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rhenusasia-my.sharepoint.com/personal/clement_chaibgalli_eu_rhenus_com/Documents/Desktop/"/>
    </mc:Choice>
  </mc:AlternateContent>
  <xr:revisionPtr revIDLastSave="0" documentId="8_{6CD4E13D-899A-476B-B115-4DF71DCC996A}" xr6:coauthVersionLast="47" xr6:coauthVersionMax="47" xr10:uidLastSave="{00000000-0000-0000-0000-000000000000}"/>
  <bookViews>
    <workbookView xWindow="0" yWindow="360" windowWidth="29040" windowHeight="15840" tabRatio="598" xr2:uid="{00000000-000D-0000-FFFF-FFFF00000000}"/>
  </bookViews>
  <sheets>
    <sheet name="FCL (No min.)" sheetId="32" r:id="rId1"/>
    <sheet name="As is _ Opportunities" sheetId="35" state="hidden" r:id="rId2"/>
    <sheet name="Countries" sheetId="9" state="hidden" r:id="rId3"/>
    <sheet name="Carriage mode" sheetId="27" state="hidden" r:id="rId4"/>
    <sheet name="Dates" sheetId="17" state="hidden" r:id="rId5"/>
    <sheet name="Logical connectors" sheetId="28" state="hidden" r:id="rId6"/>
    <sheet name="Currencies" sheetId="10" state="hidden" r:id="rId7"/>
    <sheet name="Documentation types" sheetId="31" state="hidden" r:id="rId8"/>
    <sheet name="Units of measurement" sheetId="15" state="hidden" r:id="rId9"/>
    <sheet name="Container types" sheetId="16" state="hidden" r:id="rId10"/>
    <sheet name="Incoterms &amp; Service Scope" sheetId="11" state="hidden" r:id="rId11"/>
    <sheet name="Parcel type &amp; data" sheetId="13" state="hidden" r:id="rId12"/>
    <sheet name="Departure day" sheetId="18" state="hidden" r:id="rId13"/>
  </sheets>
  <definedNames>
    <definedName name="_xlnm._FilterDatabase" localSheetId="1" hidden="1">'As is _ Opportunities'!$A$10:$CI$135</definedName>
    <definedName name="_xlnm._FilterDatabase" localSheetId="0" hidden="1">'FCL (No min.)'!$A$10:$LC$135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F135" i="32" l="1"/>
  <c r="GF134" i="32"/>
  <c r="GF133" i="32"/>
  <c r="GF132" i="32"/>
  <c r="GF131" i="32"/>
  <c r="GF130" i="32"/>
  <c r="GF129" i="32"/>
  <c r="GF128" i="32"/>
  <c r="GF127" i="32"/>
  <c r="GF126" i="32"/>
  <c r="GF125" i="32"/>
  <c r="GF124" i="32"/>
  <c r="GF123" i="32"/>
  <c r="GF122" i="32"/>
  <c r="GF121" i="32"/>
  <c r="GF120" i="32"/>
  <c r="GF119" i="32"/>
  <c r="GF118" i="32"/>
  <c r="GF117" i="32"/>
  <c r="GF116" i="32"/>
  <c r="GF115" i="32"/>
  <c r="GF114" i="32"/>
  <c r="GF113" i="32"/>
  <c r="GF112" i="32"/>
  <c r="GF111" i="32"/>
  <c r="GF110" i="32"/>
  <c r="GF109" i="32"/>
  <c r="GF108" i="32"/>
  <c r="GF107" i="32"/>
  <c r="GF106" i="32"/>
  <c r="GF105" i="32"/>
  <c r="GF104" i="32"/>
  <c r="GF103" i="32"/>
  <c r="GF102" i="32"/>
  <c r="GF101" i="32"/>
  <c r="GF100" i="32"/>
  <c r="GF99" i="32"/>
  <c r="GF98" i="32"/>
  <c r="GF97" i="32"/>
  <c r="GF96" i="32"/>
  <c r="GF95" i="32"/>
  <c r="GF94" i="32"/>
  <c r="GF93" i="32"/>
  <c r="GF92" i="32"/>
  <c r="GF91" i="32"/>
  <c r="GF90" i="32"/>
  <c r="GF89" i="32"/>
  <c r="GF88" i="32"/>
  <c r="GF87" i="32"/>
  <c r="GF86" i="32"/>
  <c r="GF85" i="32"/>
  <c r="GF84" i="32"/>
  <c r="GF83" i="32"/>
  <c r="GF82" i="32"/>
  <c r="GF81" i="32"/>
  <c r="GF80" i="32"/>
  <c r="GF79" i="32"/>
  <c r="GF78" i="32"/>
  <c r="GF77" i="32"/>
  <c r="GF76" i="32"/>
  <c r="GF75" i="32"/>
  <c r="GF74" i="32"/>
  <c r="GF73" i="32"/>
  <c r="GF72" i="32"/>
  <c r="GF71" i="32"/>
  <c r="GF70" i="32"/>
  <c r="GF69" i="32"/>
  <c r="GF68" i="32"/>
  <c r="GF67" i="32"/>
  <c r="GF66" i="32"/>
  <c r="GF65" i="32"/>
  <c r="GF64" i="32"/>
  <c r="GF63" i="32"/>
  <c r="GF62" i="32"/>
  <c r="GF61" i="32"/>
  <c r="GF60" i="32"/>
  <c r="GF59" i="32"/>
  <c r="GF58" i="32"/>
  <c r="GF57" i="32"/>
  <c r="GF56" i="32"/>
  <c r="GF55" i="32"/>
  <c r="GF54" i="32"/>
  <c r="GF53" i="32"/>
  <c r="GF52" i="32"/>
  <c r="GF51" i="32"/>
  <c r="GF50" i="32"/>
  <c r="GF49" i="32"/>
  <c r="GF48" i="32"/>
  <c r="GF47" i="32"/>
  <c r="GF46" i="32"/>
  <c r="GF45" i="32"/>
  <c r="GF44" i="32"/>
  <c r="GF43" i="32"/>
  <c r="GF42" i="32"/>
  <c r="GF41" i="32"/>
  <c r="GF40" i="32"/>
  <c r="GF39" i="32"/>
  <c r="GF38" i="32"/>
  <c r="GF37" i="32"/>
  <c r="GF36" i="32"/>
  <c r="GF35" i="32"/>
  <c r="GF34" i="32"/>
  <c r="GF33" i="32"/>
  <c r="GF32" i="32"/>
  <c r="GF31" i="32"/>
  <c r="GF30" i="32"/>
  <c r="GF29" i="32"/>
  <c r="GF28" i="32"/>
  <c r="GF27" i="32"/>
  <c r="GF26" i="32"/>
  <c r="GF25" i="32"/>
  <c r="GF24" i="32"/>
  <c r="GF23" i="32"/>
  <c r="GF22" i="32"/>
  <c r="GF21" i="32"/>
  <c r="GF20" i="32"/>
  <c r="GF19" i="32"/>
  <c r="GF18" i="32"/>
  <c r="GF17" i="32"/>
  <c r="GF16" i="32"/>
  <c r="GF15" i="32"/>
  <c r="GF14" i="32"/>
  <c r="GF13" i="32"/>
  <c r="GF12" i="32"/>
  <c r="GF11" i="32"/>
  <c r="GK3" i="32"/>
  <c r="GJ3" i="32"/>
  <c r="GI3" i="32"/>
  <c r="GH3" i="32"/>
  <c r="GG3" i="32"/>
  <c r="GF3" i="32"/>
  <c r="GK2" i="32"/>
  <c r="GJ2" i="32"/>
  <c r="GI2" i="32"/>
  <c r="GH2" i="32"/>
  <c r="GG2" i="32"/>
  <c r="GF2" i="32"/>
  <c r="FR127" i="32" l="1"/>
  <c r="FR114" i="32"/>
  <c r="FR103" i="32"/>
  <c r="FR95" i="32"/>
  <c r="FR87" i="32"/>
  <c r="FR79" i="32"/>
  <c r="FR71" i="32"/>
  <c r="FR63" i="32"/>
  <c r="FR55" i="32"/>
  <c r="FR47" i="32"/>
  <c r="FR39" i="32"/>
  <c r="FR31" i="32"/>
  <c r="FR26" i="32"/>
  <c r="FR24" i="32"/>
  <c r="FR16" i="32"/>
  <c r="FR13" i="32"/>
  <c r="FR135" i="32"/>
  <c r="FR134" i="32"/>
  <c r="FR133" i="32"/>
  <c r="FR132" i="32"/>
  <c r="FR131" i="32"/>
  <c r="FR130" i="32"/>
  <c r="FR129" i="32"/>
  <c r="FR128" i="32"/>
  <c r="FR126" i="32"/>
  <c r="FR125" i="32"/>
  <c r="FR124" i="32"/>
  <c r="FR123" i="32"/>
  <c r="FR122" i="32"/>
  <c r="FR121" i="32"/>
  <c r="FR120" i="32"/>
  <c r="FR119" i="32"/>
  <c r="FR118" i="32"/>
  <c r="FR117" i="32"/>
  <c r="FR116" i="32"/>
  <c r="FR115" i="32"/>
  <c r="FR113" i="32"/>
  <c r="FR112" i="32"/>
  <c r="FR111" i="32"/>
  <c r="FR110" i="32"/>
  <c r="FR109" i="32"/>
  <c r="FR108" i="32"/>
  <c r="FR107" i="32"/>
  <c r="FR106" i="32"/>
  <c r="FR105" i="32"/>
  <c r="FR104" i="32"/>
  <c r="FR102" i="32"/>
  <c r="FR101" i="32"/>
  <c r="FR100" i="32"/>
  <c r="FR99" i="32"/>
  <c r="FR98" i="32"/>
  <c r="FR97" i="32"/>
  <c r="FR96" i="32"/>
  <c r="FR94" i="32"/>
  <c r="FR93" i="32"/>
  <c r="FR92" i="32"/>
  <c r="FR91" i="32"/>
  <c r="FR90" i="32"/>
  <c r="FR89" i="32"/>
  <c r="FR88" i="32"/>
  <c r="FR86" i="32"/>
  <c r="FR85" i="32"/>
  <c r="FR84" i="32"/>
  <c r="FR83" i="32"/>
  <c r="FR82" i="32"/>
  <c r="FR81" i="32"/>
  <c r="FR80" i="32"/>
  <c r="FR78" i="32"/>
  <c r="FR77" i="32"/>
  <c r="FR76" i="32"/>
  <c r="FR75" i="32"/>
  <c r="FR74" i="32"/>
  <c r="FR73" i="32"/>
  <c r="FR72" i="32"/>
  <c r="FR70" i="32"/>
  <c r="FR69" i="32"/>
  <c r="FR68" i="32"/>
  <c r="FR67" i="32"/>
  <c r="FR66" i="32"/>
  <c r="FR65" i="32"/>
  <c r="FR64" i="32"/>
  <c r="FR62" i="32"/>
  <c r="FR61" i="32"/>
  <c r="FR60" i="32"/>
  <c r="FR59" i="32"/>
  <c r="FR58" i="32"/>
  <c r="FR57" i="32"/>
  <c r="FR56" i="32"/>
  <c r="FR54" i="32"/>
  <c r="FR53" i="32"/>
  <c r="FR52" i="32"/>
  <c r="FR51" i="32"/>
  <c r="FR50" i="32"/>
  <c r="FR49" i="32"/>
  <c r="FR48" i="32"/>
  <c r="FR46" i="32"/>
  <c r="FR45" i="32"/>
  <c r="FR44" i="32"/>
  <c r="FR43" i="32"/>
  <c r="FR42" i="32"/>
  <c r="FR41" i="32"/>
  <c r="FR40" i="32"/>
  <c r="FR38" i="32"/>
  <c r="FR37" i="32"/>
  <c r="FR36" i="32"/>
  <c r="FR35" i="32"/>
  <c r="FR34" i="32"/>
  <c r="FR33" i="32"/>
  <c r="FR32" i="32"/>
  <c r="FR30" i="32"/>
  <c r="FR29" i="32"/>
  <c r="FR28" i="32"/>
  <c r="FR27" i="32"/>
  <c r="FR25" i="32"/>
  <c r="FR23" i="32"/>
  <c r="FR22" i="32"/>
  <c r="FR21" i="32"/>
  <c r="FR20" i="32"/>
  <c r="FR19" i="32"/>
  <c r="FR18" i="32"/>
  <c r="FR17" i="32"/>
  <c r="FR15" i="32"/>
  <c r="FR14" i="32"/>
  <c r="FR12" i="32"/>
  <c r="FR11" i="32"/>
  <c r="FW3" i="32"/>
  <c r="FV3" i="32"/>
  <c r="FU3" i="32"/>
  <c r="FT3" i="32"/>
  <c r="FS3" i="32"/>
  <c r="FR3" i="32"/>
  <c r="FW2" i="32"/>
  <c r="FV2" i="32"/>
  <c r="FU2" i="32"/>
  <c r="FT2" i="32"/>
  <c r="FS2" i="32"/>
  <c r="FR2" i="32"/>
  <c r="T27" i="32" l="1"/>
  <c r="BD82" i="32"/>
  <c r="AY82" i="32" s="1"/>
  <c r="M3" i="32"/>
  <c r="M2" i="32"/>
  <c r="H3" i="32"/>
  <c r="H2" i="32"/>
  <c r="G3" i="32"/>
  <c r="G2" i="32"/>
  <c r="U3" i="32"/>
  <c r="U2" i="32"/>
  <c r="GE3" i="32"/>
  <c r="GD3" i="32"/>
  <c r="GE2" i="32"/>
  <c r="GD2" i="32"/>
  <c r="FQ3" i="32"/>
  <c r="FP3" i="32"/>
  <c r="FQ2" i="32"/>
  <c r="FP2" i="32"/>
  <c r="V3" i="32"/>
  <c r="V2" i="32"/>
  <c r="B781" i="10" a="1"/>
  <c r="B781" i="10" s="1"/>
  <c r="O2" i="32"/>
  <c r="O3" i="32"/>
  <c r="LM135" i="32"/>
  <c r="LF135" i="32" s="1"/>
  <c r="LM134" i="32"/>
  <c r="LF134" i="32" s="1"/>
  <c r="LM133" i="32"/>
  <c r="LF133" i="32" s="1"/>
  <c r="LM132" i="32"/>
  <c r="LF132" i="32" s="1"/>
  <c r="LM131" i="32"/>
  <c r="LF131" i="32" s="1"/>
  <c r="LM130" i="32"/>
  <c r="LF130" i="32" s="1"/>
  <c r="LM129" i="32"/>
  <c r="LF129" i="32" s="1"/>
  <c r="LM128" i="32"/>
  <c r="LF128" i="32" s="1"/>
  <c r="LM127" i="32"/>
  <c r="LF127" i="32" s="1"/>
  <c r="LM126" i="32"/>
  <c r="LF126" i="32" s="1"/>
  <c r="LM125" i="32"/>
  <c r="LF125" i="32" s="1"/>
  <c r="LM124" i="32"/>
  <c r="LF124" i="32" s="1"/>
  <c r="LM123" i="32"/>
  <c r="LF123" i="32" s="1"/>
  <c r="LM122" i="32"/>
  <c r="LF122" i="32" s="1"/>
  <c r="LM121" i="32"/>
  <c r="LF121" i="32" s="1"/>
  <c r="LM120" i="32"/>
  <c r="LM119" i="32"/>
  <c r="LM118" i="32"/>
  <c r="LM117" i="32"/>
  <c r="LF117" i="32" s="1"/>
  <c r="LM116" i="32"/>
  <c r="LF116" i="32" s="1"/>
  <c r="LM115" i="32"/>
  <c r="LF115" i="32" s="1"/>
  <c r="LM114" i="32"/>
  <c r="LF114" i="32" s="1"/>
  <c r="LM113" i="32"/>
  <c r="LM112" i="32"/>
  <c r="LM111" i="32"/>
  <c r="LM110" i="32"/>
  <c r="LM109" i="32"/>
  <c r="LM108" i="32"/>
  <c r="LM107" i="32"/>
  <c r="LM106" i="32"/>
  <c r="LM105" i="32"/>
  <c r="LM104" i="32"/>
  <c r="LM103" i="32"/>
  <c r="LM102" i="32"/>
  <c r="LM101" i="32"/>
  <c r="LM100" i="32"/>
  <c r="LM99" i="32"/>
  <c r="LM98" i="32"/>
  <c r="LF98" i="32" s="1"/>
  <c r="LM97" i="32"/>
  <c r="LM96" i="32"/>
  <c r="LM95" i="32"/>
  <c r="LM94" i="32"/>
  <c r="LM93" i="32"/>
  <c r="LM92" i="32"/>
  <c r="LM91" i="32"/>
  <c r="LM90" i="32"/>
  <c r="LM89" i="32"/>
  <c r="LM88" i="32"/>
  <c r="LM87" i="32"/>
  <c r="LM86" i="32"/>
  <c r="LM85" i="32"/>
  <c r="LM84" i="32"/>
  <c r="LF84" i="32" s="1"/>
  <c r="LM83" i="32"/>
  <c r="LM82" i="32"/>
  <c r="LF82" i="32" s="1"/>
  <c r="LM81" i="32"/>
  <c r="LF81" i="32" s="1"/>
  <c r="LM80" i="32"/>
  <c r="LF80" i="32" s="1"/>
  <c r="LM79" i="32"/>
  <c r="LM78" i="32"/>
  <c r="LM77" i="32"/>
  <c r="LM76" i="32"/>
  <c r="LF76" i="32" s="1"/>
  <c r="LM75" i="32"/>
  <c r="LM74" i="32"/>
  <c r="LM73" i="32"/>
  <c r="LF73" i="32" s="1"/>
  <c r="LM72" i="32"/>
  <c r="LF72" i="32" s="1"/>
  <c r="LM71" i="32"/>
  <c r="LM70" i="32"/>
  <c r="LM69" i="32"/>
  <c r="LM68" i="32"/>
  <c r="LM67" i="32"/>
  <c r="LM66" i="32"/>
  <c r="LF66" i="32" s="1"/>
  <c r="LM65" i="32"/>
  <c r="LM64" i="32"/>
  <c r="LM63" i="32"/>
  <c r="LM62" i="32"/>
  <c r="LM61" i="32"/>
  <c r="LM60" i="32"/>
  <c r="LM59" i="32"/>
  <c r="LM58" i="32"/>
  <c r="LM57" i="32"/>
  <c r="LM56" i="32"/>
  <c r="LM55" i="32"/>
  <c r="LM54" i="32"/>
  <c r="LM53" i="32"/>
  <c r="LM52" i="32"/>
  <c r="LM51" i="32"/>
  <c r="LM50" i="32"/>
  <c r="LM49" i="32"/>
  <c r="LM48" i="32"/>
  <c r="LM47" i="32"/>
  <c r="LM46" i="32"/>
  <c r="LF46" i="32" s="1"/>
  <c r="LM45" i="32"/>
  <c r="LM44" i="32"/>
  <c r="LF44" i="32" s="1"/>
  <c r="LM43" i="32"/>
  <c r="LM42" i="32"/>
  <c r="LF42" i="32" s="1"/>
  <c r="LM41" i="32"/>
  <c r="LM40" i="32"/>
  <c r="LM39" i="32"/>
  <c r="LM38" i="32"/>
  <c r="LM37" i="32"/>
  <c r="LM36" i="32"/>
  <c r="LM35" i="32"/>
  <c r="LM34" i="32"/>
  <c r="LM33" i="32"/>
  <c r="LF33" i="32" s="1"/>
  <c r="LM32" i="32"/>
  <c r="LF32" i="32" s="1"/>
  <c r="LM31" i="32"/>
  <c r="LF31" i="32" s="1"/>
  <c r="LM30" i="32"/>
  <c r="LF30" i="32" s="1"/>
  <c r="LM29" i="32"/>
  <c r="LM28" i="32"/>
  <c r="LM27" i="32"/>
  <c r="LM26" i="32"/>
  <c r="LM25" i="32"/>
  <c r="LM24" i="32"/>
  <c r="LM23" i="32"/>
  <c r="LM22" i="32"/>
  <c r="LM21" i="32"/>
  <c r="LM20" i="32"/>
  <c r="LF20" i="32" s="1"/>
  <c r="LM19" i="32"/>
  <c r="LM18" i="32"/>
  <c r="LF18" i="32" s="1"/>
  <c r="LM17" i="32"/>
  <c r="LM16" i="32"/>
  <c r="LM15" i="32"/>
  <c r="LM14" i="32"/>
  <c r="LM13" i="32"/>
  <c r="LM12" i="32"/>
  <c r="LM11" i="32"/>
  <c r="LS3" i="32"/>
  <c r="LR3" i="32"/>
  <c r="LQ3" i="32"/>
  <c r="LP3" i="32"/>
  <c r="LO3" i="32"/>
  <c r="LN3" i="32"/>
  <c r="LM3" i="32"/>
  <c r="LL3" i="32"/>
  <c r="LK3" i="32"/>
  <c r="LJ3" i="32"/>
  <c r="LI3" i="32"/>
  <c r="LH3" i="32"/>
  <c r="LG3" i="32"/>
  <c r="LF3" i="32"/>
  <c r="LS2" i="32"/>
  <c r="LR2" i="32"/>
  <c r="LQ2" i="32"/>
  <c r="LP2" i="32"/>
  <c r="LO2" i="32"/>
  <c r="LN2" i="32"/>
  <c r="LM2" i="32"/>
  <c r="LL2" i="32"/>
  <c r="LK2" i="32"/>
  <c r="LJ2" i="32"/>
  <c r="LI2" i="32"/>
  <c r="LH2" i="32"/>
  <c r="LG2" i="32"/>
  <c r="LF2" i="32"/>
  <c r="AN3" i="32"/>
  <c r="AM3" i="32"/>
  <c r="AN2" i="32"/>
  <c r="AM2" i="32"/>
  <c r="B74" i="10" a="1"/>
  <c r="B74" i="10" s="1"/>
  <c r="E74" i="10" s="1"/>
  <c r="B190" i="10" a="1"/>
  <c r="B190" i="10" s="1"/>
  <c r="D190" i="10" s="1"/>
  <c r="B191" i="10" a="1"/>
  <c r="B191" i="10" s="1"/>
  <c r="B192" i="10" a="1"/>
  <c r="B192" i="10" s="1"/>
  <c r="B193" i="10" a="1"/>
  <c r="B193" i="10" s="1"/>
  <c r="D193" i="10" s="1"/>
  <c r="B194" i="10" a="1"/>
  <c r="B194" i="10" s="1"/>
  <c r="D194" i="10" s="1"/>
  <c r="B195" i="10" a="1"/>
  <c r="B195" i="10" s="1"/>
  <c r="B196" i="10" a="1"/>
  <c r="B196" i="10" s="1"/>
  <c r="D196" i="10" s="1"/>
  <c r="B197" i="10" a="1"/>
  <c r="B197" i="10" s="1"/>
  <c r="D197" i="10" s="1"/>
  <c r="B198" i="10" a="1"/>
  <c r="B198" i="10" s="1"/>
  <c r="D198" i="10" s="1"/>
  <c r="B199" i="10" a="1"/>
  <c r="B199" i="10" s="1"/>
  <c r="B200" i="10" a="1"/>
  <c r="B200" i="10" s="1"/>
  <c r="B201" i="10" a="1"/>
  <c r="B201" i="10" s="1"/>
  <c r="D201" i="10" s="1"/>
  <c r="B202" i="10" a="1"/>
  <c r="B202" i="10" s="1"/>
  <c r="D202" i="10" s="1"/>
  <c r="B203" i="10" a="1"/>
  <c r="B203" i="10" s="1"/>
  <c r="B204" i="10" a="1"/>
  <c r="B204" i="10" s="1"/>
  <c r="D204" i="10" s="1"/>
  <c r="B205" i="10" a="1"/>
  <c r="B205" i="10" s="1"/>
  <c r="D205" i="10" s="1"/>
  <c r="B206" i="10" a="1"/>
  <c r="B206" i="10" s="1"/>
  <c r="D206" i="10" s="1"/>
  <c r="B207" i="10" a="1"/>
  <c r="B207" i="10" s="1"/>
  <c r="B208" i="10" a="1"/>
  <c r="B208" i="10" s="1"/>
  <c r="B209" i="10" a="1"/>
  <c r="B209" i="10" s="1"/>
  <c r="D209" i="10" s="1"/>
  <c r="B210" i="10" a="1"/>
  <c r="B210" i="10" s="1"/>
  <c r="D210" i="10" s="1"/>
  <c r="B211" i="10" a="1"/>
  <c r="B211" i="10" s="1"/>
  <c r="B212" i="10" a="1"/>
  <c r="B212" i="10" s="1"/>
  <c r="D212" i="10" s="1"/>
  <c r="B213" i="10" a="1"/>
  <c r="B213" i="10" s="1"/>
  <c r="D213" i="10" s="1"/>
  <c r="B214" i="10" a="1"/>
  <c r="B214" i="10" s="1"/>
  <c r="D214" i="10" s="1"/>
  <c r="B215" i="10" a="1"/>
  <c r="B215" i="10" s="1"/>
  <c r="B216" i="10" a="1"/>
  <c r="B216" i="10" s="1"/>
  <c r="B217" i="10" a="1"/>
  <c r="B217" i="10" s="1"/>
  <c r="D217" i="10" s="1"/>
  <c r="BD26" i="32"/>
  <c r="BD25" i="32"/>
  <c r="BD24" i="32"/>
  <c r="BD23" i="32"/>
  <c r="BD22" i="32"/>
  <c r="BD21" i="32"/>
  <c r="BD20" i="32"/>
  <c r="BD19" i="32"/>
  <c r="EP135" i="32"/>
  <c r="EP134" i="32"/>
  <c r="EP133" i="32"/>
  <c r="EP132" i="32"/>
  <c r="EP131" i="32"/>
  <c r="EP130" i="32"/>
  <c r="EP129" i="32"/>
  <c r="EP128" i="32"/>
  <c r="EP127" i="32"/>
  <c r="EP126" i="32"/>
  <c r="EP125" i="32"/>
  <c r="EP124" i="32"/>
  <c r="EP123" i="32"/>
  <c r="EP122" i="32"/>
  <c r="EP121" i="32"/>
  <c r="EP120" i="32"/>
  <c r="EP119" i="32"/>
  <c r="EP118" i="32"/>
  <c r="EP117" i="32"/>
  <c r="EP116" i="32"/>
  <c r="EP115" i="32"/>
  <c r="EP114" i="32"/>
  <c r="EP113" i="32"/>
  <c r="EP112" i="32"/>
  <c r="EP111" i="32"/>
  <c r="EP110" i="32"/>
  <c r="EP109" i="32"/>
  <c r="EP108" i="32"/>
  <c r="EP107" i="32"/>
  <c r="EP106" i="32"/>
  <c r="EP105" i="32"/>
  <c r="EP104" i="32"/>
  <c r="EP103" i="32"/>
  <c r="EP102" i="32"/>
  <c r="EP101" i="32"/>
  <c r="EP100" i="32"/>
  <c r="EP99" i="32"/>
  <c r="EP98" i="32"/>
  <c r="EP97" i="32"/>
  <c r="EP96" i="32"/>
  <c r="EP95" i="32"/>
  <c r="EP94" i="32"/>
  <c r="EP93" i="32"/>
  <c r="EP92" i="32"/>
  <c r="EP91" i="32"/>
  <c r="EP90" i="32"/>
  <c r="EP89" i="32"/>
  <c r="EP88" i="32"/>
  <c r="EP87" i="32"/>
  <c r="EP86" i="32"/>
  <c r="EP85" i="32"/>
  <c r="EP84" i="32"/>
  <c r="EP83" i="32"/>
  <c r="EP82" i="32"/>
  <c r="EP81" i="32"/>
  <c r="EP80" i="32"/>
  <c r="EP79" i="32"/>
  <c r="EP78" i="32"/>
  <c r="EP77" i="32"/>
  <c r="EP76" i="32"/>
  <c r="EP75" i="32"/>
  <c r="EP74" i="32"/>
  <c r="EP73" i="32"/>
  <c r="EP72" i="32"/>
  <c r="EP71" i="32"/>
  <c r="EP70" i="32"/>
  <c r="EP69" i="32"/>
  <c r="EP68" i="32"/>
  <c r="EP67" i="32"/>
  <c r="EP66" i="32"/>
  <c r="EP65" i="32"/>
  <c r="EP64" i="32"/>
  <c r="EP63" i="32"/>
  <c r="EP62" i="32"/>
  <c r="EP61" i="32"/>
  <c r="EP60" i="32"/>
  <c r="EP59" i="32"/>
  <c r="EP58" i="32"/>
  <c r="EP57" i="32"/>
  <c r="EP56" i="32"/>
  <c r="EP55" i="32"/>
  <c r="EP54" i="32"/>
  <c r="EP53" i="32"/>
  <c r="EP52" i="32"/>
  <c r="EP51" i="32"/>
  <c r="EP50" i="32"/>
  <c r="EP49" i="32"/>
  <c r="EP48" i="32"/>
  <c r="EP47" i="32"/>
  <c r="EP46" i="32"/>
  <c r="EP45" i="32"/>
  <c r="EP44" i="32"/>
  <c r="EP42" i="32"/>
  <c r="EP40" i="32"/>
  <c r="EP39" i="32"/>
  <c r="EP38" i="32"/>
  <c r="EP37" i="32"/>
  <c r="EP36" i="32"/>
  <c r="EP35" i="32"/>
  <c r="EP34" i="32"/>
  <c r="EP33" i="32"/>
  <c r="EP32" i="32"/>
  <c r="EP31" i="32"/>
  <c r="EP30" i="32"/>
  <c r="EP29" i="32"/>
  <c r="EP28" i="32"/>
  <c r="EP27" i="32"/>
  <c r="EP26" i="32"/>
  <c r="EP25" i="32"/>
  <c r="EP24" i="32"/>
  <c r="EP23" i="32"/>
  <c r="EP22" i="32"/>
  <c r="EP21" i="32"/>
  <c r="EP20" i="32"/>
  <c r="EP18" i="32"/>
  <c r="EP16" i="32"/>
  <c r="EP15" i="32"/>
  <c r="EP14" i="32"/>
  <c r="EP13" i="32"/>
  <c r="EP12" i="32"/>
  <c r="EP11" i="32"/>
  <c r="DV135" i="32"/>
  <c r="DV134" i="32"/>
  <c r="DV133" i="32"/>
  <c r="DV132" i="32"/>
  <c r="DV131" i="32"/>
  <c r="DV130" i="32"/>
  <c r="DV129" i="32"/>
  <c r="DV128" i="32"/>
  <c r="DV127" i="32"/>
  <c r="DV126" i="32"/>
  <c r="DV125" i="32"/>
  <c r="DV124" i="32"/>
  <c r="DV123" i="32"/>
  <c r="DV122" i="32"/>
  <c r="DV121" i="32"/>
  <c r="DV120" i="32"/>
  <c r="DV119" i="32"/>
  <c r="DV118" i="32"/>
  <c r="DV117" i="32"/>
  <c r="DV116" i="32"/>
  <c r="DV115" i="32"/>
  <c r="DV114" i="32"/>
  <c r="DV113" i="32"/>
  <c r="DV112" i="32"/>
  <c r="DV111" i="32"/>
  <c r="DV110" i="32"/>
  <c r="DV109" i="32"/>
  <c r="DV108" i="32"/>
  <c r="DV107" i="32"/>
  <c r="DV106" i="32"/>
  <c r="DV105" i="32"/>
  <c r="DV104" i="32"/>
  <c r="DV103" i="32"/>
  <c r="DV102" i="32"/>
  <c r="DV101" i="32"/>
  <c r="DV100" i="32"/>
  <c r="DV99" i="32"/>
  <c r="DV98" i="32"/>
  <c r="DV97" i="32"/>
  <c r="DV96" i="32"/>
  <c r="DV95" i="32"/>
  <c r="DV94" i="32"/>
  <c r="DV93" i="32"/>
  <c r="DV92" i="32"/>
  <c r="DV91" i="32"/>
  <c r="DV90" i="32"/>
  <c r="DV89" i="32"/>
  <c r="DV88" i="32"/>
  <c r="DV87" i="32"/>
  <c r="DV86" i="32"/>
  <c r="DV85" i="32"/>
  <c r="DV84" i="32"/>
  <c r="DV83" i="32"/>
  <c r="DV82" i="32"/>
  <c r="DV81" i="32"/>
  <c r="DV80" i="32"/>
  <c r="DV79" i="32"/>
  <c r="DV78" i="32"/>
  <c r="DV77" i="32"/>
  <c r="DV76" i="32"/>
  <c r="DV75" i="32"/>
  <c r="DV74" i="32"/>
  <c r="DV73" i="32"/>
  <c r="DV72" i="32"/>
  <c r="DV71" i="32"/>
  <c r="DV70" i="32"/>
  <c r="DV69" i="32"/>
  <c r="DV68" i="32"/>
  <c r="DV67" i="32"/>
  <c r="DV66" i="32"/>
  <c r="DV65" i="32"/>
  <c r="DV64" i="32"/>
  <c r="DV63" i="32"/>
  <c r="DV62" i="32"/>
  <c r="DV61" i="32"/>
  <c r="DV60" i="32"/>
  <c r="DV59" i="32"/>
  <c r="DV58" i="32"/>
  <c r="DV57" i="32"/>
  <c r="DV56" i="32"/>
  <c r="DV55" i="32"/>
  <c r="DV54" i="32"/>
  <c r="DV53" i="32"/>
  <c r="DV52" i="32"/>
  <c r="DV51" i="32"/>
  <c r="DV50" i="32"/>
  <c r="DV49" i="32"/>
  <c r="DV48" i="32"/>
  <c r="DV47" i="32"/>
  <c r="DV46" i="32"/>
  <c r="DV45" i="32"/>
  <c r="DV44" i="32"/>
  <c r="DV43" i="32"/>
  <c r="DV42" i="32"/>
  <c r="DV41" i="32"/>
  <c r="DV40" i="32"/>
  <c r="DV39" i="32"/>
  <c r="DV38" i="32"/>
  <c r="DV37" i="32"/>
  <c r="DV36" i="32"/>
  <c r="DV35" i="32"/>
  <c r="DV34" i="32"/>
  <c r="DV33" i="32"/>
  <c r="DV32" i="32"/>
  <c r="DV31" i="32"/>
  <c r="DV30" i="32"/>
  <c r="DV29" i="32"/>
  <c r="DV28" i="32"/>
  <c r="DV27" i="32"/>
  <c r="DV26" i="32"/>
  <c r="DV25" i="32"/>
  <c r="DV24" i="32"/>
  <c r="DV23" i="32"/>
  <c r="DV22" i="32"/>
  <c r="DV21" i="32"/>
  <c r="DV20" i="32"/>
  <c r="DV19" i="32"/>
  <c r="DV18" i="32"/>
  <c r="DV17" i="32"/>
  <c r="DV16" i="32"/>
  <c r="DV15" i="32"/>
  <c r="DV14" i="32"/>
  <c r="DV13" i="32"/>
  <c r="DV12" i="32"/>
  <c r="DV11" i="32"/>
  <c r="BL73" i="32" a="1"/>
  <c r="AZ65" i="32" a="1"/>
  <c r="AZ82" i="32" a="1"/>
  <c r="AZ82" i="32" l="1"/>
  <c r="AZ65" i="32"/>
  <c r="BL73" i="32"/>
  <c r="E198" i="10"/>
  <c r="E212" i="10"/>
  <c r="E201" i="10"/>
  <c r="E213" i="10"/>
  <c r="E202" i="10"/>
  <c r="E214" i="10"/>
  <c r="D211" i="10"/>
  <c r="E211" i="10"/>
  <c r="D203" i="10"/>
  <c r="E203" i="10"/>
  <c r="D195" i="10"/>
  <c r="E195" i="10"/>
  <c r="E190" i="10"/>
  <c r="E204" i="10"/>
  <c r="E217" i="10"/>
  <c r="E193" i="10"/>
  <c r="E205" i="10"/>
  <c r="E194" i="10"/>
  <c r="E206" i="10"/>
  <c r="D216" i="10"/>
  <c r="E216" i="10"/>
  <c r="D208" i="10"/>
  <c r="E208" i="10"/>
  <c r="D200" i="10"/>
  <c r="E200" i="10"/>
  <c r="D192" i="10"/>
  <c r="E192" i="10"/>
  <c r="E196" i="10"/>
  <c r="E209" i="10"/>
  <c r="D215" i="10"/>
  <c r="E215" i="10"/>
  <c r="D207" i="10"/>
  <c r="E207" i="10"/>
  <c r="D199" i="10"/>
  <c r="E199" i="10"/>
  <c r="D191" i="10"/>
  <c r="E191" i="10"/>
  <c r="E197" i="10"/>
  <c r="E210" i="10"/>
  <c r="B8" i="32"/>
  <c r="B7" i="32"/>
  <c r="B6" i="32"/>
  <c r="T14" i="32"/>
  <c r="CS60" i="32" a="1"/>
  <c r="JO70" i="32" a="1"/>
  <c r="LG81" i="32" a="1"/>
  <c r="BR49" i="32" a="1"/>
  <c r="BF65" i="32" a="1"/>
  <c r="JU51" i="32" a="1"/>
  <c r="BF44" i="32" a="1"/>
  <c r="BL53" i="32" a="1"/>
  <c r="JC60" i="32" a="1"/>
  <c r="CS52" i="32" a="1"/>
  <c r="BX84" i="32" a="1"/>
  <c r="CD52" i="32" a="1"/>
  <c r="BR44" i="32" a="1"/>
  <c r="BL59" i="32" a="1"/>
  <c r="CS54" i="32" a="1"/>
  <c r="JC27" i="32" a="1"/>
  <c r="CJ52" i="32" a="1"/>
  <c r="JO71" i="32" a="1"/>
  <c r="BX77" i="32" a="1"/>
  <c r="LG38" i="32" a="1"/>
  <c r="CD47" i="32" a="1"/>
  <c r="JU88" i="32" a="1"/>
  <c r="CS55" i="32" a="1"/>
  <c r="BF45" i="32" a="1"/>
  <c r="BR46" i="32" a="1"/>
  <c r="JO85" i="32" a="1"/>
  <c r="BX80" i="32" a="1"/>
  <c r="AZ70" i="32" a="1"/>
  <c r="KA128" i="32" a="1"/>
  <c r="CJ84" i="32" a="1"/>
  <c r="LG80" i="32" a="1"/>
  <c r="AZ79" i="32" a="1"/>
  <c r="LG28" i="32" a="1"/>
  <c r="KA86" i="32" a="1"/>
  <c r="CJ79" i="32" a="1"/>
  <c r="JI88" i="32" a="1"/>
  <c r="CS59" i="32" a="1"/>
  <c r="JU70" i="32" a="1"/>
  <c r="LG67" i="32" a="1"/>
  <c r="LG33" i="32" a="1"/>
  <c r="JI35" i="32" a="1"/>
  <c r="CJ49" i="32" a="1"/>
  <c r="BX59" i="32" a="1"/>
  <c r="AZ47" i="32" a="1"/>
  <c r="CS42" i="32" a="1"/>
  <c r="JI113" i="32" a="1"/>
  <c r="JU112" i="32" a="1"/>
  <c r="LG36" i="32" a="1"/>
  <c r="BF53" i="32" a="1"/>
  <c r="CS48" i="32" a="1"/>
  <c r="CD84" i="32" a="1"/>
  <c r="AJ28" i="32" a="1"/>
  <c r="BR69" i="32" a="1"/>
  <c r="KA32" i="32" a="1"/>
  <c r="JC68" i="32" a="1"/>
  <c r="JU95" i="32" a="1"/>
  <c r="AJ40" i="32" a="1"/>
  <c r="CS63" i="32" a="1"/>
  <c r="BR77" i="32" a="1"/>
  <c r="JO54" i="32" a="1"/>
  <c r="AJ51" i="32" a="1"/>
  <c r="JO27" i="32" a="1"/>
  <c r="JU113" i="32" a="1"/>
  <c r="AJ58" i="32" a="1"/>
  <c r="LG41" i="32" a="1"/>
  <c r="AJ34" i="32" a="1"/>
  <c r="BX79" i="32" a="1"/>
  <c r="CS49" i="32" a="1"/>
  <c r="JO34" i="32" a="1"/>
  <c r="CS47" i="32" a="1"/>
  <c r="JO122" i="32" a="1"/>
  <c r="BR73" i="32" a="1"/>
  <c r="JO121" i="32" a="1"/>
  <c r="BL56" i="32" a="1"/>
  <c r="LG66" i="32" a="1"/>
  <c r="LG64" i="32" a="1"/>
  <c r="KA94" i="32" a="1"/>
  <c r="KA54" i="32" a="1"/>
  <c r="BR53" i="32" a="1"/>
  <c r="BL44" i="32" a="1"/>
  <c r="BF59" i="32" a="1"/>
  <c r="CS65" i="32" a="1"/>
  <c r="AJ53" i="32" a="1"/>
  <c r="BF63" i="32" a="1"/>
  <c r="AZ77" i="32" a="1"/>
  <c r="CS56" i="32" a="1"/>
  <c r="KA34" i="32" a="1"/>
  <c r="JI68" i="32" a="1"/>
  <c r="BX66" i="32" a="1"/>
  <c r="CJ62" i="32" a="1"/>
  <c r="LG39" i="32" a="1"/>
  <c r="CJ55" i="32" a="1"/>
  <c r="BR61" i="32" a="1"/>
  <c r="AZ44" i="32" a="1"/>
  <c r="JC47" i="32" a="1"/>
  <c r="JI86" i="32" a="1"/>
  <c r="CJ78" i="32" a="1"/>
  <c r="CJ57" i="32" a="1"/>
  <c r="BF56" i="32" a="1"/>
  <c r="JC86" i="32" a="1"/>
  <c r="JI34" i="32" a="1"/>
  <c r="BL77" i="32" a="1"/>
  <c r="JI47" i="32" a="1"/>
  <c r="JO68" i="32" a="1"/>
  <c r="BR65" i="32" a="1"/>
  <c r="AJ55" i="32" a="1"/>
  <c r="BL71" i="32" a="1"/>
  <c r="CD67" i="32" a="1"/>
  <c r="JU35" i="32" a="1"/>
  <c r="BF64" i="32" a="1"/>
  <c r="BR48" i="32" a="1"/>
  <c r="JO48" i="32" a="1"/>
  <c r="AZ51" i="32" a="1"/>
  <c r="JC67" i="32" a="1"/>
  <c r="AJ50" i="32" a="1"/>
  <c r="LG31" i="32" a="1"/>
  <c r="CD59" i="32" a="1"/>
  <c r="JI83" i="32" a="1"/>
  <c r="JU97" i="32" a="1"/>
  <c r="AJ70" i="32" a="1"/>
  <c r="CS44" i="32" a="1"/>
  <c r="KA60" i="32" a="1"/>
  <c r="BL58" i="32" a="1"/>
  <c r="BR47" i="32" a="1"/>
  <c r="JO97" i="32" a="1"/>
  <c r="JI67" i="32" a="1"/>
  <c r="AJ67" i="32" a="1"/>
  <c r="AJ68" i="32" a="1"/>
  <c r="CD41" i="32" a="1"/>
  <c r="JC59" i="32" a="1"/>
  <c r="JC122" i="32" a="1"/>
  <c r="BL55" i="32" a="1"/>
  <c r="JI52" i="32" a="1"/>
  <c r="AJ82" i="32" a="1"/>
  <c r="BR84" i="32" a="1"/>
  <c r="CD71" i="32" a="1"/>
  <c r="BF79" i="32" a="1"/>
  <c r="BX55" i="32" a="1"/>
  <c r="AZ50" i="32" a="1"/>
  <c r="CS62" i="32" a="1"/>
  <c r="LG84" i="32" a="1"/>
  <c r="CS69" i="32" a="1"/>
  <c r="AJ30" i="32" a="1"/>
  <c r="AJ37" i="32" a="1"/>
  <c r="BX83" i="32" a="1"/>
  <c r="BR71" i="32" a="1"/>
  <c r="AJ79" i="32" a="1"/>
  <c r="CS67" i="32" a="1"/>
  <c r="AJ63" i="32" a="1"/>
  <c r="JI93" i="32" a="1"/>
  <c r="CS61" i="32" a="1"/>
  <c r="BL57" i="32" a="1"/>
  <c r="LG50" i="32" a="1"/>
  <c r="AJ35" i="32" a="1"/>
  <c r="AJ56" i="32" a="1"/>
  <c r="BL48" i="32" a="1"/>
  <c r="BR68" i="32" a="1"/>
  <c r="BL70" i="32" a="1"/>
  <c r="JO87" i="32" a="1"/>
  <c r="BR66" i="32" a="1"/>
  <c r="CD58" i="32" a="1"/>
  <c r="BF55" i="32" a="1"/>
  <c r="BF52" i="32" a="1"/>
  <c r="AJ44" i="32" a="1"/>
  <c r="JO88" i="32" a="1"/>
  <c r="AZ67" i="32" a="1"/>
  <c r="CJ44" i="32" a="1"/>
  <c r="JC88" i="32" a="1"/>
  <c r="BX47" i="32" a="1"/>
  <c r="BX52" i="32" a="1"/>
  <c r="KA93" i="32" a="1"/>
  <c r="BL43" i="32" a="1"/>
  <c r="CS66" i="32" a="1"/>
  <c r="BL49" i="32" a="1"/>
  <c r="AJ45" i="32" a="1"/>
  <c r="CJ53" i="32" a="1"/>
  <c r="BR62" i="32" a="1"/>
  <c r="BL79" i="32" a="1"/>
  <c r="BX43" i="32" a="1"/>
  <c r="JI122" i="32" a="1"/>
  <c r="AZ41" i="32" a="1"/>
  <c r="AZ52" i="32" a="1"/>
  <c r="LG82" i="32" a="1"/>
  <c r="KA126" i="32" a="1"/>
  <c r="BL81" i="32" a="1"/>
  <c r="BX48" i="32" a="1"/>
  <c r="BL64" i="32" a="1"/>
  <c r="JU59" i="32" a="1"/>
  <c r="BX46" i="32" a="1"/>
  <c r="AJ72" i="32" a="1"/>
  <c r="KA85" i="32" a="1"/>
  <c r="BL41" i="32" a="1"/>
  <c r="JO51" i="32" a="1"/>
  <c r="CJ47" i="32" a="1"/>
  <c r="CD45" i="32" a="1"/>
  <c r="CJ41" i="32" a="1"/>
  <c r="JI69" i="32" a="1"/>
  <c r="CS58" i="32" a="1"/>
  <c r="BX41" i="32" a="1"/>
  <c r="CS83" i="32" a="1"/>
  <c r="CJ67" i="32" a="1"/>
  <c r="JI49" i="32" a="1"/>
  <c r="BR64" i="32" a="1"/>
  <c r="AJ77" i="32" a="1"/>
  <c r="JU69" i="32" a="1"/>
  <c r="CD56" i="32" a="1"/>
  <c r="BX81" i="32" a="1"/>
  <c r="BR81" i="32" a="1"/>
  <c r="AZ78" i="32" a="1"/>
  <c r="AZ46" i="32" a="1"/>
  <c r="CJ71" i="32" a="1"/>
  <c r="JI126" i="32" a="1"/>
  <c r="JU83" i="32" a="1"/>
  <c r="BF51" i="32" a="1"/>
  <c r="JO93" i="32" a="1"/>
  <c r="JC32" i="32" a="1"/>
  <c r="CD61" i="32" a="1"/>
  <c r="KA48" i="32" a="1"/>
  <c r="CS45" i="32" a="1"/>
  <c r="CD82" i="32" a="1"/>
  <c r="AZ80" i="32" a="1"/>
  <c r="BR43" i="32" a="1"/>
  <c r="JO47" i="32" a="1"/>
  <c r="BF67" i="32" a="1"/>
  <c r="KA61" i="32" a="1"/>
  <c r="BL62" i="32" a="1"/>
  <c r="JU27" i="32" a="1"/>
  <c r="LG71" i="32" a="1"/>
  <c r="BF81" i="32" a="1"/>
  <c r="CJ54" i="32" a="1"/>
  <c r="JU34" i="32" a="1"/>
  <c r="CS79" i="32" a="1"/>
  <c r="BR50" i="32" a="1"/>
  <c r="JC128" i="32" a="1"/>
  <c r="AZ66" i="32" a="1"/>
  <c r="BX49" i="32" a="1"/>
  <c r="JC87" i="32" a="1"/>
  <c r="JC121" i="32" a="1"/>
  <c r="LG29" i="32" a="1"/>
  <c r="JI87" i="32" a="1"/>
  <c r="AZ49" i="32" a="1"/>
  <c r="JC97" i="32" a="1"/>
  <c r="JO126" i="32" a="1"/>
  <c r="CS71" i="32" a="1"/>
  <c r="BX58" i="32" a="1"/>
  <c r="JU86" i="32" a="1"/>
  <c r="LG44" i="32" a="1"/>
  <c r="JO83" i="32" a="1"/>
  <c r="BL60" i="32" a="1"/>
  <c r="BX60" i="32" a="1"/>
  <c r="AJ65" i="32" a="1"/>
  <c r="CS81" i="32" a="1"/>
  <c r="JC33" i="32" a="1"/>
  <c r="AJ41" i="32" a="1"/>
  <c r="AZ42" i="32" a="1"/>
  <c r="CD63" i="32" a="1"/>
  <c r="LG54" i="32" a="1"/>
  <c r="BF70" i="32" a="1"/>
  <c r="JI54" i="32" a="1"/>
  <c r="LG65" i="32" a="1"/>
  <c r="AJ36" i="32" a="1"/>
  <c r="LG46" i="32" a="1"/>
  <c r="LG37" i="32" a="1"/>
  <c r="CS41" i="32" a="1"/>
  <c r="JU67" i="32" a="1"/>
  <c r="CD80" i="32" a="1"/>
  <c r="JO69" i="32" a="1"/>
  <c r="CD81" i="32" a="1"/>
  <c r="BF54" i="32" a="1"/>
  <c r="BX42" i="32" a="1"/>
  <c r="CJ45" i="32" a="1"/>
  <c r="CS57" i="32" a="1"/>
  <c r="KA33" i="32" a="1"/>
  <c r="BR52" i="32" a="1"/>
  <c r="CS53" i="32" a="1"/>
  <c r="BR63" i="32" a="1"/>
  <c r="AZ58" i="32" a="1"/>
  <c r="JI128" i="32" a="1"/>
  <c r="JI70" i="32" a="1"/>
  <c r="AJ42" i="32" a="1"/>
  <c r="BL72" i="32" a="1"/>
  <c r="CD46" i="32" a="1"/>
  <c r="BR79" i="32" a="1"/>
  <c r="AJ66" i="32" a="1"/>
  <c r="CJ58" i="32" a="1"/>
  <c r="BR56" i="32" a="1"/>
  <c r="JC113" i="32" a="1"/>
  <c r="CD83" i="32" a="1"/>
  <c r="CD65" i="32" a="1"/>
  <c r="LG52" i="32" a="1"/>
  <c r="LG40" i="32" a="1"/>
  <c r="JO129" i="32" a="1"/>
  <c r="AJ39" i="32" a="1"/>
  <c r="BF83" i="32" a="1"/>
  <c r="JO33" i="32" a="1"/>
  <c r="JU71" i="32" a="1"/>
  <c r="CD69" i="32" a="1"/>
  <c r="CS78" i="32" a="1"/>
  <c r="CS84" i="32" a="1"/>
  <c r="AJ80" i="32" a="1"/>
  <c r="CJ77" i="32" a="1"/>
  <c r="KA113" i="32" a="1"/>
  <c r="JO96" i="32" a="1"/>
  <c r="CJ43" i="32" a="1"/>
  <c r="CD64" i="32" a="1"/>
  <c r="CD42" i="32" a="1"/>
  <c r="CJ83" i="32" a="1"/>
  <c r="BL84" i="32" a="1"/>
  <c r="BL67" i="32" a="1"/>
  <c r="LG79" i="32" a="1"/>
  <c r="CD43" i="32" a="1"/>
  <c r="CS77" i="32" a="1"/>
  <c r="JI48" i="32" a="1"/>
  <c r="JC85" i="32" a="1"/>
  <c r="LG42" i="32" a="1"/>
  <c r="AZ53" i="32" a="1"/>
  <c r="JU128" i="32" a="1"/>
  <c r="JU121" i="32" a="1"/>
  <c r="LG47" i="32" a="1"/>
  <c r="BL65" i="32" a="1"/>
  <c r="LG34" i="32" a="1"/>
  <c r="CS51" i="32" a="1"/>
  <c r="JU85" i="32" a="1"/>
  <c r="LG48" i="32" a="1"/>
  <c r="KA88" i="32" a="1"/>
  <c r="CJ80" i="32" a="1"/>
  <c r="KA69" i="32" a="1"/>
  <c r="BR82" i="32" a="1"/>
  <c r="BF72" i="32" a="1"/>
  <c r="JI94" i="32" a="1"/>
  <c r="BX71" i="32" a="1"/>
  <c r="AZ59" i="32" a="1"/>
  <c r="BR83" i="32" a="1"/>
  <c r="KA49" i="32" a="1"/>
  <c r="AJ54" i="32" a="1"/>
  <c r="LG27" i="32" a="1"/>
  <c r="AJ61" i="32" a="1"/>
  <c r="JO32" i="32" a="1"/>
  <c r="KA97" i="32" a="1"/>
  <c r="AZ72" i="32" a="1"/>
  <c r="BR80" i="32" a="1"/>
  <c r="BF78" i="32" a="1"/>
  <c r="JO113" i="32" a="1"/>
  <c r="BF82" i="32" a="1"/>
  <c r="CJ70" i="32" a="1"/>
  <c r="CJ51" i="32" a="1"/>
  <c r="JU126" i="32" a="1"/>
  <c r="BL54" i="32" a="1"/>
  <c r="BR70" i="32" a="1"/>
  <c r="AZ61" i="32" a="1"/>
  <c r="KA47" i="32" a="1"/>
  <c r="AZ48" i="32" a="1"/>
  <c r="BL61" i="32" a="1"/>
  <c r="LG61" i="32" a="1"/>
  <c r="JC51" i="32" a="1"/>
  <c r="JI97" i="32" a="1"/>
  <c r="AZ56" i="32" a="1"/>
  <c r="AJ84" i="32" a="1"/>
  <c r="LG32" i="32" a="1"/>
  <c r="JU93" i="32" a="1"/>
  <c r="JI129" i="32" a="1"/>
  <c r="BL50" i="32" a="1"/>
  <c r="CD78" i="32" a="1"/>
  <c r="CD68" i="32" a="1"/>
  <c r="JC129" i="32" a="1"/>
  <c r="AJ73" i="32" a="1"/>
  <c r="JC54" i="32" a="1"/>
  <c r="LG57" i="32" a="1"/>
  <c r="AZ62" i="32" a="1"/>
  <c r="JO67" i="32" a="1"/>
  <c r="BX51" i="32" a="1"/>
  <c r="BL46" i="32" a="1"/>
  <c r="LG49" i="32" a="1"/>
  <c r="BF69" i="32" a="1"/>
  <c r="KA35" i="32" a="1"/>
  <c r="JU122" i="32" a="1"/>
  <c r="AZ54" i="32" a="1"/>
  <c r="AJ49" i="32" a="1"/>
  <c r="JO49" i="32" a="1"/>
  <c r="BX69" i="32" a="1"/>
  <c r="AJ29" i="32" a="1"/>
  <c r="LG45" i="32" a="1"/>
  <c r="KA71" i="32" a="1"/>
  <c r="BL69" i="32" a="1"/>
  <c r="BR59" i="32" a="1"/>
  <c r="BF80" i="32" a="1"/>
  <c r="BX62" i="32" a="1"/>
  <c r="BX44" i="32" a="1"/>
  <c r="BX61" i="32" a="1"/>
  <c r="CS80" i="32" a="1"/>
  <c r="JC96" i="32" a="1"/>
  <c r="CJ59" i="32" a="1"/>
  <c r="JU60" i="32" a="1"/>
  <c r="BX73" i="32" a="1"/>
  <c r="CJ69" i="32" a="1"/>
  <c r="CD66" i="32" a="1"/>
  <c r="LG63" i="32" a="1"/>
  <c r="JU32" i="32" a="1"/>
  <c r="CD48" i="32" a="1"/>
  <c r="KA51" i="32" a="1"/>
  <c r="BF46" i="32" a="1"/>
  <c r="AJ78" i="32" a="1"/>
  <c r="CS43" i="32" a="1"/>
  <c r="KA95" i="32" a="1"/>
  <c r="CS82" i="32" a="1"/>
  <c r="AJ71" i="32" a="1"/>
  <c r="AJ27" i="32" a="1"/>
  <c r="JU49" i="32" a="1"/>
  <c r="AZ73" i="32" a="1"/>
  <c r="BF47" i="32" a="1"/>
  <c r="AZ64" i="32" a="1"/>
  <c r="CS72" i="32" a="1"/>
  <c r="BR58" i="32" a="1"/>
  <c r="BX70" i="32" a="1"/>
  <c r="KA121" i="32" a="1"/>
  <c r="BL47" i="32" a="1"/>
  <c r="BF57" i="32" a="1"/>
  <c r="CS50" i="32" a="1"/>
  <c r="CD77" i="32" a="1"/>
  <c r="JO112" i="32" a="1"/>
  <c r="CD51" i="32" a="1"/>
  <c r="BL83" i="32" a="1"/>
  <c r="LG35" i="32" a="1"/>
  <c r="BF41" i="32" a="1"/>
  <c r="AJ57" i="32" a="1"/>
  <c r="JU94" i="32" a="1"/>
  <c r="BF42" i="32" a="1"/>
  <c r="JC52" i="32" a="1"/>
  <c r="BL45" i="32" a="1"/>
  <c r="CJ50" i="32" a="1"/>
  <c r="AJ48" i="32" a="1"/>
  <c r="CJ42" i="32" a="1"/>
  <c r="JI85" i="32" a="1"/>
  <c r="AJ47" i="32" a="1"/>
  <c r="BX50" i="32" a="1"/>
  <c r="AJ60" i="32" a="1"/>
  <c r="AJ43" i="32" a="1"/>
  <c r="AZ83" i="32" a="1"/>
  <c r="JC112" i="32" a="1"/>
  <c r="JU48" i="32" a="1"/>
  <c r="BL42" i="32" a="1"/>
  <c r="JO86" i="32" a="1"/>
  <c r="LG59" i="32" a="1"/>
  <c r="CD79" i="32" a="1"/>
  <c r="AZ45" i="32" a="1"/>
  <c r="JC34" i="32" a="1"/>
  <c r="JO128" i="32" a="1"/>
  <c r="KA83" i="32" a="1"/>
  <c r="BF77" i="32" a="1"/>
  <c r="LG51" i="32" a="1"/>
  <c r="KA68" i="32" a="1"/>
  <c r="AZ57" i="32" a="1"/>
  <c r="JI32" i="32" a="1"/>
  <c r="BR60" i="32" a="1"/>
  <c r="JO95" i="32" a="1"/>
  <c r="AZ60" i="32" a="1"/>
  <c r="LG43" i="32" a="1"/>
  <c r="JI96" i="32" a="1"/>
  <c r="JI121" i="32" a="1"/>
  <c r="CJ64" i="32" a="1"/>
  <c r="JC83" i="32" a="1"/>
  <c r="BR67" i="32" a="1"/>
  <c r="BR42" i="32" a="1"/>
  <c r="JI51" i="32" a="1"/>
  <c r="CJ72" i="32" a="1"/>
  <c r="CJ60" i="32" a="1"/>
  <c r="LG73" i="32" a="1"/>
  <c r="JC93" i="32" a="1"/>
  <c r="LG69" i="32" a="1"/>
  <c r="BR41" i="32" a="1"/>
  <c r="BL82" i="32" a="1"/>
  <c r="AJ62" i="32" a="1"/>
  <c r="JO59" i="32" a="1"/>
  <c r="JO94" i="32" a="1"/>
  <c r="CD49" i="32" a="1"/>
  <c r="JC95" i="32" a="1"/>
  <c r="BL52" i="32" a="1"/>
  <c r="CS46" i="32" a="1"/>
  <c r="AJ81" i="32" a="1"/>
  <c r="BF48" i="32" a="1"/>
  <c r="BX53" i="32" a="1"/>
  <c r="BX67" i="32" a="1"/>
  <c r="BR78" i="32" a="1"/>
  <c r="BF43" i="32" a="1"/>
  <c r="JU87" i="32" a="1"/>
  <c r="AZ55" i="32" a="1"/>
  <c r="KA129" i="32" a="1"/>
  <c r="AZ81" i="32" a="1"/>
  <c r="JO35" i="32" a="1"/>
  <c r="JC94" i="32" a="1"/>
  <c r="CJ65" i="32" a="1"/>
  <c r="CJ46" i="32" a="1"/>
  <c r="JU47" i="32" a="1"/>
  <c r="JC61" i="32" a="1"/>
  <c r="JI59" i="32" a="1"/>
  <c r="CD57" i="32" a="1"/>
  <c r="KA112" i="32" a="1"/>
  <c r="CS68" i="32" a="1"/>
  <c r="BF73" i="32" a="1"/>
  <c r="KA52" i="32" a="1"/>
  <c r="BF61" i="32" a="1"/>
  <c r="BL51" i="32" a="1"/>
  <c r="AJ46" i="32" a="1"/>
  <c r="AZ63" i="32" a="1"/>
  <c r="BF60" i="32" a="1"/>
  <c r="LG62" i="32" a="1"/>
  <c r="JO60" i="32" a="1"/>
  <c r="JI60" i="32" a="1"/>
  <c r="AZ71" i="32" a="1"/>
  <c r="BX45" i="32" a="1"/>
  <c r="AJ33" i="32" a="1"/>
  <c r="BX72" i="32" a="1"/>
  <c r="JI61" i="32" a="1"/>
  <c r="BF49" i="32" a="1"/>
  <c r="CJ73" i="32" a="1"/>
  <c r="CJ82" i="32" a="1"/>
  <c r="JC49" i="32" a="1"/>
  <c r="BL66" i="32" a="1"/>
  <c r="LG58" i="32" a="1"/>
  <c r="BL80" i="32" a="1"/>
  <c r="JO52" i="32" a="1"/>
  <c r="BX56" i="32" a="1"/>
  <c r="AJ52" i="32" a="1"/>
  <c r="CJ56" i="32" a="1"/>
  <c r="CD60" i="32" a="1"/>
  <c r="AJ83" i="32" a="1"/>
  <c r="CS70" i="32" a="1"/>
  <c r="CJ68" i="32" a="1"/>
  <c r="BX63" i="32" a="1"/>
  <c r="KA70" i="32" a="1"/>
  <c r="JC35" i="32" a="1"/>
  <c r="JC69" i="32" a="1"/>
  <c r="JU33" i="32" a="1"/>
  <c r="BF58" i="32" a="1"/>
  <c r="AJ31" i="32" a="1"/>
  <c r="BF84" i="32" a="1"/>
  <c r="CJ61" i="32" a="1"/>
  <c r="BL78" i="32" a="1"/>
  <c r="LG77" i="32" a="1"/>
  <c r="BR72" i="32" a="1"/>
  <c r="LG72" i="32" a="1"/>
  <c r="LG60" i="32" a="1"/>
  <c r="AZ43" i="32" a="1"/>
  <c r="BX78" i="32" a="1"/>
  <c r="CD72" i="32" a="1"/>
  <c r="AZ84" i="32" a="1"/>
  <c r="BX65" i="32" a="1"/>
  <c r="JC71" i="32" a="1"/>
  <c r="JU61" i="32" a="1"/>
  <c r="CD54" i="32" a="1"/>
  <c r="JI95" i="32" a="1"/>
  <c r="BF71" i="32" a="1"/>
  <c r="CJ48" i="32" a="1"/>
  <c r="KA67" i="32" a="1"/>
  <c r="CD50" i="32" a="1"/>
  <c r="BX68" i="32" a="1"/>
  <c r="LG53" i="32" a="1"/>
  <c r="LG56" i="32" a="1"/>
  <c r="CD53" i="32" a="1"/>
  <c r="CD70" i="32" a="1"/>
  <c r="BX64" i="32" a="1"/>
  <c r="JU52" i="32" a="1"/>
  <c r="CS64" i="32" a="1"/>
  <c r="JC126" i="32" a="1"/>
  <c r="KA96" i="32" a="1"/>
  <c r="JO61" i="32" a="1"/>
  <c r="JC70" i="32" a="1"/>
  <c r="BR57" i="32" a="1"/>
  <c r="BR45" i="32" a="1"/>
  <c r="BR54" i="32" a="1"/>
  <c r="LG55" i="32" a="1"/>
  <c r="BL68" i="32" a="1"/>
  <c r="CD73" i="32" a="1"/>
  <c r="CD44" i="32" a="1"/>
  <c r="AJ38" i="32" a="1"/>
  <c r="CJ66" i="32" a="1"/>
  <c r="BR51" i="32" a="1"/>
  <c r="BF68" i="32" a="1"/>
  <c r="JI33" i="32" a="1"/>
  <c r="AJ69" i="32" a="1"/>
  <c r="BL63" i="32" a="1"/>
  <c r="AZ69" i="32" a="1"/>
  <c r="BX82" i="32" a="1"/>
  <c r="KA27" i="32" a="1"/>
  <c r="AJ64" i="32" a="1"/>
  <c r="LG70" i="32" a="1"/>
  <c r="JI112" i="32" a="1"/>
  <c r="KA122" i="32" a="1"/>
  <c r="AJ32" i="32" a="1"/>
  <c r="BF50" i="32" a="1"/>
  <c r="JU68" i="32" a="1"/>
  <c r="CJ63" i="32" a="1"/>
  <c r="LG78" i="32" a="1"/>
  <c r="BF66" i="32" a="1"/>
  <c r="BX57" i="32" a="1"/>
  <c r="CS73" i="32" a="1"/>
  <c r="LG83" i="32" a="1"/>
  <c r="CD55" i="32" a="1"/>
  <c r="AZ68" i="32" a="1"/>
  <c r="BR55" i="32" a="1"/>
  <c r="BX54" i="32" a="1"/>
  <c r="CJ81" i="32" a="1"/>
  <c r="LG68" i="32" a="1"/>
  <c r="JI71" i="32" a="1"/>
  <c r="AJ59" i="32" a="1"/>
  <c r="LG30" i="32" a="1"/>
  <c r="JU129" i="32" a="1"/>
  <c r="KA87" i="32" a="1"/>
  <c r="CD62" i="32" a="1"/>
  <c r="BF62" i="32" a="1"/>
  <c r="JI27" i="32" a="1"/>
  <c r="JC48" i="32" a="1"/>
  <c r="JU54" i="32" a="1"/>
  <c r="JU96" i="32" a="1"/>
  <c r="KA59" i="32" a="1"/>
  <c r="CS62" i="32" l="1"/>
  <c r="BF69" i="32"/>
  <c r="JO68" i="32"/>
  <c r="JO60" i="32"/>
  <c r="BF84" i="32"/>
  <c r="BF68" i="32"/>
  <c r="BF60" i="32"/>
  <c r="BF52" i="32"/>
  <c r="BF44" i="32"/>
  <c r="JI83" i="32"/>
  <c r="KA67" i="32"/>
  <c r="JO51" i="32"/>
  <c r="JC27" i="32"/>
  <c r="BR83" i="32"/>
  <c r="BR67" i="32"/>
  <c r="BR59" i="32"/>
  <c r="BR51" i="32"/>
  <c r="BR43" i="32"/>
  <c r="JI122" i="32"/>
  <c r="JI34" i="32"/>
  <c r="AZ66" i="32"/>
  <c r="AZ58" i="32"/>
  <c r="AZ50" i="32"/>
  <c r="AZ42" i="32"/>
  <c r="BF71" i="32"/>
  <c r="JO112" i="32"/>
  <c r="JC88" i="32"/>
  <c r="JU48" i="32"/>
  <c r="JI95" i="32"/>
  <c r="KA87" i="32"/>
  <c r="JO47" i="32"/>
  <c r="CS79" i="32"/>
  <c r="AJ62" i="32"/>
  <c r="AJ30" i="32"/>
  <c r="AZ49" i="32"/>
  <c r="BF41" i="32"/>
  <c r="AJ53" i="32"/>
  <c r="JC49" i="32"/>
  <c r="JU33" i="32"/>
  <c r="CJ81" i="32"/>
  <c r="CS65" i="32"/>
  <c r="LG60" i="32"/>
  <c r="LG28" i="32"/>
  <c r="BX73" i="32"/>
  <c r="BX57" i="32"/>
  <c r="LG83" i="32"/>
  <c r="LG43" i="32"/>
  <c r="LG82" i="32"/>
  <c r="LG42" i="32"/>
  <c r="LG57" i="32"/>
  <c r="CD80" i="32"/>
  <c r="CJ72" i="32"/>
  <c r="CJ64" i="32"/>
  <c r="CJ56" i="32"/>
  <c r="CJ48" i="32"/>
  <c r="AJ56" i="32"/>
  <c r="JC97" i="32"/>
  <c r="BL63" i="32"/>
  <c r="BL55" i="32"/>
  <c r="BL47" i="32"/>
  <c r="AJ71" i="32"/>
  <c r="AJ39" i="32"/>
  <c r="BX41" i="32"/>
  <c r="CS70" i="32"/>
  <c r="BF61" i="32"/>
  <c r="JO70" i="32"/>
  <c r="AZ46" i="32"/>
  <c r="BL45" i="32"/>
  <c r="BL52" i="32"/>
  <c r="BX83" i="32"/>
  <c r="BF82" i="32"/>
  <c r="JI88" i="32"/>
  <c r="BL71" i="32"/>
  <c r="JI49" i="32"/>
  <c r="CJ73" i="32"/>
  <c r="AJ34" i="32"/>
  <c r="LG56" i="32"/>
  <c r="LG39" i="32"/>
  <c r="BF78" i="32"/>
  <c r="BF54" i="32"/>
  <c r="LG70" i="32"/>
  <c r="KA61" i="32"/>
  <c r="BR69" i="32"/>
  <c r="BR53" i="32"/>
  <c r="BR45" i="32"/>
  <c r="JC68" i="32"/>
  <c r="JU52" i="32"/>
  <c r="BR84" i="32"/>
  <c r="BR68" i="32"/>
  <c r="BR60" i="32"/>
  <c r="BR52" i="32"/>
  <c r="BR44" i="32"/>
  <c r="JU83" i="32"/>
  <c r="JI59" i="32"/>
  <c r="KA51" i="32"/>
  <c r="JO27" i="32"/>
  <c r="CD83" i="32"/>
  <c r="CD67" i="32"/>
  <c r="CD59" i="32"/>
  <c r="CD51" i="32"/>
  <c r="CD43" i="32"/>
  <c r="JO122" i="32"/>
  <c r="BL82" i="32"/>
  <c r="BL66" i="32"/>
  <c r="BL58" i="32"/>
  <c r="BL50" i="32"/>
  <c r="BL42" i="32"/>
  <c r="JI128" i="32"/>
  <c r="KA112" i="32"/>
  <c r="JO88" i="32"/>
  <c r="JC32" i="32"/>
  <c r="JU95" i="32"/>
  <c r="JO71" i="32"/>
  <c r="KA47" i="32"/>
  <c r="BR71" i="32"/>
  <c r="AJ54" i="32"/>
  <c r="JC113" i="32"/>
  <c r="BR49" i="32"/>
  <c r="AJ77" i="32"/>
  <c r="AJ45" i="32"/>
  <c r="JO49" i="32"/>
  <c r="BF81" i="32"/>
  <c r="BF65" i="32"/>
  <c r="AJ73" i="32"/>
  <c r="LG52" i="32"/>
  <c r="JC129" i="32"/>
  <c r="BR73" i="32"/>
  <c r="CJ57" i="32"/>
  <c r="LG67" i="32"/>
  <c r="LG35" i="32"/>
  <c r="LG66" i="32"/>
  <c r="LG34" i="32"/>
  <c r="AZ80" i="32"/>
  <c r="AZ72" i="32"/>
  <c r="AZ64" i="32"/>
  <c r="AZ56" i="32"/>
  <c r="AZ48" i="32"/>
  <c r="AJ80" i="32"/>
  <c r="AJ48" i="32"/>
  <c r="JO97" i="32"/>
  <c r="BX63" i="32"/>
  <c r="BX55" i="32"/>
  <c r="BX47" i="32"/>
  <c r="AJ63" i="32"/>
  <c r="AJ31" i="32"/>
  <c r="CJ41" i="32"/>
  <c r="JC126" i="32"/>
  <c r="CS78" i="32"/>
  <c r="BF77" i="32"/>
  <c r="AZ78" i="32"/>
  <c r="JO85" i="32"/>
  <c r="BL53" i="32"/>
  <c r="BL60" i="32"/>
  <c r="JI27" i="32"/>
  <c r="JU122" i="32"/>
  <c r="JU112" i="32"/>
  <c r="LG62" i="32"/>
  <c r="LG49" i="32"/>
  <c r="AJ66" i="32"/>
  <c r="CS56" i="32"/>
  <c r="BR55" i="32"/>
  <c r="JC86" i="32"/>
  <c r="BF62" i="32"/>
  <c r="BF46" i="32"/>
  <c r="KA85" i="32"/>
  <c r="BR77" i="32"/>
  <c r="BR61" i="32"/>
  <c r="JU126" i="32"/>
  <c r="JI86" i="32"/>
  <c r="KA70" i="32"/>
  <c r="BL78" i="32"/>
  <c r="BL70" i="32"/>
  <c r="BL62" i="32"/>
  <c r="BL54" i="32"/>
  <c r="BL46" i="32"/>
  <c r="JU93" i="32"/>
  <c r="JU85" i="32"/>
  <c r="JC61" i="32"/>
  <c r="BX77" i="32"/>
  <c r="BX69" i="32"/>
  <c r="BX61" i="32"/>
  <c r="BX53" i="32"/>
  <c r="BX45" i="32"/>
  <c r="JU68" i="32"/>
  <c r="JO52" i="32"/>
  <c r="BX84" i="32"/>
  <c r="BX68" i="32"/>
  <c r="BX60" i="32"/>
  <c r="BX52" i="32"/>
  <c r="BX44" i="32"/>
  <c r="KA83" i="32"/>
  <c r="JO59" i="32"/>
  <c r="JC35" i="32"/>
  <c r="JU27" i="32"/>
  <c r="CJ83" i="32"/>
  <c r="CJ67" i="32"/>
  <c r="CJ59" i="32"/>
  <c r="CJ51" i="32"/>
  <c r="CJ43" i="32"/>
  <c r="KA122" i="32"/>
  <c r="BR82" i="32"/>
  <c r="BR66" i="32"/>
  <c r="BR58" i="32"/>
  <c r="BR50" i="32"/>
  <c r="BR42" i="32"/>
  <c r="JO128" i="32"/>
  <c r="JC96" i="32"/>
  <c r="JU88" i="32"/>
  <c r="JI32" i="32"/>
  <c r="KA95" i="32"/>
  <c r="JC71" i="32"/>
  <c r="BL79" i="32"/>
  <c r="BX71" i="32"/>
  <c r="LG54" i="32"/>
  <c r="JI113" i="32"/>
  <c r="BX49" i="32"/>
  <c r="LG77" i="32"/>
  <c r="LG45" i="32"/>
  <c r="JU49" i="32"/>
  <c r="AZ81" i="32"/>
  <c r="BL65" i="32"/>
  <c r="AJ84" i="32"/>
  <c r="AJ44" i="32"/>
  <c r="JI129" i="32"/>
  <c r="CS73" i="32"/>
  <c r="CS57" i="32"/>
  <c r="AJ59" i="32"/>
  <c r="AJ27" i="32"/>
  <c r="AJ58" i="32"/>
  <c r="JC121" i="32"/>
  <c r="BF80" i="32"/>
  <c r="BF72" i="32"/>
  <c r="BF64" i="32"/>
  <c r="BF56" i="32"/>
  <c r="BF48" i="32"/>
  <c r="LG80" i="32"/>
  <c r="LG48" i="32"/>
  <c r="JU97" i="32"/>
  <c r="CD63" i="32"/>
  <c r="CD55" i="32"/>
  <c r="CD47" i="32"/>
  <c r="LG63" i="32"/>
  <c r="LG31" i="32"/>
  <c r="CS41" i="32"/>
  <c r="JU94" i="32"/>
  <c r="JI85" i="32"/>
  <c r="KA94" i="32"/>
  <c r="AZ70" i="32"/>
  <c r="JU69" i="32"/>
  <c r="KA68" i="32"/>
  <c r="BL68" i="32"/>
  <c r="JC59" i="32"/>
  <c r="BX59" i="32"/>
  <c r="BF58" i="32"/>
  <c r="JC128" i="32"/>
  <c r="JU47" i="32"/>
  <c r="BL49" i="32"/>
  <c r="CS81" i="32"/>
  <c r="AJ67" i="32"/>
  <c r="CJ80" i="32"/>
  <c r="BR63" i="32"/>
  <c r="JO126" i="32"/>
  <c r="KA126" i="32"/>
  <c r="BR78" i="32"/>
  <c r="BR62" i="32"/>
  <c r="JC93" i="32"/>
  <c r="JC85" i="32"/>
  <c r="JI61" i="32"/>
  <c r="CD77" i="32"/>
  <c r="CD69" i="32"/>
  <c r="CD61" i="32"/>
  <c r="CD53" i="32"/>
  <c r="CD45" i="32"/>
  <c r="JI68" i="32"/>
  <c r="KA52" i="32"/>
  <c r="CD84" i="32"/>
  <c r="CD68" i="32"/>
  <c r="CD60" i="32"/>
  <c r="CD52" i="32"/>
  <c r="CD44" i="32"/>
  <c r="JC67" i="32"/>
  <c r="JU59" i="32"/>
  <c r="JI35" i="32"/>
  <c r="KA27" i="32"/>
  <c r="CS83" i="32"/>
  <c r="CS67" i="32"/>
  <c r="CS59" i="32"/>
  <c r="CS51" i="32"/>
  <c r="CS43" i="32"/>
  <c r="JO34" i="32"/>
  <c r="BX82" i="32"/>
  <c r="BX66" i="32"/>
  <c r="BX58" i="32"/>
  <c r="BX50" i="32"/>
  <c r="BX42" i="32"/>
  <c r="JU128" i="32"/>
  <c r="JI96" i="32"/>
  <c r="KA88" i="32"/>
  <c r="JO32" i="32"/>
  <c r="JI87" i="32"/>
  <c r="JU71" i="32"/>
  <c r="BR79" i="32"/>
  <c r="CD71" i="32"/>
  <c r="AJ46" i="32"/>
  <c r="JO113" i="32"/>
  <c r="CD49" i="32"/>
  <c r="AJ69" i="32"/>
  <c r="AJ37" i="32"/>
  <c r="KA49" i="32"/>
  <c r="BL81" i="32"/>
  <c r="BR65" i="32"/>
  <c r="LG84" i="32"/>
  <c r="LG44" i="32"/>
  <c r="JO129" i="32"/>
  <c r="AZ57" i="32"/>
  <c r="LG81" i="32"/>
  <c r="LG59" i="32"/>
  <c r="LG27" i="32"/>
  <c r="LG58" i="32"/>
  <c r="JI121" i="32"/>
  <c r="CS80" i="32"/>
  <c r="BL72" i="32"/>
  <c r="BL64" i="32"/>
  <c r="BL56" i="32"/>
  <c r="BL48" i="32"/>
  <c r="AJ72" i="32"/>
  <c r="AJ40" i="32"/>
  <c r="KA97" i="32"/>
  <c r="CJ63" i="32"/>
  <c r="CJ55" i="32"/>
  <c r="CJ47" i="32"/>
  <c r="AJ55" i="32"/>
  <c r="AJ49" i="32"/>
  <c r="LG33" i="32"/>
  <c r="KA54" i="32"/>
  <c r="JC69" i="32"/>
  <c r="JI126" i="32"/>
  <c r="AZ62" i="32"/>
  <c r="BL77" i="32"/>
  <c r="KA60" i="32"/>
  <c r="JO83" i="32"/>
  <c r="BX51" i="32"/>
  <c r="BF50" i="32"/>
  <c r="JO95" i="32"/>
  <c r="AJ81" i="32"/>
  <c r="AJ52" i="32"/>
  <c r="AJ35" i="32"/>
  <c r="CS64" i="32"/>
  <c r="LG71" i="32"/>
  <c r="JU70" i="32"/>
  <c r="JO86" i="32"/>
  <c r="BR70" i="32"/>
  <c r="BR46" i="32"/>
  <c r="JU86" i="32"/>
  <c r="BX78" i="32"/>
  <c r="BX62" i="32"/>
  <c r="BX54" i="32"/>
  <c r="BX46" i="32"/>
  <c r="JI93" i="32"/>
  <c r="JI69" i="32"/>
  <c r="JU61" i="32"/>
  <c r="CJ77" i="32"/>
  <c r="CJ69" i="32"/>
  <c r="CJ61" i="32"/>
  <c r="CJ53" i="32"/>
  <c r="CJ45" i="32"/>
  <c r="JC60" i="32"/>
  <c r="JC52" i="32"/>
  <c r="CJ84" i="32"/>
  <c r="CJ68" i="32"/>
  <c r="CJ60" i="32"/>
  <c r="CJ52" i="32"/>
  <c r="CJ44" i="32"/>
  <c r="JI67" i="32"/>
  <c r="KA59" i="32"/>
  <c r="JO35" i="32"/>
  <c r="AZ83" i="32"/>
  <c r="AZ67" i="32"/>
  <c r="AZ59" i="32"/>
  <c r="AZ51" i="32"/>
  <c r="AZ43" i="32"/>
  <c r="BF79" i="32"/>
  <c r="JU34" i="32"/>
  <c r="CD82" i="32"/>
  <c r="CD66" i="32"/>
  <c r="CD58" i="32"/>
  <c r="CD50" i="32"/>
  <c r="CD42" i="32"/>
  <c r="KA128" i="32"/>
  <c r="JO96" i="32"/>
  <c r="JC48" i="32"/>
  <c r="JU32" i="32"/>
  <c r="JC87" i="32"/>
  <c r="KA71" i="32"/>
  <c r="BX79" i="32"/>
  <c r="CJ71" i="32"/>
  <c r="LG46" i="32"/>
  <c r="JU113" i="32"/>
  <c r="CJ49" i="32"/>
  <c r="LG69" i="32"/>
  <c r="LG37" i="32"/>
  <c r="JC33" i="32"/>
  <c r="BR81" i="32"/>
  <c r="BX65" i="32"/>
  <c r="AJ68" i="32"/>
  <c r="AJ36" i="32"/>
  <c r="JU129" i="32"/>
  <c r="BF57" i="32"/>
  <c r="LG73" i="32"/>
  <c r="AJ51" i="32"/>
  <c r="LG65" i="32"/>
  <c r="AJ50" i="32"/>
  <c r="JO121" i="32"/>
  <c r="BL80" i="32"/>
  <c r="BR72" i="32"/>
  <c r="BR64" i="32"/>
  <c r="BR56" i="32"/>
  <c r="BR48" i="32"/>
  <c r="LG72" i="32"/>
  <c r="LG40" i="32"/>
  <c r="AJ33" i="32"/>
  <c r="CS63" i="32"/>
  <c r="CS55" i="32"/>
  <c r="CS47" i="32"/>
  <c r="LG55" i="32"/>
  <c r="AZ41" i="32"/>
  <c r="JI70" i="32"/>
  <c r="CS46" i="32"/>
  <c r="BF53" i="32"/>
  <c r="LG78" i="32"/>
  <c r="BL61" i="32"/>
  <c r="BL44" i="32"/>
  <c r="BX67" i="32"/>
  <c r="BF66" i="32"/>
  <c r="KA48" i="32"/>
  <c r="LG30" i="32"/>
  <c r="KA33" i="32"/>
  <c r="CD57" i="32"/>
  <c r="CS72" i="32"/>
  <c r="JI97" i="32"/>
  <c r="CD41" i="32"/>
  <c r="BF70" i="32"/>
  <c r="JC54" i="32"/>
  <c r="BR54" i="32"/>
  <c r="JC94" i="32"/>
  <c r="JI54" i="32"/>
  <c r="BX70" i="32"/>
  <c r="AJ78" i="32"/>
  <c r="JI94" i="32"/>
  <c r="KA86" i="32"/>
  <c r="JO54" i="32"/>
  <c r="CD78" i="32"/>
  <c r="CD70" i="32"/>
  <c r="CD62" i="32"/>
  <c r="CD54" i="32"/>
  <c r="CD46" i="32"/>
  <c r="JO93" i="32"/>
  <c r="JO69" i="32"/>
  <c r="JO61" i="32"/>
  <c r="CS77" i="32"/>
  <c r="CS69" i="32"/>
  <c r="CS61" i="32"/>
  <c r="CS53" i="32"/>
  <c r="CS45" i="32"/>
  <c r="JI60" i="32"/>
  <c r="JI52" i="32"/>
  <c r="CS84" i="32"/>
  <c r="CS68" i="32"/>
  <c r="CS60" i="32"/>
  <c r="CS52" i="32"/>
  <c r="CS44" i="32"/>
  <c r="JO67" i="32"/>
  <c r="JC51" i="32"/>
  <c r="JU35" i="32"/>
  <c r="BF83" i="32"/>
  <c r="BF67" i="32"/>
  <c r="BF59" i="32"/>
  <c r="BF51" i="32"/>
  <c r="BF43" i="32"/>
  <c r="AZ71" i="32"/>
  <c r="JC34" i="32"/>
  <c r="CJ82" i="32"/>
  <c r="CJ66" i="32"/>
  <c r="CJ58" i="32"/>
  <c r="CJ50" i="32"/>
  <c r="CJ42" i="32"/>
  <c r="JC112" i="32"/>
  <c r="JU96" i="32"/>
  <c r="JI48" i="32"/>
  <c r="KA32" i="32"/>
  <c r="JO87" i="32"/>
  <c r="JC47" i="32"/>
  <c r="CD79" i="32"/>
  <c r="CS71" i="32"/>
  <c r="AJ38" i="32"/>
  <c r="KA113" i="32"/>
  <c r="CS49" i="32"/>
  <c r="AJ61" i="32"/>
  <c r="AJ29" i="32"/>
  <c r="JI33" i="32"/>
  <c r="BX81" i="32"/>
  <c r="CD65" i="32"/>
  <c r="LG68" i="32"/>
  <c r="LG36" i="32"/>
  <c r="CD73" i="32"/>
  <c r="BL57" i="32"/>
  <c r="AJ65" i="32"/>
  <c r="LG51" i="32"/>
  <c r="AJ57" i="32"/>
  <c r="LG50" i="32"/>
  <c r="JU121" i="32"/>
  <c r="BR80" i="32"/>
  <c r="BX72" i="32"/>
  <c r="BX64" i="32"/>
  <c r="BX56" i="32"/>
  <c r="BX48" i="32"/>
  <c r="AJ64" i="32"/>
  <c r="AJ32" i="32"/>
  <c r="AZ63" i="32"/>
  <c r="BF55" i="32"/>
  <c r="BF47" i="32"/>
  <c r="AJ79" i="32"/>
  <c r="AJ47" i="32"/>
  <c r="BL41" i="32"/>
  <c r="CS54" i="32"/>
  <c r="BF45" i="32"/>
  <c r="AZ54" i="32"/>
  <c r="BL69" i="32"/>
  <c r="BL84" i="32"/>
  <c r="JU51" i="32"/>
  <c r="BX43" i="32"/>
  <c r="BF42" i="32"/>
  <c r="JI71" i="32"/>
  <c r="LG53" i="32"/>
  <c r="KA129" i="32"/>
  <c r="AJ41" i="32"/>
  <c r="CS48" i="32"/>
  <c r="BR47" i="32"/>
  <c r="AJ70" i="32"/>
  <c r="JO94" i="32"/>
  <c r="JC70" i="32"/>
  <c r="JU54" i="32"/>
  <c r="CJ78" i="32"/>
  <c r="CJ70" i="32"/>
  <c r="CJ62" i="32"/>
  <c r="CJ54" i="32"/>
  <c r="CJ46" i="32"/>
  <c r="KA93" i="32"/>
  <c r="KA69" i="32"/>
  <c r="AZ77" i="32"/>
  <c r="AZ69" i="32"/>
  <c r="AZ61" i="32"/>
  <c r="AZ53" i="32"/>
  <c r="AZ45" i="32"/>
  <c r="AZ79" i="32"/>
  <c r="JU60" i="32"/>
  <c r="AZ84" i="32"/>
  <c r="AZ68" i="32"/>
  <c r="AZ60" i="32"/>
  <c r="AZ52" i="32"/>
  <c r="AZ44" i="32"/>
  <c r="JC83" i="32"/>
  <c r="JU67" i="32"/>
  <c r="JI51" i="32"/>
  <c r="KA35" i="32"/>
  <c r="BL83" i="32"/>
  <c r="BL67" i="32"/>
  <c r="BL59" i="32"/>
  <c r="BL51" i="32"/>
  <c r="BL43" i="32"/>
  <c r="JC122" i="32"/>
  <c r="KA34" i="32"/>
  <c r="CS82" i="32"/>
  <c r="CS66" i="32"/>
  <c r="CS58" i="32"/>
  <c r="CS50" i="32"/>
  <c r="CS42" i="32"/>
  <c r="JI112" i="32"/>
  <c r="KA96" i="32"/>
  <c r="JO48" i="32"/>
  <c r="JC95" i="32"/>
  <c r="JU87" i="32"/>
  <c r="JI47" i="32"/>
  <c r="CJ79" i="32"/>
  <c r="BF73" i="32"/>
  <c r="LG38" i="32"/>
  <c r="BF49" i="32"/>
  <c r="LG41" i="32"/>
  <c r="LG61" i="32"/>
  <c r="LG29" i="32"/>
  <c r="JO33" i="32"/>
  <c r="CD81" i="32"/>
  <c r="CJ65" i="32"/>
  <c r="AJ60" i="32"/>
  <c r="AJ28" i="32"/>
  <c r="AZ73" i="32"/>
  <c r="BR57" i="32"/>
  <c r="AJ83" i="32"/>
  <c r="AJ43" i="32"/>
  <c r="AJ82" i="32"/>
  <c r="AJ42" i="32"/>
  <c r="KA121" i="32"/>
  <c r="BX80" i="32"/>
  <c r="CD72" i="32"/>
  <c r="CD64" i="32"/>
  <c r="CD56" i="32"/>
  <c r="CD48" i="32"/>
  <c r="LG64" i="32"/>
  <c r="LG32" i="32"/>
  <c r="BF63" i="32"/>
  <c r="AZ55" i="32"/>
  <c r="AZ47" i="32"/>
  <c r="LG79" i="32"/>
  <c r="LG47" i="32"/>
  <c r="BR41" i="32"/>
  <c r="JZ2" i="32"/>
  <c r="KA2" i="32"/>
  <c r="KB2" i="32"/>
  <c r="KC2" i="32"/>
  <c r="KD2" i="32"/>
  <c r="KE2" i="32"/>
  <c r="KF2" i="32"/>
  <c r="KG2" i="32"/>
  <c r="KH2" i="32"/>
  <c r="KI2" i="32"/>
  <c r="KJ2" i="32"/>
  <c r="KK2" i="32"/>
  <c r="KL2" i="32"/>
  <c r="KM2" i="32"/>
  <c r="KN2" i="32"/>
  <c r="KO2" i="32"/>
  <c r="KP2" i="32"/>
  <c r="KQ2" i="32"/>
  <c r="KR2" i="32"/>
  <c r="KS2" i="32"/>
  <c r="KT2" i="32"/>
  <c r="KU2" i="32"/>
  <c r="KV2" i="32"/>
  <c r="KW2" i="32"/>
  <c r="KX2" i="32"/>
  <c r="KY2" i="32"/>
  <c r="KZ2" i="32"/>
  <c r="LA2" i="32"/>
  <c r="LB2" i="32"/>
  <c r="LC2" i="32"/>
  <c r="JZ3" i="32"/>
  <c r="KA3" i="32"/>
  <c r="KB3" i="32"/>
  <c r="KC3" i="32"/>
  <c r="KD3" i="32"/>
  <c r="KE3" i="32"/>
  <c r="KF3" i="32"/>
  <c r="KG3" i="32"/>
  <c r="KH3" i="32"/>
  <c r="KI3" i="32"/>
  <c r="KJ3" i="32"/>
  <c r="KK3" i="32"/>
  <c r="KL3" i="32"/>
  <c r="KM3" i="32"/>
  <c r="KN3" i="32"/>
  <c r="KO3" i="32"/>
  <c r="KP3" i="32"/>
  <c r="KQ3" i="32"/>
  <c r="KR3" i="32"/>
  <c r="KS3" i="32"/>
  <c r="KT3" i="32"/>
  <c r="KU3" i="32"/>
  <c r="KV3" i="32"/>
  <c r="KW3" i="32"/>
  <c r="KX3" i="32"/>
  <c r="KY3" i="32"/>
  <c r="KZ3" i="32"/>
  <c r="LA3" i="32"/>
  <c r="LB3" i="32"/>
  <c r="LC3" i="32"/>
  <c r="KE11" i="32"/>
  <c r="KJ11" i="32"/>
  <c r="KT11" i="32"/>
  <c r="KE12" i="32"/>
  <c r="KJ12" i="32"/>
  <c r="KT12" i="32"/>
  <c r="KE13" i="32"/>
  <c r="KJ13" i="32"/>
  <c r="KT13" i="32"/>
  <c r="KE14" i="32"/>
  <c r="KJ14" i="32"/>
  <c r="KT14" i="32"/>
  <c r="KE15" i="32"/>
  <c r="KJ15" i="32"/>
  <c r="KT15" i="32"/>
  <c r="KE16" i="32"/>
  <c r="KJ16" i="32"/>
  <c r="KT16" i="32"/>
  <c r="KE17" i="32"/>
  <c r="KJ17" i="32"/>
  <c r="KT17" i="32"/>
  <c r="KE18" i="32"/>
  <c r="JZ18" i="32" s="1"/>
  <c r="KF18" i="32"/>
  <c r="KJ18" i="32"/>
  <c r="KT18" i="32"/>
  <c r="KE19" i="32"/>
  <c r="KJ19" i="32"/>
  <c r="KT19" i="32"/>
  <c r="KE20" i="32"/>
  <c r="JZ20" i="32" s="1"/>
  <c r="KF20" i="32"/>
  <c r="KJ20" i="32"/>
  <c r="KT20" i="32"/>
  <c r="KE21" i="32"/>
  <c r="KJ21" i="32"/>
  <c r="KT21" i="32"/>
  <c r="KE22" i="32"/>
  <c r="KJ22" i="32"/>
  <c r="KT22" i="32"/>
  <c r="KE23" i="32"/>
  <c r="KJ23" i="32"/>
  <c r="KT23" i="32"/>
  <c r="KE24" i="32"/>
  <c r="KJ24" i="32"/>
  <c r="KT24" i="32"/>
  <c r="KE25" i="32"/>
  <c r="KJ25" i="32"/>
  <c r="KT25" i="32"/>
  <c r="KE26" i="32"/>
  <c r="KJ26" i="32"/>
  <c r="KT26" i="32"/>
  <c r="KE27" i="32"/>
  <c r="KJ27" i="32"/>
  <c r="KT27" i="32"/>
  <c r="KE28" i="32"/>
  <c r="KJ28" i="32"/>
  <c r="KT28" i="32"/>
  <c r="KE29" i="32"/>
  <c r="KJ29" i="32"/>
  <c r="KT29" i="32"/>
  <c r="KE30" i="32"/>
  <c r="JZ30" i="32" s="1"/>
  <c r="KF30" i="32"/>
  <c r="KJ30" i="32"/>
  <c r="KT30" i="32"/>
  <c r="KE31" i="32"/>
  <c r="JZ31" i="32" s="1"/>
  <c r="KF31" i="32"/>
  <c r="KJ31" i="32"/>
  <c r="KT31" i="32"/>
  <c r="KE32" i="32"/>
  <c r="JZ32" i="32" s="1"/>
  <c r="KF32" i="32"/>
  <c r="KJ32" i="32"/>
  <c r="KT32" i="32"/>
  <c r="KE33" i="32"/>
  <c r="JZ33" i="32" s="1"/>
  <c r="KF33" i="32"/>
  <c r="KJ33" i="32"/>
  <c r="KT33" i="32"/>
  <c r="KE34" i="32"/>
  <c r="KJ34" i="32"/>
  <c r="KT34" i="32"/>
  <c r="KE35" i="32"/>
  <c r="KJ35" i="32"/>
  <c r="KT35" i="32"/>
  <c r="KE36" i="32"/>
  <c r="KJ36" i="32"/>
  <c r="KT36" i="32"/>
  <c r="KE37" i="32"/>
  <c r="KJ37" i="32"/>
  <c r="KT37" i="32"/>
  <c r="KE38" i="32"/>
  <c r="KJ38" i="32"/>
  <c r="KT38" i="32"/>
  <c r="KE39" i="32"/>
  <c r="KJ39" i="32"/>
  <c r="KT39" i="32"/>
  <c r="KE40" i="32"/>
  <c r="KJ40" i="32"/>
  <c r="KT40" i="32"/>
  <c r="KE41" i="32"/>
  <c r="KJ41" i="32"/>
  <c r="KT41" i="32"/>
  <c r="KE42" i="32"/>
  <c r="JZ42" i="32" s="1"/>
  <c r="KF42" i="32"/>
  <c r="KJ42" i="32"/>
  <c r="KT42" i="32"/>
  <c r="KE43" i="32"/>
  <c r="KJ43" i="32"/>
  <c r="KT43" i="32"/>
  <c r="KE44" i="32"/>
  <c r="JZ44" i="32" s="1"/>
  <c r="KF44" i="32"/>
  <c r="KJ44" i="32"/>
  <c r="KT44" i="32"/>
  <c r="KE45" i="32"/>
  <c r="KJ45" i="32"/>
  <c r="KT45" i="32"/>
  <c r="KE46" i="32"/>
  <c r="JZ46" i="32" s="1"/>
  <c r="KF46" i="32"/>
  <c r="KJ46" i="32"/>
  <c r="KT46" i="32"/>
  <c r="KE47" i="32"/>
  <c r="KJ47" i="32"/>
  <c r="KT47" i="32"/>
  <c r="KE48" i="32"/>
  <c r="KJ48" i="32"/>
  <c r="KT48" i="32"/>
  <c r="KE49" i="32"/>
  <c r="KJ49" i="32"/>
  <c r="KT49" i="32"/>
  <c r="KE50" i="32"/>
  <c r="KJ50" i="32"/>
  <c r="KT50" i="32"/>
  <c r="KE51" i="32"/>
  <c r="KJ51" i="32"/>
  <c r="KT51" i="32"/>
  <c r="KE52" i="32"/>
  <c r="KJ52" i="32"/>
  <c r="KT52" i="32"/>
  <c r="KE53" i="32"/>
  <c r="KJ53" i="32"/>
  <c r="KT53" i="32"/>
  <c r="KE54" i="32"/>
  <c r="KJ54" i="32"/>
  <c r="KT54" i="32"/>
  <c r="KE55" i="32"/>
  <c r="KJ55" i="32"/>
  <c r="KT55" i="32"/>
  <c r="KE56" i="32"/>
  <c r="KJ56" i="32"/>
  <c r="KT56" i="32"/>
  <c r="KE57" i="32"/>
  <c r="KJ57" i="32"/>
  <c r="KT57" i="32"/>
  <c r="KE58" i="32"/>
  <c r="KJ58" i="32"/>
  <c r="KT58" i="32"/>
  <c r="KE59" i="32"/>
  <c r="KJ59" i="32"/>
  <c r="KT59" i="32"/>
  <c r="KE60" i="32"/>
  <c r="KJ60" i="32"/>
  <c r="KT60" i="32"/>
  <c r="KE61" i="32"/>
  <c r="KJ61" i="32"/>
  <c r="KT61" i="32"/>
  <c r="KE62" i="32"/>
  <c r="KJ62" i="32"/>
  <c r="KT62" i="32"/>
  <c r="KE63" i="32"/>
  <c r="KJ63" i="32"/>
  <c r="KT63" i="32"/>
  <c r="KE64" i="32"/>
  <c r="KJ64" i="32"/>
  <c r="KT64" i="32"/>
  <c r="KE65" i="32"/>
  <c r="KJ65" i="32"/>
  <c r="KT65" i="32"/>
  <c r="KE66" i="32"/>
  <c r="JZ66" i="32" s="1"/>
  <c r="KF66" i="32"/>
  <c r="KJ66" i="32"/>
  <c r="KT66" i="32"/>
  <c r="KE67" i="32"/>
  <c r="KJ67" i="32"/>
  <c r="KT67" i="32"/>
  <c r="KE68" i="32"/>
  <c r="KJ68" i="32"/>
  <c r="KT68" i="32"/>
  <c r="KE69" i="32"/>
  <c r="KJ69" i="32"/>
  <c r="KT69" i="32"/>
  <c r="KE70" i="32"/>
  <c r="KJ70" i="32"/>
  <c r="KT70" i="32"/>
  <c r="KE71" i="32"/>
  <c r="KJ71" i="32"/>
  <c r="KT71" i="32"/>
  <c r="KE72" i="32"/>
  <c r="JZ72" i="32" s="1"/>
  <c r="KF72" i="32"/>
  <c r="KJ72" i="32"/>
  <c r="KT72" i="32"/>
  <c r="KE73" i="32"/>
  <c r="JZ73" i="32" s="1"/>
  <c r="KF73" i="32"/>
  <c r="KJ73" i="32"/>
  <c r="KT73" i="32"/>
  <c r="KE74" i="32"/>
  <c r="KJ74" i="32"/>
  <c r="KT74" i="32"/>
  <c r="KE75" i="32"/>
  <c r="KJ75" i="32"/>
  <c r="KT75" i="32"/>
  <c r="KE76" i="32"/>
  <c r="JZ76" i="32" s="1"/>
  <c r="KF76" i="32"/>
  <c r="KJ76" i="32"/>
  <c r="KT76" i="32"/>
  <c r="KE77" i="32"/>
  <c r="KJ77" i="32"/>
  <c r="KT77" i="32"/>
  <c r="KE78" i="32"/>
  <c r="KJ78" i="32"/>
  <c r="KT78" i="32"/>
  <c r="KE79" i="32"/>
  <c r="KJ79" i="32"/>
  <c r="KT79" i="32"/>
  <c r="KE80" i="32"/>
  <c r="JZ80" i="32" s="1"/>
  <c r="KF80" i="32"/>
  <c r="KJ80" i="32"/>
  <c r="KT80" i="32"/>
  <c r="KE81" i="32"/>
  <c r="JZ81" i="32" s="1"/>
  <c r="KF81" i="32"/>
  <c r="KJ81" i="32"/>
  <c r="KT81" i="32"/>
  <c r="KE82" i="32"/>
  <c r="JZ82" i="32" s="1"/>
  <c r="KF82" i="32"/>
  <c r="KJ82" i="32"/>
  <c r="KT82" i="32"/>
  <c r="KE83" i="32"/>
  <c r="KJ83" i="32"/>
  <c r="KT83" i="32"/>
  <c r="KE84" i="32"/>
  <c r="JZ84" i="32" s="1"/>
  <c r="KF84" i="32"/>
  <c r="KJ84" i="32"/>
  <c r="KT84" i="32"/>
  <c r="KE85" i="32"/>
  <c r="KJ85" i="32"/>
  <c r="KT85" i="32"/>
  <c r="KE86" i="32"/>
  <c r="KJ86" i="32"/>
  <c r="KT86" i="32"/>
  <c r="KE87" i="32"/>
  <c r="KJ87" i="32"/>
  <c r="KT87" i="32"/>
  <c r="KE88" i="32"/>
  <c r="KJ88" i="32"/>
  <c r="KT88" i="32"/>
  <c r="KE89" i="32"/>
  <c r="KJ89" i="32"/>
  <c r="KT89" i="32"/>
  <c r="KE90" i="32"/>
  <c r="KJ90" i="32"/>
  <c r="KT90" i="32"/>
  <c r="KE91" i="32"/>
  <c r="KJ91" i="32"/>
  <c r="KT91" i="32"/>
  <c r="KE92" i="32"/>
  <c r="KJ92" i="32"/>
  <c r="KT92" i="32"/>
  <c r="KE93" i="32"/>
  <c r="KJ93" i="32"/>
  <c r="KT93" i="32"/>
  <c r="KE94" i="32"/>
  <c r="KJ94" i="32"/>
  <c r="KT94" i="32"/>
  <c r="KE95" i="32"/>
  <c r="KJ95" i="32"/>
  <c r="KT95" i="32"/>
  <c r="KE96" i="32"/>
  <c r="KJ96" i="32"/>
  <c r="KT96" i="32"/>
  <c r="KE97" i="32"/>
  <c r="KJ97" i="32"/>
  <c r="KT97" i="32"/>
  <c r="KE98" i="32"/>
  <c r="JZ98" i="32" s="1"/>
  <c r="KF98" i="32"/>
  <c r="KJ98" i="32"/>
  <c r="KT98" i="32"/>
  <c r="KE99" i="32"/>
  <c r="KJ99" i="32"/>
  <c r="KT99" i="32"/>
  <c r="KE100" i="32"/>
  <c r="KJ100" i="32"/>
  <c r="KT100" i="32"/>
  <c r="KE101" i="32"/>
  <c r="KJ101" i="32"/>
  <c r="KT101" i="32"/>
  <c r="KE102" i="32"/>
  <c r="KJ102" i="32"/>
  <c r="KT102" i="32"/>
  <c r="KE103" i="32"/>
  <c r="KJ103" i="32"/>
  <c r="KT103" i="32"/>
  <c r="KE104" i="32"/>
  <c r="KJ104" i="32"/>
  <c r="KT104" i="32"/>
  <c r="KE105" i="32"/>
  <c r="KJ105" i="32"/>
  <c r="KT105" i="32"/>
  <c r="KE106" i="32"/>
  <c r="KJ106" i="32"/>
  <c r="KT106" i="32"/>
  <c r="KE107" i="32"/>
  <c r="KJ107" i="32"/>
  <c r="KT107" i="32"/>
  <c r="KE108" i="32"/>
  <c r="KJ108" i="32"/>
  <c r="KT108" i="32"/>
  <c r="KE109" i="32"/>
  <c r="KJ109" i="32"/>
  <c r="KT109" i="32"/>
  <c r="KE110" i="32"/>
  <c r="KJ110" i="32"/>
  <c r="KT110" i="32"/>
  <c r="KE111" i="32"/>
  <c r="KJ111" i="32"/>
  <c r="KT111" i="32"/>
  <c r="KE112" i="32"/>
  <c r="KJ112" i="32"/>
  <c r="KT112" i="32"/>
  <c r="KE113" i="32"/>
  <c r="KJ113" i="32"/>
  <c r="KT113" i="32"/>
  <c r="KE114" i="32"/>
  <c r="JZ114" i="32" s="1"/>
  <c r="KF114" i="32"/>
  <c r="KJ114" i="32"/>
  <c r="KT114" i="32"/>
  <c r="KE115" i="32"/>
  <c r="JZ115" i="32" s="1"/>
  <c r="KF115" i="32"/>
  <c r="KJ115" i="32"/>
  <c r="KT115" i="32"/>
  <c r="KE116" i="32"/>
  <c r="JZ116" i="32" s="1"/>
  <c r="KF116" i="32"/>
  <c r="KJ116" i="32"/>
  <c r="KT116" i="32"/>
  <c r="KE117" i="32"/>
  <c r="JZ117" i="32" s="1"/>
  <c r="KF117" i="32"/>
  <c r="KJ117" i="32"/>
  <c r="KT117" i="32"/>
  <c r="KE118" i="32"/>
  <c r="KJ118" i="32"/>
  <c r="KT118" i="32"/>
  <c r="KE119" i="32"/>
  <c r="KJ119" i="32"/>
  <c r="KT119" i="32"/>
  <c r="KE120" i="32"/>
  <c r="KJ120" i="32"/>
  <c r="KT120" i="32"/>
  <c r="KE121" i="32"/>
  <c r="JZ121" i="32" s="1"/>
  <c r="KF121" i="32"/>
  <c r="KJ121" i="32"/>
  <c r="KT121" i="32"/>
  <c r="KE122" i="32"/>
  <c r="JZ122" i="32" s="1"/>
  <c r="KF122" i="32"/>
  <c r="KJ122" i="32"/>
  <c r="KT122" i="32"/>
  <c r="KE123" i="32"/>
  <c r="JZ123" i="32" s="1"/>
  <c r="KF123" i="32"/>
  <c r="KJ123" i="32"/>
  <c r="KT123" i="32"/>
  <c r="KE124" i="32"/>
  <c r="JZ124" i="32" s="1"/>
  <c r="KF124" i="32"/>
  <c r="KJ124" i="32"/>
  <c r="KT124" i="32"/>
  <c r="KE125" i="32"/>
  <c r="JZ125" i="32" s="1"/>
  <c r="KF125" i="32"/>
  <c r="KJ125" i="32"/>
  <c r="KT125" i="32"/>
  <c r="KE126" i="32"/>
  <c r="JZ126" i="32" s="1"/>
  <c r="KF126" i="32"/>
  <c r="KJ126" i="32"/>
  <c r="KT126" i="32"/>
  <c r="KE127" i="32"/>
  <c r="JZ127" i="32" s="1"/>
  <c r="KF127" i="32"/>
  <c r="KJ127" i="32"/>
  <c r="KT127" i="32"/>
  <c r="KE128" i="32"/>
  <c r="JZ128" i="32" s="1"/>
  <c r="KF128" i="32"/>
  <c r="KJ128" i="32"/>
  <c r="KT128" i="32"/>
  <c r="KE129" i="32"/>
  <c r="JZ129" i="32" s="1"/>
  <c r="KF129" i="32"/>
  <c r="KJ129" i="32"/>
  <c r="KT129" i="32"/>
  <c r="KE130" i="32"/>
  <c r="JZ130" i="32" s="1"/>
  <c r="KF130" i="32"/>
  <c r="KJ130" i="32"/>
  <c r="KT130" i="32"/>
  <c r="KE131" i="32"/>
  <c r="JZ131" i="32" s="1"/>
  <c r="KF131" i="32"/>
  <c r="KJ131" i="32"/>
  <c r="KT131" i="32"/>
  <c r="KE132" i="32"/>
  <c r="JZ132" i="32" s="1"/>
  <c r="KF132" i="32"/>
  <c r="KJ132" i="32"/>
  <c r="KT132" i="32"/>
  <c r="KE133" i="32"/>
  <c r="JZ133" i="32" s="1"/>
  <c r="KF133" i="32"/>
  <c r="KJ133" i="32"/>
  <c r="KT133" i="32"/>
  <c r="KE134" i="32"/>
  <c r="JZ134" i="32" s="1"/>
  <c r="KF134" i="32"/>
  <c r="KJ134" i="32"/>
  <c r="KT134" i="32"/>
  <c r="KE135" i="32"/>
  <c r="JZ135" i="32" s="1"/>
  <c r="KF135" i="32"/>
  <c r="KJ135" i="32"/>
  <c r="KT135" i="32"/>
  <c r="AI2" i="32"/>
  <c r="AJ2" i="32"/>
  <c r="AK2" i="32"/>
  <c r="AL2" i="32"/>
  <c r="AO2" i="32"/>
  <c r="AP2" i="32"/>
  <c r="AQ2" i="32"/>
  <c r="AR2" i="32"/>
  <c r="AS2" i="32"/>
  <c r="AT2" i="32"/>
  <c r="AU2" i="32"/>
  <c r="AV2" i="32"/>
  <c r="AW2" i="32"/>
  <c r="AX2" i="32"/>
  <c r="AY2" i="32"/>
  <c r="AZ2" i="32"/>
  <c r="BA2" i="32"/>
  <c r="BB2" i="32"/>
  <c r="BC2" i="32"/>
  <c r="BD2" i="32"/>
  <c r="BE2" i="32"/>
  <c r="BF2" i="32"/>
  <c r="BG2" i="32"/>
  <c r="BH2" i="32"/>
  <c r="BI2" i="32"/>
  <c r="BJ2" i="32"/>
  <c r="BK2" i="32"/>
  <c r="BL2" i="32"/>
  <c r="BM2" i="32"/>
  <c r="BN2" i="32"/>
  <c r="BO2" i="32"/>
  <c r="BP2" i="32"/>
  <c r="BQ2" i="32"/>
  <c r="BR2" i="32"/>
  <c r="BS2" i="32"/>
  <c r="BT2" i="32"/>
  <c r="BU2" i="32"/>
  <c r="BV2" i="32"/>
  <c r="BW2" i="32"/>
  <c r="BX2" i="32"/>
  <c r="BY2" i="32"/>
  <c r="BZ2" i="32"/>
  <c r="CA2" i="32"/>
  <c r="CB2" i="32"/>
  <c r="CC2" i="32"/>
  <c r="CD2" i="32"/>
  <c r="CE2" i="32"/>
  <c r="CF2" i="32"/>
  <c r="CG2" i="32"/>
  <c r="CH2" i="32"/>
  <c r="CI2" i="32"/>
  <c r="CJ2" i="32"/>
  <c r="CK2" i="32"/>
  <c r="CL2" i="32"/>
  <c r="CM2" i="32"/>
  <c r="CN2" i="32"/>
  <c r="CO2" i="32"/>
  <c r="CP2" i="32"/>
  <c r="CQ2" i="32"/>
  <c r="CR2" i="32"/>
  <c r="CS2" i="32"/>
  <c r="CT2" i="32"/>
  <c r="CU2" i="32"/>
  <c r="CV2" i="32"/>
  <c r="CW2" i="32"/>
  <c r="CX2" i="32"/>
  <c r="CY2" i="32"/>
  <c r="CZ2" i="32"/>
  <c r="DA2" i="32"/>
  <c r="DB2" i="32"/>
  <c r="DC2" i="32"/>
  <c r="DD2" i="32"/>
  <c r="DE2" i="32"/>
  <c r="DF2" i="32"/>
  <c r="DG2" i="32"/>
  <c r="DH2" i="32"/>
  <c r="DI2" i="32"/>
  <c r="DJ2" i="32"/>
  <c r="DK2" i="32"/>
  <c r="DL2" i="32"/>
  <c r="DM2" i="32"/>
  <c r="DN2" i="32"/>
  <c r="DO2" i="32"/>
  <c r="DP2" i="32"/>
  <c r="DQ2" i="32"/>
  <c r="DR2" i="32"/>
  <c r="DS2" i="32"/>
  <c r="DT2" i="32"/>
  <c r="DU2" i="32"/>
  <c r="DV2" i="32"/>
  <c r="DW2" i="32"/>
  <c r="DX2" i="32"/>
  <c r="DY2" i="32"/>
  <c r="DZ2" i="32"/>
  <c r="EA2" i="32"/>
  <c r="EB2" i="32"/>
  <c r="EC2" i="32"/>
  <c r="ED2" i="32"/>
  <c r="EE2" i="32"/>
  <c r="EF2" i="32"/>
  <c r="EG2" i="32"/>
  <c r="EH2" i="32"/>
  <c r="EI2" i="32"/>
  <c r="EJ2" i="32"/>
  <c r="EK2" i="32"/>
  <c r="EL2" i="32"/>
  <c r="EM2" i="32"/>
  <c r="EN2" i="32"/>
  <c r="EO2" i="32"/>
  <c r="EP2" i="32"/>
  <c r="EQ2" i="32"/>
  <c r="ER2" i="32"/>
  <c r="ES2" i="32"/>
  <c r="ET2" i="32"/>
  <c r="EU2" i="32"/>
  <c r="EV2" i="32"/>
  <c r="EW2" i="32"/>
  <c r="EX2" i="32"/>
  <c r="EY2" i="32"/>
  <c r="EZ2" i="32"/>
  <c r="FA2" i="32"/>
  <c r="FB2" i="32"/>
  <c r="FC2" i="32"/>
  <c r="FD2" i="32"/>
  <c r="FE2" i="32"/>
  <c r="FF2" i="32"/>
  <c r="FG2" i="32"/>
  <c r="FH2" i="32"/>
  <c r="FI2" i="32"/>
  <c r="FJ2" i="32"/>
  <c r="FK2" i="32"/>
  <c r="FL2" i="32"/>
  <c r="FM2" i="32"/>
  <c r="FN2" i="32"/>
  <c r="FO2" i="32"/>
  <c r="FX2" i="32"/>
  <c r="FY2" i="32"/>
  <c r="FZ2" i="32"/>
  <c r="GA2" i="32"/>
  <c r="GB2" i="32"/>
  <c r="GC2" i="32"/>
  <c r="GL2" i="32"/>
  <c r="GM2" i="32"/>
  <c r="GN2" i="32"/>
  <c r="GO2" i="32"/>
  <c r="GP2" i="32"/>
  <c r="GQ2" i="32"/>
  <c r="GR2" i="32"/>
  <c r="GS2" i="32"/>
  <c r="GT2" i="32"/>
  <c r="GU2" i="32"/>
  <c r="GV2" i="32"/>
  <c r="GW2" i="32"/>
  <c r="GX2" i="32"/>
  <c r="GY2" i="32"/>
  <c r="GZ2" i="32"/>
  <c r="HA2" i="32"/>
  <c r="HB2" i="32"/>
  <c r="HC2" i="32"/>
  <c r="HD2" i="32"/>
  <c r="HE2" i="32"/>
  <c r="HF2" i="32"/>
  <c r="HG2" i="32"/>
  <c r="HH2" i="32"/>
  <c r="HI2" i="32"/>
  <c r="HJ2" i="32"/>
  <c r="HK2" i="32"/>
  <c r="HL2" i="32"/>
  <c r="HM2" i="32"/>
  <c r="HN2" i="32"/>
  <c r="HO2" i="32"/>
  <c r="HP2" i="32"/>
  <c r="HQ2" i="32"/>
  <c r="HR2" i="32"/>
  <c r="HS2" i="32"/>
  <c r="HT2" i="32"/>
  <c r="HU2" i="32"/>
  <c r="HV2" i="32"/>
  <c r="HW2" i="32"/>
  <c r="HX2" i="32"/>
  <c r="HY2" i="32"/>
  <c r="HZ2" i="32"/>
  <c r="IA2" i="32"/>
  <c r="IB2" i="32"/>
  <c r="IC2" i="32"/>
  <c r="ID2" i="32"/>
  <c r="IE2" i="32"/>
  <c r="IF2" i="32"/>
  <c r="IG2" i="32"/>
  <c r="IH2" i="32"/>
  <c r="II2" i="32"/>
  <c r="IJ2" i="32"/>
  <c r="IK2" i="32"/>
  <c r="IL2" i="32"/>
  <c r="IM2" i="32"/>
  <c r="IN2" i="32"/>
  <c r="IO2" i="32"/>
  <c r="IP2" i="32"/>
  <c r="IQ2" i="32"/>
  <c r="IR2" i="32"/>
  <c r="IS2" i="32"/>
  <c r="IT2" i="32"/>
  <c r="IU2" i="32"/>
  <c r="IV2" i="32"/>
  <c r="IW2" i="32"/>
  <c r="IX2" i="32"/>
  <c r="IY2" i="32"/>
  <c r="IZ2" i="32"/>
  <c r="JA2" i="32"/>
  <c r="JB2" i="32"/>
  <c r="JC2" i="32"/>
  <c r="JD2" i="32"/>
  <c r="JE2" i="32"/>
  <c r="JF2" i="32"/>
  <c r="JG2" i="32"/>
  <c r="JH2" i="32"/>
  <c r="JI2" i="32"/>
  <c r="JJ2" i="32"/>
  <c r="JK2" i="32"/>
  <c r="JL2" i="32"/>
  <c r="JM2" i="32"/>
  <c r="JN2" i="32"/>
  <c r="JO2" i="32"/>
  <c r="JP2" i="32"/>
  <c r="JQ2" i="32"/>
  <c r="JR2" i="32"/>
  <c r="JS2" i="32"/>
  <c r="JT2" i="32"/>
  <c r="JU2" i="32"/>
  <c r="JV2" i="32"/>
  <c r="JW2" i="32"/>
  <c r="JX2" i="32"/>
  <c r="JY2" i="32"/>
  <c r="LD2" i="32"/>
  <c r="LE2" i="32"/>
  <c r="AI3" i="32"/>
  <c r="AJ3" i="32"/>
  <c r="AK3" i="32"/>
  <c r="AL3" i="32"/>
  <c r="AO3" i="32"/>
  <c r="AP3" i="32"/>
  <c r="AQ3" i="32"/>
  <c r="AR3" i="32"/>
  <c r="AS3" i="32"/>
  <c r="AT3" i="32"/>
  <c r="AU3" i="32"/>
  <c r="AV3" i="32"/>
  <c r="AW3" i="32"/>
  <c r="AX3" i="32"/>
  <c r="AY3" i="32"/>
  <c r="AZ3" i="32"/>
  <c r="BA3" i="32"/>
  <c r="BB3" i="32"/>
  <c r="BC3" i="32"/>
  <c r="BD3" i="32"/>
  <c r="BE3" i="32"/>
  <c r="BF3" i="32"/>
  <c r="BG3" i="32"/>
  <c r="BH3" i="32"/>
  <c r="BI3" i="32"/>
  <c r="BJ3" i="32"/>
  <c r="BK3" i="32"/>
  <c r="BL3" i="32"/>
  <c r="BM3" i="32"/>
  <c r="BN3" i="32"/>
  <c r="BO3" i="32"/>
  <c r="BP3" i="32"/>
  <c r="BQ3" i="32"/>
  <c r="BR3" i="32"/>
  <c r="BS3" i="32"/>
  <c r="BT3" i="32"/>
  <c r="BU3" i="32"/>
  <c r="BV3" i="32"/>
  <c r="BW3" i="32"/>
  <c r="BX3" i="32"/>
  <c r="BY3" i="32"/>
  <c r="BZ3" i="32"/>
  <c r="CA3" i="32"/>
  <c r="CB3" i="32"/>
  <c r="CC3" i="32"/>
  <c r="CD3" i="32"/>
  <c r="CE3" i="32"/>
  <c r="CF3" i="32"/>
  <c r="CG3" i="32"/>
  <c r="CH3" i="32"/>
  <c r="CI3" i="32"/>
  <c r="CJ3" i="32"/>
  <c r="CK3" i="32"/>
  <c r="CL3" i="32"/>
  <c r="CM3" i="32"/>
  <c r="CN3" i="32"/>
  <c r="CO3" i="32"/>
  <c r="CP3" i="32"/>
  <c r="CQ3" i="32"/>
  <c r="CR3" i="32"/>
  <c r="CS3" i="32"/>
  <c r="CT3" i="32"/>
  <c r="CU3" i="32"/>
  <c r="CV3" i="32"/>
  <c r="CW3" i="32"/>
  <c r="CX3" i="32"/>
  <c r="CY3" i="32"/>
  <c r="CZ3" i="32"/>
  <c r="DA3" i="32"/>
  <c r="DB3" i="32"/>
  <c r="DC3" i="32"/>
  <c r="DD3" i="32"/>
  <c r="DE3" i="32"/>
  <c r="DF3" i="32"/>
  <c r="DG3" i="32"/>
  <c r="DH3" i="32"/>
  <c r="DI3" i="32"/>
  <c r="DJ3" i="32"/>
  <c r="DK3" i="32"/>
  <c r="DL3" i="32"/>
  <c r="DM3" i="32"/>
  <c r="DN3" i="32"/>
  <c r="DO3" i="32"/>
  <c r="DP3" i="32"/>
  <c r="DQ3" i="32"/>
  <c r="DR3" i="32"/>
  <c r="DS3" i="32"/>
  <c r="DT3" i="32"/>
  <c r="DU3" i="32"/>
  <c r="DV3" i="32"/>
  <c r="DW3" i="32"/>
  <c r="DX3" i="32"/>
  <c r="DY3" i="32"/>
  <c r="DZ3" i="32"/>
  <c r="EA3" i="32"/>
  <c r="EB3" i="32"/>
  <c r="EC3" i="32"/>
  <c r="ED3" i="32"/>
  <c r="EE3" i="32"/>
  <c r="EF3" i="32"/>
  <c r="EG3" i="32"/>
  <c r="EH3" i="32"/>
  <c r="EI3" i="32"/>
  <c r="EJ3" i="32"/>
  <c r="EK3" i="32"/>
  <c r="EL3" i="32"/>
  <c r="EM3" i="32"/>
  <c r="EN3" i="32"/>
  <c r="EO3" i="32"/>
  <c r="EP3" i="32"/>
  <c r="EQ3" i="32"/>
  <c r="ER3" i="32"/>
  <c r="ES3" i="32"/>
  <c r="ET3" i="32"/>
  <c r="EU3" i="32"/>
  <c r="EV3" i="32"/>
  <c r="EW3" i="32"/>
  <c r="EX3" i="32"/>
  <c r="EY3" i="32"/>
  <c r="EZ3" i="32"/>
  <c r="FA3" i="32"/>
  <c r="FB3" i="32"/>
  <c r="FC3" i="32"/>
  <c r="FD3" i="32"/>
  <c r="FE3" i="32"/>
  <c r="FF3" i="32"/>
  <c r="FG3" i="32"/>
  <c r="FH3" i="32"/>
  <c r="FI3" i="32"/>
  <c r="FJ3" i="32"/>
  <c r="FK3" i="32"/>
  <c r="FL3" i="32"/>
  <c r="FM3" i="32"/>
  <c r="FN3" i="32"/>
  <c r="FO3" i="32"/>
  <c r="FX3" i="32"/>
  <c r="FY3" i="32"/>
  <c r="FZ3" i="32"/>
  <c r="GA3" i="32"/>
  <c r="GB3" i="32"/>
  <c r="GC3" i="32"/>
  <c r="GL3" i="32"/>
  <c r="GM3" i="32"/>
  <c r="GN3" i="32"/>
  <c r="GO3" i="32"/>
  <c r="GP3" i="32"/>
  <c r="GQ3" i="32"/>
  <c r="GR3" i="32"/>
  <c r="GS3" i="32"/>
  <c r="GT3" i="32"/>
  <c r="GU3" i="32"/>
  <c r="GV3" i="32"/>
  <c r="GW3" i="32"/>
  <c r="GX3" i="32"/>
  <c r="GY3" i="32"/>
  <c r="GZ3" i="32"/>
  <c r="HA3" i="32"/>
  <c r="HB3" i="32"/>
  <c r="HC3" i="32"/>
  <c r="HD3" i="32"/>
  <c r="HE3" i="32"/>
  <c r="HF3" i="32"/>
  <c r="HG3" i="32"/>
  <c r="HH3" i="32"/>
  <c r="HI3" i="32"/>
  <c r="HJ3" i="32"/>
  <c r="HK3" i="32"/>
  <c r="HL3" i="32"/>
  <c r="HM3" i="32"/>
  <c r="HN3" i="32"/>
  <c r="HO3" i="32"/>
  <c r="HP3" i="32"/>
  <c r="HQ3" i="32"/>
  <c r="HR3" i="32"/>
  <c r="HS3" i="32"/>
  <c r="HT3" i="32"/>
  <c r="HU3" i="32"/>
  <c r="HV3" i="32"/>
  <c r="HW3" i="32"/>
  <c r="HX3" i="32"/>
  <c r="HY3" i="32"/>
  <c r="HZ3" i="32"/>
  <c r="IA3" i="32"/>
  <c r="IB3" i="32"/>
  <c r="IC3" i="32"/>
  <c r="ID3" i="32"/>
  <c r="IE3" i="32"/>
  <c r="IF3" i="32"/>
  <c r="IG3" i="32"/>
  <c r="IH3" i="32"/>
  <c r="II3" i="32"/>
  <c r="IJ3" i="32"/>
  <c r="IK3" i="32"/>
  <c r="IL3" i="32"/>
  <c r="IM3" i="32"/>
  <c r="IN3" i="32"/>
  <c r="IO3" i="32"/>
  <c r="IP3" i="32"/>
  <c r="IQ3" i="32"/>
  <c r="IR3" i="32"/>
  <c r="IS3" i="32"/>
  <c r="IT3" i="32"/>
  <c r="IU3" i="32"/>
  <c r="IV3" i="32"/>
  <c r="IW3" i="32"/>
  <c r="IX3" i="32"/>
  <c r="IY3" i="32"/>
  <c r="IZ3" i="32"/>
  <c r="JA3" i="32"/>
  <c r="JB3" i="32"/>
  <c r="JC3" i="32"/>
  <c r="JD3" i="32"/>
  <c r="JE3" i="32"/>
  <c r="JF3" i="32"/>
  <c r="JG3" i="32"/>
  <c r="JH3" i="32"/>
  <c r="JI3" i="32"/>
  <c r="JJ3" i="32"/>
  <c r="JK3" i="32"/>
  <c r="JL3" i="32"/>
  <c r="JM3" i="32"/>
  <c r="JN3" i="32"/>
  <c r="JO3" i="32"/>
  <c r="JP3" i="32"/>
  <c r="JQ3" i="32"/>
  <c r="JR3" i="32"/>
  <c r="JS3" i="32"/>
  <c r="JT3" i="32"/>
  <c r="JU3" i="32"/>
  <c r="JV3" i="32"/>
  <c r="JW3" i="32"/>
  <c r="JX3" i="32"/>
  <c r="JY3" i="32"/>
  <c r="LD3" i="32"/>
  <c r="LE3" i="32"/>
  <c r="AD26" i="32"/>
  <c r="AC26" i="32"/>
  <c r="AB26" i="32"/>
  <c r="AD25" i="32"/>
  <c r="AC25" i="32"/>
  <c r="AB25" i="32"/>
  <c r="AD24" i="32"/>
  <c r="AC24" i="32"/>
  <c r="AB24" i="32"/>
  <c r="AD23" i="32"/>
  <c r="AC23" i="32"/>
  <c r="AB23" i="32"/>
  <c r="AD22" i="32"/>
  <c r="AC22" i="32"/>
  <c r="AB22" i="32"/>
  <c r="AD21" i="32"/>
  <c r="AC21" i="32"/>
  <c r="AB21" i="32"/>
  <c r="AD20" i="32"/>
  <c r="AC20" i="32"/>
  <c r="AB20" i="32"/>
  <c r="AD19" i="32"/>
  <c r="AC19" i="32"/>
  <c r="AB19" i="32"/>
  <c r="AD18" i="32"/>
  <c r="AC18" i="32"/>
  <c r="AB18" i="32"/>
  <c r="AD17" i="32"/>
  <c r="AC17" i="32"/>
  <c r="AB17" i="32"/>
  <c r="AD16" i="32"/>
  <c r="AC16" i="32"/>
  <c r="AB16" i="32"/>
  <c r="AD15" i="32"/>
  <c r="AC15" i="32"/>
  <c r="AB15" i="32"/>
  <c r="AD14" i="32"/>
  <c r="AC14" i="32"/>
  <c r="AB14" i="32"/>
  <c r="AD13" i="32"/>
  <c r="AC13" i="32"/>
  <c r="AB13" i="32"/>
  <c r="AD12" i="32"/>
  <c r="AC12" i="32"/>
  <c r="AB12" i="32"/>
  <c r="AD11" i="32"/>
  <c r="AC11" i="32"/>
  <c r="AB11" i="32"/>
  <c r="AF3" i="32"/>
  <c r="AE3" i="32"/>
  <c r="AD3" i="32"/>
  <c r="AC3" i="32"/>
  <c r="AB3" i="32"/>
  <c r="AA3" i="32"/>
  <c r="Z3" i="32"/>
  <c r="Y3" i="32"/>
  <c r="AF2" i="32"/>
  <c r="AE2" i="32"/>
  <c r="AD2" i="32"/>
  <c r="AC2" i="32"/>
  <c r="AB2" i="32"/>
  <c r="AA2" i="32"/>
  <c r="Z2" i="32"/>
  <c r="Y2" i="32"/>
  <c r="D2" i="32"/>
  <c r="E2" i="32"/>
  <c r="F2" i="32"/>
  <c r="I2" i="32"/>
  <c r="J2" i="32"/>
  <c r="K2" i="32"/>
  <c r="L2" i="32"/>
  <c r="N2" i="32"/>
  <c r="P2" i="32"/>
  <c r="Q2" i="32"/>
  <c r="R2" i="32"/>
  <c r="S2" i="32"/>
  <c r="T2" i="32"/>
  <c r="X2" i="32"/>
  <c r="AG2" i="32"/>
  <c r="AH2" i="32"/>
  <c r="D3" i="32"/>
  <c r="E3" i="32"/>
  <c r="F3" i="32"/>
  <c r="I3" i="32"/>
  <c r="J3" i="32"/>
  <c r="K3" i="32"/>
  <c r="L3" i="32"/>
  <c r="N3" i="32"/>
  <c r="P3" i="32"/>
  <c r="Q3" i="32"/>
  <c r="R3" i="32"/>
  <c r="S3" i="32"/>
  <c r="T3" i="32"/>
  <c r="X3" i="32"/>
  <c r="AG3" i="32"/>
  <c r="AH3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1" i="32"/>
  <c r="B10" i="32"/>
  <c r="B9" i="32"/>
  <c r="B5" i="32"/>
  <c r="B4" i="32"/>
  <c r="B3" i="32"/>
  <c r="B2" i="32"/>
  <c r="B1" i="32"/>
  <c r="C2" i="32"/>
  <c r="C3" i="32"/>
  <c r="A3" i="32"/>
  <c r="JU91" i="32" a="1"/>
  <c r="KA92" i="32" a="1"/>
  <c r="KA90" i="32" a="1"/>
  <c r="JU78" i="32" a="1"/>
  <c r="KA89" i="32" a="1"/>
  <c r="JU89" i="32" a="1"/>
  <c r="JO92" i="32" a="1"/>
  <c r="JU92" i="32" a="1"/>
  <c r="KA91" i="32" a="1"/>
  <c r="JC77" i="32" a="1"/>
  <c r="JO78" i="32" a="1"/>
  <c r="JC92" i="32" a="1"/>
  <c r="JU90" i="32" a="1"/>
  <c r="JI78" i="32" a="1"/>
  <c r="JO90" i="32" a="1"/>
  <c r="JC90" i="32" a="1"/>
  <c r="JC89" i="32" a="1"/>
  <c r="JU77" i="32" a="1"/>
  <c r="JC78" i="32" a="1"/>
  <c r="JI91" i="32" a="1"/>
  <c r="KA78" i="32" a="1"/>
  <c r="JI77" i="32" a="1"/>
  <c r="JO77" i="32" a="1"/>
  <c r="JO89" i="32" a="1"/>
  <c r="JI90" i="32" a="1"/>
  <c r="KA77" i="32" a="1"/>
  <c r="JC91" i="32" a="1"/>
  <c r="JI89" i="32" a="1"/>
  <c r="JI92" i="32" a="1"/>
  <c r="JO91" i="32" a="1"/>
  <c r="JO77" i="32" l="1"/>
  <c r="JU91" i="32"/>
  <c r="KA89" i="32"/>
  <c r="KA78" i="32"/>
  <c r="JI91" i="32"/>
  <c r="JU92" i="32"/>
  <c r="JC89" i="32"/>
  <c r="JI90" i="32"/>
  <c r="JO78" i="32"/>
  <c r="KA77" i="32"/>
  <c r="KA91" i="32"/>
  <c r="JU90" i="32"/>
  <c r="JI78" i="32"/>
  <c r="JO92" i="32"/>
  <c r="JO90" i="32"/>
  <c r="JI89" i="32"/>
  <c r="JC78" i="32"/>
  <c r="JO91" i="32"/>
  <c r="JC77" i="32"/>
  <c r="JO89" i="32"/>
  <c r="JI92" i="32"/>
  <c r="JC92" i="32"/>
  <c r="JC90" i="32"/>
  <c r="JU77" i="32"/>
  <c r="JI77" i="32"/>
  <c r="KA90" i="32"/>
  <c r="JC91" i="32"/>
  <c r="KA92" i="32"/>
  <c r="JU89" i="32"/>
  <c r="JU78" i="32"/>
  <c r="GH26" i="32"/>
  <c r="GH22" i="32"/>
  <c r="GH23" i="32"/>
  <c r="GH11" i="32"/>
  <c r="GH19" i="32"/>
  <c r="GH15" i="32"/>
  <c r="GH12" i="32"/>
  <c r="GH16" i="32"/>
  <c r="GH17" i="32"/>
  <c r="GH20" i="32"/>
  <c r="GH24" i="32"/>
  <c r="GH13" i="32"/>
  <c r="GH25" i="32"/>
  <c r="GH21" i="32"/>
  <c r="GH14" i="32"/>
  <c r="GH18" i="32"/>
  <c r="FT22" i="32"/>
  <c r="FT19" i="32"/>
  <c r="FT16" i="32"/>
  <c r="FT26" i="32"/>
  <c r="FT14" i="32"/>
  <c r="FT20" i="32"/>
  <c r="FT23" i="32"/>
  <c r="FT17" i="32"/>
  <c r="FT11" i="32"/>
  <c r="FT21" i="32"/>
  <c r="FT18" i="32"/>
  <c r="FT13" i="32"/>
  <c r="FT25" i="32"/>
  <c r="FT12" i="32"/>
  <c r="FT15" i="32"/>
  <c r="FT24" i="32"/>
  <c r="LN22" i="32"/>
  <c r="LQ19" i="32"/>
  <c r="LN16" i="32"/>
  <c r="LQ15" i="32"/>
  <c r="LN12" i="32"/>
  <c r="LQ11" i="32"/>
  <c r="LH23" i="32"/>
  <c r="LH22" i="32"/>
  <c r="LN19" i="32"/>
  <c r="LQ18" i="32"/>
  <c r="LN15" i="32"/>
  <c r="LQ14" i="32"/>
  <c r="LN11" i="32"/>
  <c r="LQ26" i="32"/>
  <c r="LH21" i="32"/>
  <c r="LH16" i="32"/>
  <c r="LH12" i="32"/>
  <c r="LH20" i="32"/>
  <c r="LH25" i="32"/>
  <c r="LQ16" i="32"/>
  <c r="LN25" i="32"/>
  <c r="LN26" i="32"/>
  <c r="LH14" i="32"/>
  <c r="LN17" i="32"/>
  <c r="LN21" i="32"/>
  <c r="LQ24" i="32"/>
  <c r="LH18" i="32"/>
  <c r="LQ22" i="32"/>
  <c r="LQ13" i="32"/>
  <c r="LQ20" i="32"/>
  <c r="LQ21" i="32"/>
  <c r="LN24" i="32"/>
  <c r="LN14" i="32"/>
  <c r="LH13" i="32"/>
  <c r="LN23" i="32"/>
  <c r="LH11" i="32"/>
  <c r="LQ17" i="32"/>
  <c r="LH17" i="32"/>
  <c r="LH26" i="32"/>
  <c r="LH15" i="32"/>
  <c r="LN18" i="32"/>
  <c r="LN20" i="32"/>
  <c r="LQ12" i="32"/>
  <c r="LH19" i="32"/>
  <c r="LQ25" i="32"/>
  <c r="LH24" i="32"/>
  <c r="LN13" i="32"/>
  <c r="LQ23" i="32"/>
  <c r="BA19" i="32"/>
  <c r="BA26" i="32"/>
  <c r="BA22" i="32"/>
  <c r="BA25" i="32"/>
  <c r="BA21" i="32"/>
  <c r="BA24" i="32"/>
  <c r="BA20" i="32"/>
  <c r="BA23" i="32"/>
  <c r="AQ21" i="32"/>
  <c r="KG14" i="32"/>
  <c r="KU16" i="32"/>
  <c r="KN22" i="32"/>
  <c r="KX21" i="32"/>
  <c r="KB21" i="32"/>
  <c r="FF18" i="32"/>
  <c r="CT22" i="32"/>
  <c r="KK26" i="32"/>
  <c r="KU25" i="32"/>
  <c r="KG23" i="32"/>
  <c r="KQ22" i="32"/>
  <c r="LA21" i="32"/>
  <c r="KN20" i="32"/>
  <c r="KX19" i="32"/>
  <c r="KB19" i="32"/>
  <c r="KK18" i="32"/>
  <c r="KU17" i="32"/>
  <c r="KG15" i="32"/>
  <c r="KQ14" i="32"/>
  <c r="LA13" i="32"/>
  <c r="KN12" i="32"/>
  <c r="KX11" i="32"/>
  <c r="KB11" i="32"/>
  <c r="KQ24" i="32"/>
  <c r="IW16" i="32"/>
  <c r="EG15" i="32"/>
  <c r="DY18" i="32"/>
  <c r="DI14" i="32"/>
  <c r="CK12" i="32"/>
  <c r="BM12" i="32"/>
  <c r="KU26" i="32"/>
  <c r="KG24" i="32"/>
  <c r="KQ23" i="32"/>
  <c r="LA22" i="32"/>
  <c r="KN21" i="32"/>
  <c r="KX20" i="32"/>
  <c r="KB20" i="32"/>
  <c r="KK19" i="32"/>
  <c r="KU18" i="32"/>
  <c r="KG16" i="32"/>
  <c r="KQ15" i="32"/>
  <c r="LA14" i="32"/>
  <c r="KN13" i="32"/>
  <c r="KX12" i="32"/>
  <c r="KB12" i="32"/>
  <c r="KK11" i="32"/>
  <c r="KG17" i="32"/>
  <c r="KQ16" i="32"/>
  <c r="LA15" i="32"/>
  <c r="KN14" i="32"/>
  <c r="KX13" i="32"/>
  <c r="KB13" i="32"/>
  <c r="KK12" i="32"/>
  <c r="KU11" i="32"/>
  <c r="LA23" i="32"/>
  <c r="CY25" i="32"/>
  <c r="BS15" i="32"/>
  <c r="AK13" i="32"/>
  <c r="KG26" i="32"/>
  <c r="KQ25" i="32"/>
  <c r="LA24" i="32"/>
  <c r="KN23" i="32"/>
  <c r="KX22" i="32"/>
  <c r="KB22" i="32"/>
  <c r="KK21" i="32"/>
  <c r="KU20" i="32"/>
  <c r="KG18" i="32"/>
  <c r="KQ17" i="32"/>
  <c r="LA16" i="32"/>
  <c r="KN15" i="32"/>
  <c r="KX14" i="32"/>
  <c r="KB14" i="32"/>
  <c r="KK13" i="32"/>
  <c r="KU12" i="32"/>
  <c r="KU19" i="32"/>
  <c r="DF19" i="32"/>
  <c r="AT13" i="32"/>
  <c r="KQ26" i="32"/>
  <c r="LA25" i="32"/>
  <c r="KN24" i="32"/>
  <c r="KX23" i="32"/>
  <c r="KB23" i="32"/>
  <c r="KK22" i="32"/>
  <c r="KU21" i="32"/>
  <c r="KG19" i="32"/>
  <c r="KQ18" i="32"/>
  <c r="LA17" i="32"/>
  <c r="KN16" i="32"/>
  <c r="KX15" i="32"/>
  <c r="KB15" i="32"/>
  <c r="KK14" i="32"/>
  <c r="KU13" i="32"/>
  <c r="KG11" i="32"/>
  <c r="EC15" i="32"/>
  <c r="DM13" i="32"/>
  <c r="CO12" i="32"/>
  <c r="BY14" i="32"/>
  <c r="BA13" i="32"/>
  <c r="LA26" i="32"/>
  <c r="KN25" i="32"/>
  <c r="KX24" i="32"/>
  <c r="KB24" i="32"/>
  <c r="KK23" i="32"/>
  <c r="KU22" i="32"/>
  <c r="KG20" i="32"/>
  <c r="KQ19" i="32"/>
  <c r="LA18" i="32"/>
  <c r="KN17" i="32"/>
  <c r="KX16" i="32"/>
  <c r="KB16" i="32"/>
  <c r="KK15" i="32"/>
  <c r="KU14" i="32"/>
  <c r="KG12" i="32"/>
  <c r="KQ11" i="32"/>
  <c r="KG25" i="32"/>
  <c r="HL15" i="32"/>
  <c r="EJ15" i="32"/>
  <c r="KN26" i="32"/>
  <c r="KX25" i="32"/>
  <c r="KB25" i="32"/>
  <c r="KK24" i="32"/>
  <c r="KU23" i="32"/>
  <c r="KG21" i="32"/>
  <c r="KQ20" i="32"/>
  <c r="LA19" i="32"/>
  <c r="KN18" i="32"/>
  <c r="KX17" i="32"/>
  <c r="KB17" i="32"/>
  <c r="KK16" i="32"/>
  <c r="KU15" i="32"/>
  <c r="KG13" i="32"/>
  <c r="KQ12" i="32"/>
  <c r="LA11" i="32"/>
  <c r="KK20" i="32"/>
  <c r="EQ16" i="32"/>
  <c r="DS19" i="32"/>
  <c r="DC24" i="32"/>
  <c r="CE13" i="32"/>
  <c r="BG13" i="32"/>
  <c r="AQ14" i="32"/>
  <c r="KX26" i="32"/>
  <c r="KB26" i="32"/>
  <c r="KK25" i="32"/>
  <c r="KU24" i="32"/>
  <c r="KG22" i="32"/>
  <c r="KQ21" i="32"/>
  <c r="LA20" i="32"/>
  <c r="KN19" i="32"/>
  <c r="KX18" i="32"/>
  <c r="KB18" i="32"/>
  <c r="KK17" i="32"/>
  <c r="KQ13" i="32"/>
  <c r="LA12" i="32"/>
  <c r="KN11" i="32"/>
  <c r="JD26" i="32"/>
  <c r="JD22" i="32"/>
  <c r="JD18" i="32"/>
  <c r="JD14" i="32"/>
  <c r="JD25" i="32"/>
  <c r="JD21" i="32"/>
  <c r="JD17" i="32"/>
  <c r="JD13" i="32"/>
  <c r="JD16" i="32"/>
  <c r="JD24" i="32"/>
  <c r="JD23" i="32"/>
  <c r="JD12" i="32"/>
  <c r="JD11" i="32"/>
  <c r="JD15" i="32"/>
  <c r="JD20" i="32"/>
  <c r="JD19" i="32"/>
  <c r="GZ25" i="32"/>
  <c r="GZ21" i="32"/>
  <c r="GZ17" i="32"/>
  <c r="GZ13" i="32"/>
  <c r="GZ19" i="32"/>
  <c r="GZ12" i="32"/>
  <c r="GZ24" i="32"/>
  <c r="GZ18" i="32"/>
  <c r="GZ11" i="32"/>
  <c r="GZ23" i="32"/>
  <c r="GZ16" i="32"/>
  <c r="GZ20" i="32"/>
  <c r="GZ14" i="32"/>
  <c r="GZ26" i="32"/>
  <c r="GZ15" i="32"/>
  <c r="GZ22" i="32"/>
  <c r="GR25" i="32"/>
  <c r="GR21" i="32"/>
  <c r="GR17" i="32"/>
  <c r="GR13" i="32"/>
  <c r="GR19" i="32"/>
  <c r="GR12" i="32"/>
  <c r="GR24" i="32"/>
  <c r="GR18" i="32"/>
  <c r="GR11" i="32"/>
  <c r="GR23" i="32"/>
  <c r="GR16" i="32"/>
  <c r="GR20" i="32"/>
  <c r="GR14" i="32"/>
  <c r="GR26" i="32"/>
  <c r="GR22" i="32"/>
  <c r="GR15" i="32"/>
  <c r="EV25" i="32"/>
  <c r="EV21" i="32"/>
  <c r="EV17" i="32"/>
  <c r="EV13" i="32"/>
  <c r="EV24" i="32"/>
  <c r="EV20" i="32"/>
  <c r="EV16" i="32"/>
  <c r="EV12" i="32"/>
  <c r="EV26" i="32"/>
  <c r="EV15" i="32"/>
  <c r="EV19" i="32"/>
  <c r="EV14" i="32"/>
  <c r="EV23" i="32"/>
  <c r="EV18" i="32"/>
  <c r="EV22" i="32"/>
  <c r="EV11" i="32"/>
  <c r="DP12" i="32"/>
  <c r="DP16" i="32"/>
  <c r="DP20" i="32"/>
  <c r="DP24" i="32"/>
  <c r="DP15" i="32"/>
  <c r="DP19" i="32"/>
  <c r="DP23" i="32"/>
  <c r="DP13" i="32"/>
  <c r="DP17" i="32"/>
  <c r="DP21" i="32"/>
  <c r="DP25" i="32"/>
  <c r="CE11" i="32"/>
  <c r="DF11" i="32"/>
  <c r="DS11" i="32"/>
  <c r="CO11" i="32"/>
  <c r="DF23" i="32"/>
  <c r="DM25" i="32"/>
  <c r="DP14" i="32"/>
  <c r="EC19" i="32"/>
  <c r="EJ19" i="32"/>
  <c r="IM26" i="32"/>
  <c r="IM22" i="32"/>
  <c r="IM18" i="32"/>
  <c r="IM14" i="32"/>
  <c r="IM25" i="32"/>
  <c r="IM21" i="32"/>
  <c r="IM17" i="32"/>
  <c r="IM13" i="32"/>
  <c r="IM16" i="32"/>
  <c r="IM24" i="32"/>
  <c r="IM23" i="32"/>
  <c r="IM12" i="32"/>
  <c r="IM20" i="32"/>
  <c r="IM19" i="32"/>
  <c r="IM11" i="32"/>
  <c r="IM15" i="32"/>
  <c r="HW26" i="32"/>
  <c r="HW25" i="32"/>
  <c r="HW21" i="32"/>
  <c r="HW17" i="32"/>
  <c r="HW13" i="32"/>
  <c r="HW22" i="32"/>
  <c r="HW15" i="32"/>
  <c r="HW20" i="32"/>
  <c r="HW14" i="32"/>
  <c r="HW24" i="32"/>
  <c r="HW11" i="32"/>
  <c r="HW23" i="32"/>
  <c r="HW16" i="32"/>
  <c r="HW19" i="32"/>
  <c r="HW12" i="32"/>
  <c r="FK25" i="32"/>
  <c r="FK21" i="32"/>
  <c r="FK17" i="32"/>
  <c r="FK13" i="32"/>
  <c r="FK24" i="32"/>
  <c r="FK20" i="32"/>
  <c r="FK16" i="32"/>
  <c r="FK12" i="32"/>
  <c r="FK18" i="32"/>
  <c r="FK11" i="32"/>
  <c r="FK23" i="32"/>
  <c r="FK22" i="32"/>
  <c r="FK15" i="32"/>
  <c r="FK14" i="32"/>
  <c r="FK26" i="32"/>
  <c r="FK19" i="32"/>
  <c r="FC25" i="32"/>
  <c r="FC21" i="32"/>
  <c r="FC17" i="32"/>
  <c r="FC13" i="32"/>
  <c r="FC24" i="32"/>
  <c r="FC20" i="32"/>
  <c r="FC16" i="32"/>
  <c r="FC12" i="32"/>
  <c r="FC18" i="32"/>
  <c r="FC11" i="32"/>
  <c r="FC23" i="32"/>
  <c r="FC22" i="32"/>
  <c r="FC15" i="32"/>
  <c r="FC14" i="32"/>
  <c r="FC26" i="32"/>
  <c r="FC19" i="32"/>
  <c r="EM24" i="32"/>
  <c r="EM22" i="32"/>
  <c r="EM18" i="32"/>
  <c r="EM14" i="32"/>
  <c r="EM26" i="32"/>
  <c r="EM21" i="32"/>
  <c r="EM17" i="32"/>
  <c r="EM13" i="32"/>
  <c r="EM25" i="32"/>
  <c r="EM20" i="32"/>
  <c r="EM16" i="32"/>
  <c r="EM12" i="32"/>
  <c r="EM23" i="32"/>
  <c r="EM19" i="32"/>
  <c r="EM15" i="32"/>
  <c r="EM11" i="32"/>
  <c r="CY11" i="32"/>
  <c r="CY15" i="32"/>
  <c r="CY19" i="32"/>
  <c r="CY23" i="32"/>
  <c r="CY12" i="32"/>
  <c r="CY16" i="32"/>
  <c r="CY20" i="32"/>
  <c r="CY24" i="32"/>
  <c r="CY14" i="32"/>
  <c r="CY18" i="32"/>
  <c r="CY22" i="32"/>
  <c r="CY26" i="32"/>
  <c r="AK24" i="32"/>
  <c r="AK20" i="32"/>
  <c r="AK16" i="32"/>
  <c r="AK12" i="32"/>
  <c r="AQ25" i="32"/>
  <c r="AQ17" i="32"/>
  <c r="AQ13" i="32"/>
  <c r="AT24" i="32"/>
  <c r="AT20" i="32"/>
  <c r="AT16" i="32"/>
  <c r="AT12" i="32"/>
  <c r="BA16" i="32"/>
  <c r="BA12" i="32"/>
  <c r="BG24" i="32"/>
  <c r="BG20" i="32"/>
  <c r="BG16" i="32"/>
  <c r="BG12" i="32"/>
  <c r="BM23" i="32"/>
  <c r="BM19" i="32"/>
  <c r="BM15" i="32"/>
  <c r="BS26" i="32"/>
  <c r="BS22" i="32"/>
  <c r="BS18" i="32"/>
  <c r="BS14" i="32"/>
  <c r="BY25" i="32"/>
  <c r="BY21" i="32"/>
  <c r="BY17" i="32"/>
  <c r="BY13" i="32"/>
  <c r="CE24" i="32"/>
  <c r="CE20" i="32"/>
  <c r="CE16" i="32"/>
  <c r="CE12" i="32"/>
  <c r="CK23" i="32"/>
  <c r="CK19" i="32"/>
  <c r="CK15" i="32"/>
  <c r="CO23" i="32"/>
  <c r="CO19" i="32"/>
  <c r="CO14" i="32"/>
  <c r="CY21" i="32"/>
  <c r="DS23" i="32"/>
  <c r="FF11" i="32"/>
  <c r="JJ26" i="32"/>
  <c r="JJ22" i="32"/>
  <c r="JJ18" i="32"/>
  <c r="JJ14" i="32"/>
  <c r="JJ25" i="32"/>
  <c r="JJ21" i="32"/>
  <c r="JJ17" i="32"/>
  <c r="JJ13" i="32"/>
  <c r="JJ11" i="32"/>
  <c r="JJ19" i="32"/>
  <c r="JJ12" i="32"/>
  <c r="JJ24" i="32"/>
  <c r="JJ16" i="32"/>
  <c r="JJ15" i="32"/>
  <c r="JJ23" i="32"/>
  <c r="JJ20" i="32"/>
  <c r="IT26" i="32"/>
  <c r="IT22" i="32"/>
  <c r="IT18" i="32"/>
  <c r="IT14" i="32"/>
  <c r="IT25" i="32"/>
  <c r="IT21" i="32"/>
  <c r="IT17" i="32"/>
  <c r="IT13" i="32"/>
  <c r="IT16" i="32"/>
  <c r="IT24" i="32"/>
  <c r="IT23" i="32"/>
  <c r="IT12" i="32"/>
  <c r="IT20" i="32"/>
  <c r="IT15" i="32"/>
  <c r="IT11" i="32"/>
  <c r="IT19" i="32"/>
  <c r="HF25" i="32"/>
  <c r="HF21" i="32"/>
  <c r="HF17" i="32"/>
  <c r="HF13" i="32"/>
  <c r="HF19" i="32"/>
  <c r="HF12" i="32"/>
  <c r="HF24" i="32"/>
  <c r="HF18" i="32"/>
  <c r="HF11" i="32"/>
  <c r="HF23" i="32"/>
  <c r="HF16" i="32"/>
  <c r="HF20" i="32"/>
  <c r="HF14" i="32"/>
  <c r="HF26" i="32"/>
  <c r="HF22" i="32"/>
  <c r="HF15" i="32"/>
  <c r="DF13" i="32"/>
  <c r="DF17" i="32"/>
  <c r="DF21" i="32"/>
  <c r="DF25" i="32"/>
  <c r="DF14" i="32"/>
  <c r="DF18" i="32"/>
  <c r="DF22" i="32"/>
  <c r="DF26" i="32"/>
  <c r="DF12" i="32"/>
  <c r="DF16" i="32"/>
  <c r="DF20" i="32"/>
  <c r="DF24" i="32"/>
  <c r="AK11" i="32"/>
  <c r="AQ11" i="32"/>
  <c r="BA11" i="32"/>
  <c r="BG11" i="32"/>
  <c r="BM11" i="32"/>
  <c r="CK11" i="32"/>
  <c r="DI11" i="32"/>
  <c r="CY17" i="32"/>
  <c r="DF15" i="32"/>
  <c r="DP22" i="32"/>
  <c r="DY26" i="32"/>
  <c r="IC26" i="32"/>
  <c r="IC22" i="32"/>
  <c r="IC18" i="32"/>
  <c r="IC14" i="32"/>
  <c r="IC25" i="32"/>
  <c r="IC21" i="32"/>
  <c r="IC17" i="32"/>
  <c r="IC13" i="32"/>
  <c r="IC11" i="32"/>
  <c r="IC19" i="32"/>
  <c r="IC23" i="32"/>
  <c r="IC20" i="32"/>
  <c r="IC16" i="32"/>
  <c r="IC15" i="32"/>
  <c r="IC24" i="32"/>
  <c r="IC12" i="32"/>
  <c r="EC13" i="32"/>
  <c r="EC17" i="32"/>
  <c r="EC21" i="32"/>
  <c r="EC25" i="32"/>
  <c r="EC14" i="32"/>
  <c r="EC18" i="32"/>
  <c r="EC22" i="32"/>
  <c r="EC26" i="32"/>
  <c r="EC11" i="32"/>
  <c r="EC12" i="32"/>
  <c r="EC16" i="32"/>
  <c r="EC20" i="32"/>
  <c r="EC24" i="32"/>
  <c r="DM15" i="32"/>
  <c r="DM19" i="32"/>
  <c r="DM23" i="32"/>
  <c r="DM14" i="32"/>
  <c r="DM18" i="32"/>
  <c r="DM22" i="32"/>
  <c r="DM26" i="32"/>
  <c r="DM12" i="32"/>
  <c r="DM16" i="32"/>
  <c r="DM20" i="32"/>
  <c r="DM24" i="32"/>
  <c r="CO13" i="32"/>
  <c r="CO15" i="32"/>
  <c r="AK23" i="32"/>
  <c r="AK19" i="32"/>
  <c r="AK15" i="32"/>
  <c r="AQ24" i="32"/>
  <c r="AQ20" i="32"/>
  <c r="AQ16" i="32"/>
  <c r="AQ12" i="32"/>
  <c r="AT23" i="32"/>
  <c r="AT19" i="32"/>
  <c r="AT15" i="32"/>
  <c r="BA15" i="32"/>
  <c r="BG23" i="32"/>
  <c r="BG19" i="32"/>
  <c r="BG15" i="32"/>
  <c r="BM26" i="32"/>
  <c r="BM22" i="32"/>
  <c r="BM18" i="32"/>
  <c r="BM14" i="32"/>
  <c r="BS25" i="32"/>
  <c r="BS21" i="32"/>
  <c r="BS17" i="32"/>
  <c r="BS13" i="32"/>
  <c r="BY24" i="32"/>
  <c r="BY20" i="32"/>
  <c r="BY16" i="32"/>
  <c r="BY12" i="32"/>
  <c r="CE23" i="32"/>
  <c r="CE19" i="32"/>
  <c r="CE15" i="32"/>
  <c r="CK26" i="32"/>
  <c r="CK22" i="32"/>
  <c r="CK18" i="32"/>
  <c r="CK14" i="32"/>
  <c r="CO26" i="32"/>
  <c r="CO22" i="32"/>
  <c r="CO18" i="32"/>
  <c r="CT26" i="32"/>
  <c r="CY13" i="32"/>
  <c r="DI26" i="32"/>
  <c r="DM21" i="32"/>
  <c r="EG23" i="32"/>
  <c r="HW18" i="32"/>
  <c r="JP26" i="32"/>
  <c r="JP22" i="32"/>
  <c r="JP18" i="32"/>
  <c r="JP14" i="32"/>
  <c r="JP25" i="32"/>
  <c r="JP21" i="32"/>
  <c r="JP17" i="32"/>
  <c r="JP13" i="32"/>
  <c r="JP16" i="32"/>
  <c r="JP24" i="32"/>
  <c r="JP23" i="32"/>
  <c r="JP12" i="32"/>
  <c r="JP15" i="32"/>
  <c r="JP11" i="32"/>
  <c r="JP19" i="32"/>
  <c r="JP20" i="32"/>
  <c r="IJ26" i="32"/>
  <c r="IJ22" i="32"/>
  <c r="IJ18" i="32"/>
  <c r="IJ14" i="32"/>
  <c r="IJ25" i="32"/>
  <c r="IJ21" i="32"/>
  <c r="IJ17" i="32"/>
  <c r="IJ13" i="32"/>
  <c r="IJ11" i="32"/>
  <c r="IJ19" i="32"/>
  <c r="IJ24" i="32"/>
  <c r="IJ23" i="32"/>
  <c r="IJ20" i="32"/>
  <c r="IJ16" i="32"/>
  <c r="IJ12" i="32"/>
  <c r="IJ15" i="32"/>
  <c r="HT25" i="32"/>
  <c r="HT21" i="32"/>
  <c r="HT17" i="32"/>
  <c r="HT13" i="32"/>
  <c r="HT19" i="32"/>
  <c r="HT12" i="32"/>
  <c r="HT24" i="32"/>
  <c r="HT18" i="32"/>
  <c r="HT11" i="32"/>
  <c r="HT23" i="32"/>
  <c r="HT16" i="32"/>
  <c r="HT20" i="32"/>
  <c r="HT14" i="32"/>
  <c r="HT26" i="32"/>
  <c r="HT22" i="32"/>
  <c r="HT15" i="32"/>
  <c r="HL25" i="32"/>
  <c r="HL21" i="32"/>
  <c r="HL17" i="32"/>
  <c r="HL13" i="32"/>
  <c r="HL19" i="32"/>
  <c r="HL12" i="32"/>
  <c r="HL24" i="32"/>
  <c r="HL18" i="32"/>
  <c r="HL11" i="32"/>
  <c r="HL23" i="32"/>
  <c r="HL16" i="32"/>
  <c r="HL20" i="32"/>
  <c r="HL14" i="32"/>
  <c r="HL26" i="32"/>
  <c r="HL22" i="32"/>
  <c r="GN12" i="32"/>
  <c r="GN13" i="32"/>
  <c r="GN17" i="32"/>
  <c r="GN21" i="32"/>
  <c r="GN25" i="32"/>
  <c r="GN16" i="32"/>
  <c r="GN22" i="32"/>
  <c r="GN11" i="32"/>
  <c r="GN18" i="32"/>
  <c r="GN23" i="32"/>
  <c r="GN15" i="32"/>
  <c r="GN20" i="32"/>
  <c r="GN26" i="32"/>
  <c r="GN24" i="32"/>
  <c r="GN14" i="32"/>
  <c r="GN19" i="32"/>
  <c r="EZ25" i="32"/>
  <c r="EZ21" i="32"/>
  <c r="EZ17" i="32"/>
  <c r="EZ13" i="32"/>
  <c r="EZ24" i="32"/>
  <c r="EZ20" i="32"/>
  <c r="EZ16" i="32"/>
  <c r="EZ12" i="32"/>
  <c r="EZ22" i="32"/>
  <c r="EZ15" i="32"/>
  <c r="EZ14" i="32"/>
  <c r="EZ26" i="32"/>
  <c r="EZ19" i="32"/>
  <c r="EZ23" i="32"/>
  <c r="EZ11" i="32"/>
  <c r="EJ13" i="32"/>
  <c r="EJ17" i="32"/>
  <c r="EJ21" i="32"/>
  <c r="EJ25" i="32"/>
  <c r="EJ14" i="32"/>
  <c r="EJ18" i="32"/>
  <c r="EJ22" i="32"/>
  <c r="EJ26" i="32"/>
  <c r="EJ11" i="32"/>
  <c r="EJ12" i="32"/>
  <c r="EJ16" i="32"/>
  <c r="EJ20" i="32"/>
  <c r="EJ24" i="32"/>
  <c r="AT11" i="32"/>
  <c r="BS11" i="32"/>
  <c r="CT11" i="32"/>
  <c r="DM11" i="32"/>
  <c r="CT24" i="32"/>
  <c r="DI22" i="32"/>
  <c r="EG19" i="32"/>
  <c r="IQ26" i="32"/>
  <c r="IQ22" i="32"/>
  <c r="IQ18" i="32"/>
  <c r="IQ14" i="32"/>
  <c r="IQ25" i="32"/>
  <c r="IQ21" i="32"/>
  <c r="IQ17" i="32"/>
  <c r="IQ13" i="32"/>
  <c r="IQ11" i="32"/>
  <c r="IQ19" i="32"/>
  <c r="IQ24" i="32"/>
  <c r="IQ23" i="32"/>
  <c r="IQ20" i="32"/>
  <c r="IQ12" i="32"/>
  <c r="IQ16" i="32"/>
  <c r="IQ15" i="32"/>
  <c r="HC25" i="32"/>
  <c r="HC21" i="32"/>
  <c r="HC17" i="32"/>
  <c r="HC13" i="32"/>
  <c r="HC22" i="32"/>
  <c r="HC15" i="32"/>
  <c r="HC20" i="32"/>
  <c r="HC14" i="32"/>
  <c r="HC26" i="32"/>
  <c r="HC11" i="32"/>
  <c r="HC23" i="32"/>
  <c r="HC16" i="32"/>
  <c r="HC24" i="32"/>
  <c r="HC19" i="32"/>
  <c r="HC18" i="32"/>
  <c r="HC12" i="32"/>
  <c r="GU25" i="32"/>
  <c r="GU21" i="32"/>
  <c r="GU17" i="32"/>
  <c r="GU13" i="32"/>
  <c r="GU22" i="32"/>
  <c r="GU15" i="32"/>
  <c r="GU20" i="32"/>
  <c r="GU14" i="32"/>
  <c r="GU26" i="32"/>
  <c r="GU11" i="32"/>
  <c r="GU23" i="32"/>
  <c r="GU16" i="32"/>
  <c r="GU24" i="32"/>
  <c r="GU19" i="32"/>
  <c r="GU12" i="32"/>
  <c r="EQ18" i="32"/>
  <c r="EQ13" i="32"/>
  <c r="EQ19" i="32"/>
  <c r="EQ24" i="32"/>
  <c r="EQ14" i="32"/>
  <c r="EQ15" i="32"/>
  <c r="EQ20" i="32"/>
  <c r="EQ25" i="32"/>
  <c r="EQ22" i="32"/>
  <c r="EQ12" i="32"/>
  <c r="EQ17" i="32"/>
  <c r="EQ23" i="32"/>
  <c r="EQ11" i="32"/>
  <c r="DS13" i="32"/>
  <c r="DS17" i="32"/>
  <c r="DS21" i="32"/>
  <c r="DS25" i="32"/>
  <c r="DS12" i="32"/>
  <c r="DS16" i="32"/>
  <c r="DS20" i="32"/>
  <c r="DS24" i="32"/>
  <c r="DS14" i="32"/>
  <c r="DS18" i="32"/>
  <c r="DS22" i="32"/>
  <c r="DS26" i="32"/>
  <c r="DC14" i="32"/>
  <c r="DC18" i="32"/>
  <c r="DC22" i="32"/>
  <c r="DC26" i="32"/>
  <c r="DC15" i="32"/>
  <c r="DC19" i="32"/>
  <c r="DC23" i="32"/>
  <c r="DC13" i="32"/>
  <c r="DC17" i="32"/>
  <c r="DC21" i="32"/>
  <c r="DC25" i="32"/>
  <c r="AK26" i="32"/>
  <c r="AK22" i="32"/>
  <c r="AK18" i="32"/>
  <c r="AK14" i="32"/>
  <c r="AQ23" i="32"/>
  <c r="AQ19" i="32"/>
  <c r="AQ15" i="32"/>
  <c r="AT26" i="32"/>
  <c r="AT22" i="32"/>
  <c r="AT18" i="32"/>
  <c r="AT14" i="32"/>
  <c r="BA18" i="32"/>
  <c r="BA14" i="32"/>
  <c r="BG26" i="32"/>
  <c r="BG22" i="32"/>
  <c r="BG18" i="32"/>
  <c r="BG14" i="32"/>
  <c r="BM25" i="32"/>
  <c r="BM21" i="32"/>
  <c r="BM17" i="32"/>
  <c r="BM13" i="32"/>
  <c r="BS24" i="32"/>
  <c r="BS20" i="32"/>
  <c r="BS16" i="32"/>
  <c r="BS12" i="32"/>
  <c r="BY23" i="32"/>
  <c r="BY19" i="32"/>
  <c r="BY15" i="32"/>
  <c r="CE26" i="32"/>
  <c r="CE22" i="32"/>
  <c r="CE18" i="32"/>
  <c r="CE14" i="32"/>
  <c r="CK25" i="32"/>
  <c r="CK21" i="32"/>
  <c r="CK17" i="32"/>
  <c r="CK13" i="32"/>
  <c r="CO25" i="32"/>
  <c r="CO21" i="32"/>
  <c r="CO17" i="32"/>
  <c r="DC20" i="32"/>
  <c r="DI18" i="32"/>
  <c r="DP18" i="32"/>
  <c r="EZ18" i="32"/>
  <c r="JV26" i="32"/>
  <c r="JV22" i="32"/>
  <c r="JV18" i="32"/>
  <c r="JV14" i="32"/>
  <c r="JV25" i="32"/>
  <c r="JV21" i="32"/>
  <c r="JV17" i="32"/>
  <c r="JV13" i="32"/>
  <c r="JV11" i="32"/>
  <c r="JV19" i="32"/>
  <c r="JV15" i="32"/>
  <c r="JV12" i="32"/>
  <c r="JV20" i="32"/>
  <c r="JV16" i="32"/>
  <c r="JV24" i="32"/>
  <c r="HZ26" i="32"/>
  <c r="HZ22" i="32"/>
  <c r="HZ18" i="32"/>
  <c r="HZ14" i="32"/>
  <c r="HZ25" i="32"/>
  <c r="HZ21" i="32"/>
  <c r="HZ17" i="32"/>
  <c r="HZ13" i="32"/>
  <c r="HZ16" i="32"/>
  <c r="HZ24" i="32"/>
  <c r="HZ23" i="32"/>
  <c r="HZ12" i="32"/>
  <c r="HZ20" i="32"/>
  <c r="HZ19" i="32"/>
  <c r="HZ15" i="32"/>
  <c r="HZ11" i="32"/>
  <c r="FF25" i="32"/>
  <c r="FF21" i="32"/>
  <c r="FF17" i="32"/>
  <c r="FF13" i="32"/>
  <c r="FF24" i="32"/>
  <c r="FF20" i="32"/>
  <c r="FF16" i="32"/>
  <c r="FF12" i="32"/>
  <c r="FF22" i="32"/>
  <c r="FF15" i="32"/>
  <c r="FF14" i="32"/>
  <c r="FF26" i="32"/>
  <c r="FF19" i="32"/>
  <c r="FF23" i="32"/>
  <c r="CT12" i="32"/>
  <c r="CT16" i="32"/>
  <c r="CT20" i="32"/>
  <c r="CT13" i="32"/>
  <c r="CT17" i="32"/>
  <c r="CT21" i="32"/>
  <c r="CT25" i="32"/>
  <c r="CT15" i="32"/>
  <c r="CT19" i="32"/>
  <c r="CT23" i="32"/>
  <c r="BY11" i="32"/>
  <c r="DC11" i="32"/>
  <c r="DP11" i="32"/>
  <c r="CT18" i="32"/>
  <c r="DC16" i="32"/>
  <c r="DM17" i="32"/>
  <c r="EQ26" i="32"/>
  <c r="GU18" i="32"/>
  <c r="JV23" i="32"/>
  <c r="IW26" i="32"/>
  <c r="IW22" i="32"/>
  <c r="IW18" i="32"/>
  <c r="IW14" i="32"/>
  <c r="IW25" i="32"/>
  <c r="IW21" i="32"/>
  <c r="IW17" i="32"/>
  <c r="IW13" i="32"/>
  <c r="IW11" i="32"/>
  <c r="IW19" i="32"/>
  <c r="IW12" i="32"/>
  <c r="IW24" i="32"/>
  <c r="IW23" i="32"/>
  <c r="IW15" i="32"/>
  <c r="IW20" i="32"/>
  <c r="IG26" i="32"/>
  <c r="IG22" i="32"/>
  <c r="IG18" i="32"/>
  <c r="IG14" i="32"/>
  <c r="IG25" i="32"/>
  <c r="IG21" i="32"/>
  <c r="IG17" i="32"/>
  <c r="IG13" i="32"/>
  <c r="IG16" i="32"/>
  <c r="IG24" i="32"/>
  <c r="IG23" i="32"/>
  <c r="IG12" i="32"/>
  <c r="IG20" i="32"/>
  <c r="IG19" i="32"/>
  <c r="IG15" i="32"/>
  <c r="IG11" i="32"/>
  <c r="HQ12" i="32"/>
  <c r="HQ16" i="32"/>
  <c r="HQ20" i="32"/>
  <c r="HQ24" i="32"/>
  <c r="HQ13" i="32"/>
  <c r="HQ17" i="32"/>
  <c r="HQ21" i="32"/>
  <c r="HQ25" i="32"/>
  <c r="HQ23" i="32"/>
  <c r="HQ18" i="32"/>
  <c r="HQ19" i="32"/>
  <c r="HQ26" i="32"/>
  <c r="HQ15" i="32"/>
  <c r="HQ22" i="32"/>
  <c r="HQ11" i="32"/>
  <c r="HQ14" i="32"/>
  <c r="HI25" i="32"/>
  <c r="HI21" i="32"/>
  <c r="HI17" i="32"/>
  <c r="HI13" i="32"/>
  <c r="HI22" i="32"/>
  <c r="HI15" i="32"/>
  <c r="HI20" i="32"/>
  <c r="HI14" i="32"/>
  <c r="HI26" i="32"/>
  <c r="HI11" i="32"/>
  <c r="HI23" i="32"/>
  <c r="HI16" i="32"/>
  <c r="HI19" i="32"/>
  <c r="HI18" i="32"/>
  <c r="HI12" i="32"/>
  <c r="HI24" i="32"/>
  <c r="FY25" i="32"/>
  <c r="FY21" i="32"/>
  <c r="FY17" i="32"/>
  <c r="FY13" i="32"/>
  <c r="FY22" i="32"/>
  <c r="FY16" i="32"/>
  <c r="FY11" i="32"/>
  <c r="FY26" i="32"/>
  <c r="FY20" i="32"/>
  <c r="FY15" i="32"/>
  <c r="FY24" i="32"/>
  <c r="FY23" i="32"/>
  <c r="FY19" i="32"/>
  <c r="FY18" i="32"/>
  <c r="FY14" i="32"/>
  <c r="FY12" i="32"/>
  <c r="EG13" i="32"/>
  <c r="EG17" i="32"/>
  <c r="EG21" i="32"/>
  <c r="EG25" i="32"/>
  <c r="EG14" i="32"/>
  <c r="EG18" i="32"/>
  <c r="EG22" i="32"/>
  <c r="EG26" i="32"/>
  <c r="EG11" i="32"/>
  <c r="EG12" i="32"/>
  <c r="EG16" i="32"/>
  <c r="EG20" i="32"/>
  <c r="EG24" i="32"/>
  <c r="DY13" i="32"/>
  <c r="DY21" i="32"/>
  <c r="DY14" i="32"/>
  <c r="DY22" i="32"/>
  <c r="DY15" i="32"/>
  <c r="DY23" i="32"/>
  <c r="DY16" i="32"/>
  <c r="DY24" i="32"/>
  <c r="DY17" i="32"/>
  <c r="DY25" i="32"/>
  <c r="DY19" i="32"/>
  <c r="DY11" i="32"/>
  <c r="DY12" i="32"/>
  <c r="DY20" i="32"/>
  <c r="DI12" i="32"/>
  <c r="DI16" i="32"/>
  <c r="DI20" i="32"/>
  <c r="DI24" i="32"/>
  <c r="DI13" i="32"/>
  <c r="DI17" i="32"/>
  <c r="DI21" i="32"/>
  <c r="DI25" i="32"/>
  <c r="DI15" i="32"/>
  <c r="DI19" i="32"/>
  <c r="DI23" i="32"/>
  <c r="AK25" i="32"/>
  <c r="AK21" i="32"/>
  <c r="AK17" i="32"/>
  <c r="AQ26" i="32"/>
  <c r="AQ22" i="32"/>
  <c r="AQ18" i="32"/>
  <c r="AT25" i="32"/>
  <c r="AT21" i="32"/>
  <c r="AT17" i="32"/>
  <c r="BA17" i="32"/>
  <c r="BG25" i="32"/>
  <c r="BG21" i="32"/>
  <c r="BG17" i="32"/>
  <c r="BM24" i="32"/>
  <c r="BM20" i="32"/>
  <c r="BM16" i="32"/>
  <c r="BS23" i="32"/>
  <c r="BS19" i="32"/>
  <c r="BY26" i="32"/>
  <c r="BY22" i="32"/>
  <c r="BY18" i="32"/>
  <c r="CE25" i="32"/>
  <c r="CE21" i="32"/>
  <c r="CE17" i="32"/>
  <c r="CK24" i="32"/>
  <c r="CK20" i="32"/>
  <c r="CK16" i="32"/>
  <c r="CO24" i="32"/>
  <c r="CO20" i="32"/>
  <c r="CO16" i="32"/>
  <c r="CT14" i="32"/>
  <c r="DC12" i="32"/>
  <c r="DP26" i="32"/>
  <c r="DS15" i="32"/>
  <c r="EC23" i="32"/>
  <c r="EJ23" i="32"/>
  <c r="EQ21" i="32"/>
  <c r="Z26" i="32"/>
  <c r="Z15" i="32"/>
  <c r="Z13" i="32"/>
  <c r="Z25" i="32"/>
  <c r="Z17" i="32"/>
  <c r="GI17" i="32" s="1"/>
  <c r="Z11" i="32"/>
  <c r="Z23" i="32"/>
  <c r="Z21" i="32"/>
  <c r="Z19" i="32"/>
  <c r="Z12" i="32"/>
  <c r="Z14" i="32"/>
  <c r="Z16" i="32"/>
  <c r="Z18" i="32"/>
  <c r="Z20" i="32"/>
  <c r="Z22" i="32"/>
  <c r="Z24" i="32"/>
  <c r="GI24" i="32" s="1"/>
  <c r="FU18" i="32" l="1"/>
  <c r="GI18" i="32"/>
  <c r="FU20" i="32"/>
  <c r="GI20" i="32"/>
  <c r="FU16" i="32"/>
  <c r="GI16" i="32"/>
  <c r="FU25" i="32"/>
  <c r="GI25" i="32"/>
  <c r="FU14" i="32"/>
  <c r="GI14" i="32"/>
  <c r="FU13" i="32"/>
  <c r="GI13" i="32"/>
  <c r="FU12" i="32"/>
  <c r="GI12" i="32"/>
  <c r="FU15" i="32"/>
  <c r="GI15" i="32"/>
  <c r="FU19" i="32"/>
  <c r="GI19" i="32"/>
  <c r="FU26" i="32"/>
  <c r="GI26" i="32"/>
  <c r="FU11" i="32"/>
  <c r="GI11" i="32"/>
  <c r="FU21" i="32"/>
  <c r="GI21" i="32"/>
  <c r="FU22" i="32"/>
  <c r="GI22" i="32"/>
  <c r="FU23" i="32"/>
  <c r="GI23" i="32"/>
  <c r="FU17" i="32"/>
  <c r="FU24" i="32"/>
  <c r="LI22" i="32"/>
  <c r="LR22" i="32"/>
  <c r="LO22" i="32"/>
  <c r="LR23" i="32"/>
  <c r="LO23" i="32"/>
  <c r="LI23" i="32"/>
  <c r="LI26" i="32"/>
  <c r="LO26" i="32"/>
  <c r="LR26" i="32"/>
  <c r="LR20" i="32"/>
  <c r="LO20" i="32"/>
  <c r="LI20" i="32"/>
  <c r="LI11" i="32"/>
  <c r="LR11" i="32"/>
  <c r="LO11" i="32"/>
  <c r="LI18" i="32"/>
  <c r="LR18" i="32"/>
  <c r="LO18" i="32"/>
  <c r="LO17" i="32"/>
  <c r="LI17" i="32"/>
  <c r="LR17" i="32"/>
  <c r="LR16" i="32"/>
  <c r="LO16" i="32"/>
  <c r="LI16" i="32"/>
  <c r="LO25" i="32"/>
  <c r="LI25" i="32"/>
  <c r="LR25" i="32"/>
  <c r="LI14" i="32"/>
  <c r="LR14" i="32"/>
  <c r="LO14" i="32"/>
  <c r="LO13" i="32"/>
  <c r="LI13" i="32"/>
  <c r="LR13" i="32"/>
  <c r="LR12" i="32"/>
  <c r="LO12" i="32"/>
  <c r="LI12" i="32"/>
  <c r="LI15" i="32"/>
  <c r="LR15" i="32"/>
  <c r="LO15" i="32"/>
  <c r="LI19" i="32"/>
  <c r="LR19" i="32"/>
  <c r="LO19" i="32"/>
  <c r="LR24" i="32"/>
  <c r="LO24" i="32"/>
  <c r="LI24" i="32"/>
  <c r="LR21" i="32"/>
  <c r="LO21" i="32"/>
  <c r="LI21" i="32"/>
  <c r="BB26" i="32"/>
  <c r="BB20" i="32"/>
  <c r="BB24" i="32"/>
  <c r="BB21" i="32"/>
  <c r="BB25" i="32"/>
  <c r="BB22" i="32"/>
  <c r="BB19" i="32"/>
  <c r="BB23" i="32"/>
  <c r="JE20" i="32"/>
  <c r="LB20" i="32"/>
  <c r="KY20" i="32"/>
  <c r="KV20" i="32"/>
  <c r="KR20" i="32"/>
  <c r="KO20" i="32"/>
  <c r="KL20" i="32"/>
  <c r="KH20" i="32"/>
  <c r="KC20" i="32"/>
  <c r="JW20" i="32"/>
  <c r="JQ20" i="32"/>
  <c r="JK20" i="32"/>
  <c r="IX20" i="32"/>
  <c r="IU20" i="32"/>
  <c r="IR20" i="32"/>
  <c r="IN20" i="32"/>
  <c r="IK20" i="32"/>
  <c r="IH20" i="32"/>
  <c r="ID20" i="32"/>
  <c r="IA20" i="32"/>
  <c r="HX20" i="32"/>
  <c r="HU20" i="32"/>
  <c r="HR20" i="32"/>
  <c r="HM20" i="32"/>
  <c r="HJ20" i="32"/>
  <c r="HG20" i="32"/>
  <c r="HD20" i="32"/>
  <c r="HA20" i="32"/>
  <c r="GV20" i="32"/>
  <c r="GS20" i="32"/>
  <c r="GO20" i="32"/>
  <c r="FZ20" i="32"/>
  <c r="FL20" i="32"/>
  <c r="FG20" i="32"/>
  <c r="FD20" i="32"/>
  <c r="FA20" i="32"/>
  <c r="EW20" i="32"/>
  <c r="ER20" i="32"/>
  <c r="EN20" i="32"/>
  <c r="EK20" i="32"/>
  <c r="EH20" i="32"/>
  <c r="ED20" i="32"/>
  <c r="DT20" i="32"/>
  <c r="DQ20" i="32"/>
  <c r="DN20" i="32"/>
  <c r="DJ20" i="32"/>
  <c r="DG20" i="32"/>
  <c r="DD20" i="32"/>
  <c r="CZ20" i="32"/>
  <c r="CU20" i="32"/>
  <c r="CP20" i="32"/>
  <c r="CL20" i="32"/>
  <c r="DZ20" i="32"/>
  <c r="CF20" i="32"/>
  <c r="BZ20" i="32"/>
  <c r="BT20" i="32"/>
  <c r="BN20" i="32"/>
  <c r="BH20" i="32"/>
  <c r="AU20" i="32"/>
  <c r="AR20" i="32"/>
  <c r="AL20" i="32"/>
  <c r="KY11" i="32"/>
  <c r="KL11" i="32"/>
  <c r="JQ11" i="32"/>
  <c r="IU11" i="32"/>
  <c r="IH11" i="32"/>
  <c r="HU11" i="32"/>
  <c r="HG11" i="32"/>
  <c r="GS11" i="32"/>
  <c r="LB11" i="32"/>
  <c r="KO11" i="32"/>
  <c r="JW11" i="32"/>
  <c r="IX11" i="32"/>
  <c r="IK11" i="32"/>
  <c r="HX11" i="32"/>
  <c r="HR11" i="32"/>
  <c r="HD11" i="32"/>
  <c r="FZ11" i="32"/>
  <c r="FL11" i="32"/>
  <c r="FG11" i="32"/>
  <c r="FD11" i="32"/>
  <c r="FA11" i="32"/>
  <c r="EW11" i="32"/>
  <c r="ER11" i="32"/>
  <c r="EN11" i="32"/>
  <c r="EK11" i="32"/>
  <c r="EH11" i="32"/>
  <c r="ED11" i="32"/>
  <c r="DZ11" i="32"/>
  <c r="DT11" i="32"/>
  <c r="DQ11" i="32"/>
  <c r="DN11" i="32"/>
  <c r="DJ11" i="32"/>
  <c r="DG11" i="32"/>
  <c r="DD11" i="32"/>
  <c r="CZ11" i="32"/>
  <c r="CU11" i="32"/>
  <c r="KR11" i="32"/>
  <c r="KC11" i="32"/>
  <c r="JE11" i="32"/>
  <c r="IN11" i="32"/>
  <c r="IA11" i="32"/>
  <c r="HM11" i="32"/>
  <c r="HA11" i="32"/>
  <c r="GO11" i="32"/>
  <c r="KV11" i="32"/>
  <c r="CP11" i="32"/>
  <c r="IR11" i="32"/>
  <c r="HJ11" i="32"/>
  <c r="KH11" i="32"/>
  <c r="ID11" i="32"/>
  <c r="JK11" i="32"/>
  <c r="CL11" i="32"/>
  <c r="CF11" i="32"/>
  <c r="BZ11" i="32"/>
  <c r="BT11" i="32"/>
  <c r="BN11" i="32"/>
  <c r="BH11" i="32"/>
  <c r="BB11" i="32"/>
  <c r="AU11" i="32"/>
  <c r="AR11" i="32"/>
  <c r="AL11" i="32"/>
  <c r="GV11" i="32"/>
  <c r="LB26" i="32"/>
  <c r="KY26" i="32"/>
  <c r="KV26" i="32"/>
  <c r="KR26" i="32"/>
  <c r="KO26" i="32"/>
  <c r="KL26" i="32"/>
  <c r="KH26" i="32"/>
  <c r="KC26" i="32"/>
  <c r="JW26" i="32"/>
  <c r="JQ26" i="32"/>
  <c r="JK26" i="32"/>
  <c r="IX26" i="32"/>
  <c r="IU26" i="32"/>
  <c r="IR26" i="32"/>
  <c r="IN26" i="32"/>
  <c r="IK26" i="32"/>
  <c r="IH26" i="32"/>
  <c r="ID26" i="32"/>
  <c r="IA26" i="32"/>
  <c r="HX26" i="32"/>
  <c r="HU26" i="32"/>
  <c r="JE26" i="32"/>
  <c r="HG26" i="32"/>
  <c r="GS26" i="32"/>
  <c r="HR26" i="32"/>
  <c r="HD26" i="32"/>
  <c r="GO26" i="32"/>
  <c r="DZ26" i="32"/>
  <c r="HM26" i="32"/>
  <c r="HA26" i="32"/>
  <c r="FL26" i="32"/>
  <c r="FG26" i="32"/>
  <c r="FD26" i="32"/>
  <c r="FA26" i="32"/>
  <c r="EW26" i="32"/>
  <c r="ER26" i="32"/>
  <c r="EN26" i="32"/>
  <c r="EK26" i="32"/>
  <c r="EH26" i="32"/>
  <c r="ED26" i="32"/>
  <c r="DT26" i="32"/>
  <c r="DQ26" i="32"/>
  <c r="DN26" i="32"/>
  <c r="DJ26" i="32"/>
  <c r="DG26" i="32"/>
  <c r="DD26" i="32"/>
  <c r="CZ26" i="32"/>
  <c r="CU26" i="32"/>
  <c r="CP26" i="32"/>
  <c r="HJ26" i="32"/>
  <c r="GV26" i="32"/>
  <c r="FZ26" i="32"/>
  <c r="CL26" i="32"/>
  <c r="CF26" i="32"/>
  <c r="BZ26" i="32"/>
  <c r="BT26" i="32"/>
  <c r="BN26" i="32"/>
  <c r="BH26" i="32"/>
  <c r="AU26" i="32"/>
  <c r="AR26" i="32"/>
  <c r="AL26" i="32"/>
  <c r="LB18" i="32"/>
  <c r="KY18" i="32"/>
  <c r="KV18" i="32"/>
  <c r="KR18" i="32"/>
  <c r="KO18" i="32"/>
  <c r="KL18" i="32"/>
  <c r="KH18" i="32"/>
  <c r="KC18" i="32"/>
  <c r="JW18" i="32"/>
  <c r="JQ18" i="32"/>
  <c r="JK18" i="32"/>
  <c r="IX18" i="32"/>
  <c r="IU18" i="32"/>
  <c r="IR18" i="32"/>
  <c r="IN18" i="32"/>
  <c r="IK18" i="32"/>
  <c r="IH18" i="32"/>
  <c r="ID18" i="32"/>
  <c r="IA18" i="32"/>
  <c r="HX18" i="32"/>
  <c r="HU18" i="32"/>
  <c r="JE18" i="32"/>
  <c r="GO18" i="32"/>
  <c r="HM18" i="32"/>
  <c r="HA18" i="32"/>
  <c r="DZ18" i="32"/>
  <c r="HJ18" i="32"/>
  <c r="GV18" i="32"/>
  <c r="FZ18" i="32"/>
  <c r="FL18" i="32"/>
  <c r="FG18" i="32"/>
  <c r="FD18" i="32"/>
  <c r="FA18" i="32"/>
  <c r="EW18" i="32"/>
  <c r="ER18" i="32"/>
  <c r="EN18" i="32"/>
  <c r="EK18" i="32"/>
  <c r="EH18" i="32"/>
  <c r="ED18" i="32"/>
  <c r="DT18" i="32"/>
  <c r="DQ18" i="32"/>
  <c r="DN18" i="32"/>
  <c r="DJ18" i="32"/>
  <c r="DG18" i="32"/>
  <c r="DD18" i="32"/>
  <c r="CZ18" i="32"/>
  <c r="CU18" i="32"/>
  <c r="CP18" i="32"/>
  <c r="HG18" i="32"/>
  <c r="GS18" i="32"/>
  <c r="HD18" i="32"/>
  <c r="HR18" i="32"/>
  <c r="CL18" i="32"/>
  <c r="CF18" i="32"/>
  <c r="BZ18" i="32"/>
  <c r="BT18" i="32"/>
  <c r="BN18" i="32"/>
  <c r="BH18" i="32"/>
  <c r="BB18" i="32"/>
  <c r="AU18" i="32"/>
  <c r="AR18" i="32"/>
  <c r="AL18" i="32"/>
  <c r="HR17" i="32"/>
  <c r="HD17" i="32"/>
  <c r="LB17" i="32"/>
  <c r="KO17" i="32"/>
  <c r="JW17" i="32"/>
  <c r="JE17" i="32"/>
  <c r="IX17" i="32"/>
  <c r="IK17" i="32"/>
  <c r="HX17" i="32"/>
  <c r="GO17" i="32"/>
  <c r="DZ17" i="32"/>
  <c r="HM17" i="32"/>
  <c r="HA17" i="32"/>
  <c r="KR17" i="32"/>
  <c r="KC17" i="32"/>
  <c r="IN17" i="32"/>
  <c r="IA17" i="32"/>
  <c r="HJ17" i="32"/>
  <c r="GV17" i="32"/>
  <c r="KV17" i="32"/>
  <c r="KH17" i="32"/>
  <c r="JK17" i="32"/>
  <c r="IR17" i="32"/>
  <c r="ID17" i="32"/>
  <c r="FZ17" i="32"/>
  <c r="FL17" i="32"/>
  <c r="HG17" i="32"/>
  <c r="GS17" i="32"/>
  <c r="IU17" i="32"/>
  <c r="EW17" i="32"/>
  <c r="EH17" i="32"/>
  <c r="DQ17" i="32"/>
  <c r="CL17" i="32"/>
  <c r="CF17" i="32"/>
  <c r="BZ17" i="32"/>
  <c r="BT17" i="32"/>
  <c r="BN17" i="32"/>
  <c r="BH17" i="32"/>
  <c r="BB17" i="32"/>
  <c r="AU17" i="32"/>
  <c r="AR17" i="32"/>
  <c r="AL17" i="32"/>
  <c r="KL17" i="32"/>
  <c r="FA17" i="32"/>
  <c r="EK17" i="32"/>
  <c r="DT17" i="32"/>
  <c r="IH17" i="32"/>
  <c r="DG17" i="32"/>
  <c r="DD17" i="32"/>
  <c r="CZ17" i="32"/>
  <c r="CU17" i="32"/>
  <c r="FD17" i="32"/>
  <c r="EN17" i="32"/>
  <c r="DJ17" i="32"/>
  <c r="CP17" i="32"/>
  <c r="JQ17" i="32"/>
  <c r="HU17" i="32"/>
  <c r="FG17" i="32"/>
  <c r="ER17" i="32"/>
  <c r="ED17" i="32"/>
  <c r="DN17" i="32"/>
  <c r="KY17" i="32"/>
  <c r="LB16" i="32"/>
  <c r="KY16" i="32"/>
  <c r="KV16" i="32"/>
  <c r="KR16" i="32"/>
  <c r="KO16" i="32"/>
  <c r="KL16" i="32"/>
  <c r="KH16" i="32"/>
  <c r="KC16" i="32"/>
  <c r="JW16" i="32"/>
  <c r="JQ16" i="32"/>
  <c r="JK16" i="32"/>
  <c r="IX16" i="32"/>
  <c r="IU16" i="32"/>
  <c r="IR16" i="32"/>
  <c r="IN16" i="32"/>
  <c r="IK16" i="32"/>
  <c r="IH16" i="32"/>
  <c r="ID16" i="32"/>
  <c r="IA16" i="32"/>
  <c r="HX16" i="32"/>
  <c r="HU16" i="32"/>
  <c r="HR16" i="32"/>
  <c r="HM16" i="32"/>
  <c r="HJ16" i="32"/>
  <c r="HG16" i="32"/>
  <c r="HD16" i="32"/>
  <c r="HA16" i="32"/>
  <c r="GV16" i="32"/>
  <c r="GS16" i="32"/>
  <c r="GO16" i="32"/>
  <c r="JE16" i="32"/>
  <c r="FZ16" i="32"/>
  <c r="FL16" i="32"/>
  <c r="FG16" i="32"/>
  <c r="FD16" i="32"/>
  <c r="FA16" i="32"/>
  <c r="EW16" i="32"/>
  <c r="ER16" i="32"/>
  <c r="EN16" i="32"/>
  <c r="EK16" i="32"/>
  <c r="EH16" i="32"/>
  <c r="ED16" i="32"/>
  <c r="DT16" i="32"/>
  <c r="DQ16" i="32"/>
  <c r="DN16" i="32"/>
  <c r="DJ16" i="32"/>
  <c r="CL16" i="32"/>
  <c r="CF16" i="32"/>
  <c r="BZ16" i="32"/>
  <c r="BT16" i="32"/>
  <c r="BN16" i="32"/>
  <c r="BH16" i="32"/>
  <c r="BB16" i="32"/>
  <c r="AU16" i="32"/>
  <c r="AR16" i="32"/>
  <c r="AL16" i="32"/>
  <c r="DZ16" i="32"/>
  <c r="DG16" i="32"/>
  <c r="DD16" i="32"/>
  <c r="CZ16" i="32"/>
  <c r="CU16" i="32"/>
  <c r="CP16" i="32"/>
  <c r="KR25" i="32"/>
  <c r="KC25" i="32"/>
  <c r="IN25" i="32"/>
  <c r="IA25" i="32"/>
  <c r="HG25" i="32"/>
  <c r="GS25" i="32"/>
  <c r="DZ25" i="32"/>
  <c r="KV25" i="32"/>
  <c r="KH25" i="32"/>
  <c r="JK25" i="32"/>
  <c r="IR25" i="32"/>
  <c r="ID25" i="32"/>
  <c r="HR25" i="32"/>
  <c r="HD25" i="32"/>
  <c r="GO25" i="32"/>
  <c r="KY25" i="32"/>
  <c r="KL25" i="32"/>
  <c r="JQ25" i="32"/>
  <c r="JE25" i="32"/>
  <c r="IU25" i="32"/>
  <c r="IH25" i="32"/>
  <c r="HU25" i="32"/>
  <c r="HM25" i="32"/>
  <c r="HA25" i="32"/>
  <c r="FL25" i="32"/>
  <c r="FG25" i="32"/>
  <c r="LB25" i="32"/>
  <c r="KO25" i="32"/>
  <c r="JW25" i="32"/>
  <c r="IX25" i="32"/>
  <c r="IK25" i="32"/>
  <c r="HX25" i="32"/>
  <c r="CF25" i="32"/>
  <c r="BZ25" i="32"/>
  <c r="BT25" i="32"/>
  <c r="BN25" i="32"/>
  <c r="BH25" i="32"/>
  <c r="AU25" i="32"/>
  <c r="AR25" i="32"/>
  <c r="AL25" i="32"/>
  <c r="HJ25" i="32"/>
  <c r="FD25" i="32"/>
  <c r="EN25" i="32"/>
  <c r="DJ25" i="32"/>
  <c r="CL25" i="32"/>
  <c r="ER25" i="32"/>
  <c r="ED25" i="32"/>
  <c r="DN25" i="32"/>
  <c r="FZ25" i="32"/>
  <c r="EW25" i="32"/>
  <c r="EH25" i="32"/>
  <c r="DQ25" i="32"/>
  <c r="GV25" i="32"/>
  <c r="FA25" i="32"/>
  <c r="EK25" i="32"/>
  <c r="DT25" i="32"/>
  <c r="DG25" i="32"/>
  <c r="DD25" i="32"/>
  <c r="CZ25" i="32"/>
  <c r="CU25" i="32"/>
  <c r="CP25" i="32"/>
  <c r="JE14" i="32"/>
  <c r="LB14" i="32"/>
  <c r="KY14" i="32"/>
  <c r="KV14" i="32"/>
  <c r="KR14" i="32"/>
  <c r="KO14" i="32"/>
  <c r="KL14" i="32"/>
  <c r="KH14" i="32"/>
  <c r="KC14" i="32"/>
  <c r="JW14" i="32"/>
  <c r="JQ14" i="32"/>
  <c r="JK14" i="32"/>
  <c r="IX14" i="32"/>
  <c r="IU14" i="32"/>
  <c r="IR14" i="32"/>
  <c r="IN14" i="32"/>
  <c r="IK14" i="32"/>
  <c r="IH14" i="32"/>
  <c r="ID14" i="32"/>
  <c r="IA14" i="32"/>
  <c r="HX14" i="32"/>
  <c r="HU14" i="32"/>
  <c r="FZ14" i="32"/>
  <c r="FL14" i="32"/>
  <c r="HR14" i="32"/>
  <c r="HD14" i="32"/>
  <c r="HM14" i="32"/>
  <c r="HA14" i="32"/>
  <c r="GO14" i="32"/>
  <c r="HJ14" i="32"/>
  <c r="GV14" i="32"/>
  <c r="DZ14" i="32"/>
  <c r="GS14" i="32"/>
  <c r="FG14" i="32"/>
  <c r="ER14" i="32"/>
  <c r="ED14" i="32"/>
  <c r="DN14" i="32"/>
  <c r="EW14" i="32"/>
  <c r="EH14" i="32"/>
  <c r="DQ14" i="32"/>
  <c r="HG14" i="32"/>
  <c r="CL14" i="32"/>
  <c r="CF14" i="32"/>
  <c r="BZ14" i="32"/>
  <c r="BT14" i="32"/>
  <c r="BN14" i="32"/>
  <c r="BH14" i="32"/>
  <c r="BB14" i="32"/>
  <c r="AU14" i="32"/>
  <c r="AR14" i="32"/>
  <c r="AL14" i="32"/>
  <c r="FA14" i="32"/>
  <c r="EK14" i="32"/>
  <c r="DT14" i="32"/>
  <c r="FD14" i="32"/>
  <c r="EN14" i="32"/>
  <c r="DJ14" i="32"/>
  <c r="DG14" i="32"/>
  <c r="DD14" i="32"/>
  <c r="CZ14" i="32"/>
  <c r="CU14" i="32"/>
  <c r="CP14" i="32"/>
  <c r="KY13" i="32"/>
  <c r="KL13" i="32"/>
  <c r="JQ13" i="32"/>
  <c r="JE13" i="32"/>
  <c r="IU13" i="32"/>
  <c r="IH13" i="32"/>
  <c r="HU13" i="32"/>
  <c r="HG13" i="32"/>
  <c r="GS13" i="32"/>
  <c r="FZ13" i="32"/>
  <c r="FL13" i="32"/>
  <c r="FG13" i="32"/>
  <c r="FD13" i="32"/>
  <c r="FA13" i="32"/>
  <c r="EW13" i="32"/>
  <c r="ER13" i="32"/>
  <c r="EN13" i="32"/>
  <c r="EK13" i="32"/>
  <c r="EH13" i="32"/>
  <c r="ED13" i="32"/>
  <c r="DT13" i="32"/>
  <c r="DQ13" i="32"/>
  <c r="DN13" i="32"/>
  <c r="DJ13" i="32"/>
  <c r="DG13" i="32"/>
  <c r="DD13" i="32"/>
  <c r="CZ13" i="32"/>
  <c r="CU13" i="32"/>
  <c r="CP13" i="32"/>
  <c r="LB13" i="32"/>
  <c r="KO13" i="32"/>
  <c r="JW13" i="32"/>
  <c r="IX13" i="32"/>
  <c r="IK13" i="32"/>
  <c r="HX13" i="32"/>
  <c r="HR13" i="32"/>
  <c r="HD13" i="32"/>
  <c r="KR13" i="32"/>
  <c r="KC13" i="32"/>
  <c r="IN13" i="32"/>
  <c r="IA13" i="32"/>
  <c r="HM13" i="32"/>
  <c r="HA13" i="32"/>
  <c r="GO13" i="32"/>
  <c r="KV13" i="32"/>
  <c r="KH13" i="32"/>
  <c r="JK13" i="32"/>
  <c r="IR13" i="32"/>
  <c r="ID13" i="32"/>
  <c r="HJ13" i="32"/>
  <c r="GV13" i="32"/>
  <c r="DZ13" i="32"/>
  <c r="CL13" i="32"/>
  <c r="CF13" i="32"/>
  <c r="BZ13" i="32"/>
  <c r="BT13" i="32"/>
  <c r="BN13" i="32"/>
  <c r="BH13" i="32"/>
  <c r="BB13" i="32"/>
  <c r="AU13" i="32"/>
  <c r="AR13" i="32"/>
  <c r="AL13" i="32"/>
  <c r="JE12" i="32"/>
  <c r="LB12" i="32"/>
  <c r="KY12" i="32"/>
  <c r="KV12" i="32"/>
  <c r="KR12" i="32"/>
  <c r="KO12" i="32"/>
  <c r="KL12" i="32"/>
  <c r="KH12" i="32"/>
  <c r="KC12" i="32"/>
  <c r="JW12" i="32"/>
  <c r="JQ12" i="32"/>
  <c r="JK12" i="32"/>
  <c r="IX12" i="32"/>
  <c r="IU12" i="32"/>
  <c r="IR12" i="32"/>
  <c r="IN12" i="32"/>
  <c r="IK12" i="32"/>
  <c r="IH12" i="32"/>
  <c r="ID12" i="32"/>
  <c r="IA12" i="32"/>
  <c r="HX12" i="32"/>
  <c r="HU12" i="32"/>
  <c r="HR12" i="32"/>
  <c r="HM12" i="32"/>
  <c r="HJ12" i="32"/>
  <c r="HG12" i="32"/>
  <c r="HD12" i="32"/>
  <c r="HA12" i="32"/>
  <c r="GV12" i="32"/>
  <c r="GS12" i="32"/>
  <c r="GO12" i="32"/>
  <c r="FZ12" i="32"/>
  <c r="FL12" i="32"/>
  <c r="FG12" i="32"/>
  <c r="FD12" i="32"/>
  <c r="FA12" i="32"/>
  <c r="EW12" i="32"/>
  <c r="ER12" i="32"/>
  <c r="EN12" i="32"/>
  <c r="EK12" i="32"/>
  <c r="EH12" i="32"/>
  <c r="ED12" i="32"/>
  <c r="DT12" i="32"/>
  <c r="DQ12" i="32"/>
  <c r="DN12" i="32"/>
  <c r="DJ12" i="32"/>
  <c r="DG12" i="32"/>
  <c r="DD12" i="32"/>
  <c r="CZ12" i="32"/>
  <c r="CU12" i="32"/>
  <c r="CP12" i="32"/>
  <c r="DZ12" i="32"/>
  <c r="CL12" i="32"/>
  <c r="CF12" i="32"/>
  <c r="BZ12" i="32"/>
  <c r="BT12" i="32"/>
  <c r="BN12" i="32"/>
  <c r="BH12" i="32"/>
  <c r="BB12" i="32"/>
  <c r="AU12" i="32"/>
  <c r="AR12" i="32"/>
  <c r="AL12" i="32"/>
  <c r="LB15" i="32"/>
  <c r="KY15" i="32"/>
  <c r="KV15" i="32"/>
  <c r="KR15" i="32"/>
  <c r="KO15" i="32"/>
  <c r="KL15" i="32"/>
  <c r="KH15" i="32"/>
  <c r="KC15" i="32"/>
  <c r="JW15" i="32"/>
  <c r="JQ15" i="32"/>
  <c r="JK15" i="32"/>
  <c r="JE15" i="32"/>
  <c r="IX15" i="32"/>
  <c r="IU15" i="32"/>
  <c r="IR15" i="32"/>
  <c r="IN15" i="32"/>
  <c r="IK15" i="32"/>
  <c r="IH15" i="32"/>
  <c r="ID15" i="32"/>
  <c r="IA15" i="32"/>
  <c r="HX15" i="32"/>
  <c r="HU15" i="32"/>
  <c r="HR15" i="32"/>
  <c r="HM15" i="32"/>
  <c r="HJ15" i="32"/>
  <c r="HG15" i="32"/>
  <c r="HD15" i="32"/>
  <c r="HA15" i="32"/>
  <c r="GV15" i="32"/>
  <c r="GS15" i="32"/>
  <c r="GO15" i="32"/>
  <c r="EW15" i="32"/>
  <c r="EH15" i="32"/>
  <c r="DQ15" i="32"/>
  <c r="DZ15" i="32"/>
  <c r="CL15" i="32"/>
  <c r="CF15" i="32"/>
  <c r="BZ15" i="32"/>
  <c r="BT15" i="32"/>
  <c r="BN15" i="32"/>
  <c r="BH15" i="32"/>
  <c r="BB15" i="32"/>
  <c r="AU15" i="32"/>
  <c r="AR15" i="32"/>
  <c r="AL15" i="32"/>
  <c r="FA15" i="32"/>
  <c r="EK15" i="32"/>
  <c r="DT15" i="32"/>
  <c r="FL15" i="32"/>
  <c r="FD15" i="32"/>
  <c r="EN15" i="32"/>
  <c r="DJ15" i="32"/>
  <c r="DG15" i="32"/>
  <c r="DD15" i="32"/>
  <c r="CZ15" i="32"/>
  <c r="CU15" i="32"/>
  <c r="FZ15" i="32"/>
  <c r="CP15" i="32"/>
  <c r="FG15" i="32"/>
  <c r="ER15" i="32"/>
  <c r="ED15" i="32"/>
  <c r="DN15" i="32"/>
  <c r="LB19" i="32"/>
  <c r="KO19" i="32"/>
  <c r="JW19" i="32"/>
  <c r="IX19" i="32"/>
  <c r="IK19" i="32"/>
  <c r="HX19" i="32"/>
  <c r="HM19" i="32"/>
  <c r="HA19" i="32"/>
  <c r="KR19" i="32"/>
  <c r="KC19" i="32"/>
  <c r="JE19" i="32"/>
  <c r="IN19" i="32"/>
  <c r="IA19" i="32"/>
  <c r="HJ19" i="32"/>
  <c r="GV19" i="32"/>
  <c r="FZ19" i="32"/>
  <c r="FL19" i="32"/>
  <c r="FG19" i="32"/>
  <c r="FD19" i="32"/>
  <c r="FA19" i="32"/>
  <c r="EW19" i="32"/>
  <c r="ER19" i="32"/>
  <c r="EN19" i="32"/>
  <c r="EK19" i="32"/>
  <c r="EH19" i="32"/>
  <c r="ED19" i="32"/>
  <c r="DZ19" i="32"/>
  <c r="DT19" i="32"/>
  <c r="DQ19" i="32"/>
  <c r="DN19" i="32"/>
  <c r="DJ19" i="32"/>
  <c r="DG19" i="32"/>
  <c r="DD19" i="32"/>
  <c r="CZ19" i="32"/>
  <c r="CU19" i="32"/>
  <c r="KV19" i="32"/>
  <c r="KH19" i="32"/>
  <c r="JK19" i="32"/>
  <c r="IR19" i="32"/>
  <c r="ID19" i="32"/>
  <c r="HG19" i="32"/>
  <c r="GS19" i="32"/>
  <c r="KY19" i="32"/>
  <c r="KL19" i="32"/>
  <c r="JQ19" i="32"/>
  <c r="IU19" i="32"/>
  <c r="IH19" i="32"/>
  <c r="HU19" i="32"/>
  <c r="HR19" i="32"/>
  <c r="HD19" i="32"/>
  <c r="GO19" i="32"/>
  <c r="CP19" i="32"/>
  <c r="CL19" i="32"/>
  <c r="CF19" i="32"/>
  <c r="BZ19" i="32"/>
  <c r="BT19" i="32"/>
  <c r="BN19" i="32"/>
  <c r="BH19" i="32"/>
  <c r="AU19" i="32"/>
  <c r="AR19" i="32"/>
  <c r="AL19" i="32"/>
  <c r="LB24" i="32"/>
  <c r="KY24" i="32"/>
  <c r="KV24" i="32"/>
  <c r="KR24" i="32"/>
  <c r="KO24" i="32"/>
  <c r="KL24" i="32"/>
  <c r="KH24" i="32"/>
  <c r="KC24" i="32"/>
  <c r="JW24" i="32"/>
  <c r="JQ24" i="32"/>
  <c r="JK24" i="32"/>
  <c r="IX24" i="32"/>
  <c r="IU24" i="32"/>
  <c r="IR24" i="32"/>
  <c r="IN24" i="32"/>
  <c r="IK24" i="32"/>
  <c r="IH24" i="32"/>
  <c r="ID24" i="32"/>
  <c r="IA24" i="32"/>
  <c r="HX24" i="32"/>
  <c r="HU24" i="32"/>
  <c r="HR24" i="32"/>
  <c r="HM24" i="32"/>
  <c r="HJ24" i="32"/>
  <c r="HG24" i="32"/>
  <c r="HD24" i="32"/>
  <c r="HA24" i="32"/>
  <c r="GV24" i="32"/>
  <c r="GS24" i="32"/>
  <c r="GO24" i="32"/>
  <c r="FZ24" i="32"/>
  <c r="JE24" i="32"/>
  <c r="FL24" i="32"/>
  <c r="FG24" i="32"/>
  <c r="FD24" i="32"/>
  <c r="FA24" i="32"/>
  <c r="EW24" i="32"/>
  <c r="ER24" i="32"/>
  <c r="EN24" i="32"/>
  <c r="EK24" i="32"/>
  <c r="EH24" i="32"/>
  <c r="ED24" i="32"/>
  <c r="DT24" i="32"/>
  <c r="DQ24" i="32"/>
  <c r="DN24" i="32"/>
  <c r="DJ24" i="32"/>
  <c r="DG24" i="32"/>
  <c r="DD24" i="32"/>
  <c r="CZ24" i="32"/>
  <c r="CU24" i="32"/>
  <c r="CP24" i="32"/>
  <c r="CF24" i="32"/>
  <c r="BZ24" i="32"/>
  <c r="BT24" i="32"/>
  <c r="BN24" i="32"/>
  <c r="BH24" i="32"/>
  <c r="AU24" i="32"/>
  <c r="AR24" i="32"/>
  <c r="AL24" i="32"/>
  <c r="CL24" i="32"/>
  <c r="DZ24" i="32"/>
  <c r="KR21" i="32"/>
  <c r="KC21" i="32"/>
  <c r="IN21" i="32"/>
  <c r="IA21" i="32"/>
  <c r="HJ21" i="32"/>
  <c r="GV21" i="32"/>
  <c r="FL21" i="32"/>
  <c r="FG21" i="32"/>
  <c r="FD21" i="32"/>
  <c r="FA21" i="32"/>
  <c r="EW21" i="32"/>
  <c r="ER21" i="32"/>
  <c r="EN21" i="32"/>
  <c r="EK21" i="32"/>
  <c r="EH21" i="32"/>
  <c r="ED21" i="32"/>
  <c r="DT21" i="32"/>
  <c r="DQ21" i="32"/>
  <c r="DN21" i="32"/>
  <c r="DJ21" i="32"/>
  <c r="DG21" i="32"/>
  <c r="DD21" i="32"/>
  <c r="CZ21" i="32"/>
  <c r="CU21" i="32"/>
  <c r="CP21" i="32"/>
  <c r="CL21" i="32"/>
  <c r="FZ21" i="32"/>
  <c r="KV21" i="32"/>
  <c r="KH21" i="32"/>
  <c r="JK21" i="32"/>
  <c r="JE21" i="32"/>
  <c r="IR21" i="32"/>
  <c r="ID21" i="32"/>
  <c r="HG21" i="32"/>
  <c r="GS21" i="32"/>
  <c r="KY21" i="32"/>
  <c r="KL21" i="32"/>
  <c r="JQ21" i="32"/>
  <c r="IU21" i="32"/>
  <c r="IH21" i="32"/>
  <c r="HU21" i="32"/>
  <c r="HR21" i="32"/>
  <c r="HD21" i="32"/>
  <c r="GO21" i="32"/>
  <c r="HM21" i="32"/>
  <c r="KO21" i="32"/>
  <c r="IK21" i="32"/>
  <c r="JW21" i="32"/>
  <c r="DZ21" i="32"/>
  <c r="CF21" i="32"/>
  <c r="BZ21" i="32"/>
  <c r="BT21" i="32"/>
  <c r="BN21" i="32"/>
  <c r="BH21" i="32"/>
  <c r="AU21" i="32"/>
  <c r="AR21" i="32"/>
  <c r="AL21" i="32"/>
  <c r="HX21" i="32"/>
  <c r="HA21" i="32"/>
  <c r="LB21" i="32"/>
  <c r="IX21" i="32"/>
  <c r="JE22" i="32"/>
  <c r="LB22" i="32"/>
  <c r="KY22" i="32"/>
  <c r="KV22" i="32"/>
  <c r="KR22" i="32"/>
  <c r="KO22" i="32"/>
  <c r="KL22" i="32"/>
  <c r="KH22" i="32"/>
  <c r="KC22" i="32"/>
  <c r="JW22" i="32"/>
  <c r="JQ22" i="32"/>
  <c r="JK22" i="32"/>
  <c r="IX22" i="32"/>
  <c r="IU22" i="32"/>
  <c r="IR22" i="32"/>
  <c r="IN22" i="32"/>
  <c r="IK22" i="32"/>
  <c r="IH22" i="32"/>
  <c r="ID22" i="32"/>
  <c r="IA22" i="32"/>
  <c r="HX22" i="32"/>
  <c r="HU22" i="32"/>
  <c r="HJ22" i="32"/>
  <c r="GV22" i="32"/>
  <c r="FL22" i="32"/>
  <c r="FG22" i="32"/>
  <c r="FZ22" i="32"/>
  <c r="HG22" i="32"/>
  <c r="GS22" i="32"/>
  <c r="HR22" i="32"/>
  <c r="HD22" i="32"/>
  <c r="GO22" i="32"/>
  <c r="HM22" i="32"/>
  <c r="HA22" i="32"/>
  <c r="DZ22" i="32"/>
  <c r="FA22" i="32"/>
  <c r="EK22" i="32"/>
  <c r="DT22" i="32"/>
  <c r="DG22" i="32"/>
  <c r="DD22" i="32"/>
  <c r="CZ22" i="32"/>
  <c r="CU22" i="32"/>
  <c r="CP22" i="32"/>
  <c r="FD22" i="32"/>
  <c r="EN22" i="32"/>
  <c r="DJ22" i="32"/>
  <c r="CF22" i="32"/>
  <c r="BZ22" i="32"/>
  <c r="BT22" i="32"/>
  <c r="BN22" i="32"/>
  <c r="BH22" i="32"/>
  <c r="AU22" i="32"/>
  <c r="AR22" i="32"/>
  <c r="AL22" i="32"/>
  <c r="ER22" i="32"/>
  <c r="ED22" i="32"/>
  <c r="DN22" i="32"/>
  <c r="CL22" i="32"/>
  <c r="EW22" i="32"/>
  <c r="EH22" i="32"/>
  <c r="DQ22" i="32"/>
  <c r="LB23" i="32"/>
  <c r="KY23" i="32"/>
  <c r="KV23" i="32"/>
  <c r="KR23" i="32"/>
  <c r="KO23" i="32"/>
  <c r="KL23" i="32"/>
  <c r="KH23" i="32"/>
  <c r="KC23" i="32"/>
  <c r="JW23" i="32"/>
  <c r="JQ23" i="32"/>
  <c r="JK23" i="32"/>
  <c r="JE23" i="32"/>
  <c r="IX23" i="32"/>
  <c r="IU23" i="32"/>
  <c r="IR23" i="32"/>
  <c r="IN23" i="32"/>
  <c r="IK23" i="32"/>
  <c r="IH23" i="32"/>
  <c r="ID23" i="32"/>
  <c r="IA23" i="32"/>
  <c r="HX23" i="32"/>
  <c r="HU23" i="32"/>
  <c r="HR23" i="32"/>
  <c r="HM23" i="32"/>
  <c r="HJ23" i="32"/>
  <c r="HG23" i="32"/>
  <c r="HD23" i="32"/>
  <c r="HA23" i="32"/>
  <c r="GV23" i="32"/>
  <c r="GS23" i="32"/>
  <c r="FZ23" i="32"/>
  <c r="GO23" i="32"/>
  <c r="FA23" i="32"/>
  <c r="EK23" i="32"/>
  <c r="DT23" i="32"/>
  <c r="DG23" i="32"/>
  <c r="DD23" i="32"/>
  <c r="CZ23" i="32"/>
  <c r="CU23" i="32"/>
  <c r="CP23" i="32"/>
  <c r="FD23" i="32"/>
  <c r="EN23" i="32"/>
  <c r="DJ23" i="32"/>
  <c r="CF23" i="32"/>
  <c r="BZ23" i="32"/>
  <c r="BT23" i="32"/>
  <c r="BN23" i="32"/>
  <c r="BH23" i="32"/>
  <c r="AU23" i="32"/>
  <c r="AR23" i="32"/>
  <c r="AL23" i="32"/>
  <c r="FL23" i="32"/>
  <c r="ER23" i="32"/>
  <c r="ED23" i="32"/>
  <c r="DN23" i="32"/>
  <c r="CL23" i="32"/>
  <c r="FG23" i="32"/>
  <c r="DZ23" i="32"/>
  <c r="EW23" i="32"/>
  <c r="EH23" i="32"/>
  <c r="DQ23" i="32"/>
  <c r="JY105" i="32"/>
  <c r="JS105" i="32"/>
  <c r="JM105" i="32"/>
  <c r="JG105" i="32"/>
  <c r="JB105" i="32" s="1"/>
  <c r="IP105" i="32"/>
  <c r="IF105" i="32"/>
  <c r="IE105" i="32"/>
  <c r="IB105" i="32"/>
  <c r="HY105" i="32"/>
  <c r="HN105" i="32"/>
  <c r="HK105" i="32"/>
  <c r="HH105" i="32"/>
  <c r="GQ105" i="32"/>
  <c r="GL105" i="32" s="1"/>
  <c r="FX105" i="32"/>
  <c r="FJ105" i="32"/>
  <c r="EY105" i="32"/>
  <c r="EU105" i="32"/>
  <c r="EF105" i="32"/>
  <c r="EB105" i="32"/>
  <c r="DX105" i="32"/>
  <c r="DL105" i="32"/>
  <c r="DB105" i="32"/>
  <c r="CX105" i="32"/>
  <c r="CW105" i="32"/>
  <c r="CR105" i="32" s="1"/>
  <c r="CN105" i="32"/>
  <c r="CI105" i="32" s="1"/>
  <c r="CH105" i="32"/>
  <c r="CC105" i="32" s="1"/>
  <c r="CB105" i="32"/>
  <c r="BW105" i="32" s="1"/>
  <c r="BV105" i="32"/>
  <c r="BQ105" i="32" s="1"/>
  <c r="BP105" i="32"/>
  <c r="BK105" i="32" s="1"/>
  <c r="BJ105" i="32"/>
  <c r="BE105" i="32" s="1"/>
  <c r="BD105" i="32"/>
  <c r="AY105" i="32" s="1"/>
  <c r="AP105" i="32"/>
  <c r="AI105" i="32" s="1"/>
  <c r="T105" i="32"/>
  <c r="JY104" i="32"/>
  <c r="JS104" i="32"/>
  <c r="JM104" i="32"/>
  <c r="JG104" i="32"/>
  <c r="JB104" i="32" s="1"/>
  <c r="IP104" i="32"/>
  <c r="IF104" i="32"/>
  <c r="IE104" i="32"/>
  <c r="IB104" i="32"/>
  <c r="HY104" i="32"/>
  <c r="HN104" i="32"/>
  <c r="HK104" i="32"/>
  <c r="HH104" i="32"/>
  <c r="GQ104" i="32"/>
  <c r="GL104" i="32" s="1"/>
  <c r="FX104" i="32"/>
  <c r="FJ104" i="32"/>
  <c r="EY104" i="32"/>
  <c r="EU104" i="32"/>
  <c r="EF104" i="32"/>
  <c r="EB104" i="32"/>
  <c r="DX104" i="32"/>
  <c r="DL104" i="32"/>
  <c r="DB104" i="32"/>
  <c r="CX104" i="32"/>
  <c r="CW104" i="32"/>
  <c r="CR104" i="32" s="1"/>
  <c r="CN104" i="32"/>
  <c r="CI104" i="32" s="1"/>
  <c r="CH104" i="32"/>
  <c r="CC104" i="32" s="1"/>
  <c r="CB104" i="32"/>
  <c r="BW104" i="32" s="1"/>
  <c r="BV104" i="32"/>
  <c r="BQ104" i="32" s="1"/>
  <c r="BP104" i="32"/>
  <c r="BK104" i="32" s="1"/>
  <c r="BJ104" i="32"/>
  <c r="BE104" i="32" s="1"/>
  <c r="BD104" i="32"/>
  <c r="AY104" i="32" s="1"/>
  <c r="AP104" i="32"/>
  <c r="AI104" i="32" s="1"/>
  <c r="T104" i="32"/>
  <c r="JY103" i="32"/>
  <c r="JS103" i="32"/>
  <c r="JM103" i="32"/>
  <c r="JG103" i="32"/>
  <c r="JB103" i="32" s="1"/>
  <c r="IP103" i="32"/>
  <c r="IF103" i="32"/>
  <c r="IE103" i="32"/>
  <c r="IB103" i="32"/>
  <c r="HY103" i="32"/>
  <c r="HN103" i="32"/>
  <c r="HK103" i="32"/>
  <c r="HH103" i="32"/>
  <c r="GQ103" i="32"/>
  <c r="GL103" i="32" s="1"/>
  <c r="FX103" i="32"/>
  <c r="FJ103" i="32"/>
  <c r="EY103" i="32"/>
  <c r="EU103" i="32"/>
  <c r="EF103" i="32"/>
  <c r="EB103" i="32"/>
  <c r="DX103" i="32"/>
  <c r="DL103" i="32"/>
  <c r="DB103" i="32"/>
  <c r="CX103" i="32"/>
  <c r="CW103" i="32"/>
  <c r="CR103" i="32" s="1"/>
  <c r="CN103" i="32"/>
  <c r="CI103" i="32" s="1"/>
  <c r="CH103" i="32"/>
  <c r="CC103" i="32" s="1"/>
  <c r="CB103" i="32"/>
  <c r="BW103" i="32" s="1"/>
  <c r="BV103" i="32"/>
  <c r="BQ103" i="32" s="1"/>
  <c r="BP103" i="32"/>
  <c r="BK103" i="32" s="1"/>
  <c r="BJ103" i="32"/>
  <c r="BE103" i="32" s="1"/>
  <c r="BD103" i="32"/>
  <c r="AY103" i="32" s="1"/>
  <c r="AP103" i="32"/>
  <c r="AI103" i="32" s="1"/>
  <c r="T103" i="32"/>
  <c r="JY102" i="32"/>
  <c r="JS102" i="32"/>
  <c r="JM102" i="32"/>
  <c r="JG102" i="32"/>
  <c r="JB102" i="32" s="1"/>
  <c r="IP102" i="32"/>
  <c r="IF102" i="32"/>
  <c r="IE102" i="32"/>
  <c r="IB102" i="32"/>
  <c r="HY102" i="32"/>
  <c r="HN102" i="32"/>
  <c r="HK102" i="32"/>
  <c r="HH102" i="32"/>
  <c r="GQ102" i="32"/>
  <c r="GL102" i="32" s="1"/>
  <c r="FX102" i="32"/>
  <c r="FJ102" i="32"/>
  <c r="EY102" i="32"/>
  <c r="EU102" i="32"/>
  <c r="EF102" i="32"/>
  <c r="EB102" i="32"/>
  <c r="DX102" i="32"/>
  <c r="DL102" i="32"/>
  <c r="DB102" i="32"/>
  <c r="CX102" i="32"/>
  <c r="CW102" i="32"/>
  <c r="CR102" i="32" s="1"/>
  <c r="CN102" i="32"/>
  <c r="CI102" i="32" s="1"/>
  <c r="CH102" i="32"/>
  <c r="CC102" i="32" s="1"/>
  <c r="CB102" i="32"/>
  <c r="BW102" i="32" s="1"/>
  <c r="BV102" i="32"/>
  <c r="BQ102" i="32" s="1"/>
  <c r="BP102" i="32"/>
  <c r="BK102" i="32" s="1"/>
  <c r="BJ102" i="32"/>
  <c r="BE102" i="32" s="1"/>
  <c r="BD102" i="32"/>
  <c r="AY102" i="32" s="1"/>
  <c r="AP102" i="32"/>
  <c r="AI102" i="32" s="1"/>
  <c r="T102" i="32"/>
  <c r="JY101" i="32"/>
  <c r="JS101" i="32"/>
  <c r="JM101" i="32"/>
  <c r="JG101" i="32"/>
  <c r="JB101" i="32" s="1"/>
  <c r="IP101" i="32"/>
  <c r="IF101" i="32"/>
  <c r="IE101" i="32"/>
  <c r="IB101" i="32"/>
  <c r="HY101" i="32"/>
  <c r="HN101" i="32"/>
  <c r="HK101" i="32"/>
  <c r="HH101" i="32"/>
  <c r="GQ101" i="32"/>
  <c r="GL101" i="32" s="1"/>
  <c r="FX101" i="32"/>
  <c r="FJ101" i="32"/>
  <c r="EY101" i="32"/>
  <c r="EU101" i="32"/>
  <c r="EF101" i="32"/>
  <c r="EB101" i="32"/>
  <c r="DX101" i="32"/>
  <c r="DL101" i="32"/>
  <c r="DB101" i="32"/>
  <c r="CX101" i="32"/>
  <c r="CW101" i="32"/>
  <c r="CR101" i="32" s="1"/>
  <c r="CN101" i="32"/>
  <c r="CI101" i="32" s="1"/>
  <c r="CH101" i="32"/>
  <c r="CC101" i="32" s="1"/>
  <c r="CB101" i="32"/>
  <c r="BW101" i="32" s="1"/>
  <c r="BV101" i="32"/>
  <c r="BQ101" i="32" s="1"/>
  <c r="BP101" i="32"/>
  <c r="BK101" i="32" s="1"/>
  <c r="BJ101" i="32"/>
  <c r="BE101" i="32" s="1"/>
  <c r="BD101" i="32"/>
  <c r="AY101" i="32" s="1"/>
  <c r="AP101" i="32"/>
  <c r="AI101" i="32" s="1"/>
  <c r="T101" i="32"/>
  <c r="JY100" i="32"/>
  <c r="JS100" i="32"/>
  <c r="JM100" i="32"/>
  <c r="JG100" i="32"/>
  <c r="JB100" i="32" s="1"/>
  <c r="IP100" i="32"/>
  <c r="IF100" i="32"/>
  <c r="IE100" i="32"/>
  <c r="IB100" i="32"/>
  <c r="HY100" i="32"/>
  <c r="HN100" i="32"/>
  <c r="HK100" i="32"/>
  <c r="HH100" i="32"/>
  <c r="GQ100" i="32"/>
  <c r="GL100" i="32" s="1"/>
  <c r="FX100" i="32"/>
  <c r="FJ100" i="32"/>
  <c r="EY100" i="32"/>
  <c r="EU100" i="32"/>
  <c r="EF100" i="32"/>
  <c r="EB100" i="32"/>
  <c r="DX100" i="32"/>
  <c r="DL100" i="32"/>
  <c r="DB100" i="32"/>
  <c r="CX100" i="32"/>
  <c r="CW100" i="32"/>
  <c r="CR100" i="32" s="1"/>
  <c r="CN100" i="32"/>
  <c r="CI100" i="32" s="1"/>
  <c r="CH100" i="32"/>
  <c r="CC100" i="32" s="1"/>
  <c r="CB100" i="32"/>
  <c r="BW100" i="32" s="1"/>
  <c r="BV100" i="32"/>
  <c r="BQ100" i="32" s="1"/>
  <c r="BP100" i="32"/>
  <c r="BK100" i="32" s="1"/>
  <c r="BJ100" i="32"/>
  <c r="BE100" i="32" s="1"/>
  <c r="BD100" i="32"/>
  <c r="AY100" i="32" s="1"/>
  <c r="AP100" i="32"/>
  <c r="AI100" i="32" s="1"/>
  <c r="T100" i="32"/>
  <c r="JY99" i="32"/>
  <c r="JS99" i="32"/>
  <c r="JM99" i="32"/>
  <c r="JG99" i="32"/>
  <c r="JB99" i="32" s="1"/>
  <c r="IP99" i="32"/>
  <c r="IF99" i="32"/>
  <c r="IE99" i="32"/>
  <c r="IB99" i="32"/>
  <c r="HY99" i="32"/>
  <c r="HN99" i="32"/>
  <c r="HK99" i="32"/>
  <c r="HH99" i="32"/>
  <c r="GQ99" i="32"/>
  <c r="GL99" i="32" s="1"/>
  <c r="FX99" i="32"/>
  <c r="FJ99" i="32"/>
  <c r="EY99" i="32"/>
  <c r="EU99" i="32"/>
  <c r="EF99" i="32"/>
  <c r="EB99" i="32"/>
  <c r="DX99" i="32"/>
  <c r="DL99" i="32"/>
  <c r="DB99" i="32"/>
  <c r="CX99" i="32"/>
  <c r="CW99" i="32"/>
  <c r="CR99" i="32" s="1"/>
  <c r="CN99" i="32"/>
  <c r="CI99" i="32" s="1"/>
  <c r="CH99" i="32"/>
  <c r="CC99" i="32" s="1"/>
  <c r="CB99" i="32"/>
  <c r="BW99" i="32" s="1"/>
  <c r="BV99" i="32"/>
  <c r="BQ99" i="32" s="1"/>
  <c r="BP99" i="32"/>
  <c r="BK99" i="32" s="1"/>
  <c r="BJ99" i="32"/>
  <c r="BE99" i="32" s="1"/>
  <c r="BD99" i="32"/>
  <c r="AY99" i="32" s="1"/>
  <c r="AP99" i="32"/>
  <c r="AI99" i="32" s="1"/>
  <c r="T99" i="32"/>
  <c r="JY98" i="32"/>
  <c r="JT98" i="32" s="1"/>
  <c r="JS98" i="32"/>
  <c r="JN98" i="32" s="1"/>
  <c r="JM98" i="32"/>
  <c r="JH98" i="32" s="1"/>
  <c r="JG98" i="32"/>
  <c r="JB98" i="32" s="1"/>
  <c r="IP98" i="32"/>
  <c r="IF98" i="32"/>
  <c r="IE98" i="32"/>
  <c r="IB98" i="32"/>
  <c r="HY98" i="32"/>
  <c r="HN98" i="32"/>
  <c r="HK98" i="32"/>
  <c r="HH98" i="32"/>
  <c r="GQ98" i="32"/>
  <c r="GL98" i="32" s="1"/>
  <c r="FX98" i="32"/>
  <c r="FJ98" i="32"/>
  <c r="EY98" i="32"/>
  <c r="EU98" i="32"/>
  <c r="EF98" i="32"/>
  <c r="EB98" i="32"/>
  <c r="DX98" i="32"/>
  <c r="DL98" i="32"/>
  <c r="DB98" i="32"/>
  <c r="CX98" i="32"/>
  <c r="CW98" i="32"/>
  <c r="CR98" i="32" s="1"/>
  <c r="CN98" i="32"/>
  <c r="CI98" i="32" s="1"/>
  <c r="CH98" i="32"/>
  <c r="CC98" i="32" s="1"/>
  <c r="CB98" i="32"/>
  <c r="BW98" i="32" s="1"/>
  <c r="BV98" i="32"/>
  <c r="BQ98" i="32" s="1"/>
  <c r="BP98" i="32"/>
  <c r="BK98" i="32" s="1"/>
  <c r="BJ98" i="32"/>
  <c r="BE98" i="32" s="1"/>
  <c r="BD98" i="32"/>
  <c r="AY98" i="32" s="1"/>
  <c r="AP98" i="32"/>
  <c r="AI98" i="32" s="1"/>
  <c r="T98" i="32"/>
  <c r="JY97" i="32"/>
  <c r="JS97" i="32"/>
  <c r="JM97" i="32"/>
  <c r="JG97" i="32"/>
  <c r="JB97" i="32" s="1"/>
  <c r="IP97" i="32"/>
  <c r="IF97" i="32"/>
  <c r="IE97" i="32"/>
  <c r="IB97" i="32"/>
  <c r="HY97" i="32"/>
  <c r="HN97" i="32"/>
  <c r="HK97" i="32"/>
  <c r="HH97" i="32"/>
  <c r="GQ97" i="32"/>
  <c r="GL97" i="32" s="1"/>
  <c r="FX97" i="32"/>
  <c r="FJ97" i="32"/>
  <c r="EY97" i="32"/>
  <c r="EU97" i="32"/>
  <c r="EF97" i="32"/>
  <c r="EB97" i="32"/>
  <c r="DX97" i="32"/>
  <c r="DL97" i="32"/>
  <c r="DB97" i="32"/>
  <c r="CX97" i="32"/>
  <c r="CW97" i="32"/>
  <c r="CR97" i="32" s="1"/>
  <c r="CN97" i="32"/>
  <c r="CI97" i="32" s="1"/>
  <c r="CH97" i="32"/>
  <c r="CC97" i="32" s="1"/>
  <c r="CB97" i="32"/>
  <c r="BW97" i="32" s="1"/>
  <c r="BV97" i="32"/>
  <c r="BQ97" i="32" s="1"/>
  <c r="BP97" i="32"/>
  <c r="BK97" i="32" s="1"/>
  <c r="BJ97" i="32"/>
  <c r="BE97" i="32" s="1"/>
  <c r="BD97" i="32"/>
  <c r="AY97" i="32" s="1"/>
  <c r="AP97" i="32"/>
  <c r="AI97" i="32" s="1"/>
  <c r="T97" i="32"/>
  <c r="JY96" i="32"/>
  <c r="JS96" i="32"/>
  <c r="JM96" i="32"/>
  <c r="JG96" i="32"/>
  <c r="JB96" i="32" s="1"/>
  <c r="IP96" i="32"/>
  <c r="IF96" i="32"/>
  <c r="IE96" i="32"/>
  <c r="IB96" i="32"/>
  <c r="HY96" i="32"/>
  <c r="HN96" i="32"/>
  <c r="HK96" i="32"/>
  <c r="HH96" i="32"/>
  <c r="GQ96" i="32"/>
  <c r="GL96" i="32" s="1"/>
  <c r="FX96" i="32"/>
  <c r="FJ96" i="32"/>
  <c r="EY96" i="32"/>
  <c r="EU96" i="32"/>
  <c r="EF96" i="32"/>
  <c r="EB96" i="32"/>
  <c r="DX96" i="32"/>
  <c r="DL96" i="32"/>
  <c r="DB96" i="32"/>
  <c r="CX96" i="32"/>
  <c r="CW96" i="32"/>
  <c r="CR96" i="32" s="1"/>
  <c r="CN96" i="32"/>
  <c r="CI96" i="32" s="1"/>
  <c r="CH96" i="32"/>
  <c r="CC96" i="32" s="1"/>
  <c r="CB96" i="32"/>
  <c r="BW96" i="32" s="1"/>
  <c r="BV96" i="32"/>
  <c r="BQ96" i="32" s="1"/>
  <c r="BP96" i="32"/>
  <c r="BK96" i="32" s="1"/>
  <c r="BJ96" i="32"/>
  <c r="BE96" i="32" s="1"/>
  <c r="BD96" i="32"/>
  <c r="AY96" i="32" s="1"/>
  <c r="AP96" i="32"/>
  <c r="AI96" i="32" s="1"/>
  <c r="T96" i="32"/>
  <c r="JY95" i="32"/>
  <c r="JS95" i="32"/>
  <c r="JM95" i="32"/>
  <c r="JG95" i="32"/>
  <c r="JB95" i="32" s="1"/>
  <c r="IP95" i="32"/>
  <c r="IF95" i="32"/>
  <c r="IE95" i="32"/>
  <c r="IB95" i="32"/>
  <c r="HY95" i="32"/>
  <c r="HN95" i="32"/>
  <c r="HK95" i="32"/>
  <c r="HH95" i="32"/>
  <c r="GQ95" i="32"/>
  <c r="GL95" i="32" s="1"/>
  <c r="FX95" i="32"/>
  <c r="FJ95" i="32"/>
  <c r="EY95" i="32"/>
  <c r="EU95" i="32"/>
  <c r="EF95" i="32"/>
  <c r="EB95" i="32"/>
  <c r="DX95" i="32"/>
  <c r="DL95" i="32"/>
  <c r="DB95" i="32"/>
  <c r="CX95" i="32"/>
  <c r="CW95" i="32"/>
  <c r="CR95" i="32" s="1"/>
  <c r="CN95" i="32"/>
  <c r="CI95" i="32" s="1"/>
  <c r="CH95" i="32"/>
  <c r="CC95" i="32" s="1"/>
  <c r="CB95" i="32"/>
  <c r="BW95" i="32" s="1"/>
  <c r="BV95" i="32"/>
  <c r="BQ95" i="32" s="1"/>
  <c r="BP95" i="32"/>
  <c r="BK95" i="32" s="1"/>
  <c r="BJ95" i="32"/>
  <c r="BE95" i="32" s="1"/>
  <c r="BD95" i="32"/>
  <c r="AY95" i="32" s="1"/>
  <c r="AP95" i="32"/>
  <c r="AI95" i="32" s="1"/>
  <c r="T95" i="32"/>
  <c r="JY94" i="32"/>
  <c r="JS94" i="32"/>
  <c r="JM94" i="32"/>
  <c r="JG94" i="32"/>
  <c r="JB94" i="32" s="1"/>
  <c r="IP94" i="32"/>
  <c r="IF94" i="32"/>
  <c r="IE94" i="32"/>
  <c r="IB94" i="32"/>
  <c r="HY94" i="32"/>
  <c r="HN94" i="32"/>
  <c r="HK94" i="32"/>
  <c r="HH94" i="32"/>
  <c r="GQ94" i="32"/>
  <c r="GL94" i="32" s="1"/>
  <c r="FX94" i="32"/>
  <c r="FJ94" i="32"/>
  <c r="EY94" i="32"/>
  <c r="EU94" i="32"/>
  <c r="EF94" i="32"/>
  <c r="EB94" i="32"/>
  <c r="DX94" i="32"/>
  <c r="DL94" i="32"/>
  <c r="DB94" i="32"/>
  <c r="CX94" i="32"/>
  <c r="CW94" i="32"/>
  <c r="CR94" i="32" s="1"/>
  <c r="CN94" i="32"/>
  <c r="CI94" i="32" s="1"/>
  <c r="CH94" i="32"/>
  <c r="CC94" i="32" s="1"/>
  <c r="CB94" i="32"/>
  <c r="BW94" i="32" s="1"/>
  <c r="BV94" i="32"/>
  <c r="BQ94" i="32" s="1"/>
  <c r="BP94" i="32"/>
  <c r="BK94" i="32" s="1"/>
  <c r="BJ94" i="32"/>
  <c r="BE94" i="32" s="1"/>
  <c r="BD94" i="32"/>
  <c r="AY94" i="32" s="1"/>
  <c r="AP94" i="32"/>
  <c r="AI94" i="32" s="1"/>
  <c r="T94" i="32"/>
  <c r="JY93" i="32"/>
  <c r="JS93" i="32"/>
  <c r="JM93" i="32"/>
  <c r="JG93" i="32"/>
  <c r="JB93" i="32" s="1"/>
  <c r="IP93" i="32"/>
  <c r="IF93" i="32"/>
  <c r="IE93" i="32"/>
  <c r="IB93" i="32"/>
  <c r="HY93" i="32"/>
  <c r="HN93" i="32"/>
  <c r="HK93" i="32"/>
  <c r="HH93" i="32"/>
  <c r="GQ93" i="32"/>
  <c r="GL93" i="32" s="1"/>
  <c r="FX93" i="32"/>
  <c r="FJ93" i="32"/>
  <c r="EY93" i="32"/>
  <c r="EU93" i="32"/>
  <c r="EF93" i="32"/>
  <c r="EB93" i="32"/>
  <c r="DX93" i="32"/>
  <c r="DL93" i="32"/>
  <c r="DB93" i="32"/>
  <c r="CX93" i="32"/>
  <c r="CW93" i="32"/>
  <c r="CR93" i="32" s="1"/>
  <c r="CN93" i="32"/>
  <c r="CI93" i="32" s="1"/>
  <c r="CH93" i="32"/>
  <c r="CC93" i="32" s="1"/>
  <c r="CB93" i="32"/>
  <c r="BW93" i="32" s="1"/>
  <c r="BV93" i="32"/>
  <c r="BQ93" i="32" s="1"/>
  <c r="BP93" i="32"/>
  <c r="BK93" i="32" s="1"/>
  <c r="BJ93" i="32"/>
  <c r="BE93" i="32" s="1"/>
  <c r="BD93" i="32"/>
  <c r="AY93" i="32" s="1"/>
  <c r="AP93" i="32"/>
  <c r="AI93" i="32" s="1"/>
  <c r="T93" i="32"/>
  <c r="JY92" i="32"/>
  <c r="JS92" i="32"/>
  <c r="JM92" i="32"/>
  <c r="JG92" i="32"/>
  <c r="JB92" i="32" s="1"/>
  <c r="IP92" i="32"/>
  <c r="IF92" i="32"/>
  <c r="IE92" i="32"/>
  <c r="IB92" i="32"/>
  <c r="HY92" i="32"/>
  <c r="HN92" i="32"/>
  <c r="HK92" i="32"/>
  <c r="HH92" i="32"/>
  <c r="GQ92" i="32"/>
  <c r="GL92" i="32" s="1"/>
  <c r="FX92" i="32"/>
  <c r="FJ92" i="32"/>
  <c r="EY92" i="32"/>
  <c r="EU92" i="32"/>
  <c r="EF92" i="32"/>
  <c r="EB92" i="32"/>
  <c r="DX92" i="32"/>
  <c r="DL92" i="32"/>
  <c r="DB92" i="32"/>
  <c r="CX92" i="32"/>
  <c r="CW92" i="32"/>
  <c r="CR92" i="32" s="1"/>
  <c r="CN92" i="32"/>
  <c r="CI92" i="32" s="1"/>
  <c r="CH92" i="32"/>
  <c r="CC92" i="32" s="1"/>
  <c r="CB92" i="32"/>
  <c r="BW92" i="32" s="1"/>
  <c r="BV92" i="32"/>
  <c r="BQ92" i="32" s="1"/>
  <c r="BP92" i="32"/>
  <c r="BK92" i="32" s="1"/>
  <c r="BJ92" i="32"/>
  <c r="BE92" i="32" s="1"/>
  <c r="BD92" i="32"/>
  <c r="AY92" i="32" s="1"/>
  <c r="AP92" i="32"/>
  <c r="AI92" i="32" s="1"/>
  <c r="T92" i="32"/>
  <c r="JY91" i="32"/>
  <c r="JS91" i="32"/>
  <c r="JM91" i="32"/>
  <c r="JG91" i="32"/>
  <c r="JB91" i="32" s="1"/>
  <c r="IP91" i="32"/>
  <c r="IF91" i="32"/>
  <c r="IE91" i="32"/>
  <c r="IB91" i="32"/>
  <c r="HY91" i="32"/>
  <c r="HN91" i="32"/>
  <c r="HK91" i="32"/>
  <c r="HH91" i="32"/>
  <c r="GQ91" i="32"/>
  <c r="GL91" i="32" s="1"/>
  <c r="FX91" i="32"/>
  <c r="FJ91" i="32"/>
  <c r="EY91" i="32"/>
  <c r="EU91" i="32"/>
  <c r="EF91" i="32"/>
  <c r="EB91" i="32"/>
  <c r="DX91" i="32"/>
  <c r="DL91" i="32"/>
  <c r="DB91" i="32"/>
  <c r="CX91" i="32"/>
  <c r="CW91" i="32"/>
  <c r="CR91" i="32" s="1"/>
  <c r="CN91" i="32"/>
  <c r="CI91" i="32" s="1"/>
  <c r="CH91" i="32"/>
  <c r="CC91" i="32" s="1"/>
  <c r="CB91" i="32"/>
  <c r="BW91" i="32" s="1"/>
  <c r="BV91" i="32"/>
  <c r="BQ91" i="32" s="1"/>
  <c r="BP91" i="32"/>
  <c r="BK91" i="32" s="1"/>
  <c r="BJ91" i="32"/>
  <c r="BE91" i="32" s="1"/>
  <c r="BD91" i="32"/>
  <c r="AY91" i="32" s="1"/>
  <c r="AP91" i="32"/>
  <c r="AI91" i="32" s="1"/>
  <c r="T91" i="32"/>
  <c r="JY90" i="32"/>
  <c r="JS90" i="32"/>
  <c r="JM90" i="32"/>
  <c r="JG90" i="32"/>
  <c r="JB90" i="32" s="1"/>
  <c r="IP90" i="32"/>
  <c r="IF90" i="32"/>
  <c r="IE90" i="32"/>
  <c r="IB90" i="32"/>
  <c r="HY90" i="32"/>
  <c r="HN90" i="32"/>
  <c r="HK90" i="32"/>
  <c r="HH90" i="32"/>
  <c r="GQ90" i="32"/>
  <c r="GL90" i="32" s="1"/>
  <c r="FX90" i="32"/>
  <c r="FJ90" i="32"/>
  <c r="EY90" i="32"/>
  <c r="EU90" i="32"/>
  <c r="EF90" i="32"/>
  <c r="EB90" i="32"/>
  <c r="DX90" i="32"/>
  <c r="DL90" i="32"/>
  <c r="DB90" i="32"/>
  <c r="CX90" i="32"/>
  <c r="CW90" i="32"/>
  <c r="CR90" i="32" s="1"/>
  <c r="CN90" i="32"/>
  <c r="CI90" i="32" s="1"/>
  <c r="CH90" i="32"/>
  <c r="CC90" i="32" s="1"/>
  <c r="CB90" i="32"/>
  <c r="BW90" i="32" s="1"/>
  <c r="BV90" i="32"/>
  <c r="BQ90" i="32" s="1"/>
  <c r="BP90" i="32"/>
  <c r="BK90" i="32" s="1"/>
  <c r="BJ90" i="32"/>
  <c r="BE90" i="32" s="1"/>
  <c r="BD90" i="32"/>
  <c r="AY90" i="32" s="1"/>
  <c r="AP90" i="32"/>
  <c r="AI90" i="32" s="1"/>
  <c r="T90" i="32"/>
  <c r="JY89" i="32"/>
  <c r="JS89" i="32"/>
  <c r="JM89" i="32"/>
  <c r="JG89" i="32"/>
  <c r="JB89" i="32" s="1"/>
  <c r="IP89" i="32"/>
  <c r="IF89" i="32"/>
  <c r="IE89" i="32"/>
  <c r="IB89" i="32"/>
  <c r="HY89" i="32"/>
  <c r="HN89" i="32"/>
  <c r="HK89" i="32"/>
  <c r="HH89" i="32"/>
  <c r="GQ89" i="32"/>
  <c r="GL89" i="32" s="1"/>
  <c r="FX89" i="32"/>
  <c r="FJ89" i="32"/>
  <c r="EY89" i="32"/>
  <c r="EU89" i="32"/>
  <c r="EF89" i="32"/>
  <c r="EB89" i="32"/>
  <c r="DX89" i="32"/>
  <c r="DL89" i="32"/>
  <c r="DB89" i="32"/>
  <c r="CX89" i="32"/>
  <c r="CW89" i="32"/>
  <c r="CR89" i="32" s="1"/>
  <c r="CN89" i="32"/>
  <c r="CI89" i="32" s="1"/>
  <c r="CH89" i="32"/>
  <c r="CC89" i="32" s="1"/>
  <c r="CB89" i="32"/>
  <c r="BW89" i="32" s="1"/>
  <c r="BV89" i="32"/>
  <c r="BQ89" i="32" s="1"/>
  <c r="BP89" i="32"/>
  <c r="BK89" i="32" s="1"/>
  <c r="BJ89" i="32"/>
  <c r="BE89" i="32" s="1"/>
  <c r="BD89" i="32"/>
  <c r="AY89" i="32" s="1"/>
  <c r="AP89" i="32"/>
  <c r="AI89" i="32" s="1"/>
  <c r="T89" i="32"/>
  <c r="JY88" i="32"/>
  <c r="JS88" i="32"/>
  <c r="JM88" i="32"/>
  <c r="JG88" i="32"/>
  <c r="IP88" i="32"/>
  <c r="IF88" i="32"/>
  <c r="IE88" i="32"/>
  <c r="IB88" i="32"/>
  <c r="HY88" i="32"/>
  <c r="HN88" i="32"/>
  <c r="HK88" i="32"/>
  <c r="HH88" i="32"/>
  <c r="GQ88" i="32"/>
  <c r="GL88" i="32" s="1"/>
  <c r="FX88" i="32"/>
  <c r="FJ88" i="32"/>
  <c r="EY88" i="32"/>
  <c r="EU88" i="32"/>
  <c r="EF88" i="32"/>
  <c r="EB88" i="32"/>
  <c r="DX88" i="32"/>
  <c r="DL88" i="32"/>
  <c r="DB88" i="32"/>
  <c r="CX88" i="32"/>
  <c r="CW88" i="32"/>
  <c r="CR88" i="32" s="1"/>
  <c r="CN88" i="32"/>
  <c r="CI88" i="32" s="1"/>
  <c r="CH88" i="32"/>
  <c r="CC88" i="32" s="1"/>
  <c r="CB88" i="32"/>
  <c r="BW88" i="32" s="1"/>
  <c r="BV88" i="32"/>
  <c r="BQ88" i="32" s="1"/>
  <c r="BP88" i="32"/>
  <c r="BK88" i="32" s="1"/>
  <c r="BJ88" i="32"/>
  <c r="BE88" i="32" s="1"/>
  <c r="BD88" i="32"/>
  <c r="AY88" i="32" s="1"/>
  <c r="AP88" i="32"/>
  <c r="AI88" i="32" s="1"/>
  <c r="T88" i="32"/>
  <c r="JY87" i="32"/>
  <c r="JS87" i="32"/>
  <c r="JM87" i="32"/>
  <c r="JG87" i="32"/>
  <c r="IP87" i="32"/>
  <c r="IF87" i="32"/>
  <c r="IE87" i="32"/>
  <c r="IB87" i="32"/>
  <c r="HY87" i="32"/>
  <c r="HN87" i="32"/>
  <c r="HK87" i="32"/>
  <c r="HH87" i="32"/>
  <c r="GQ87" i="32"/>
  <c r="GL87" i="32" s="1"/>
  <c r="FX87" i="32"/>
  <c r="FJ87" i="32"/>
  <c r="EY87" i="32"/>
  <c r="EU87" i="32"/>
  <c r="EF87" i="32"/>
  <c r="EB87" i="32"/>
  <c r="DX87" i="32"/>
  <c r="DL87" i="32"/>
  <c r="DB87" i="32"/>
  <c r="CX87" i="32"/>
  <c r="CW87" i="32"/>
  <c r="CR87" i="32" s="1"/>
  <c r="CN87" i="32"/>
  <c r="CI87" i="32" s="1"/>
  <c r="CH87" i="32"/>
  <c r="CC87" i="32" s="1"/>
  <c r="CB87" i="32"/>
  <c r="BW87" i="32" s="1"/>
  <c r="BV87" i="32"/>
  <c r="BQ87" i="32" s="1"/>
  <c r="BP87" i="32"/>
  <c r="BK87" i="32" s="1"/>
  <c r="BJ87" i="32"/>
  <c r="BE87" i="32" s="1"/>
  <c r="BD87" i="32"/>
  <c r="AY87" i="32" s="1"/>
  <c r="AP87" i="32"/>
  <c r="AI87" i="32" s="1"/>
  <c r="T87" i="32"/>
  <c r="JY86" i="32"/>
  <c r="JS86" i="32"/>
  <c r="JM86" i="32"/>
  <c r="JG86" i="32"/>
  <c r="IP86" i="32"/>
  <c r="IF86" i="32"/>
  <c r="IE86" i="32"/>
  <c r="IB86" i="32"/>
  <c r="HY86" i="32"/>
  <c r="HN86" i="32"/>
  <c r="HK86" i="32"/>
  <c r="HH86" i="32"/>
  <c r="GQ86" i="32"/>
  <c r="GL86" i="32" s="1"/>
  <c r="FX86" i="32"/>
  <c r="FJ86" i="32"/>
  <c r="EY86" i="32"/>
  <c r="EU86" i="32"/>
  <c r="EF86" i="32"/>
  <c r="EB86" i="32"/>
  <c r="DX86" i="32"/>
  <c r="DL86" i="32"/>
  <c r="DB86" i="32"/>
  <c r="CX86" i="32"/>
  <c r="CW86" i="32"/>
  <c r="CR86" i="32" s="1"/>
  <c r="CN86" i="32"/>
  <c r="CI86" i="32" s="1"/>
  <c r="CH86" i="32"/>
  <c r="CC86" i="32" s="1"/>
  <c r="CB86" i="32"/>
  <c r="BW86" i="32" s="1"/>
  <c r="BV86" i="32"/>
  <c r="BQ86" i="32" s="1"/>
  <c r="BP86" i="32"/>
  <c r="BK86" i="32" s="1"/>
  <c r="BJ86" i="32"/>
  <c r="BE86" i="32" s="1"/>
  <c r="BD86" i="32"/>
  <c r="AY86" i="32" s="1"/>
  <c r="AP86" i="32"/>
  <c r="AI86" i="32" s="1"/>
  <c r="T86" i="32"/>
  <c r="JY85" i="32"/>
  <c r="JS85" i="32"/>
  <c r="JM85" i="32"/>
  <c r="JG85" i="32"/>
  <c r="IP85" i="32"/>
  <c r="IF85" i="32"/>
  <c r="IE85" i="32"/>
  <c r="IB85" i="32"/>
  <c r="HY85" i="32"/>
  <c r="HN85" i="32"/>
  <c r="HK85" i="32"/>
  <c r="HH85" i="32"/>
  <c r="GQ85" i="32"/>
  <c r="GL85" i="32" s="1"/>
  <c r="FX85" i="32"/>
  <c r="FJ85" i="32"/>
  <c r="EY85" i="32"/>
  <c r="EU85" i="32"/>
  <c r="EF85" i="32"/>
  <c r="EB85" i="32"/>
  <c r="DX85" i="32"/>
  <c r="DL85" i="32"/>
  <c r="DB85" i="32"/>
  <c r="CX85" i="32"/>
  <c r="CW85" i="32"/>
  <c r="CR85" i="32" s="1"/>
  <c r="CN85" i="32"/>
  <c r="CI85" i="32" s="1"/>
  <c r="CH85" i="32"/>
  <c r="CC85" i="32" s="1"/>
  <c r="CB85" i="32"/>
  <c r="BW85" i="32" s="1"/>
  <c r="BV85" i="32"/>
  <c r="BQ85" i="32" s="1"/>
  <c r="BP85" i="32"/>
  <c r="BK85" i="32" s="1"/>
  <c r="BJ85" i="32"/>
  <c r="BE85" i="32" s="1"/>
  <c r="BD85" i="32"/>
  <c r="AY85" i="32" s="1"/>
  <c r="AP85" i="32"/>
  <c r="AI85" i="32" s="1"/>
  <c r="T85" i="32"/>
  <c r="JY84" i="32"/>
  <c r="JT84" i="32" s="1"/>
  <c r="JS84" i="32"/>
  <c r="JN84" i="32" s="1"/>
  <c r="JM84" i="32"/>
  <c r="JH84" i="32" s="1"/>
  <c r="JG84" i="32"/>
  <c r="JB84" i="32" s="1"/>
  <c r="IP84" i="32"/>
  <c r="IF84" i="32"/>
  <c r="IE84" i="32"/>
  <c r="IB84" i="32"/>
  <c r="HY84" i="32"/>
  <c r="HN84" i="32"/>
  <c r="HK84" i="32"/>
  <c r="HH84" i="32"/>
  <c r="GQ84" i="32"/>
  <c r="GL84" i="32" s="1"/>
  <c r="FX84" i="32"/>
  <c r="FJ84" i="32"/>
  <c r="EY84" i="32"/>
  <c r="EU84" i="32"/>
  <c r="EF84" i="32"/>
  <c r="EB84" i="32"/>
  <c r="DX84" i="32"/>
  <c r="DL84" i="32"/>
  <c r="DB84" i="32"/>
  <c r="CW84" i="32"/>
  <c r="CN84" i="32"/>
  <c r="CH84" i="32"/>
  <c r="CB84" i="32"/>
  <c r="BV84" i="32"/>
  <c r="BP84" i="32"/>
  <c r="BJ84" i="32"/>
  <c r="BD84" i="32"/>
  <c r="AP84" i="32"/>
  <c r="T84" i="32"/>
  <c r="JY83" i="32"/>
  <c r="JS83" i="32"/>
  <c r="JM83" i="32"/>
  <c r="JG83" i="32"/>
  <c r="JB83" i="32" s="1"/>
  <c r="IP83" i="32"/>
  <c r="IF83" i="32"/>
  <c r="IE83" i="32"/>
  <c r="IB83" i="32"/>
  <c r="HY83" i="32"/>
  <c r="HN83" i="32"/>
  <c r="HK83" i="32"/>
  <c r="HH83" i="32"/>
  <c r="GQ83" i="32"/>
  <c r="GL83" i="32" s="1"/>
  <c r="FX83" i="32"/>
  <c r="FJ83" i="32"/>
  <c r="EY83" i="32"/>
  <c r="EU83" i="32"/>
  <c r="EF83" i="32"/>
  <c r="EB83" i="32"/>
  <c r="DX83" i="32"/>
  <c r="DL83" i="32"/>
  <c r="DB83" i="32"/>
  <c r="CX83" i="32"/>
  <c r="CW83" i="32"/>
  <c r="CR83" i="32" s="1"/>
  <c r="CN83" i="32"/>
  <c r="CI83" i="32" s="1"/>
  <c r="CH83" i="32"/>
  <c r="CC83" i="32" s="1"/>
  <c r="CB83" i="32"/>
  <c r="BW83" i="32" s="1"/>
  <c r="BV83" i="32"/>
  <c r="BQ83" i="32" s="1"/>
  <c r="BP83" i="32"/>
  <c r="BK83" i="32" s="1"/>
  <c r="BJ83" i="32"/>
  <c r="BE83" i="32" s="1"/>
  <c r="BD83" i="32"/>
  <c r="AY83" i="32" s="1"/>
  <c r="AP83" i="32"/>
  <c r="AI83" i="32" s="1"/>
  <c r="T83" i="32"/>
  <c r="JY82" i="32"/>
  <c r="JT82" i="32" s="1"/>
  <c r="JS82" i="32"/>
  <c r="JN82" i="32" s="1"/>
  <c r="JM82" i="32"/>
  <c r="JH82" i="32" s="1"/>
  <c r="JG82" i="32"/>
  <c r="JB82" i="32" s="1"/>
  <c r="IP82" i="32"/>
  <c r="IF82" i="32"/>
  <c r="IE82" i="32"/>
  <c r="IB82" i="32"/>
  <c r="HY82" i="32"/>
  <c r="HN82" i="32"/>
  <c r="HK82" i="32"/>
  <c r="HH82" i="32"/>
  <c r="GQ82" i="32"/>
  <c r="GL82" i="32" s="1"/>
  <c r="FX82" i="32"/>
  <c r="FJ82" i="32"/>
  <c r="EY82" i="32"/>
  <c r="EU82" i="32"/>
  <c r="EF82" i="32"/>
  <c r="EB82" i="32"/>
  <c r="DX82" i="32"/>
  <c r="DL82" i="32"/>
  <c r="DB82" i="32"/>
  <c r="CW82" i="32"/>
  <c r="CN82" i="32"/>
  <c r="CH82" i="32"/>
  <c r="CB82" i="32"/>
  <c r="BV82" i="32"/>
  <c r="BP82" i="32"/>
  <c r="BJ82" i="32"/>
  <c r="AP82" i="32"/>
  <c r="T82" i="32"/>
  <c r="JY81" i="32"/>
  <c r="JT81" i="32" s="1"/>
  <c r="JS81" i="32"/>
  <c r="JN81" i="32" s="1"/>
  <c r="JM81" i="32"/>
  <c r="JH81" i="32" s="1"/>
  <c r="JG81" i="32"/>
  <c r="JB81" i="32" s="1"/>
  <c r="IP81" i="32"/>
  <c r="IF81" i="32"/>
  <c r="IE81" i="32"/>
  <c r="IB81" i="32"/>
  <c r="HY81" i="32"/>
  <c r="HN81" i="32"/>
  <c r="HK81" i="32"/>
  <c r="HH81" i="32"/>
  <c r="GQ81" i="32"/>
  <c r="GL81" i="32" s="1"/>
  <c r="FX81" i="32"/>
  <c r="FJ81" i="32"/>
  <c r="EY81" i="32"/>
  <c r="EU81" i="32"/>
  <c r="EF81" i="32"/>
  <c r="EB81" i="32"/>
  <c r="DX81" i="32"/>
  <c r="DL81" i="32"/>
  <c r="DB81" i="32"/>
  <c r="CX81" i="32"/>
  <c r="CW81" i="32"/>
  <c r="CR81" i="32" s="1"/>
  <c r="CN81" i="32"/>
  <c r="CI81" i="32" s="1"/>
  <c r="CH81" i="32"/>
  <c r="CC81" i="32" s="1"/>
  <c r="CB81" i="32"/>
  <c r="BW81" i="32" s="1"/>
  <c r="BV81" i="32"/>
  <c r="BQ81" i="32" s="1"/>
  <c r="BP81" i="32"/>
  <c r="BK81" i="32" s="1"/>
  <c r="BJ81" i="32"/>
  <c r="BE81" i="32" s="1"/>
  <c r="BD81" i="32"/>
  <c r="AY81" i="32" s="1"/>
  <c r="AP81" i="32"/>
  <c r="AI81" i="32" s="1"/>
  <c r="T81" i="32"/>
  <c r="JY80" i="32"/>
  <c r="JT80" i="32" s="1"/>
  <c r="JS80" i="32"/>
  <c r="JN80" i="32" s="1"/>
  <c r="JM80" i="32"/>
  <c r="JH80" i="32" s="1"/>
  <c r="JG80" i="32"/>
  <c r="JB80" i="32" s="1"/>
  <c r="IP80" i="32"/>
  <c r="IF80" i="32"/>
  <c r="IE80" i="32"/>
  <c r="IB80" i="32"/>
  <c r="HY80" i="32"/>
  <c r="HN80" i="32"/>
  <c r="HK80" i="32"/>
  <c r="HH80" i="32"/>
  <c r="GQ80" i="32"/>
  <c r="GL80" i="32" s="1"/>
  <c r="FX80" i="32"/>
  <c r="FJ80" i="32"/>
  <c r="EY80" i="32"/>
  <c r="EU80" i="32"/>
  <c r="EF80" i="32"/>
  <c r="EB80" i="32"/>
  <c r="DX80" i="32"/>
  <c r="DL80" i="32"/>
  <c r="DB80" i="32"/>
  <c r="CX80" i="32"/>
  <c r="CW80" i="32"/>
  <c r="CR80" i="32" s="1"/>
  <c r="CN80" i="32"/>
  <c r="CI80" i="32" s="1"/>
  <c r="CH80" i="32"/>
  <c r="CC80" i="32" s="1"/>
  <c r="CB80" i="32"/>
  <c r="BW80" i="32" s="1"/>
  <c r="BV80" i="32"/>
  <c r="BQ80" i="32" s="1"/>
  <c r="BP80" i="32"/>
  <c r="BK80" i="32" s="1"/>
  <c r="BJ80" i="32"/>
  <c r="BE80" i="32" s="1"/>
  <c r="BD80" i="32"/>
  <c r="AY80" i="32" s="1"/>
  <c r="AP80" i="32"/>
  <c r="AI80" i="32" s="1"/>
  <c r="T80" i="32"/>
  <c r="JY79" i="32"/>
  <c r="JS79" i="32"/>
  <c r="JM79" i="32"/>
  <c r="JG79" i="32"/>
  <c r="JB79" i="32" s="1"/>
  <c r="IP79" i="32"/>
  <c r="IF79" i="32"/>
  <c r="IE79" i="32"/>
  <c r="IB79" i="32"/>
  <c r="HY79" i="32"/>
  <c r="HN79" i="32"/>
  <c r="HK79" i="32"/>
  <c r="HH79" i="32"/>
  <c r="GQ79" i="32"/>
  <c r="GL79" i="32" s="1"/>
  <c r="FX79" i="32"/>
  <c r="FJ79" i="32"/>
  <c r="EY79" i="32"/>
  <c r="EU79" i="32"/>
  <c r="EF79" i="32"/>
  <c r="EB79" i="32"/>
  <c r="DX79" i="32"/>
  <c r="DL79" i="32"/>
  <c r="DB79" i="32"/>
  <c r="CX79" i="32"/>
  <c r="CW79" i="32"/>
  <c r="CR79" i="32" s="1"/>
  <c r="CN79" i="32"/>
  <c r="CI79" i="32" s="1"/>
  <c r="CH79" i="32"/>
  <c r="CC79" i="32" s="1"/>
  <c r="CB79" i="32"/>
  <c r="BW79" i="32" s="1"/>
  <c r="BV79" i="32"/>
  <c r="BQ79" i="32" s="1"/>
  <c r="BP79" i="32"/>
  <c r="BK79" i="32" s="1"/>
  <c r="BJ79" i="32"/>
  <c r="BE79" i="32" s="1"/>
  <c r="BD79" i="32"/>
  <c r="AY79" i="32" s="1"/>
  <c r="AP79" i="32"/>
  <c r="AI79" i="32" s="1"/>
  <c r="T79" i="32"/>
  <c r="JY78" i="32"/>
  <c r="JS78" i="32"/>
  <c r="JM78" i="32"/>
  <c r="JG78" i="32"/>
  <c r="JB78" i="32" s="1"/>
  <c r="IP78" i="32"/>
  <c r="IF78" i="32"/>
  <c r="IE78" i="32"/>
  <c r="IB78" i="32"/>
  <c r="HY78" i="32"/>
  <c r="HN78" i="32"/>
  <c r="HK78" i="32"/>
  <c r="HH78" i="32"/>
  <c r="GQ78" i="32"/>
  <c r="GL78" i="32" s="1"/>
  <c r="FX78" i="32"/>
  <c r="FJ78" i="32"/>
  <c r="EY78" i="32"/>
  <c r="EU78" i="32"/>
  <c r="EF78" i="32"/>
  <c r="EB78" i="32"/>
  <c r="DX78" i="32"/>
  <c r="DL78" i="32"/>
  <c r="DB78" i="32"/>
  <c r="CX78" i="32"/>
  <c r="CW78" i="32"/>
  <c r="CR78" i="32" s="1"/>
  <c r="CN78" i="32"/>
  <c r="CI78" i="32" s="1"/>
  <c r="CH78" i="32"/>
  <c r="CC78" i="32" s="1"/>
  <c r="CB78" i="32"/>
  <c r="BW78" i="32" s="1"/>
  <c r="BV78" i="32"/>
  <c r="BQ78" i="32" s="1"/>
  <c r="BP78" i="32"/>
  <c r="BK78" i="32" s="1"/>
  <c r="BJ78" i="32"/>
  <c r="BE78" i="32" s="1"/>
  <c r="BD78" i="32"/>
  <c r="AY78" i="32" s="1"/>
  <c r="AP78" i="32"/>
  <c r="AI78" i="32" s="1"/>
  <c r="T78" i="32"/>
  <c r="JY77" i="32"/>
  <c r="JS77" i="32"/>
  <c r="JM77" i="32"/>
  <c r="JG77" i="32"/>
  <c r="JB77" i="32" s="1"/>
  <c r="IP77" i="32"/>
  <c r="IF77" i="32"/>
  <c r="IE77" i="32"/>
  <c r="IB77" i="32"/>
  <c r="HY77" i="32"/>
  <c r="HN77" i="32"/>
  <c r="HK77" i="32"/>
  <c r="HH77" i="32"/>
  <c r="GQ77" i="32"/>
  <c r="GL77" i="32" s="1"/>
  <c r="FX77" i="32"/>
  <c r="FJ77" i="32"/>
  <c r="EY77" i="32"/>
  <c r="EU77" i="32"/>
  <c r="EF77" i="32"/>
  <c r="EB77" i="32"/>
  <c r="DX77" i="32"/>
  <c r="DL77" i="32"/>
  <c r="DB77" i="32"/>
  <c r="CX77" i="32"/>
  <c r="CW77" i="32"/>
  <c r="CR77" i="32" s="1"/>
  <c r="CN77" i="32"/>
  <c r="CI77" i="32" s="1"/>
  <c r="CH77" i="32"/>
  <c r="CC77" i="32" s="1"/>
  <c r="CB77" i="32"/>
  <c r="BW77" i="32" s="1"/>
  <c r="BV77" i="32"/>
  <c r="BQ77" i="32" s="1"/>
  <c r="BP77" i="32"/>
  <c r="BK77" i="32" s="1"/>
  <c r="BJ77" i="32"/>
  <c r="BE77" i="32" s="1"/>
  <c r="BD77" i="32"/>
  <c r="AY77" i="32" s="1"/>
  <c r="AP77" i="32"/>
  <c r="AI77" i="32" s="1"/>
  <c r="T77" i="32"/>
  <c r="JY76" i="32"/>
  <c r="JT76" i="32" s="1"/>
  <c r="JS76" i="32"/>
  <c r="JN76" i="32" s="1"/>
  <c r="JM76" i="32"/>
  <c r="JH76" i="32" s="1"/>
  <c r="JG76" i="32"/>
  <c r="JB76" i="32" s="1"/>
  <c r="IP76" i="32"/>
  <c r="IF76" i="32"/>
  <c r="IE76" i="32"/>
  <c r="IB76" i="32"/>
  <c r="HY76" i="32"/>
  <c r="HN76" i="32"/>
  <c r="HK76" i="32"/>
  <c r="HH76" i="32"/>
  <c r="GQ76" i="32"/>
  <c r="GL76" i="32" s="1"/>
  <c r="FX76" i="32"/>
  <c r="FJ76" i="32"/>
  <c r="EY76" i="32"/>
  <c r="EU76" i="32"/>
  <c r="EF76" i="32"/>
  <c r="EB76" i="32"/>
  <c r="DX76" i="32"/>
  <c r="DL76" i="32"/>
  <c r="DB76" i="32"/>
  <c r="CX76" i="32"/>
  <c r="CW76" i="32"/>
  <c r="CR76" i="32" s="1"/>
  <c r="CN76" i="32"/>
  <c r="CI76" i="32" s="1"/>
  <c r="CH76" i="32"/>
  <c r="CC76" i="32" s="1"/>
  <c r="CB76" i="32"/>
  <c r="BW76" i="32" s="1"/>
  <c r="BV76" i="32"/>
  <c r="BQ76" i="32" s="1"/>
  <c r="BP76" i="32"/>
  <c r="BK76" i="32" s="1"/>
  <c r="BJ76" i="32"/>
  <c r="BE76" i="32" s="1"/>
  <c r="BD76" i="32"/>
  <c r="AY76" i="32" s="1"/>
  <c r="AP76" i="32"/>
  <c r="AI76" i="32" s="1"/>
  <c r="T76" i="32"/>
  <c r="JY75" i="32"/>
  <c r="JS75" i="32"/>
  <c r="JM75" i="32"/>
  <c r="JG75" i="32"/>
  <c r="JB75" i="32" s="1"/>
  <c r="IP75" i="32"/>
  <c r="IF75" i="32"/>
  <c r="IE75" i="32"/>
  <c r="IB75" i="32"/>
  <c r="HY75" i="32"/>
  <c r="HN75" i="32"/>
  <c r="HK75" i="32"/>
  <c r="HH75" i="32"/>
  <c r="GQ75" i="32"/>
  <c r="GL75" i="32" s="1"/>
  <c r="FX75" i="32"/>
  <c r="FJ75" i="32"/>
  <c r="EY75" i="32"/>
  <c r="EU75" i="32"/>
  <c r="EF75" i="32"/>
  <c r="EB75" i="32"/>
  <c r="DX75" i="32"/>
  <c r="DL75" i="32"/>
  <c r="DB75" i="32"/>
  <c r="CX75" i="32"/>
  <c r="CW75" i="32"/>
  <c r="CR75" i="32" s="1"/>
  <c r="CN75" i="32"/>
  <c r="CI75" i="32" s="1"/>
  <c r="CH75" i="32"/>
  <c r="CC75" i="32" s="1"/>
  <c r="CB75" i="32"/>
  <c r="BW75" i="32" s="1"/>
  <c r="BV75" i="32"/>
  <c r="BQ75" i="32" s="1"/>
  <c r="BP75" i="32"/>
  <c r="BK75" i="32" s="1"/>
  <c r="BJ75" i="32"/>
  <c r="BE75" i="32" s="1"/>
  <c r="BD75" i="32"/>
  <c r="AY75" i="32" s="1"/>
  <c r="AP75" i="32"/>
  <c r="AI75" i="32" s="1"/>
  <c r="T75" i="32"/>
  <c r="JY74" i="32"/>
  <c r="JS74" i="32"/>
  <c r="JM74" i="32"/>
  <c r="JG74" i="32"/>
  <c r="JB74" i="32" s="1"/>
  <c r="IP74" i="32"/>
  <c r="IF74" i="32"/>
  <c r="IE74" i="32"/>
  <c r="IB74" i="32"/>
  <c r="HY74" i="32"/>
  <c r="HN74" i="32"/>
  <c r="HK74" i="32"/>
  <c r="HH74" i="32"/>
  <c r="GQ74" i="32"/>
  <c r="GL74" i="32" s="1"/>
  <c r="FX74" i="32"/>
  <c r="FJ74" i="32"/>
  <c r="EY74" i="32"/>
  <c r="EU74" i="32"/>
  <c r="EF74" i="32"/>
  <c r="EB74" i="32"/>
  <c r="DX74" i="32"/>
  <c r="DL74" i="32"/>
  <c r="DB74" i="32"/>
  <c r="CX74" i="32"/>
  <c r="CW74" i="32"/>
  <c r="CR74" i="32" s="1"/>
  <c r="CN74" i="32"/>
  <c r="CI74" i="32" s="1"/>
  <c r="CH74" i="32"/>
  <c r="CC74" i="32" s="1"/>
  <c r="CB74" i="32"/>
  <c r="BW74" i="32" s="1"/>
  <c r="BV74" i="32"/>
  <c r="BQ74" i="32" s="1"/>
  <c r="BP74" i="32"/>
  <c r="BK74" i="32" s="1"/>
  <c r="BJ74" i="32"/>
  <c r="BE74" i="32" s="1"/>
  <c r="BD74" i="32"/>
  <c r="AY74" i="32" s="1"/>
  <c r="AP74" i="32"/>
  <c r="AI74" i="32" s="1"/>
  <c r="T74" i="32"/>
  <c r="JY73" i="32"/>
  <c r="JT73" i="32" s="1"/>
  <c r="JS73" i="32"/>
  <c r="JN73" i="32" s="1"/>
  <c r="JM73" i="32"/>
  <c r="JH73" i="32" s="1"/>
  <c r="JG73" i="32"/>
  <c r="JB73" i="32" s="1"/>
  <c r="IP73" i="32"/>
  <c r="IF73" i="32"/>
  <c r="IE73" i="32"/>
  <c r="IB73" i="32"/>
  <c r="HY73" i="32"/>
  <c r="HN73" i="32"/>
  <c r="HK73" i="32"/>
  <c r="HH73" i="32"/>
  <c r="GQ73" i="32"/>
  <c r="GL73" i="32" s="1"/>
  <c r="FX73" i="32"/>
  <c r="FJ73" i="32"/>
  <c r="EY73" i="32"/>
  <c r="EU73" i="32"/>
  <c r="EF73" i="32"/>
  <c r="EB73" i="32"/>
  <c r="DX73" i="32"/>
  <c r="DL73" i="32"/>
  <c r="DB73" i="32"/>
  <c r="CX73" i="32"/>
  <c r="CW73" i="32"/>
  <c r="CR73" i="32" s="1"/>
  <c r="CN73" i="32"/>
  <c r="CI73" i="32" s="1"/>
  <c r="CH73" i="32"/>
  <c r="CC73" i="32" s="1"/>
  <c r="CB73" i="32"/>
  <c r="BW73" i="32" s="1"/>
  <c r="BV73" i="32"/>
  <c r="BQ73" i="32" s="1"/>
  <c r="BP73" i="32"/>
  <c r="BK73" i="32" s="1"/>
  <c r="BJ73" i="32"/>
  <c r="BE73" i="32" s="1"/>
  <c r="BD73" i="32"/>
  <c r="AY73" i="32" s="1"/>
  <c r="AP73" i="32"/>
  <c r="AI73" i="32" s="1"/>
  <c r="T73" i="32"/>
  <c r="JY72" i="32"/>
  <c r="JT72" i="32" s="1"/>
  <c r="JS72" i="32"/>
  <c r="JN72" i="32" s="1"/>
  <c r="JM72" i="32"/>
  <c r="JH72" i="32" s="1"/>
  <c r="JG72" i="32"/>
  <c r="JB72" i="32" s="1"/>
  <c r="IP72" i="32"/>
  <c r="IF72" i="32"/>
  <c r="IE72" i="32"/>
  <c r="IB72" i="32"/>
  <c r="HY72" i="32"/>
  <c r="HN72" i="32"/>
  <c r="HK72" i="32"/>
  <c r="HH72" i="32"/>
  <c r="GQ72" i="32"/>
  <c r="GL72" i="32" s="1"/>
  <c r="FX72" i="32"/>
  <c r="FJ72" i="32"/>
  <c r="EY72" i="32"/>
  <c r="EU72" i="32"/>
  <c r="EF72" i="32"/>
  <c r="EB72" i="32"/>
  <c r="DX72" i="32"/>
  <c r="DL72" i="32"/>
  <c r="DB72" i="32"/>
  <c r="CX72" i="32"/>
  <c r="CW72" i="32"/>
  <c r="CR72" i="32" s="1"/>
  <c r="CN72" i="32"/>
  <c r="CI72" i="32" s="1"/>
  <c r="CH72" i="32"/>
  <c r="CC72" i="32" s="1"/>
  <c r="CB72" i="32"/>
  <c r="BW72" i="32" s="1"/>
  <c r="BV72" i="32"/>
  <c r="BQ72" i="32" s="1"/>
  <c r="BP72" i="32"/>
  <c r="BK72" i="32" s="1"/>
  <c r="BJ72" i="32"/>
  <c r="BE72" i="32" s="1"/>
  <c r="BD72" i="32"/>
  <c r="AY72" i="32" s="1"/>
  <c r="AP72" i="32"/>
  <c r="AI72" i="32" s="1"/>
  <c r="T72" i="32"/>
  <c r="JY71" i="32"/>
  <c r="JS71" i="32"/>
  <c r="JM71" i="32"/>
  <c r="JG71" i="32"/>
  <c r="JB71" i="32" s="1"/>
  <c r="IP71" i="32"/>
  <c r="IF71" i="32"/>
  <c r="IE71" i="32"/>
  <c r="IB71" i="32"/>
  <c r="HY71" i="32"/>
  <c r="HN71" i="32"/>
  <c r="HK71" i="32"/>
  <c r="HH71" i="32"/>
  <c r="GQ71" i="32"/>
  <c r="GL71" i="32" s="1"/>
  <c r="FX71" i="32"/>
  <c r="FJ71" i="32"/>
  <c r="EY71" i="32"/>
  <c r="EU71" i="32"/>
  <c r="EF71" i="32"/>
  <c r="EB71" i="32"/>
  <c r="DX71" i="32"/>
  <c r="DL71" i="32"/>
  <c r="DB71" i="32"/>
  <c r="CX71" i="32"/>
  <c r="CW71" i="32"/>
  <c r="CR71" i="32" s="1"/>
  <c r="CN71" i="32"/>
  <c r="CI71" i="32" s="1"/>
  <c r="CH71" i="32"/>
  <c r="CC71" i="32" s="1"/>
  <c r="CB71" i="32"/>
  <c r="BW71" i="32" s="1"/>
  <c r="BV71" i="32"/>
  <c r="BQ71" i="32" s="1"/>
  <c r="BP71" i="32"/>
  <c r="BK71" i="32" s="1"/>
  <c r="BJ71" i="32"/>
  <c r="BE71" i="32" s="1"/>
  <c r="BD71" i="32"/>
  <c r="AY71" i="32" s="1"/>
  <c r="AP71" i="32"/>
  <c r="AI71" i="32" s="1"/>
  <c r="T71" i="32"/>
  <c r="JY70" i="32"/>
  <c r="JS70" i="32"/>
  <c r="JM70" i="32"/>
  <c r="JG70" i="32"/>
  <c r="JB70" i="32" s="1"/>
  <c r="IP70" i="32"/>
  <c r="IF70" i="32"/>
  <c r="IE70" i="32"/>
  <c r="IB70" i="32"/>
  <c r="HY70" i="32"/>
  <c r="HN70" i="32"/>
  <c r="HK70" i="32"/>
  <c r="HH70" i="32"/>
  <c r="GQ70" i="32"/>
  <c r="GL70" i="32" s="1"/>
  <c r="FX70" i="32"/>
  <c r="FJ70" i="32"/>
  <c r="EY70" i="32"/>
  <c r="EU70" i="32"/>
  <c r="EF70" i="32"/>
  <c r="EB70" i="32"/>
  <c r="DX70" i="32"/>
  <c r="DL70" i="32"/>
  <c r="DB70" i="32"/>
  <c r="CX70" i="32"/>
  <c r="CW70" i="32"/>
  <c r="CR70" i="32" s="1"/>
  <c r="CN70" i="32"/>
  <c r="CI70" i="32" s="1"/>
  <c r="CH70" i="32"/>
  <c r="CC70" i="32" s="1"/>
  <c r="CB70" i="32"/>
  <c r="BW70" i="32" s="1"/>
  <c r="BV70" i="32"/>
  <c r="BQ70" i="32" s="1"/>
  <c r="BP70" i="32"/>
  <c r="BK70" i="32" s="1"/>
  <c r="BJ70" i="32"/>
  <c r="BE70" i="32" s="1"/>
  <c r="BD70" i="32"/>
  <c r="AY70" i="32" s="1"/>
  <c r="AP70" i="32"/>
  <c r="AI70" i="32" s="1"/>
  <c r="T70" i="32"/>
  <c r="JY69" i="32"/>
  <c r="JS69" i="32"/>
  <c r="JM69" i="32"/>
  <c r="JG69" i="32"/>
  <c r="JB69" i="32" s="1"/>
  <c r="IP69" i="32"/>
  <c r="IF69" i="32"/>
  <c r="IE69" i="32"/>
  <c r="IB69" i="32"/>
  <c r="HY69" i="32"/>
  <c r="HN69" i="32"/>
  <c r="HK69" i="32"/>
  <c r="HH69" i="32"/>
  <c r="GQ69" i="32"/>
  <c r="GL69" i="32" s="1"/>
  <c r="FX69" i="32"/>
  <c r="FJ69" i="32"/>
  <c r="EY69" i="32"/>
  <c r="EU69" i="32"/>
  <c r="EF69" i="32"/>
  <c r="EB69" i="32"/>
  <c r="DX69" i="32"/>
  <c r="DL69" i="32"/>
  <c r="DB69" i="32"/>
  <c r="CX69" i="32"/>
  <c r="CW69" i="32"/>
  <c r="CR69" i="32" s="1"/>
  <c r="CN69" i="32"/>
  <c r="CI69" i="32" s="1"/>
  <c r="CH69" i="32"/>
  <c r="CC69" i="32" s="1"/>
  <c r="CB69" i="32"/>
  <c r="BW69" i="32" s="1"/>
  <c r="BV69" i="32"/>
  <c r="BQ69" i="32" s="1"/>
  <c r="BP69" i="32"/>
  <c r="BK69" i="32" s="1"/>
  <c r="BJ69" i="32"/>
  <c r="BE69" i="32" s="1"/>
  <c r="BD69" i="32"/>
  <c r="AY69" i="32" s="1"/>
  <c r="AP69" i="32"/>
  <c r="AI69" i="32" s="1"/>
  <c r="T69" i="32"/>
  <c r="JY68" i="32"/>
  <c r="JS68" i="32"/>
  <c r="JM68" i="32"/>
  <c r="JG68" i="32"/>
  <c r="JB68" i="32" s="1"/>
  <c r="IP68" i="32"/>
  <c r="IF68" i="32"/>
  <c r="IE68" i="32"/>
  <c r="IB68" i="32"/>
  <c r="HY68" i="32"/>
  <c r="HN68" i="32"/>
  <c r="HK68" i="32"/>
  <c r="HH68" i="32"/>
  <c r="GQ68" i="32"/>
  <c r="GL68" i="32" s="1"/>
  <c r="FX68" i="32"/>
  <c r="FJ68" i="32"/>
  <c r="EY68" i="32"/>
  <c r="EU68" i="32"/>
  <c r="EF68" i="32"/>
  <c r="EB68" i="32"/>
  <c r="DX68" i="32"/>
  <c r="DL68" i="32"/>
  <c r="DB68" i="32"/>
  <c r="CX68" i="32"/>
  <c r="CW68" i="32"/>
  <c r="CR68" i="32" s="1"/>
  <c r="CN68" i="32"/>
  <c r="CI68" i="32" s="1"/>
  <c r="CH68" i="32"/>
  <c r="CC68" i="32" s="1"/>
  <c r="CB68" i="32"/>
  <c r="BW68" i="32" s="1"/>
  <c r="BV68" i="32"/>
  <c r="BQ68" i="32" s="1"/>
  <c r="BP68" i="32"/>
  <c r="BK68" i="32" s="1"/>
  <c r="BJ68" i="32"/>
  <c r="BE68" i="32" s="1"/>
  <c r="BD68" i="32"/>
  <c r="AY68" i="32" s="1"/>
  <c r="AP68" i="32"/>
  <c r="AI68" i="32" s="1"/>
  <c r="T68" i="32"/>
  <c r="JY67" i="32"/>
  <c r="JS67" i="32"/>
  <c r="JM67" i="32"/>
  <c r="JG67" i="32"/>
  <c r="JB67" i="32" s="1"/>
  <c r="IP67" i="32"/>
  <c r="IF67" i="32"/>
  <c r="IE67" i="32"/>
  <c r="IB67" i="32"/>
  <c r="HY67" i="32"/>
  <c r="HN67" i="32"/>
  <c r="HK67" i="32"/>
  <c r="HH67" i="32"/>
  <c r="GQ67" i="32"/>
  <c r="GL67" i="32" s="1"/>
  <c r="FX67" i="32"/>
  <c r="FJ67" i="32"/>
  <c r="EY67" i="32"/>
  <c r="EU67" i="32"/>
  <c r="EF67" i="32"/>
  <c r="EB67" i="32"/>
  <c r="DX67" i="32"/>
  <c r="DL67" i="32"/>
  <c r="DB67" i="32"/>
  <c r="CX67" i="32"/>
  <c r="CW67" i="32"/>
  <c r="CR67" i="32" s="1"/>
  <c r="CN67" i="32"/>
  <c r="CI67" i="32" s="1"/>
  <c r="CH67" i="32"/>
  <c r="CC67" i="32" s="1"/>
  <c r="CB67" i="32"/>
  <c r="BW67" i="32" s="1"/>
  <c r="BV67" i="32"/>
  <c r="BQ67" i="32" s="1"/>
  <c r="BP67" i="32"/>
  <c r="BK67" i="32" s="1"/>
  <c r="BJ67" i="32"/>
  <c r="BE67" i="32" s="1"/>
  <c r="BD67" i="32"/>
  <c r="AY67" i="32" s="1"/>
  <c r="AP67" i="32"/>
  <c r="AI67" i="32" s="1"/>
  <c r="T67" i="32"/>
  <c r="JY66" i="32"/>
  <c r="JT66" i="32" s="1"/>
  <c r="JS66" i="32"/>
  <c r="JN66" i="32" s="1"/>
  <c r="JM66" i="32"/>
  <c r="JH66" i="32" s="1"/>
  <c r="JG66" i="32"/>
  <c r="JB66" i="32" s="1"/>
  <c r="IP66" i="32"/>
  <c r="IF66" i="32"/>
  <c r="IE66" i="32"/>
  <c r="IB66" i="32"/>
  <c r="HY66" i="32"/>
  <c r="HN66" i="32"/>
  <c r="HK66" i="32"/>
  <c r="HH66" i="32"/>
  <c r="GQ66" i="32"/>
  <c r="GL66" i="32" s="1"/>
  <c r="FX66" i="32"/>
  <c r="FJ66" i="32"/>
  <c r="EY66" i="32"/>
  <c r="EU66" i="32"/>
  <c r="EF66" i="32"/>
  <c r="EB66" i="32"/>
  <c r="DX66" i="32"/>
  <c r="DL66" i="32"/>
  <c r="DB66" i="32"/>
  <c r="CX66" i="32"/>
  <c r="CW66" i="32"/>
  <c r="CR66" i="32" s="1"/>
  <c r="CN66" i="32"/>
  <c r="CI66" i="32" s="1"/>
  <c r="CH66" i="32"/>
  <c r="CC66" i="32" s="1"/>
  <c r="CB66" i="32"/>
  <c r="BW66" i="32" s="1"/>
  <c r="BV66" i="32"/>
  <c r="BQ66" i="32" s="1"/>
  <c r="BP66" i="32"/>
  <c r="BK66" i="32" s="1"/>
  <c r="BJ66" i="32"/>
  <c r="BE66" i="32" s="1"/>
  <c r="BD66" i="32"/>
  <c r="AY66" i="32" s="1"/>
  <c r="AP66" i="32"/>
  <c r="AI66" i="32" s="1"/>
  <c r="T66" i="32"/>
  <c r="JY65" i="32"/>
  <c r="JS65" i="32"/>
  <c r="JM65" i="32"/>
  <c r="JG65" i="32"/>
  <c r="JB65" i="32" s="1"/>
  <c r="IP65" i="32"/>
  <c r="IF65" i="32"/>
  <c r="IE65" i="32"/>
  <c r="IB65" i="32"/>
  <c r="HY65" i="32"/>
  <c r="HN65" i="32"/>
  <c r="HK65" i="32"/>
  <c r="HH65" i="32"/>
  <c r="GQ65" i="32"/>
  <c r="GL65" i="32" s="1"/>
  <c r="FX65" i="32"/>
  <c r="FJ65" i="32"/>
  <c r="EY65" i="32"/>
  <c r="EU65" i="32"/>
  <c r="EF65" i="32"/>
  <c r="EB65" i="32"/>
  <c r="DX65" i="32"/>
  <c r="DL65" i="32"/>
  <c r="DB65" i="32"/>
  <c r="CX65" i="32"/>
  <c r="CW65" i="32"/>
  <c r="CR65" i="32" s="1"/>
  <c r="CN65" i="32"/>
  <c r="CI65" i="32" s="1"/>
  <c r="CH65" i="32"/>
  <c r="CC65" i="32" s="1"/>
  <c r="CB65" i="32"/>
  <c r="BW65" i="32" s="1"/>
  <c r="BV65" i="32"/>
  <c r="BQ65" i="32" s="1"/>
  <c r="BP65" i="32"/>
  <c r="BK65" i="32" s="1"/>
  <c r="BJ65" i="32"/>
  <c r="BE65" i="32" s="1"/>
  <c r="BD65" i="32"/>
  <c r="AY65" i="32" s="1"/>
  <c r="AP65" i="32"/>
  <c r="AI65" i="32" s="1"/>
  <c r="T65" i="32"/>
  <c r="JY64" i="32"/>
  <c r="JS64" i="32"/>
  <c r="JM64" i="32"/>
  <c r="JG64" i="32"/>
  <c r="JB64" i="32" s="1"/>
  <c r="IP64" i="32"/>
  <c r="IF64" i="32"/>
  <c r="IE64" i="32"/>
  <c r="IB64" i="32"/>
  <c r="HY64" i="32"/>
  <c r="HN64" i="32"/>
  <c r="HK64" i="32"/>
  <c r="HH64" i="32"/>
  <c r="GQ64" i="32"/>
  <c r="GL64" i="32" s="1"/>
  <c r="FX64" i="32"/>
  <c r="FJ64" i="32"/>
  <c r="EY64" i="32"/>
  <c r="EU64" i="32"/>
  <c r="EF64" i="32"/>
  <c r="EB64" i="32"/>
  <c r="DX64" i="32"/>
  <c r="DL64" i="32"/>
  <c r="DB64" i="32"/>
  <c r="CX64" i="32"/>
  <c r="CW64" i="32"/>
  <c r="CR64" i="32" s="1"/>
  <c r="CN64" i="32"/>
  <c r="CI64" i="32" s="1"/>
  <c r="CH64" i="32"/>
  <c r="CC64" i="32" s="1"/>
  <c r="CB64" i="32"/>
  <c r="BW64" i="32" s="1"/>
  <c r="BV64" i="32"/>
  <c r="BQ64" i="32" s="1"/>
  <c r="BP64" i="32"/>
  <c r="BK64" i="32" s="1"/>
  <c r="BJ64" i="32"/>
  <c r="BE64" i="32" s="1"/>
  <c r="BD64" i="32"/>
  <c r="AY64" i="32" s="1"/>
  <c r="AP64" i="32"/>
  <c r="AI64" i="32" s="1"/>
  <c r="T64" i="32"/>
  <c r="JY63" i="32"/>
  <c r="JS63" i="32"/>
  <c r="JM63" i="32"/>
  <c r="JG63" i="32"/>
  <c r="JB63" i="32" s="1"/>
  <c r="IP63" i="32"/>
  <c r="IF63" i="32"/>
  <c r="IE63" i="32"/>
  <c r="IB63" i="32"/>
  <c r="HY63" i="32"/>
  <c r="HN63" i="32"/>
  <c r="HK63" i="32"/>
  <c r="HH63" i="32"/>
  <c r="GQ63" i="32"/>
  <c r="GL63" i="32" s="1"/>
  <c r="FX63" i="32"/>
  <c r="FJ63" i="32"/>
  <c r="EY63" i="32"/>
  <c r="EU63" i="32"/>
  <c r="EF63" i="32"/>
  <c r="EB63" i="32"/>
  <c r="DX63" i="32"/>
  <c r="DL63" i="32"/>
  <c r="DB63" i="32"/>
  <c r="CX63" i="32"/>
  <c r="CW63" i="32"/>
  <c r="CR63" i="32" s="1"/>
  <c r="CN63" i="32"/>
  <c r="CI63" i="32" s="1"/>
  <c r="CH63" i="32"/>
  <c r="CC63" i="32" s="1"/>
  <c r="CB63" i="32"/>
  <c r="BW63" i="32" s="1"/>
  <c r="BV63" i="32"/>
  <c r="BQ63" i="32" s="1"/>
  <c r="BP63" i="32"/>
  <c r="BK63" i="32" s="1"/>
  <c r="BJ63" i="32"/>
  <c r="BE63" i="32" s="1"/>
  <c r="BD63" i="32"/>
  <c r="AY63" i="32" s="1"/>
  <c r="AP63" i="32"/>
  <c r="AI63" i="32" s="1"/>
  <c r="T63" i="32"/>
  <c r="JY62" i="32"/>
  <c r="JS62" i="32"/>
  <c r="JM62" i="32"/>
  <c r="JG62" i="32"/>
  <c r="JB62" i="32" s="1"/>
  <c r="IP62" i="32"/>
  <c r="IF62" i="32"/>
  <c r="IE62" i="32"/>
  <c r="IB62" i="32"/>
  <c r="HY62" i="32"/>
  <c r="HN62" i="32"/>
  <c r="HK62" i="32"/>
  <c r="HH62" i="32"/>
  <c r="GQ62" i="32"/>
  <c r="GL62" i="32" s="1"/>
  <c r="FX62" i="32"/>
  <c r="FJ62" i="32"/>
  <c r="EY62" i="32"/>
  <c r="EU62" i="32"/>
  <c r="EF62" i="32"/>
  <c r="EB62" i="32"/>
  <c r="DX62" i="32"/>
  <c r="DL62" i="32"/>
  <c r="DB62" i="32"/>
  <c r="CX62" i="32"/>
  <c r="CW62" i="32"/>
  <c r="CR62" i="32" s="1"/>
  <c r="CN62" i="32"/>
  <c r="CI62" i="32" s="1"/>
  <c r="CH62" i="32"/>
  <c r="CC62" i="32" s="1"/>
  <c r="CB62" i="32"/>
  <c r="BW62" i="32" s="1"/>
  <c r="BV62" i="32"/>
  <c r="BQ62" i="32" s="1"/>
  <c r="BP62" i="32"/>
  <c r="BK62" i="32" s="1"/>
  <c r="BJ62" i="32"/>
  <c r="BE62" i="32" s="1"/>
  <c r="BD62" i="32"/>
  <c r="AY62" i="32" s="1"/>
  <c r="AP62" i="32"/>
  <c r="AI62" i="32" s="1"/>
  <c r="T62" i="32"/>
  <c r="JY61" i="32"/>
  <c r="JS61" i="32"/>
  <c r="JM61" i="32"/>
  <c r="JG61" i="32"/>
  <c r="JB61" i="32" s="1"/>
  <c r="IP61" i="32"/>
  <c r="IF61" i="32"/>
  <c r="IE61" i="32"/>
  <c r="IB61" i="32"/>
  <c r="HY61" i="32"/>
  <c r="HN61" i="32"/>
  <c r="HK61" i="32"/>
  <c r="HH61" i="32"/>
  <c r="GQ61" i="32"/>
  <c r="GL61" i="32" s="1"/>
  <c r="FX61" i="32"/>
  <c r="FJ61" i="32"/>
  <c r="EY61" i="32"/>
  <c r="EU61" i="32"/>
  <c r="EF61" i="32"/>
  <c r="EB61" i="32"/>
  <c r="DX61" i="32"/>
  <c r="DL61" i="32"/>
  <c r="DB61" i="32"/>
  <c r="CX61" i="32"/>
  <c r="CW61" i="32"/>
  <c r="CR61" i="32" s="1"/>
  <c r="CN61" i="32"/>
  <c r="CI61" i="32" s="1"/>
  <c r="CH61" i="32"/>
  <c r="CC61" i="32" s="1"/>
  <c r="CB61" i="32"/>
  <c r="BW61" i="32" s="1"/>
  <c r="BV61" i="32"/>
  <c r="BQ61" i="32" s="1"/>
  <c r="BP61" i="32"/>
  <c r="BK61" i="32" s="1"/>
  <c r="BJ61" i="32"/>
  <c r="BE61" i="32" s="1"/>
  <c r="BD61" i="32"/>
  <c r="AY61" i="32" s="1"/>
  <c r="AP61" i="32"/>
  <c r="AI61" i="32" s="1"/>
  <c r="T61" i="32"/>
  <c r="JY60" i="32"/>
  <c r="JS60" i="32"/>
  <c r="JM60" i="32"/>
  <c r="JG60" i="32"/>
  <c r="JB60" i="32" s="1"/>
  <c r="IP60" i="32"/>
  <c r="IF60" i="32"/>
  <c r="IE60" i="32"/>
  <c r="IB60" i="32"/>
  <c r="HY60" i="32"/>
  <c r="HN60" i="32"/>
  <c r="HK60" i="32"/>
  <c r="HH60" i="32"/>
  <c r="GQ60" i="32"/>
  <c r="GL60" i="32" s="1"/>
  <c r="FX60" i="32"/>
  <c r="FJ60" i="32"/>
  <c r="EY60" i="32"/>
  <c r="EU60" i="32"/>
  <c r="EF60" i="32"/>
  <c r="EB60" i="32"/>
  <c r="DX60" i="32"/>
  <c r="DL60" i="32"/>
  <c r="DB60" i="32"/>
  <c r="CX60" i="32"/>
  <c r="CW60" i="32"/>
  <c r="CR60" i="32" s="1"/>
  <c r="CN60" i="32"/>
  <c r="CI60" i="32" s="1"/>
  <c r="CH60" i="32"/>
  <c r="CC60" i="32" s="1"/>
  <c r="CB60" i="32"/>
  <c r="BW60" i="32" s="1"/>
  <c r="BV60" i="32"/>
  <c r="BQ60" i="32" s="1"/>
  <c r="BP60" i="32"/>
  <c r="BK60" i="32" s="1"/>
  <c r="BJ60" i="32"/>
  <c r="BE60" i="32" s="1"/>
  <c r="BD60" i="32"/>
  <c r="AY60" i="32" s="1"/>
  <c r="AP60" i="32"/>
  <c r="AI60" i="32" s="1"/>
  <c r="T60" i="32"/>
  <c r="JY59" i="32"/>
  <c r="JS59" i="32"/>
  <c r="JM59" i="32"/>
  <c r="JG59" i="32"/>
  <c r="JB59" i="32" s="1"/>
  <c r="IP59" i="32"/>
  <c r="IF59" i="32"/>
  <c r="IE59" i="32"/>
  <c r="IB59" i="32"/>
  <c r="HY59" i="32"/>
  <c r="HN59" i="32"/>
  <c r="HK59" i="32"/>
  <c r="HH59" i="32"/>
  <c r="GQ59" i="32"/>
  <c r="GL59" i="32" s="1"/>
  <c r="FX59" i="32"/>
  <c r="FJ59" i="32"/>
  <c r="EY59" i="32"/>
  <c r="EU59" i="32"/>
  <c r="EF59" i="32"/>
  <c r="EB59" i="32"/>
  <c r="DX59" i="32"/>
  <c r="DL59" i="32"/>
  <c r="DB59" i="32"/>
  <c r="CX59" i="32"/>
  <c r="CW59" i="32"/>
  <c r="CR59" i="32" s="1"/>
  <c r="CN59" i="32"/>
  <c r="CI59" i="32" s="1"/>
  <c r="CH59" i="32"/>
  <c r="CC59" i="32" s="1"/>
  <c r="CB59" i="32"/>
  <c r="BW59" i="32" s="1"/>
  <c r="BV59" i="32"/>
  <c r="BQ59" i="32" s="1"/>
  <c r="BP59" i="32"/>
  <c r="BK59" i="32" s="1"/>
  <c r="BJ59" i="32"/>
  <c r="BE59" i="32" s="1"/>
  <c r="BD59" i="32"/>
  <c r="AY59" i="32" s="1"/>
  <c r="AP59" i="32"/>
  <c r="AI59" i="32" s="1"/>
  <c r="T59" i="32"/>
  <c r="JY58" i="32"/>
  <c r="JS58" i="32"/>
  <c r="JM58" i="32"/>
  <c r="JG58" i="32"/>
  <c r="JB58" i="32" s="1"/>
  <c r="IP58" i="32"/>
  <c r="IF58" i="32"/>
  <c r="IE58" i="32"/>
  <c r="IB58" i="32"/>
  <c r="HY58" i="32"/>
  <c r="HN58" i="32"/>
  <c r="HK58" i="32"/>
  <c r="HH58" i="32"/>
  <c r="GQ58" i="32"/>
  <c r="GL58" i="32" s="1"/>
  <c r="FX58" i="32"/>
  <c r="FJ58" i="32"/>
  <c r="EY58" i="32"/>
  <c r="EU58" i="32"/>
  <c r="EF58" i="32"/>
  <c r="EB58" i="32"/>
  <c r="DX58" i="32"/>
  <c r="DL58" i="32"/>
  <c r="DB58" i="32"/>
  <c r="CX58" i="32"/>
  <c r="CW58" i="32"/>
  <c r="CR58" i="32" s="1"/>
  <c r="CN58" i="32"/>
  <c r="CI58" i="32" s="1"/>
  <c r="CH58" i="32"/>
  <c r="CC58" i="32" s="1"/>
  <c r="CB58" i="32"/>
  <c r="BW58" i="32" s="1"/>
  <c r="BV58" i="32"/>
  <c r="BQ58" i="32" s="1"/>
  <c r="BP58" i="32"/>
  <c r="BK58" i="32" s="1"/>
  <c r="BJ58" i="32"/>
  <c r="BE58" i="32" s="1"/>
  <c r="BD58" i="32"/>
  <c r="AY58" i="32" s="1"/>
  <c r="AP58" i="32"/>
  <c r="AI58" i="32" s="1"/>
  <c r="T58" i="32"/>
  <c r="JY57" i="32"/>
  <c r="JS57" i="32"/>
  <c r="JM57" i="32"/>
  <c r="JG57" i="32"/>
  <c r="JB57" i="32" s="1"/>
  <c r="IP57" i="32"/>
  <c r="IF57" i="32"/>
  <c r="IE57" i="32"/>
  <c r="IB57" i="32"/>
  <c r="HY57" i="32"/>
  <c r="HN57" i="32"/>
  <c r="HK57" i="32"/>
  <c r="HH57" i="32"/>
  <c r="GQ57" i="32"/>
  <c r="GL57" i="32" s="1"/>
  <c r="FX57" i="32"/>
  <c r="FJ57" i="32"/>
  <c r="EY57" i="32"/>
  <c r="EU57" i="32"/>
  <c r="EF57" i="32"/>
  <c r="EB57" i="32"/>
  <c r="DX57" i="32"/>
  <c r="DL57" i="32"/>
  <c r="DB57" i="32"/>
  <c r="CX57" i="32"/>
  <c r="CW57" i="32"/>
  <c r="CR57" i="32" s="1"/>
  <c r="CN57" i="32"/>
  <c r="CI57" i="32" s="1"/>
  <c r="CH57" i="32"/>
  <c r="CC57" i="32" s="1"/>
  <c r="CB57" i="32"/>
  <c r="BW57" i="32" s="1"/>
  <c r="BV57" i="32"/>
  <c r="BQ57" i="32" s="1"/>
  <c r="BP57" i="32"/>
  <c r="BK57" i="32" s="1"/>
  <c r="BJ57" i="32"/>
  <c r="BE57" i="32" s="1"/>
  <c r="BD57" i="32"/>
  <c r="AY57" i="32" s="1"/>
  <c r="AP57" i="32"/>
  <c r="AI57" i="32" s="1"/>
  <c r="T57" i="32"/>
  <c r="JY56" i="32"/>
  <c r="JS56" i="32"/>
  <c r="JM56" i="32"/>
  <c r="JG56" i="32"/>
  <c r="JB56" i="32" s="1"/>
  <c r="IP56" i="32"/>
  <c r="IF56" i="32"/>
  <c r="IE56" i="32"/>
  <c r="IB56" i="32"/>
  <c r="HY56" i="32"/>
  <c r="HN56" i="32"/>
  <c r="HK56" i="32"/>
  <c r="HH56" i="32"/>
  <c r="GQ56" i="32"/>
  <c r="GL56" i="32" s="1"/>
  <c r="FX56" i="32"/>
  <c r="FJ56" i="32"/>
  <c r="EY56" i="32"/>
  <c r="EU56" i="32"/>
  <c r="EF56" i="32"/>
  <c r="EB56" i="32"/>
  <c r="DX56" i="32"/>
  <c r="DL56" i="32"/>
  <c r="DB56" i="32"/>
  <c r="CX56" i="32"/>
  <c r="CW56" i="32"/>
  <c r="CR56" i="32" s="1"/>
  <c r="CN56" i="32"/>
  <c r="CI56" i="32" s="1"/>
  <c r="CH56" i="32"/>
  <c r="CC56" i="32" s="1"/>
  <c r="CB56" i="32"/>
  <c r="BW56" i="32" s="1"/>
  <c r="BV56" i="32"/>
  <c r="BQ56" i="32" s="1"/>
  <c r="BP56" i="32"/>
  <c r="BK56" i="32" s="1"/>
  <c r="BJ56" i="32"/>
  <c r="BE56" i="32" s="1"/>
  <c r="BD56" i="32"/>
  <c r="AY56" i="32" s="1"/>
  <c r="AP56" i="32"/>
  <c r="AI56" i="32" s="1"/>
  <c r="T56" i="32"/>
  <c r="JY55" i="32"/>
  <c r="JS55" i="32"/>
  <c r="JM55" i="32"/>
  <c r="JG55" i="32"/>
  <c r="JB55" i="32" s="1"/>
  <c r="IP55" i="32"/>
  <c r="IF55" i="32"/>
  <c r="IE55" i="32"/>
  <c r="IB55" i="32"/>
  <c r="HY55" i="32"/>
  <c r="HN55" i="32"/>
  <c r="HK55" i="32"/>
  <c r="HH55" i="32"/>
  <c r="GQ55" i="32"/>
  <c r="GL55" i="32" s="1"/>
  <c r="FX55" i="32"/>
  <c r="FJ55" i="32"/>
  <c r="EY55" i="32"/>
  <c r="EU55" i="32"/>
  <c r="EF55" i="32"/>
  <c r="EB55" i="32"/>
  <c r="DX55" i="32"/>
  <c r="DL55" i="32"/>
  <c r="DB55" i="32"/>
  <c r="CX55" i="32"/>
  <c r="CW55" i="32"/>
  <c r="CR55" i="32" s="1"/>
  <c r="CN55" i="32"/>
  <c r="CI55" i="32" s="1"/>
  <c r="CH55" i="32"/>
  <c r="CC55" i="32" s="1"/>
  <c r="CB55" i="32"/>
  <c r="BW55" i="32" s="1"/>
  <c r="BV55" i="32"/>
  <c r="BQ55" i="32" s="1"/>
  <c r="BP55" i="32"/>
  <c r="BK55" i="32" s="1"/>
  <c r="BJ55" i="32"/>
  <c r="BE55" i="32" s="1"/>
  <c r="BD55" i="32"/>
  <c r="AY55" i="32" s="1"/>
  <c r="AP55" i="32"/>
  <c r="AI55" i="32" s="1"/>
  <c r="T55" i="32"/>
  <c r="JY54" i="32"/>
  <c r="JS54" i="32"/>
  <c r="JM54" i="32"/>
  <c r="JG54" i="32"/>
  <c r="JB54" i="32" s="1"/>
  <c r="IP54" i="32"/>
  <c r="IF54" i="32"/>
  <c r="IE54" i="32"/>
  <c r="IB54" i="32"/>
  <c r="HY54" i="32"/>
  <c r="HN54" i="32"/>
  <c r="HK54" i="32"/>
  <c r="HH54" i="32"/>
  <c r="GQ54" i="32"/>
  <c r="GL54" i="32" s="1"/>
  <c r="FX54" i="32"/>
  <c r="FJ54" i="32"/>
  <c r="EY54" i="32"/>
  <c r="EU54" i="32"/>
  <c r="EF54" i="32"/>
  <c r="EB54" i="32"/>
  <c r="DX54" i="32"/>
  <c r="DL54" i="32"/>
  <c r="DB54" i="32"/>
  <c r="CX54" i="32"/>
  <c r="CW54" i="32"/>
  <c r="CR54" i="32" s="1"/>
  <c r="CN54" i="32"/>
  <c r="CI54" i="32" s="1"/>
  <c r="CH54" i="32"/>
  <c r="CC54" i="32" s="1"/>
  <c r="CB54" i="32"/>
  <c r="BW54" i="32" s="1"/>
  <c r="BV54" i="32"/>
  <c r="BQ54" i="32" s="1"/>
  <c r="BP54" i="32"/>
  <c r="BK54" i="32" s="1"/>
  <c r="BJ54" i="32"/>
  <c r="BE54" i="32" s="1"/>
  <c r="BD54" i="32"/>
  <c r="AY54" i="32" s="1"/>
  <c r="AP54" i="32"/>
  <c r="AI54" i="32" s="1"/>
  <c r="T54" i="32"/>
  <c r="JY53" i="32"/>
  <c r="JS53" i="32"/>
  <c r="JM53" i="32"/>
  <c r="JG53" i="32"/>
  <c r="JB53" i="32" s="1"/>
  <c r="IP53" i="32"/>
  <c r="IF53" i="32"/>
  <c r="IE53" i="32"/>
  <c r="IB53" i="32"/>
  <c r="HY53" i="32"/>
  <c r="HN53" i="32"/>
  <c r="HK53" i="32"/>
  <c r="HH53" i="32"/>
  <c r="GQ53" i="32"/>
  <c r="GL53" i="32" s="1"/>
  <c r="FX53" i="32"/>
  <c r="FJ53" i="32"/>
  <c r="EY53" i="32"/>
  <c r="EU53" i="32"/>
  <c r="EF53" i="32"/>
  <c r="EB53" i="32"/>
  <c r="DX53" i="32"/>
  <c r="DL53" i="32"/>
  <c r="DB53" i="32"/>
  <c r="CX53" i="32"/>
  <c r="CW53" i="32"/>
  <c r="CR53" i="32" s="1"/>
  <c r="CN53" i="32"/>
  <c r="CI53" i="32" s="1"/>
  <c r="CH53" i="32"/>
  <c r="CC53" i="32" s="1"/>
  <c r="CB53" i="32"/>
  <c r="BW53" i="32" s="1"/>
  <c r="BV53" i="32"/>
  <c r="BQ53" i="32" s="1"/>
  <c r="BP53" i="32"/>
  <c r="BK53" i="32" s="1"/>
  <c r="BJ53" i="32"/>
  <c r="BE53" i="32" s="1"/>
  <c r="BD53" i="32"/>
  <c r="AY53" i="32" s="1"/>
  <c r="AP53" i="32"/>
  <c r="AI53" i="32" s="1"/>
  <c r="T53" i="32"/>
  <c r="JY52" i="32"/>
  <c r="JS52" i="32"/>
  <c r="JM52" i="32"/>
  <c r="JG52" i="32"/>
  <c r="JB52" i="32" s="1"/>
  <c r="IP52" i="32"/>
  <c r="IF52" i="32"/>
  <c r="IE52" i="32"/>
  <c r="IB52" i="32"/>
  <c r="HY52" i="32"/>
  <c r="HN52" i="32"/>
  <c r="HK52" i="32"/>
  <c r="HH52" i="32"/>
  <c r="GQ52" i="32"/>
  <c r="GL52" i="32" s="1"/>
  <c r="FX52" i="32"/>
  <c r="FJ52" i="32"/>
  <c r="EY52" i="32"/>
  <c r="EU52" i="32"/>
  <c r="EF52" i="32"/>
  <c r="EB52" i="32"/>
  <c r="DX52" i="32"/>
  <c r="DL52" i="32"/>
  <c r="DB52" i="32"/>
  <c r="CX52" i="32"/>
  <c r="CW52" i="32"/>
  <c r="CR52" i="32" s="1"/>
  <c r="CN52" i="32"/>
  <c r="CI52" i="32" s="1"/>
  <c r="CH52" i="32"/>
  <c r="CC52" i="32" s="1"/>
  <c r="CB52" i="32"/>
  <c r="BW52" i="32" s="1"/>
  <c r="BV52" i="32"/>
  <c r="BQ52" i="32" s="1"/>
  <c r="BP52" i="32"/>
  <c r="BK52" i="32" s="1"/>
  <c r="BJ52" i="32"/>
  <c r="BE52" i="32" s="1"/>
  <c r="BD52" i="32"/>
  <c r="AY52" i="32" s="1"/>
  <c r="AP52" i="32"/>
  <c r="AI52" i="32" s="1"/>
  <c r="T52" i="32"/>
  <c r="JY51" i="32"/>
  <c r="JS51" i="32"/>
  <c r="JM51" i="32"/>
  <c r="JG51" i="32"/>
  <c r="JB51" i="32" s="1"/>
  <c r="IP51" i="32"/>
  <c r="IF51" i="32"/>
  <c r="IE51" i="32"/>
  <c r="IB51" i="32"/>
  <c r="HY51" i="32"/>
  <c r="HN51" i="32"/>
  <c r="HK51" i="32"/>
  <c r="HH51" i="32"/>
  <c r="GQ51" i="32"/>
  <c r="GL51" i="32" s="1"/>
  <c r="FX51" i="32"/>
  <c r="FJ51" i="32"/>
  <c r="EY51" i="32"/>
  <c r="EU51" i="32"/>
  <c r="EF51" i="32"/>
  <c r="EB51" i="32"/>
  <c r="DX51" i="32"/>
  <c r="DL51" i="32"/>
  <c r="DB51" i="32"/>
  <c r="CX51" i="32"/>
  <c r="CW51" i="32"/>
  <c r="CR51" i="32" s="1"/>
  <c r="CN51" i="32"/>
  <c r="CI51" i="32" s="1"/>
  <c r="CH51" i="32"/>
  <c r="CC51" i="32" s="1"/>
  <c r="CB51" i="32"/>
  <c r="BW51" i="32" s="1"/>
  <c r="BV51" i="32"/>
  <c r="BQ51" i="32" s="1"/>
  <c r="BP51" i="32"/>
  <c r="BK51" i="32" s="1"/>
  <c r="BJ51" i="32"/>
  <c r="BE51" i="32" s="1"/>
  <c r="BD51" i="32"/>
  <c r="AY51" i="32" s="1"/>
  <c r="AP51" i="32"/>
  <c r="AI51" i="32" s="1"/>
  <c r="T51" i="32"/>
  <c r="JY50" i="32"/>
  <c r="JS50" i="32"/>
  <c r="JM50" i="32"/>
  <c r="JG50" i="32"/>
  <c r="JB50" i="32" s="1"/>
  <c r="IP50" i="32"/>
  <c r="IF50" i="32"/>
  <c r="IE50" i="32"/>
  <c r="IB50" i="32"/>
  <c r="HY50" i="32"/>
  <c r="HN50" i="32"/>
  <c r="HK50" i="32"/>
  <c r="HH50" i="32"/>
  <c r="GQ50" i="32"/>
  <c r="GL50" i="32" s="1"/>
  <c r="FX50" i="32"/>
  <c r="FJ50" i="32"/>
  <c r="EY50" i="32"/>
  <c r="EU50" i="32"/>
  <c r="EF50" i="32"/>
  <c r="EB50" i="32"/>
  <c r="DX50" i="32"/>
  <c r="DL50" i="32"/>
  <c r="DB50" i="32"/>
  <c r="CX50" i="32"/>
  <c r="CW50" i="32"/>
  <c r="CR50" i="32" s="1"/>
  <c r="CN50" i="32"/>
  <c r="CI50" i="32" s="1"/>
  <c r="CH50" i="32"/>
  <c r="CC50" i="32" s="1"/>
  <c r="CB50" i="32"/>
  <c r="BW50" i="32" s="1"/>
  <c r="BV50" i="32"/>
  <c r="BQ50" i="32" s="1"/>
  <c r="BP50" i="32"/>
  <c r="BK50" i="32" s="1"/>
  <c r="BJ50" i="32"/>
  <c r="BE50" i="32" s="1"/>
  <c r="BD50" i="32"/>
  <c r="AY50" i="32" s="1"/>
  <c r="AP50" i="32"/>
  <c r="AI50" i="32" s="1"/>
  <c r="T50" i="32"/>
  <c r="JY49" i="32"/>
  <c r="JS49" i="32"/>
  <c r="JM49" i="32"/>
  <c r="JG49" i="32"/>
  <c r="JB49" i="32" s="1"/>
  <c r="IP49" i="32"/>
  <c r="IF49" i="32"/>
  <c r="IE49" i="32"/>
  <c r="IB49" i="32"/>
  <c r="HY49" i="32"/>
  <c r="HN49" i="32"/>
  <c r="HK49" i="32"/>
  <c r="HH49" i="32"/>
  <c r="GQ49" i="32"/>
  <c r="GL49" i="32" s="1"/>
  <c r="FX49" i="32"/>
  <c r="FJ49" i="32"/>
  <c r="EY49" i="32"/>
  <c r="EU49" i="32"/>
  <c r="EF49" i="32"/>
  <c r="EB49" i="32"/>
  <c r="DX49" i="32"/>
  <c r="DL49" i="32"/>
  <c r="DB49" i="32"/>
  <c r="CX49" i="32"/>
  <c r="CW49" i="32"/>
  <c r="CR49" i="32" s="1"/>
  <c r="CN49" i="32"/>
  <c r="CI49" i="32" s="1"/>
  <c r="CH49" i="32"/>
  <c r="CC49" i="32" s="1"/>
  <c r="CB49" i="32"/>
  <c r="BW49" i="32" s="1"/>
  <c r="BV49" i="32"/>
  <c r="BQ49" i="32" s="1"/>
  <c r="BP49" i="32"/>
  <c r="BK49" i="32" s="1"/>
  <c r="BJ49" i="32"/>
  <c r="BE49" i="32" s="1"/>
  <c r="BD49" i="32"/>
  <c r="AY49" i="32" s="1"/>
  <c r="AP49" i="32"/>
  <c r="AI49" i="32" s="1"/>
  <c r="T49" i="32"/>
  <c r="JY48" i="32"/>
  <c r="JS48" i="32"/>
  <c r="JM48" i="32"/>
  <c r="JG48" i="32"/>
  <c r="JB48" i="32" s="1"/>
  <c r="IP48" i="32"/>
  <c r="IF48" i="32"/>
  <c r="IE48" i="32"/>
  <c r="IB48" i="32"/>
  <c r="HY48" i="32"/>
  <c r="HN48" i="32"/>
  <c r="HK48" i="32"/>
  <c r="HH48" i="32"/>
  <c r="GQ48" i="32"/>
  <c r="GL48" i="32" s="1"/>
  <c r="FX48" i="32"/>
  <c r="FJ48" i="32"/>
  <c r="EY48" i="32"/>
  <c r="EU48" i="32"/>
  <c r="EF48" i="32"/>
  <c r="EB48" i="32"/>
  <c r="DX48" i="32"/>
  <c r="DL48" i="32"/>
  <c r="DB48" i="32"/>
  <c r="CX48" i="32"/>
  <c r="CW48" i="32"/>
  <c r="CR48" i="32" s="1"/>
  <c r="CN48" i="32"/>
  <c r="CI48" i="32" s="1"/>
  <c r="CH48" i="32"/>
  <c r="CC48" i="32" s="1"/>
  <c r="CB48" i="32"/>
  <c r="BW48" i="32" s="1"/>
  <c r="BV48" i="32"/>
  <c r="BQ48" i="32" s="1"/>
  <c r="BP48" i="32"/>
  <c r="BK48" i="32" s="1"/>
  <c r="BJ48" i="32"/>
  <c r="BE48" i="32" s="1"/>
  <c r="BD48" i="32"/>
  <c r="AY48" i="32" s="1"/>
  <c r="AP48" i="32"/>
  <c r="AI48" i="32" s="1"/>
  <c r="T48" i="32"/>
  <c r="JY47" i="32"/>
  <c r="JS47" i="32"/>
  <c r="JM47" i="32"/>
  <c r="JG47" i="32"/>
  <c r="JB47" i="32" s="1"/>
  <c r="IP47" i="32"/>
  <c r="IF47" i="32"/>
  <c r="IE47" i="32"/>
  <c r="IB47" i="32"/>
  <c r="HY47" i="32"/>
  <c r="HN47" i="32"/>
  <c r="HK47" i="32"/>
  <c r="HH47" i="32"/>
  <c r="GQ47" i="32"/>
  <c r="GL47" i="32" s="1"/>
  <c r="FX47" i="32"/>
  <c r="FJ47" i="32"/>
  <c r="EY47" i="32"/>
  <c r="EU47" i="32"/>
  <c r="EF47" i="32"/>
  <c r="EB47" i="32"/>
  <c r="DX47" i="32"/>
  <c r="DL47" i="32"/>
  <c r="DB47" i="32"/>
  <c r="CX47" i="32"/>
  <c r="CW47" i="32"/>
  <c r="CR47" i="32" s="1"/>
  <c r="CN47" i="32"/>
  <c r="CI47" i="32" s="1"/>
  <c r="CH47" i="32"/>
  <c r="CC47" i="32" s="1"/>
  <c r="CB47" i="32"/>
  <c r="BW47" i="32" s="1"/>
  <c r="BV47" i="32"/>
  <c r="BQ47" i="32" s="1"/>
  <c r="BP47" i="32"/>
  <c r="BK47" i="32" s="1"/>
  <c r="BJ47" i="32"/>
  <c r="BE47" i="32" s="1"/>
  <c r="BD47" i="32"/>
  <c r="AY47" i="32" s="1"/>
  <c r="AP47" i="32"/>
  <c r="AI47" i="32" s="1"/>
  <c r="T47" i="32"/>
  <c r="JY46" i="32"/>
  <c r="JT46" i="32" s="1"/>
  <c r="JS46" i="32"/>
  <c r="JN46" i="32" s="1"/>
  <c r="JM46" i="32"/>
  <c r="JH46" i="32" s="1"/>
  <c r="JG46" i="32"/>
  <c r="JB46" i="32" s="1"/>
  <c r="IP46" i="32"/>
  <c r="IF46" i="32"/>
  <c r="IE46" i="32"/>
  <c r="IB46" i="32"/>
  <c r="HY46" i="32"/>
  <c r="HN46" i="32"/>
  <c r="HK46" i="32"/>
  <c r="HH46" i="32"/>
  <c r="GQ46" i="32"/>
  <c r="GL46" i="32" s="1"/>
  <c r="FX46" i="32"/>
  <c r="FJ46" i="32"/>
  <c r="EY46" i="32"/>
  <c r="EU46" i="32"/>
  <c r="EF46" i="32"/>
  <c r="EB46" i="32"/>
  <c r="DX46" i="32"/>
  <c r="DL46" i="32"/>
  <c r="DB46" i="32"/>
  <c r="CX46" i="32"/>
  <c r="CW46" i="32"/>
  <c r="CR46" i="32" s="1"/>
  <c r="CN46" i="32"/>
  <c r="CI46" i="32" s="1"/>
  <c r="CH46" i="32"/>
  <c r="CC46" i="32" s="1"/>
  <c r="CB46" i="32"/>
  <c r="BW46" i="32" s="1"/>
  <c r="BV46" i="32"/>
  <c r="BQ46" i="32" s="1"/>
  <c r="BP46" i="32"/>
  <c r="BK46" i="32" s="1"/>
  <c r="BJ46" i="32"/>
  <c r="BE46" i="32" s="1"/>
  <c r="BD46" i="32"/>
  <c r="AY46" i="32" s="1"/>
  <c r="AP46" i="32"/>
  <c r="AI46" i="32" s="1"/>
  <c r="T46" i="32"/>
  <c r="JY45" i="32"/>
  <c r="JS45" i="32"/>
  <c r="JM45" i="32"/>
  <c r="JG45" i="32"/>
  <c r="JB45" i="32" s="1"/>
  <c r="IP45" i="32"/>
  <c r="IF45" i="32"/>
  <c r="IE45" i="32"/>
  <c r="IB45" i="32"/>
  <c r="HY45" i="32"/>
  <c r="HN45" i="32"/>
  <c r="HK45" i="32"/>
  <c r="HH45" i="32"/>
  <c r="GQ45" i="32"/>
  <c r="GL45" i="32" s="1"/>
  <c r="FX45" i="32"/>
  <c r="FJ45" i="32"/>
  <c r="EY45" i="32"/>
  <c r="EU45" i="32"/>
  <c r="EF45" i="32"/>
  <c r="EB45" i="32"/>
  <c r="DX45" i="32"/>
  <c r="DL45" i="32"/>
  <c r="DB45" i="32"/>
  <c r="CX45" i="32"/>
  <c r="CW45" i="32"/>
  <c r="CR45" i="32" s="1"/>
  <c r="CN45" i="32"/>
  <c r="CI45" i="32" s="1"/>
  <c r="CH45" i="32"/>
  <c r="CC45" i="32" s="1"/>
  <c r="CB45" i="32"/>
  <c r="BW45" i="32" s="1"/>
  <c r="BV45" i="32"/>
  <c r="BQ45" i="32" s="1"/>
  <c r="BP45" i="32"/>
  <c r="BK45" i="32" s="1"/>
  <c r="BJ45" i="32"/>
  <c r="BE45" i="32" s="1"/>
  <c r="BD45" i="32"/>
  <c r="AY45" i="32" s="1"/>
  <c r="AP45" i="32"/>
  <c r="AI45" i="32" s="1"/>
  <c r="T45" i="32"/>
  <c r="JY44" i="32"/>
  <c r="JT44" i="32" s="1"/>
  <c r="JS44" i="32"/>
  <c r="JN44" i="32" s="1"/>
  <c r="JM44" i="32"/>
  <c r="JH44" i="32" s="1"/>
  <c r="JG44" i="32"/>
  <c r="JB44" i="32" s="1"/>
  <c r="IP44" i="32"/>
  <c r="IF44" i="32"/>
  <c r="IE44" i="32"/>
  <c r="IB44" i="32"/>
  <c r="HY44" i="32"/>
  <c r="HN44" i="32"/>
  <c r="HK44" i="32"/>
  <c r="HH44" i="32"/>
  <c r="GQ44" i="32"/>
  <c r="GL44" i="32" s="1"/>
  <c r="FX44" i="32"/>
  <c r="FJ44" i="32"/>
  <c r="EY44" i="32"/>
  <c r="EU44" i="32"/>
  <c r="EF44" i="32"/>
  <c r="EB44" i="32"/>
  <c r="DX44" i="32"/>
  <c r="DL44" i="32"/>
  <c r="DB44" i="32"/>
  <c r="CW44" i="32"/>
  <c r="CN44" i="32"/>
  <c r="CH44" i="32"/>
  <c r="CB44" i="32"/>
  <c r="BV44" i="32"/>
  <c r="BP44" i="32"/>
  <c r="BJ44" i="32"/>
  <c r="BD44" i="32"/>
  <c r="AP44" i="32"/>
  <c r="T44" i="32"/>
  <c r="JY43" i="32"/>
  <c r="JS43" i="32"/>
  <c r="JM43" i="32"/>
  <c r="JG43" i="32"/>
  <c r="IP43" i="32"/>
  <c r="IF43" i="32"/>
  <c r="IE43" i="32"/>
  <c r="IB43" i="32"/>
  <c r="HY43" i="32"/>
  <c r="HN43" i="32"/>
  <c r="HK43" i="32"/>
  <c r="HH43" i="32"/>
  <c r="GQ43" i="32"/>
  <c r="DL43" i="32"/>
  <c r="DB43" i="32"/>
  <c r="CX43" i="32"/>
  <c r="CW43" i="32"/>
  <c r="CR43" i="32" s="1"/>
  <c r="CN43" i="32"/>
  <c r="CI43" i="32" s="1"/>
  <c r="CH43" i="32"/>
  <c r="CC43" i="32" s="1"/>
  <c r="CB43" i="32"/>
  <c r="BW43" i="32" s="1"/>
  <c r="BV43" i="32"/>
  <c r="BQ43" i="32" s="1"/>
  <c r="BP43" i="32"/>
  <c r="BK43" i="32" s="1"/>
  <c r="BJ43" i="32"/>
  <c r="BE43" i="32" s="1"/>
  <c r="BD43" i="32"/>
  <c r="AY43" i="32" s="1"/>
  <c r="AP43" i="32"/>
  <c r="AI43" i="32" s="1"/>
  <c r="T43" i="32"/>
  <c r="JY42" i="32"/>
  <c r="JT42" i="32" s="1"/>
  <c r="JS42" i="32"/>
  <c r="JN42" i="32" s="1"/>
  <c r="JM42" i="32"/>
  <c r="JH42" i="32" s="1"/>
  <c r="JG42" i="32"/>
  <c r="JB42" i="32" s="1"/>
  <c r="IP42" i="32"/>
  <c r="IF42" i="32"/>
  <c r="IE42" i="32"/>
  <c r="IB42" i="32"/>
  <c r="HY42" i="32"/>
  <c r="HN42" i="32"/>
  <c r="HK42" i="32"/>
  <c r="HH42" i="32"/>
  <c r="GQ42" i="32"/>
  <c r="GL42" i="32" s="1"/>
  <c r="FX42" i="32"/>
  <c r="FJ42" i="32"/>
  <c r="EY42" i="32"/>
  <c r="EU42" i="32"/>
  <c r="EF42" i="32"/>
  <c r="EB42" i="32"/>
  <c r="DX42" i="32"/>
  <c r="DL42" i="32"/>
  <c r="DB42" i="32"/>
  <c r="CW42" i="32"/>
  <c r="CN42" i="32"/>
  <c r="CH42" i="32"/>
  <c r="CB42" i="32"/>
  <c r="BV42" i="32"/>
  <c r="BP42" i="32"/>
  <c r="BJ42" i="32"/>
  <c r="BD42" i="32"/>
  <c r="AP42" i="32"/>
  <c r="T42" i="32"/>
  <c r="JY41" i="32"/>
  <c r="JS41" i="32"/>
  <c r="JM41" i="32"/>
  <c r="JG41" i="32"/>
  <c r="IP41" i="32"/>
  <c r="IF41" i="32"/>
  <c r="IE41" i="32"/>
  <c r="IB41" i="32"/>
  <c r="HY41" i="32"/>
  <c r="HN41" i="32"/>
  <c r="HK41" i="32"/>
  <c r="HH41" i="32"/>
  <c r="GQ41" i="32"/>
  <c r="DL41" i="32"/>
  <c r="DB41" i="32"/>
  <c r="CX41" i="32"/>
  <c r="CW41" i="32"/>
  <c r="CR41" i="32" s="1"/>
  <c r="CN41" i="32"/>
  <c r="CI41" i="32" s="1"/>
  <c r="CH41" i="32"/>
  <c r="CC41" i="32" s="1"/>
  <c r="CB41" i="32"/>
  <c r="BW41" i="32" s="1"/>
  <c r="BV41" i="32"/>
  <c r="BQ41" i="32" s="1"/>
  <c r="BP41" i="32"/>
  <c r="BK41" i="32" s="1"/>
  <c r="BJ41" i="32"/>
  <c r="BE41" i="32" s="1"/>
  <c r="BD41" i="32"/>
  <c r="AY41" i="32" s="1"/>
  <c r="AP41" i="32"/>
  <c r="AI41" i="32" s="1"/>
  <c r="T41" i="32"/>
  <c r="JY40" i="32"/>
  <c r="JS40" i="32"/>
  <c r="JM40" i="32"/>
  <c r="JG40" i="32"/>
  <c r="IP40" i="32"/>
  <c r="IF40" i="32"/>
  <c r="IE40" i="32"/>
  <c r="IB40" i="32"/>
  <c r="HY40" i="32"/>
  <c r="HN40" i="32"/>
  <c r="HK40" i="32"/>
  <c r="HH40" i="32"/>
  <c r="GQ40" i="32"/>
  <c r="GL40" i="32" s="1"/>
  <c r="FX40" i="32"/>
  <c r="FJ40" i="32"/>
  <c r="EY40" i="32"/>
  <c r="EU40" i="32"/>
  <c r="EF40" i="32"/>
  <c r="EB40" i="32"/>
  <c r="DX40" i="32"/>
  <c r="DL40" i="32"/>
  <c r="DB40" i="32"/>
  <c r="CX40" i="32"/>
  <c r="CW40" i="32"/>
  <c r="CR40" i="32" s="1"/>
  <c r="CN40" i="32"/>
  <c r="CI40" i="32" s="1"/>
  <c r="CH40" i="32"/>
  <c r="CC40" i="32" s="1"/>
  <c r="CB40" i="32"/>
  <c r="BW40" i="32" s="1"/>
  <c r="BV40" i="32"/>
  <c r="BQ40" i="32" s="1"/>
  <c r="BP40" i="32"/>
  <c r="BK40" i="32" s="1"/>
  <c r="BJ40" i="32"/>
  <c r="BE40" i="32" s="1"/>
  <c r="BD40" i="32"/>
  <c r="AY40" i="32" s="1"/>
  <c r="AP40" i="32"/>
  <c r="AI40" i="32" s="1"/>
  <c r="T40" i="32"/>
  <c r="JY39" i="32"/>
  <c r="JS39" i="32"/>
  <c r="JM39" i="32"/>
  <c r="JG39" i="32"/>
  <c r="IP39" i="32"/>
  <c r="IF39" i="32"/>
  <c r="IE39" i="32"/>
  <c r="IB39" i="32"/>
  <c r="HY39" i="32"/>
  <c r="HN39" i="32"/>
  <c r="HK39" i="32"/>
  <c r="HH39" i="32"/>
  <c r="GQ39" i="32"/>
  <c r="GL39" i="32" s="1"/>
  <c r="FX39" i="32"/>
  <c r="FJ39" i="32"/>
  <c r="EY39" i="32"/>
  <c r="EU39" i="32"/>
  <c r="EF39" i="32"/>
  <c r="EB39" i="32"/>
  <c r="DX39" i="32"/>
  <c r="DL39" i="32"/>
  <c r="DB39" i="32"/>
  <c r="CX39" i="32"/>
  <c r="CW39" i="32"/>
  <c r="CR39" i="32" s="1"/>
  <c r="CN39" i="32"/>
  <c r="CI39" i="32" s="1"/>
  <c r="CH39" i="32"/>
  <c r="CC39" i="32" s="1"/>
  <c r="CB39" i="32"/>
  <c r="BW39" i="32" s="1"/>
  <c r="BV39" i="32"/>
  <c r="BQ39" i="32" s="1"/>
  <c r="BP39" i="32"/>
  <c r="BK39" i="32" s="1"/>
  <c r="BJ39" i="32"/>
  <c r="BE39" i="32" s="1"/>
  <c r="BD39" i="32"/>
  <c r="AY39" i="32" s="1"/>
  <c r="AP39" i="32"/>
  <c r="AI39" i="32" s="1"/>
  <c r="T39" i="32"/>
  <c r="JY38" i="32"/>
  <c r="JS38" i="32"/>
  <c r="JM38" i="32"/>
  <c r="JG38" i="32"/>
  <c r="IP38" i="32"/>
  <c r="IF38" i="32"/>
  <c r="IE38" i="32"/>
  <c r="IB38" i="32"/>
  <c r="HY38" i="32"/>
  <c r="HN38" i="32"/>
  <c r="HK38" i="32"/>
  <c r="HH38" i="32"/>
  <c r="GQ38" i="32"/>
  <c r="GL38" i="32" s="1"/>
  <c r="FX38" i="32"/>
  <c r="FJ38" i="32"/>
  <c r="EY38" i="32"/>
  <c r="EU38" i="32"/>
  <c r="EF38" i="32"/>
  <c r="EB38" i="32"/>
  <c r="DX38" i="32"/>
  <c r="DL38" i="32"/>
  <c r="DB38" i="32"/>
  <c r="CX38" i="32"/>
  <c r="CW38" i="32"/>
  <c r="CR38" i="32" s="1"/>
  <c r="CN38" i="32"/>
  <c r="CI38" i="32" s="1"/>
  <c r="CH38" i="32"/>
  <c r="CC38" i="32" s="1"/>
  <c r="CB38" i="32"/>
  <c r="BW38" i="32" s="1"/>
  <c r="BV38" i="32"/>
  <c r="BQ38" i="32" s="1"/>
  <c r="BP38" i="32"/>
  <c r="BK38" i="32" s="1"/>
  <c r="BJ38" i="32"/>
  <c r="BE38" i="32" s="1"/>
  <c r="BD38" i="32"/>
  <c r="AY38" i="32" s="1"/>
  <c r="AP38" i="32"/>
  <c r="AI38" i="32" s="1"/>
  <c r="T38" i="32"/>
  <c r="JY37" i="32"/>
  <c r="JS37" i="32"/>
  <c r="JM37" i="32"/>
  <c r="JG37" i="32"/>
  <c r="IP37" i="32"/>
  <c r="IF37" i="32"/>
  <c r="IE37" i="32"/>
  <c r="IB37" i="32"/>
  <c r="HY37" i="32"/>
  <c r="HN37" i="32"/>
  <c r="HK37" i="32"/>
  <c r="HH37" i="32"/>
  <c r="GQ37" i="32"/>
  <c r="GL37" i="32" s="1"/>
  <c r="FX37" i="32"/>
  <c r="FJ37" i="32"/>
  <c r="EY37" i="32"/>
  <c r="EU37" i="32"/>
  <c r="EF37" i="32"/>
  <c r="EB37" i="32"/>
  <c r="DX37" i="32"/>
  <c r="DL37" i="32"/>
  <c r="DB37" i="32"/>
  <c r="CX37" i="32"/>
  <c r="CW37" i="32"/>
  <c r="CR37" i="32" s="1"/>
  <c r="CN37" i="32"/>
  <c r="CI37" i="32" s="1"/>
  <c r="CH37" i="32"/>
  <c r="CC37" i="32" s="1"/>
  <c r="CB37" i="32"/>
  <c r="BW37" i="32" s="1"/>
  <c r="BV37" i="32"/>
  <c r="BQ37" i="32" s="1"/>
  <c r="BP37" i="32"/>
  <c r="BK37" i="32" s="1"/>
  <c r="BJ37" i="32"/>
  <c r="BE37" i="32" s="1"/>
  <c r="BD37" i="32"/>
  <c r="AY37" i="32" s="1"/>
  <c r="AP37" i="32"/>
  <c r="AI37" i="32" s="1"/>
  <c r="T37" i="32"/>
  <c r="JY36" i="32"/>
  <c r="JS36" i="32"/>
  <c r="JM36" i="32"/>
  <c r="JG36" i="32"/>
  <c r="IP36" i="32"/>
  <c r="IF36" i="32"/>
  <c r="IE36" i="32"/>
  <c r="IB36" i="32"/>
  <c r="HY36" i="32"/>
  <c r="HN36" i="32"/>
  <c r="HK36" i="32"/>
  <c r="HH36" i="32"/>
  <c r="GQ36" i="32"/>
  <c r="GL36" i="32" s="1"/>
  <c r="FX36" i="32"/>
  <c r="FJ36" i="32"/>
  <c r="EY36" i="32"/>
  <c r="EU36" i="32"/>
  <c r="EF36" i="32"/>
  <c r="EB36" i="32"/>
  <c r="DX36" i="32"/>
  <c r="DL36" i="32"/>
  <c r="DB36" i="32"/>
  <c r="CX36" i="32"/>
  <c r="CW36" i="32"/>
  <c r="CR36" i="32" s="1"/>
  <c r="CN36" i="32"/>
  <c r="CI36" i="32" s="1"/>
  <c r="CH36" i="32"/>
  <c r="CC36" i="32" s="1"/>
  <c r="CB36" i="32"/>
  <c r="BW36" i="32" s="1"/>
  <c r="BV36" i="32"/>
  <c r="BQ36" i="32" s="1"/>
  <c r="BP36" i="32"/>
  <c r="BK36" i="32" s="1"/>
  <c r="BJ36" i="32"/>
  <c r="BE36" i="32" s="1"/>
  <c r="BD36" i="32"/>
  <c r="AY36" i="32" s="1"/>
  <c r="AP36" i="32"/>
  <c r="AI36" i="32" s="1"/>
  <c r="T36" i="32"/>
  <c r="JY35" i="32"/>
  <c r="JS35" i="32"/>
  <c r="JM35" i="32"/>
  <c r="JG35" i="32"/>
  <c r="IP35" i="32"/>
  <c r="IF35" i="32"/>
  <c r="IE35" i="32"/>
  <c r="IB35" i="32"/>
  <c r="HY35" i="32"/>
  <c r="HN35" i="32"/>
  <c r="HK35" i="32"/>
  <c r="HH35" i="32"/>
  <c r="GQ35" i="32"/>
  <c r="GL35" i="32" s="1"/>
  <c r="FX35" i="32"/>
  <c r="FJ35" i="32"/>
  <c r="EY35" i="32"/>
  <c r="EU35" i="32"/>
  <c r="EF35" i="32"/>
  <c r="EB35" i="32"/>
  <c r="DX35" i="32"/>
  <c r="DL35" i="32"/>
  <c r="DB35" i="32"/>
  <c r="CX35" i="32"/>
  <c r="CW35" i="32"/>
  <c r="CR35" i="32" s="1"/>
  <c r="CN35" i="32"/>
  <c r="CI35" i="32" s="1"/>
  <c r="CH35" i="32"/>
  <c r="CC35" i="32" s="1"/>
  <c r="CB35" i="32"/>
  <c r="BW35" i="32" s="1"/>
  <c r="BV35" i="32"/>
  <c r="BQ35" i="32" s="1"/>
  <c r="BP35" i="32"/>
  <c r="BK35" i="32" s="1"/>
  <c r="BJ35" i="32"/>
  <c r="BE35" i="32" s="1"/>
  <c r="BD35" i="32"/>
  <c r="AY35" i="32" s="1"/>
  <c r="AP35" i="32"/>
  <c r="AI35" i="32" s="1"/>
  <c r="T35" i="32"/>
  <c r="JY34" i="32"/>
  <c r="JS34" i="32"/>
  <c r="JM34" i="32"/>
  <c r="JG34" i="32"/>
  <c r="IP34" i="32"/>
  <c r="IF34" i="32"/>
  <c r="IE34" i="32"/>
  <c r="IB34" i="32"/>
  <c r="HY34" i="32"/>
  <c r="HN34" i="32"/>
  <c r="HK34" i="32"/>
  <c r="HH34" i="32"/>
  <c r="GQ34" i="32"/>
  <c r="GL34" i="32" s="1"/>
  <c r="FX34" i="32"/>
  <c r="FJ34" i="32"/>
  <c r="EY34" i="32"/>
  <c r="EU34" i="32"/>
  <c r="EF34" i="32"/>
  <c r="EB34" i="32"/>
  <c r="DX34" i="32"/>
  <c r="DL34" i="32"/>
  <c r="DB34" i="32"/>
  <c r="CX34" i="32"/>
  <c r="CW34" i="32"/>
  <c r="CR34" i="32" s="1"/>
  <c r="CN34" i="32"/>
  <c r="CI34" i="32" s="1"/>
  <c r="CH34" i="32"/>
  <c r="CC34" i="32" s="1"/>
  <c r="CB34" i="32"/>
  <c r="BW34" i="32" s="1"/>
  <c r="BV34" i="32"/>
  <c r="BQ34" i="32" s="1"/>
  <c r="BP34" i="32"/>
  <c r="BK34" i="32" s="1"/>
  <c r="BJ34" i="32"/>
  <c r="BE34" i="32" s="1"/>
  <c r="BD34" i="32"/>
  <c r="AY34" i="32" s="1"/>
  <c r="AP34" i="32"/>
  <c r="AI34" i="32" s="1"/>
  <c r="T34" i="32"/>
  <c r="JY33" i="32"/>
  <c r="JT33" i="32" s="1"/>
  <c r="JS33" i="32"/>
  <c r="JN33" i="32" s="1"/>
  <c r="JM33" i="32"/>
  <c r="JH33" i="32" s="1"/>
  <c r="JG33" i="32"/>
  <c r="JB33" i="32" s="1"/>
  <c r="IP33" i="32"/>
  <c r="IF33" i="32"/>
  <c r="IE33" i="32"/>
  <c r="IB33" i="32"/>
  <c r="HY33" i="32"/>
  <c r="HN33" i="32"/>
  <c r="HK33" i="32"/>
  <c r="HH33" i="32"/>
  <c r="GQ33" i="32"/>
  <c r="GL33" i="32" s="1"/>
  <c r="FX33" i="32"/>
  <c r="FJ33" i="32"/>
  <c r="EY33" i="32"/>
  <c r="EU33" i="32"/>
  <c r="EF33" i="32"/>
  <c r="EB33" i="32"/>
  <c r="DX33" i="32"/>
  <c r="DL33" i="32"/>
  <c r="DB33" i="32"/>
  <c r="CX33" i="32"/>
  <c r="CW33" i="32"/>
  <c r="CR33" i="32" s="1"/>
  <c r="CN33" i="32"/>
  <c r="CI33" i="32" s="1"/>
  <c r="CH33" i="32"/>
  <c r="CC33" i="32" s="1"/>
  <c r="CB33" i="32"/>
  <c r="BW33" i="32" s="1"/>
  <c r="BV33" i="32"/>
  <c r="BQ33" i="32" s="1"/>
  <c r="BP33" i="32"/>
  <c r="BK33" i="32" s="1"/>
  <c r="BJ33" i="32"/>
  <c r="BE33" i="32" s="1"/>
  <c r="BD33" i="32"/>
  <c r="AY33" i="32" s="1"/>
  <c r="AP33" i="32"/>
  <c r="AI33" i="32" s="1"/>
  <c r="T33" i="32"/>
  <c r="B301" i="10" a="1"/>
  <c r="B301" i="10" s="1"/>
  <c r="B280" i="10" a="1"/>
  <c r="B280" i="10" s="1"/>
  <c r="B281" i="10" a="1"/>
  <c r="B281" i="10" s="1"/>
  <c r="B282" i="10" a="1"/>
  <c r="B282" i="10" s="1"/>
  <c r="B283" i="10" a="1"/>
  <c r="B283" i="10" s="1"/>
  <c r="B284" i="10" a="1"/>
  <c r="B284" i="10" s="1"/>
  <c r="B285" i="10" a="1"/>
  <c r="B285" i="10" s="1"/>
  <c r="B286" i="10" a="1"/>
  <c r="B286" i="10" s="1"/>
  <c r="B287" i="10" a="1"/>
  <c r="B287" i="10" s="1"/>
  <c r="B288" i="10" a="1"/>
  <c r="B288" i="10" s="1"/>
  <c r="B289" i="10" a="1"/>
  <c r="B289" i="10" s="1"/>
  <c r="B290" i="10" a="1"/>
  <c r="B290" i="10" s="1"/>
  <c r="B291" i="10" a="1"/>
  <c r="B291" i="10" s="1"/>
  <c r="B292" i="10" a="1"/>
  <c r="B292" i="10" s="1"/>
  <c r="B293" i="10" a="1"/>
  <c r="B293" i="10" s="1"/>
  <c r="B294" i="10" a="1"/>
  <c r="B294" i="10" s="1"/>
  <c r="B295" i="10" a="1"/>
  <c r="B295" i="10" s="1"/>
  <c r="B296" i="10" a="1"/>
  <c r="B296" i="10" s="1"/>
  <c r="B297" i="10" a="1"/>
  <c r="B297" i="10" s="1"/>
  <c r="B298" i="10" a="1"/>
  <c r="B298" i="10" s="1"/>
  <c r="B299" i="10" a="1"/>
  <c r="B299" i="10" s="1"/>
  <c r="B277" i="10" a="1"/>
  <c r="B277" i="10" s="1"/>
  <c r="B278" i="10" a="1"/>
  <c r="B278" i="10" s="1"/>
  <c r="B279" i="10" a="1"/>
  <c r="B279" i="10" s="1"/>
  <c r="B300" i="10" a="1"/>
  <c r="B300" i="10" s="1"/>
  <c r="B302" i="10" a="1"/>
  <c r="B302" i="10" s="1"/>
  <c r="B303" i="10" a="1"/>
  <c r="B303" i="10" s="1"/>
  <c r="B304" i="10" a="1"/>
  <c r="B304" i="10" s="1"/>
  <c r="CX135" i="32"/>
  <c r="CX134" i="32"/>
  <c r="CX133" i="32"/>
  <c r="CX132" i="32"/>
  <c r="CX131" i="32"/>
  <c r="CX130" i="32"/>
  <c r="CX129" i="32"/>
  <c r="CX128" i="32"/>
  <c r="CX127" i="32"/>
  <c r="CX126" i="32"/>
  <c r="CX125" i="32"/>
  <c r="CX124" i="32"/>
  <c r="CX123" i="32"/>
  <c r="CX122" i="32"/>
  <c r="CX121" i="32"/>
  <c r="CX120" i="32"/>
  <c r="CX119" i="32"/>
  <c r="CX118" i="32"/>
  <c r="CX117" i="32"/>
  <c r="CX116" i="32"/>
  <c r="CX115" i="32"/>
  <c r="CX114" i="32"/>
  <c r="CX113" i="32"/>
  <c r="CX112" i="32"/>
  <c r="CX111" i="32"/>
  <c r="CX110" i="32"/>
  <c r="CX109" i="32"/>
  <c r="CX108" i="32"/>
  <c r="CX107" i="32"/>
  <c r="CX106" i="32"/>
  <c r="CX32" i="32"/>
  <c r="CX31" i="32"/>
  <c r="CX30" i="32"/>
  <c r="CX29" i="32"/>
  <c r="CX28" i="32"/>
  <c r="CX27" i="32"/>
  <c r="CX26" i="32"/>
  <c r="CX25" i="32"/>
  <c r="CX24" i="32"/>
  <c r="CX23" i="32"/>
  <c r="CX22" i="32"/>
  <c r="CX21" i="32"/>
  <c r="CX19" i="32"/>
  <c r="CX17" i="32"/>
  <c r="CX16" i="32"/>
  <c r="CX15" i="32"/>
  <c r="CX14" i="32"/>
  <c r="CX13" i="32"/>
  <c r="CX12" i="32"/>
  <c r="CX11" i="32"/>
  <c r="B870" i="10" a="1"/>
  <c r="B870" i="10" s="1"/>
  <c r="B896" i="10" a="1"/>
  <c r="B896" i="10" s="1"/>
  <c r="B895" i="10" a="1"/>
  <c r="B895" i="10" s="1"/>
  <c r="B871" i="10" a="1"/>
  <c r="B871" i="10" s="1"/>
  <c r="B872" i="10" a="1"/>
  <c r="B872" i="10" s="1"/>
  <c r="B873" i="10" a="1"/>
  <c r="B873" i="10" s="1"/>
  <c r="B874" i="10" a="1"/>
  <c r="B874" i="10" s="1"/>
  <c r="B875" i="10" a="1"/>
  <c r="B875" i="10" s="1"/>
  <c r="B876" i="10" a="1"/>
  <c r="B876" i="10" s="1"/>
  <c r="B877" i="10" a="1"/>
  <c r="B877" i="10" s="1"/>
  <c r="B878" i="10" a="1"/>
  <c r="B878" i="10" s="1"/>
  <c r="B879" i="10" a="1"/>
  <c r="B879" i="10" s="1"/>
  <c r="B880" i="10" a="1"/>
  <c r="B880" i="10" s="1"/>
  <c r="B881" i="10" a="1"/>
  <c r="B881" i="10" s="1"/>
  <c r="B882" i="10" a="1"/>
  <c r="B882" i="10" s="1"/>
  <c r="B883" i="10" a="1"/>
  <c r="B883" i="10" s="1"/>
  <c r="B884" i="10" a="1"/>
  <c r="B884" i="10" s="1"/>
  <c r="B885" i="10" a="1"/>
  <c r="B885" i="10" s="1"/>
  <c r="B886" i="10" a="1"/>
  <c r="B886" i="10" s="1"/>
  <c r="B887" i="10" a="1"/>
  <c r="B887" i="10" s="1"/>
  <c r="B888" i="10" a="1"/>
  <c r="B888" i="10" s="1"/>
  <c r="B889" i="10" a="1"/>
  <c r="B889" i="10" s="1"/>
  <c r="B890" i="10" a="1"/>
  <c r="B890" i="10" s="1"/>
  <c r="B891" i="10" a="1"/>
  <c r="B891" i="10" s="1"/>
  <c r="B892" i="10" a="1"/>
  <c r="B892" i="10" s="1"/>
  <c r="B893" i="10" a="1"/>
  <c r="B893" i="10" s="1"/>
  <c r="B894" i="10" a="1"/>
  <c r="B894" i="10" s="1"/>
  <c r="B897" i="10" a="1"/>
  <c r="B897" i="10" s="1"/>
  <c r="B898" i="10" a="1"/>
  <c r="B898" i="10" s="1"/>
  <c r="B899" i="10" a="1"/>
  <c r="B899" i="10" s="1"/>
  <c r="D74" i="10"/>
  <c r="B955" i="10" a="1"/>
  <c r="B955" i="10" s="1"/>
  <c r="B954" i="10" a="1"/>
  <c r="B954" i="10" s="1"/>
  <c r="B953" i="10" a="1"/>
  <c r="B953" i="10" s="1"/>
  <c r="B952" i="10" a="1"/>
  <c r="B952" i="10" s="1"/>
  <c r="B951" i="10" a="1"/>
  <c r="B951" i="10" s="1"/>
  <c r="B950" i="10" a="1"/>
  <c r="B950" i="10" s="1"/>
  <c r="B949" i="10" a="1"/>
  <c r="B949" i="10" s="1"/>
  <c r="B948" i="10" a="1"/>
  <c r="B948" i="10" s="1"/>
  <c r="B947" i="10" a="1"/>
  <c r="B947" i="10" s="1"/>
  <c r="B946" i="10" a="1"/>
  <c r="B946" i="10" s="1"/>
  <c r="B945" i="10" a="1"/>
  <c r="B945" i="10" s="1"/>
  <c r="B944" i="10" a="1"/>
  <c r="B944" i="10" s="1"/>
  <c r="B943" i="10" a="1"/>
  <c r="B943" i="10" s="1"/>
  <c r="B942" i="10" a="1"/>
  <c r="B942" i="10" s="1"/>
  <c r="B941" i="10" a="1"/>
  <c r="B941" i="10" s="1"/>
  <c r="B940" i="10" a="1"/>
  <c r="B940" i="10" s="1"/>
  <c r="B939" i="10" a="1"/>
  <c r="B939" i="10" s="1"/>
  <c r="B938" i="10" a="1"/>
  <c r="B938" i="10" s="1"/>
  <c r="B937" i="10" a="1"/>
  <c r="B937" i="10" s="1"/>
  <c r="B936" i="10" a="1"/>
  <c r="B936" i="10" s="1"/>
  <c r="B935" i="10" a="1"/>
  <c r="B935" i="10" s="1"/>
  <c r="B934" i="10" a="1"/>
  <c r="B934" i="10" s="1"/>
  <c r="B933" i="10" a="1"/>
  <c r="B933" i="10" s="1"/>
  <c r="B932" i="10" a="1"/>
  <c r="B932" i="10" s="1"/>
  <c r="B931" i="10" a="1"/>
  <c r="B931" i="10" s="1"/>
  <c r="B930" i="10" a="1"/>
  <c r="B930" i="10" s="1"/>
  <c r="B929" i="10" a="1"/>
  <c r="B929" i="10" s="1"/>
  <c r="B928" i="10" a="1"/>
  <c r="B928" i="10" s="1"/>
  <c r="B927" i="10" a="1"/>
  <c r="B927" i="10" s="1"/>
  <c r="B926" i="10" a="1"/>
  <c r="B926" i="10" s="1"/>
  <c r="B925" i="10" a="1"/>
  <c r="B925" i="10" s="1"/>
  <c r="B924" i="10" a="1"/>
  <c r="B924" i="10" s="1"/>
  <c r="B923" i="10" a="1"/>
  <c r="B923" i="10" s="1"/>
  <c r="B922" i="10" a="1"/>
  <c r="B922" i="10" s="1"/>
  <c r="B921" i="10" a="1"/>
  <c r="B921" i="10" s="1"/>
  <c r="B920" i="10" a="1"/>
  <c r="B920" i="10" s="1"/>
  <c r="B919" i="10" a="1"/>
  <c r="B919" i="10" s="1"/>
  <c r="B918" i="10" a="1"/>
  <c r="B918" i="10" s="1"/>
  <c r="B917" i="10" a="1"/>
  <c r="B917" i="10" s="1"/>
  <c r="B916" i="10" a="1"/>
  <c r="B916" i="10" s="1"/>
  <c r="B915" i="10" a="1"/>
  <c r="B915" i="10" s="1"/>
  <c r="B914" i="10" a="1"/>
  <c r="B914" i="10" s="1"/>
  <c r="B913" i="10" a="1"/>
  <c r="B913" i="10" s="1"/>
  <c r="B912" i="10" a="1"/>
  <c r="B912" i="10" s="1"/>
  <c r="B911" i="10" a="1"/>
  <c r="B911" i="10" s="1"/>
  <c r="B910" i="10" a="1"/>
  <c r="B910" i="10" s="1"/>
  <c r="B909" i="10" a="1"/>
  <c r="B909" i="10" s="1"/>
  <c r="B908" i="10" a="1"/>
  <c r="B908" i="10" s="1"/>
  <c r="B907" i="10" a="1"/>
  <c r="B907" i="10" s="1"/>
  <c r="B906" i="10" a="1"/>
  <c r="B906" i="10" s="1"/>
  <c r="B905" i="10" a="1"/>
  <c r="B905" i="10" s="1"/>
  <c r="B904" i="10" a="1"/>
  <c r="B904" i="10" s="1"/>
  <c r="B903" i="10" a="1"/>
  <c r="B903" i="10" s="1"/>
  <c r="B902" i="10" a="1"/>
  <c r="B902" i="10" s="1"/>
  <c r="B901" i="10" a="1"/>
  <c r="B901" i="10" s="1"/>
  <c r="B900" i="10" a="1"/>
  <c r="B900" i="10" s="1"/>
  <c r="B869" i="10" a="1"/>
  <c r="B869" i="10" s="1"/>
  <c r="B868" i="10" a="1"/>
  <c r="B868" i="10" s="1"/>
  <c r="B867" i="10" a="1"/>
  <c r="B867" i="10" s="1"/>
  <c r="B866" i="10" a="1"/>
  <c r="B866" i="10" s="1"/>
  <c r="B865" i="10" a="1"/>
  <c r="B865" i="10" s="1"/>
  <c r="B864" i="10" a="1"/>
  <c r="B864" i="10" s="1"/>
  <c r="B863" i="10" a="1"/>
  <c r="B863" i="10" s="1"/>
  <c r="B862" i="10" a="1"/>
  <c r="B862" i="10" s="1"/>
  <c r="B861" i="10" a="1"/>
  <c r="B861" i="10" s="1"/>
  <c r="B860" i="10" a="1"/>
  <c r="B860" i="10" s="1"/>
  <c r="B859" i="10" a="1"/>
  <c r="B859" i="10" s="1"/>
  <c r="B858" i="10" a="1"/>
  <c r="B858" i="10" s="1"/>
  <c r="B857" i="10" a="1"/>
  <c r="B857" i="10" s="1"/>
  <c r="B856" i="10" a="1"/>
  <c r="B856" i="10" s="1"/>
  <c r="B855" i="10" a="1"/>
  <c r="B855" i="10" s="1"/>
  <c r="B854" i="10" a="1"/>
  <c r="B854" i="10" s="1"/>
  <c r="B853" i="10" a="1"/>
  <c r="B853" i="10" s="1"/>
  <c r="B852" i="10" a="1"/>
  <c r="B852" i="10" s="1"/>
  <c r="B851" i="10" a="1"/>
  <c r="B851" i="10" s="1"/>
  <c r="B850" i="10" a="1"/>
  <c r="B850" i="10" s="1"/>
  <c r="B849" i="10" a="1"/>
  <c r="B849" i="10" s="1"/>
  <c r="B848" i="10" a="1"/>
  <c r="B848" i="10" s="1"/>
  <c r="B847" i="10" a="1"/>
  <c r="B847" i="10" s="1"/>
  <c r="B846" i="10" a="1"/>
  <c r="B846" i="10" s="1"/>
  <c r="B845" i="10" a="1"/>
  <c r="B845" i="10" s="1"/>
  <c r="B844" i="10" a="1"/>
  <c r="B844" i="10" s="1"/>
  <c r="B843" i="10" a="1"/>
  <c r="B843" i="10" s="1"/>
  <c r="B842" i="10" a="1"/>
  <c r="B842" i="10" s="1"/>
  <c r="B841" i="10" a="1"/>
  <c r="B841" i="10" s="1"/>
  <c r="B840" i="10" a="1"/>
  <c r="B840" i="10" s="1"/>
  <c r="B839" i="10" a="1"/>
  <c r="B839" i="10" s="1"/>
  <c r="B838" i="10" a="1"/>
  <c r="B838" i="10" s="1"/>
  <c r="B837" i="10" a="1"/>
  <c r="B837" i="10" s="1"/>
  <c r="B836" i="10" a="1"/>
  <c r="B836" i="10" s="1"/>
  <c r="B835" i="10" a="1"/>
  <c r="B835" i="10" s="1"/>
  <c r="B834" i="10" a="1"/>
  <c r="B834" i="10" s="1"/>
  <c r="B833" i="10" a="1"/>
  <c r="B833" i="10" s="1"/>
  <c r="B832" i="10" a="1"/>
  <c r="B832" i="10" s="1"/>
  <c r="B831" i="10" a="1"/>
  <c r="B831" i="10" s="1"/>
  <c r="B830" i="10" a="1"/>
  <c r="B830" i="10" s="1"/>
  <c r="B829" i="10" a="1"/>
  <c r="B829" i="10" s="1"/>
  <c r="B828" i="10" a="1"/>
  <c r="B828" i="10" s="1"/>
  <c r="B827" i="10" a="1"/>
  <c r="B827" i="10" s="1"/>
  <c r="B826" i="10" a="1"/>
  <c r="B826" i="10" s="1"/>
  <c r="B825" i="10" a="1"/>
  <c r="B825" i="10" s="1"/>
  <c r="B824" i="10" a="1"/>
  <c r="B824" i="10" s="1"/>
  <c r="B823" i="10" a="1"/>
  <c r="B823" i="10" s="1"/>
  <c r="B822" i="10" a="1"/>
  <c r="B822" i="10" s="1"/>
  <c r="B821" i="10" a="1"/>
  <c r="B821" i="10" s="1"/>
  <c r="B820" i="10" a="1"/>
  <c r="B820" i="10" s="1"/>
  <c r="B819" i="10" a="1"/>
  <c r="B819" i="10" s="1"/>
  <c r="B818" i="10" a="1"/>
  <c r="B818" i="10" s="1"/>
  <c r="B817" i="10" a="1"/>
  <c r="B817" i="10" s="1"/>
  <c r="B816" i="10" a="1"/>
  <c r="B816" i="10" s="1"/>
  <c r="B815" i="10" a="1"/>
  <c r="B815" i="10" s="1"/>
  <c r="B814" i="10" a="1"/>
  <c r="B814" i="10" s="1"/>
  <c r="B813" i="10" a="1"/>
  <c r="B813" i="10" s="1"/>
  <c r="B812" i="10" a="1"/>
  <c r="B812" i="10" s="1"/>
  <c r="B811" i="10" a="1"/>
  <c r="B811" i="10" s="1"/>
  <c r="B810" i="10" a="1"/>
  <c r="B810" i="10" s="1"/>
  <c r="B809" i="10" a="1"/>
  <c r="B809" i="10" s="1"/>
  <c r="B808" i="10" a="1"/>
  <c r="B808" i="10" s="1"/>
  <c r="B807" i="10" a="1"/>
  <c r="B807" i="10" s="1"/>
  <c r="B806" i="10" a="1"/>
  <c r="B806" i="10" s="1"/>
  <c r="B805" i="10" a="1"/>
  <c r="B805" i="10" s="1"/>
  <c r="B804" i="10" a="1"/>
  <c r="B804" i="10" s="1"/>
  <c r="B803" i="10" a="1"/>
  <c r="B803" i="10" s="1"/>
  <c r="B802" i="10" a="1"/>
  <c r="B802" i="10" s="1"/>
  <c r="B801" i="10" a="1"/>
  <c r="B801" i="10" s="1"/>
  <c r="B800" i="10" a="1"/>
  <c r="B800" i="10" s="1"/>
  <c r="B799" i="10" a="1"/>
  <c r="B799" i="10" s="1"/>
  <c r="B798" i="10" a="1"/>
  <c r="B798" i="10" s="1"/>
  <c r="B797" i="10" a="1"/>
  <c r="B797" i="10" s="1"/>
  <c r="B796" i="10" a="1"/>
  <c r="B796" i="10" s="1"/>
  <c r="B795" i="10" a="1"/>
  <c r="B795" i="10" s="1"/>
  <c r="B794" i="10" a="1"/>
  <c r="B794" i="10" s="1"/>
  <c r="B793" i="10" a="1"/>
  <c r="B793" i="10" s="1"/>
  <c r="B792" i="10" a="1"/>
  <c r="B792" i="10" s="1"/>
  <c r="B791" i="10" a="1"/>
  <c r="B791" i="10" s="1"/>
  <c r="B790" i="10" a="1"/>
  <c r="B790" i="10" s="1"/>
  <c r="B789" i="10" a="1"/>
  <c r="B789" i="10" s="1"/>
  <c r="B788" i="10" a="1"/>
  <c r="B788" i="10" s="1"/>
  <c r="B787" i="10" a="1"/>
  <c r="B787" i="10" s="1"/>
  <c r="B786" i="10" a="1"/>
  <c r="B786" i="10" s="1"/>
  <c r="B785" i="10" a="1"/>
  <c r="B785" i="10" s="1"/>
  <c r="B784" i="10" a="1"/>
  <c r="B784" i="10" s="1"/>
  <c r="B783" i="10" a="1"/>
  <c r="B783" i="10" s="1"/>
  <c r="B782" i="10" a="1"/>
  <c r="B782" i="10" s="1"/>
  <c r="B780" i="10" a="1"/>
  <c r="B780" i="10" s="1"/>
  <c r="B779" i="10" a="1"/>
  <c r="B779" i="10" s="1"/>
  <c r="B778" i="10" a="1"/>
  <c r="B778" i="10" s="1"/>
  <c r="B777" i="10" a="1"/>
  <c r="B777" i="10" s="1"/>
  <c r="B776" i="10" a="1"/>
  <c r="B776" i="10" s="1"/>
  <c r="B775" i="10" a="1"/>
  <c r="B775" i="10" s="1"/>
  <c r="B774" i="10" a="1"/>
  <c r="B774" i="10" s="1"/>
  <c r="B773" i="10" a="1"/>
  <c r="B773" i="10" s="1"/>
  <c r="B772" i="10" a="1"/>
  <c r="B772" i="10" s="1"/>
  <c r="B771" i="10" a="1"/>
  <c r="B771" i="10" s="1"/>
  <c r="B770" i="10" a="1"/>
  <c r="B770" i="10" s="1"/>
  <c r="B769" i="10" a="1"/>
  <c r="B769" i="10" s="1"/>
  <c r="B768" i="10" a="1"/>
  <c r="B768" i="10" s="1"/>
  <c r="B767" i="10" a="1"/>
  <c r="B767" i="10" s="1"/>
  <c r="B766" i="10" a="1"/>
  <c r="B766" i="10" s="1"/>
  <c r="B765" i="10" a="1"/>
  <c r="B765" i="10" s="1"/>
  <c r="B764" i="10" a="1"/>
  <c r="B764" i="10" s="1"/>
  <c r="B763" i="10" a="1"/>
  <c r="B763" i="10" s="1"/>
  <c r="B762" i="10" a="1"/>
  <c r="B762" i="10" s="1"/>
  <c r="B761" i="10" a="1"/>
  <c r="B761" i="10" s="1"/>
  <c r="B760" i="10" a="1"/>
  <c r="B760" i="10" s="1"/>
  <c r="B759" i="10" a="1"/>
  <c r="B759" i="10" s="1"/>
  <c r="B758" i="10" a="1"/>
  <c r="B758" i="10" s="1"/>
  <c r="B757" i="10" a="1"/>
  <c r="B757" i="10" s="1"/>
  <c r="B756" i="10" a="1"/>
  <c r="B756" i="10" s="1"/>
  <c r="B755" i="10" a="1"/>
  <c r="B755" i="10" s="1"/>
  <c r="B754" i="10" a="1"/>
  <c r="B754" i="10" s="1"/>
  <c r="B753" i="10" a="1"/>
  <c r="B753" i="10" s="1"/>
  <c r="B752" i="10" a="1"/>
  <c r="B752" i="10" s="1"/>
  <c r="B751" i="10" a="1"/>
  <c r="B751" i="10" s="1"/>
  <c r="B750" i="10" a="1"/>
  <c r="B750" i="10" s="1"/>
  <c r="B749" i="10" a="1"/>
  <c r="B749" i="10" s="1"/>
  <c r="B748" i="10" a="1"/>
  <c r="B748" i="10" s="1"/>
  <c r="B747" i="10" a="1"/>
  <c r="B747" i="10" s="1"/>
  <c r="B746" i="10" a="1"/>
  <c r="B746" i="10" s="1"/>
  <c r="B745" i="10" a="1"/>
  <c r="B745" i="10" s="1"/>
  <c r="B744" i="10" a="1"/>
  <c r="B744" i="10" s="1"/>
  <c r="B743" i="10" a="1"/>
  <c r="B743" i="10" s="1"/>
  <c r="B742" i="10" a="1"/>
  <c r="B742" i="10" s="1"/>
  <c r="B741" i="10" a="1"/>
  <c r="B741" i="10" s="1"/>
  <c r="B740" i="10" a="1"/>
  <c r="B740" i="10" s="1"/>
  <c r="B739" i="10" a="1"/>
  <c r="B739" i="10" s="1"/>
  <c r="B738" i="10" a="1"/>
  <c r="B738" i="10" s="1"/>
  <c r="B737" i="10" a="1"/>
  <c r="B737" i="10" s="1"/>
  <c r="B736" i="10" a="1"/>
  <c r="B736" i="10" s="1"/>
  <c r="B735" i="10" a="1"/>
  <c r="B735" i="10" s="1"/>
  <c r="B734" i="10" a="1"/>
  <c r="B734" i="10" s="1"/>
  <c r="B733" i="10" a="1"/>
  <c r="B733" i="10" s="1"/>
  <c r="B732" i="10" a="1"/>
  <c r="B732" i="10" s="1"/>
  <c r="B731" i="10" a="1"/>
  <c r="B731" i="10" s="1"/>
  <c r="B730" i="10" a="1"/>
  <c r="B730" i="10" s="1"/>
  <c r="B729" i="10" a="1"/>
  <c r="B729" i="10" s="1"/>
  <c r="B728" i="10" a="1"/>
  <c r="B728" i="10" s="1"/>
  <c r="B727" i="10" a="1"/>
  <c r="B727" i="10" s="1"/>
  <c r="B726" i="10" a="1"/>
  <c r="B726" i="10" s="1"/>
  <c r="B725" i="10" a="1"/>
  <c r="B725" i="10" s="1"/>
  <c r="B724" i="10" a="1"/>
  <c r="B724" i="10" s="1"/>
  <c r="B723" i="10" a="1"/>
  <c r="B723" i="10" s="1"/>
  <c r="B722" i="10" a="1"/>
  <c r="B722" i="10" s="1"/>
  <c r="B721" i="10" a="1"/>
  <c r="B721" i="10" s="1"/>
  <c r="B720" i="10" a="1"/>
  <c r="B720" i="10" s="1"/>
  <c r="B719" i="10" a="1"/>
  <c r="B719" i="10" s="1"/>
  <c r="B718" i="10" a="1"/>
  <c r="B718" i="10" s="1"/>
  <c r="B717" i="10" a="1"/>
  <c r="B717" i="10" s="1"/>
  <c r="B716" i="10" a="1"/>
  <c r="B716" i="10" s="1"/>
  <c r="B715" i="10" a="1"/>
  <c r="B715" i="10" s="1"/>
  <c r="B714" i="10" a="1"/>
  <c r="B714" i="10" s="1"/>
  <c r="B713" i="10" a="1"/>
  <c r="B713" i="10" s="1"/>
  <c r="B712" i="10" a="1"/>
  <c r="B712" i="10" s="1"/>
  <c r="B711" i="10" a="1"/>
  <c r="B711" i="10" s="1"/>
  <c r="B710" i="10" a="1"/>
  <c r="B710" i="10" s="1"/>
  <c r="B709" i="10" a="1"/>
  <c r="B709" i="10" s="1"/>
  <c r="B708" i="10" a="1"/>
  <c r="B708" i="10" s="1"/>
  <c r="B707" i="10" a="1"/>
  <c r="B707" i="10" s="1"/>
  <c r="B706" i="10" a="1"/>
  <c r="B706" i="10" s="1"/>
  <c r="B705" i="10" a="1"/>
  <c r="B705" i="10" s="1"/>
  <c r="B704" i="10" a="1"/>
  <c r="B704" i="10" s="1"/>
  <c r="B703" i="10" a="1"/>
  <c r="B703" i="10" s="1"/>
  <c r="B702" i="10" a="1"/>
  <c r="B702" i="10" s="1"/>
  <c r="B701" i="10" a="1"/>
  <c r="B701" i="10" s="1"/>
  <c r="B700" i="10" a="1"/>
  <c r="B700" i="10" s="1"/>
  <c r="B699" i="10" a="1"/>
  <c r="B699" i="10" s="1"/>
  <c r="B698" i="10" a="1"/>
  <c r="B698" i="10" s="1"/>
  <c r="B697" i="10" a="1"/>
  <c r="B697" i="10" s="1"/>
  <c r="B696" i="10" a="1"/>
  <c r="B696" i="10" s="1"/>
  <c r="B695" i="10" a="1"/>
  <c r="B695" i="10" s="1"/>
  <c r="B694" i="10" a="1"/>
  <c r="B694" i="10" s="1"/>
  <c r="B693" i="10" a="1"/>
  <c r="B693" i="10" s="1"/>
  <c r="B692" i="10" a="1"/>
  <c r="B692" i="10" s="1"/>
  <c r="B691" i="10" a="1"/>
  <c r="B691" i="10" s="1"/>
  <c r="B690" i="10" a="1"/>
  <c r="B690" i="10" s="1"/>
  <c r="B689" i="10" a="1"/>
  <c r="B689" i="10" s="1"/>
  <c r="B688" i="10" a="1"/>
  <c r="B688" i="10" s="1"/>
  <c r="B687" i="10" a="1"/>
  <c r="B687" i="10" s="1"/>
  <c r="B686" i="10" a="1"/>
  <c r="B686" i="10" s="1"/>
  <c r="B685" i="10" a="1"/>
  <c r="B685" i="10" s="1"/>
  <c r="B684" i="10" a="1"/>
  <c r="B684" i="10" s="1"/>
  <c r="B683" i="10" a="1"/>
  <c r="B683" i="10" s="1"/>
  <c r="B682" i="10" a="1"/>
  <c r="B682" i="10" s="1"/>
  <c r="B681" i="10" a="1"/>
  <c r="B681" i="10" s="1"/>
  <c r="B680" i="10" a="1"/>
  <c r="B680" i="10" s="1"/>
  <c r="B679" i="10" a="1"/>
  <c r="B679" i="10" s="1"/>
  <c r="B678" i="10" a="1"/>
  <c r="B678" i="10" s="1"/>
  <c r="B677" i="10" a="1"/>
  <c r="B677" i="10" s="1"/>
  <c r="B676" i="10" a="1"/>
  <c r="B676" i="10" s="1"/>
  <c r="B675" i="10" a="1"/>
  <c r="B675" i="10" s="1"/>
  <c r="B674" i="10" a="1"/>
  <c r="B674" i="10" s="1"/>
  <c r="B673" i="10" a="1"/>
  <c r="B673" i="10" s="1"/>
  <c r="B672" i="10" a="1"/>
  <c r="B672" i="10" s="1"/>
  <c r="B671" i="10" a="1"/>
  <c r="B671" i="10" s="1"/>
  <c r="B670" i="10" a="1"/>
  <c r="B670" i="10" s="1"/>
  <c r="B669" i="10" a="1"/>
  <c r="B669" i="10" s="1"/>
  <c r="B668" i="10" a="1"/>
  <c r="B668" i="10" s="1"/>
  <c r="B667" i="10" a="1"/>
  <c r="B667" i="10" s="1"/>
  <c r="B666" i="10" a="1"/>
  <c r="B666" i="10" s="1"/>
  <c r="B665" i="10" a="1"/>
  <c r="B665" i="10" s="1"/>
  <c r="B664" i="10" a="1"/>
  <c r="B664" i="10" s="1"/>
  <c r="B663" i="10" a="1"/>
  <c r="B663" i="10" s="1"/>
  <c r="B662" i="10" a="1"/>
  <c r="B662" i="10" s="1"/>
  <c r="B661" i="10" a="1"/>
  <c r="B661" i="10" s="1"/>
  <c r="B660" i="10" a="1"/>
  <c r="B660" i="10" s="1"/>
  <c r="B659" i="10" a="1"/>
  <c r="B659" i="10" s="1"/>
  <c r="B658" i="10" a="1"/>
  <c r="B658" i="10" s="1"/>
  <c r="B657" i="10" a="1"/>
  <c r="B657" i="10" s="1"/>
  <c r="B656" i="10" a="1"/>
  <c r="B656" i="10" s="1"/>
  <c r="B655" i="10" a="1"/>
  <c r="B655" i="10" s="1"/>
  <c r="B654" i="10" a="1"/>
  <c r="B654" i="10" s="1"/>
  <c r="B653" i="10" a="1"/>
  <c r="B653" i="10" s="1"/>
  <c r="B652" i="10" a="1"/>
  <c r="B652" i="10" s="1"/>
  <c r="B651" i="10" a="1"/>
  <c r="B651" i="10" s="1"/>
  <c r="B650" i="10" a="1"/>
  <c r="B650" i="10" s="1"/>
  <c r="B649" i="10" a="1"/>
  <c r="B649" i="10" s="1"/>
  <c r="B648" i="10" a="1"/>
  <c r="B648" i="10" s="1"/>
  <c r="B647" i="10" a="1"/>
  <c r="B647" i="10" s="1"/>
  <c r="B646" i="10" a="1"/>
  <c r="B646" i="10" s="1"/>
  <c r="B645" i="10" a="1"/>
  <c r="B645" i="10" s="1"/>
  <c r="B644" i="10" a="1"/>
  <c r="B644" i="10" s="1"/>
  <c r="B643" i="10" a="1"/>
  <c r="B643" i="10" s="1"/>
  <c r="B642" i="10" a="1"/>
  <c r="B642" i="10" s="1"/>
  <c r="B641" i="10" a="1"/>
  <c r="B641" i="10" s="1"/>
  <c r="B640" i="10" a="1"/>
  <c r="B640" i="10" s="1"/>
  <c r="B639" i="10" a="1"/>
  <c r="B639" i="10" s="1"/>
  <c r="B638" i="10" a="1"/>
  <c r="B638" i="10" s="1"/>
  <c r="B637" i="10" a="1"/>
  <c r="B637" i="10" s="1"/>
  <c r="B636" i="10" a="1"/>
  <c r="B636" i="10" s="1"/>
  <c r="B635" i="10" a="1"/>
  <c r="B635" i="10" s="1"/>
  <c r="B634" i="10" a="1"/>
  <c r="B634" i="10" s="1"/>
  <c r="B633" i="10" a="1"/>
  <c r="B633" i="10" s="1"/>
  <c r="B632" i="10" a="1"/>
  <c r="B632" i="10" s="1"/>
  <c r="B631" i="10" a="1"/>
  <c r="B631" i="10" s="1"/>
  <c r="B630" i="10" a="1"/>
  <c r="B630" i="10" s="1"/>
  <c r="B629" i="10" a="1"/>
  <c r="B629" i="10" s="1"/>
  <c r="B628" i="10" a="1"/>
  <c r="B628" i="10" s="1"/>
  <c r="B627" i="10" a="1"/>
  <c r="B627" i="10" s="1"/>
  <c r="B626" i="10" a="1"/>
  <c r="B626" i="10" s="1"/>
  <c r="B625" i="10" a="1"/>
  <c r="B625" i="10" s="1"/>
  <c r="B624" i="10" a="1"/>
  <c r="B624" i="10" s="1"/>
  <c r="B623" i="10" a="1"/>
  <c r="B623" i="10" s="1"/>
  <c r="B622" i="10" a="1"/>
  <c r="B622" i="10" s="1"/>
  <c r="B621" i="10" a="1"/>
  <c r="B621" i="10" s="1"/>
  <c r="B620" i="10" a="1"/>
  <c r="B620" i="10" s="1"/>
  <c r="B619" i="10" a="1"/>
  <c r="B619" i="10" s="1"/>
  <c r="B618" i="10" a="1"/>
  <c r="B618" i="10" s="1"/>
  <c r="B617" i="10" a="1"/>
  <c r="B617" i="10" s="1"/>
  <c r="B616" i="10" a="1"/>
  <c r="B616" i="10" s="1"/>
  <c r="B615" i="10" a="1"/>
  <c r="B615" i="10" s="1"/>
  <c r="B614" i="10" a="1"/>
  <c r="B614" i="10" s="1"/>
  <c r="B613" i="10" a="1"/>
  <c r="B613" i="10" s="1"/>
  <c r="B612" i="10" a="1"/>
  <c r="B612" i="10" s="1"/>
  <c r="B611" i="10" a="1"/>
  <c r="B611" i="10" s="1"/>
  <c r="B610" i="10" a="1"/>
  <c r="B610" i="10" s="1"/>
  <c r="B609" i="10" a="1"/>
  <c r="B609" i="10" s="1"/>
  <c r="B608" i="10" a="1"/>
  <c r="B608" i="10" s="1"/>
  <c r="B607" i="10" a="1"/>
  <c r="B607" i="10" s="1"/>
  <c r="B606" i="10" a="1"/>
  <c r="B606" i="10" s="1"/>
  <c r="B605" i="10" a="1"/>
  <c r="B605" i="10" s="1"/>
  <c r="B604" i="10" a="1"/>
  <c r="B604" i="10" s="1"/>
  <c r="B603" i="10" a="1"/>
  <c r="B603" i="10" s="1"/>
  <c r="B602" i="10" a="1"/>
  <c r="B602" i="10" s="1"/>
  <c r="B601" i="10" a="1"/>
  <c r="B601" i="10" s="1"/>
  <c r="B600" i="10" a="1"/>
  <c r="B600" i="10" s="1"/>
  <c r="B599" i="10" a="1"/>
  <c r="B599" i="10" s="1"/>
  <c r="B598" i="10" a="1"/>
  <c r="B598" i="10" s="1"/>
  <c r="B597" i="10" a="1"/>
  <c r="B597" i="10" s="1"/>
  <c r="B596" i="10" a="1"/>
  <c r="B596" i="10" s="1"/>
  <c r="B595" i="10" a="1"/>
  <c r="B595" i="10" s="1"/>
  <c r="B594" i="10" a="1"/>
  <c r="B594" i="10" s="1"/>
  <c r="B593" i="10" a="1"/>
  <c r="B593" i="10" s="1"/>
  <c r="B592" i="10" a="1"/>
  <c r="B592" i="10" s="1"/>
  <c r="B591" i="10" a="1"/>
  <c r="B591" i="10" s="1"/>
  <c r="B590" i="10" a="1"/>
  <c r="B590" i="10" s="1"/>
  <c r="B589" i="10" a="1"/>
  <c r="B589" i="10" s="1"/>
  <c r="B588" i="10" a="1"/>
  <c r="B588" i="10" s="1"/>
  <c r="B587" i="10" a="1"/>
  <c r="B587" i="10" s="1"/>
  <c r="B586" i="10" a="1"/>
  <c r="B586" i="10" s="1"/>
  <c r="B585" i="10" a="1"/>
  <c r="B585" i="10" s="1"/>
  <c r="B584" i="10" a="1"/>
  <c r="B584" i="10" s="1"/>
  <c r="B583" i="10" a="1"/>
  <c r="B583" i="10" s="1"/>
  <c r="B582" i="10" a="1"/>
  <c r="B582" i="10" s="1"/>
  <c r="B581" i="10" a="1"/>
  <c r="B581" i="10" s="1"/>
  <c r="B580" i="10" a="1"/>
  <c r="B580" i="10" s="1"/>
  <c r="B579" i="10" a="1"/>
  <c r="B579" i="10" s="1"/>
  <c r="B578" i="10" a="1"/>
  <c r="B578" i="10" s="1"/>
  <c r="B577" i="10" a="1"/>
  <c r="B577" i="10" s="1"/>
  <c r="B576" i="10" a="1"/>
  <c r="B576" i="10" s="1"/>
  <c r="B575" i="10" a="1"/>
  <c r="B575" i="10" s="1"/>
  <c r="B574" i="10" a="1"/>
  <c r="B574" i="10" s="1"/>
  <c r="B573" i="10" a="1"/>
  <c r="B573" i="10" s="1"/>
  <c r="B572" i="10" a="1"/>
  <c r="B572" i="10" s="1"/>
  <c r="B571" i="10" a="1"/>
  <c r="B571" i="10" s="1"/>
  <c r="B570" i="10" a="1"/>
  <c r="B570" i="10" s="1"/>
  <c r="B569" i="10" a="1"/>
  <c r="B569" i="10" s="1"/>
  <c r="B568" i="10" a="1"/>
  <c r="B568" i="10" s="1"/>
  <c r="B567" i="10" a="1"/>
  <c r="B567" i="10" s="1"/>
  <c r="B566" i="10" a="1"/>
  <c r="B566" i="10" s="1"/>
  <c r="B565" i="10" a="1"/>
  <c r="B565" i="10" s="1"/>
  <c r="B564" i="10" a="1"/>
  <c r="B564" i="10" s="1"/>
  <c r="B563" i="10" a="1"/>
  <c r="B563" i="10" s="1"/>
  <c r="B562" i="10" a="1"/>
  <c r="B562" i="10" s="1"/>
  <c r="B561" i="10" a="1"/>
  <c r="B561" i="10" s="1"/>
  <c r="B560" i="10" a="1"/>
  <c r="B560" i="10" s="1"/>
  <c r="B559" i="10" a="1"/>
  <c r="B559" i="10" s="1"/>
  <c r="B558" i="10" a="1"/>
  <c r="B558" i="10" s="1"/>
  <c r="B557" i="10" a="1"/>
  <c r="B557" i="10" s="1"/>
  <c r="B556" i="10" a="1"/>
  <c r="B556" i="10" s="1"/>
  <c r="B555" i="10" a="1"/>
  <c r="B555" i="10" s="1"/>
  <c r="B554" i="10" a="1"/>
  <c r="B554" i="10" s="1"/>
  <c r="B553" i="10" a="1"/>
  <c r="B553" i="10" s="1"/>
  <c r="B552" i="10" a="1"/>
  <c r="B552" i="10" s="1"/>
  <c r="B551" i="10" a="1"/>
  <c r="B551" i="10" s="1"/>
  <c r="B550" i="10" a="1"/>
  <c r="B550" i="10" s="1"/>
  <c r="B549" i="10" a="1"/>
  <c r="B549" i="10" s="1"/>
  <c r="B548" i="10" a="1"/>
  <c r="B548" i="10" s="1"/>
  <c r="B547" i="10" a="1"/>
  <c r="B547" i="10" s="1"/>
  <c r="B546" i="10" a="1"/>
  <c r="B546" i="10" s="1"/>
  <c r="B545" i="10" a="1"/>
  <c r="B545" i="10" s="1"/>
  <c r="B544" i="10" a="1"/>
  <c r="B544" i="10" s="1"/>
  <c r="B543" i="10" a="1"/>
  <c r="B543" i="10" s="1"/>
  <c r="B542" i="10" a="1"/>
  <c r="B542" i="10" s="1"/>
  <c r="B541" i="10" a="1"/>
  <c r="B541" i="10" s="1"/>
  <c r="B540" i="10" a="1"/>
  <c r="B540" i="10" s="1"/>
  <c r="B539" i="10" a="1"/>
  <c r="B539" i="10" s="1"/>
  <c r="B538" i="10" a="1"/>
  <c r="B538" i="10" s="1"/>
  <c r="B537" i="10" a="1"/>
  <c r="B537" i="10" s="1"/>
  <c r="B536" i="10" a="1"/>
  <c r="B536" i="10" s="1"/>
  <c r="B535" i="10" a="1"/>
  <c r="B535" i="10" s="1"/>
  <c r="B534" i="10" a="1"/>
  <c r="B534" i="10" s="1"/>
  <c r="B533" i="10" a="1"/>
  <c r="B533" i="10" s="1"/>
  <c r="B532" i="10" a="1"/>
  <c r="B532" i="10" s="1"/>
  <c r="B531" i="10" a="1"/>
  <c r="B531" i="10" s="1"/>
  <c r="B530" i="10" a="1"/>
  <c r="B530" i="10" s="1"/>
  <c r="B529" i="10" a="1"/>
  <c r="B529" i="10" s="1"/>
  <c r="B528" i="10" a="1"/>
  <c r="B528" i="10" s="1"/>
  <c r="B527" i="10" a="1"/>
  <c r="B527" i="10" s="1"/>
  <c r="B526" i="10" a="1"/>
  <c r="B526" i="10" s="1"/>
  <c r="B525" i="10" a="1"/>
  <c r="B525" i="10" s="1"/>
  <c r="B524" i="10" a="1"/>
  <c r="B524" i="10" s="1"/>
  <c r="B523" i="10" a="1"/>
  <c r="B523" i="10" s="1"/>
  <c r="B522" i="10" a="1"/>
  <c r="B522" i="10" s="1"/>
  <c r="B521" i="10" a="1"/>
  <c r="B521" i="10" s="1"/>
  <c r="B520" i="10" a="1"/>
  <c r="B520" i="10" s="1"/>
  <c r="B519" i="10" a="1"/>
  <c r="B519" i="10" s="1"/>
  <c r="B518" i="10" a="1"/>
  <c r="B518" i="10" s="1"/>
  <c r="B517" i="10" a="1"/>
  <c r="B517" i="10" s="1"/>
  <c r="B516" i="10" a="1"/>
  <c r="B516" i="10" s="1"/>
  <c r="B515" i="10" a="1"/>
  <c r="B515" i="10" s="1"/>
  <c r="B514" i="10" a="1"/>
  <c r="B514" i="10" s="1"/>
  <c r="B513" i="10" a="1"/>
  <c r="B513" i="10" s="1"/>
  <c r="B512" i="10" a="1"/>
  <c r="B512" i="10" s="1"/>
  <c r="B511" i="10" a="1"/>
  <c r="B511" i="10" s="1"/>
  <c r="B510" i="10" a="1"/>
  <c r="B510" i="10" s="1"/>
  <c r="B509" i="10" a="1"/>
  <c r="B509" i="10" s="1"/>
  <c r="B508" i="10" a="1"/>
  <c r="B508" i="10" s="1"/>
  <c r="B507" i="10" a="1"/>
  <c r="B507" i="10" s="1"/>
  <c r="B506" i="10" a="1"/>
  <c r="B506" i="10" s="1"/>
  <c r="B505" i="10" a="1"/>
  <c r="B505" i="10" s="1"/>
  <c r="B504" i="10" a="1"/>
  <c r="B504" i="10" s="1"/>
  <c r="B503" i="10" a="1"/>
  <c r="B503" i="10" s="1"/>
  <c r="B502" i="10" a="1"/>
  <c r="B502" i="10" s="1"/>
  <c r="B501" i="10" a="1"/>
  <c r="B501" i="10" s="1"/>
  <c r="B500" i="10" a="1"/>
  <c r="B500" i="10" s="1"/>
  <c r="B499" i="10" a="1"/>
  <c r="B499" i="10" s="1"/>
  <c r="B498" i="10" a="1"/>
  <c r="B498" i="10" s="1"/>
  <c r="B497" i="10" a="1"/>
  <c r="B497" i="10" s="1"/>
  <c r="B496" i="10" a="1"/>
  <c r="B496" i="10" s="1"/>
  <c r="B495" i="10" a="1"/>
  <c r="B495" i="10" s="1"/>
  <c r="B494" i="10" a="1"/>
  <c r="B494" i="10" s="1"/>
  <c r="B493" i="10" a="1"/>
  <c r="B493" i="10" s="1"/>
  <c r="B492" i="10" a="1"/>
  <c r="B492" i="10" s="1"/>
  <c r="B491" i="10" a="1"/>
  <c r="B491" i="10" s="1"/>
  <c r="B490" i="10" a="1"/>
  <c r="B490" i="10" s="1"/>
  <c r="B489" i="10" a="1"/>
  <c r="B489" i="10" s="1"/>
  <c r="B488" i="10" a="1"/>
  <c r="B488" i="10" s="1"/>
  <c r="B487" i="10" a="1"/>
  <c r="B487" i="10" s="1"/>
  <c r="B486" i="10" a="1"/>
  <c r="B486" i="10" s="1"/>
  <c r="B485" i="10" a="1"/>
  <c r="B485" i="10" s="1"/>
  <c r="B484" i="10" a="1"/>
  <c r="B484" i="10" s="1"/>
  <c r="B483" i="10" a="1"/>
  <c r="B483" i="10" s="1"/>
  <c r="B482" i="10" a="1"/>
  <c r="B482" i="10" s="1"/>
  <c r="B481" i="10" a="1"/>
  <c r="B481" i="10" s="1"/>
  <c r="B480" i="10" a="1"/>
  <c r="B480" i="10" s="1"/>
  <c r="B479" i="10" a="1"/>
  <c r="B479" i="10" s="1"/>
  <c r="B478" i="10" a="1"/>
  <c r="B478" i="10" s="1"/>
  <c r="B477" i="10" a="1"/>
  <c r="B477" i="10" s="1"/>
  <c r="B476" i="10" a="1"/>
  <c r="B476" i="10" s="1"/>
  <c r="B475" i="10" a="1"/>
  <c r="B475" i="10" s="1"/>
  <c r="B474" i="10" a="1"/>
  <c r="B474" i="10" s="1"/>
  <c r="B473" i="10" a="1"/>
  <c r="B473" i="10" s="1"/>
  <c r="B472" i="10" a="1"/>
  <c r="B472" i="10" s="1"/>
  <c r="B471" i="10" a="1"/>
  <c r="B471" i="10" s="1"/>
  <c r="B470" i="10" a="1"/>
  <c r="B470" i="10" s="1"/>
  <c r="B469" i="10" a="1"/>
  <c r="B469" i="10" s="1"/>
  <c r="B468" i="10" a="1"/>
  <c r="B468" i="10" s="1"/>
  <c r="B467" i="10" a="1"/>
  <c r="B467" i="10" s="1"/>
  <c r="B466" i="10" a="1"/>
  <c r="B466" i="10" s="1"/>
  <c r="B465" i="10" a="1"/>
  <c r="B465" i="10" s="1"/>
  <c r="B464" i="10" a="1"/>
  <c r="B464" i="10" s="1"/>
  <c r="B463" i="10" a="1"/>
  <c r="B463" i="10" s="1"/>
  <c r="B462" i="10" a="1"/>
  <c r="B462" i="10" s="1"/>
  <c r="B461" i="10" a="1"/>
  <c r="B461" i="10" s="1"/>
  <c r="B460" i="10" a="1"/>
  <c r="B460" i="10" s="1"/>
  <c r="B459" i="10" a="1"/>
  <c r="B459" i="10" s="1"/>
  <c r="B458" i="10" a="1"/>
  <c r="B458" i="10" s="1"/>
  <c r="B457" i="10" a="1"/>
  <c r="B457" i="10" s="1"/>
  <c r="B456" i="10" a="1"/>
  <c r="B456" i="10" s="1"/>
  <c r="B455" i="10" a="1"/>
  <c r="B455" i="10" s="1"/>
  <c r="B454" i="10" a="1"/>
  <c r="B454" i="10" s="1"/>
  <c r="B453" i="10" a="1"/>
  <c r="B453" i="10" s="1"/>
  <c r="B452" i="10" a="1"/>
  <c r="B452" i="10" s="1"/>
  <c r="B451" i="10" a="1"/>
  <c r="B451" i="10" s="1"/>
  <c r="B450" i="10" a="1"/>
  <c r="B450" i="10" s="1"/>
  <c r="B449" i="10" a="1"/>
  <c r="B449" i="10" s="1"/>
  <c r="B448" i="10" a="1"/>
  <c r="B448" i="10" s="1"/>
  <c r="B447" i="10" a="1"/>
  <c r="B447" i="10" s="1"/>
  <c r="B446" i="10" a="1"/>
  <c r="B446" i="10" s="1"/>
  <c r="B445" i="10" a="1"/>
  <c r="B445" i="10" s="1"/>
  <c r="B444" i="10" a="1"/>
  <c r="B444" i="10" s="1"/>
  <c r="B443" i="10" a="1"/>
  <c r="B443" i="10" s="1"/>
  <c r="B442" i="10" a="1"/>
  <c r="B442" i="10" s="1"/>
  <c r="B441" i="10" a="1"/>
  <c r="B441" i="10" s="1"/>
  <c r="B440" i="10" a="1"/>
  <c r="B440" i="10" s="1"/>
  <c r="B439" i="10" a="1"/>
  <c r="B439" i="10" s="1"/>
  <c r="B438" i="10" a="1"/>
  <c r="B438" i="10" s="1"/>
  <c r="B437" i="10" a="1"/>
  <c r="B437" i="10" s="1"/>
  <c r="B436" i="10" a="1"/>
  <c r="B436" i="10" s="1"/>
  <c r="B435" i="10" a="1"/>
  <c r="B435" i="10" s="1"/>
  <c r="B434" i="10" a="1"/>
  <c r="B434" i="10" s="1"/>
  <c r="B433" i="10" a="1"/>
  <c r="B433" i="10" s="1"/>
  <c r="B432" i="10" a="1"/>
  <c r="B432" i="10" s="1"/>
  <c r="B431" i="10" a="1"/>
  <c r="B431" i="10" s="1"/>
  <c r="B430" i="10" a="1"/>
  <c r="B430" i="10" s="1"/>
  <c r="B429" i="10" a="1"/>
  <c r="B429" i="10" s="1"/>
  <c r="B428" i="10" a="1"/>
  <c r="B428" i="10" s="1"/>
  <c r="B427" i="10" a="1"/>
  <c r="B427" i="10" s="1"/>
  <c r="B426" i="10" a="1"/>
  <c r="B426" i="10" s="1"/>
  <c r="B425" i="10" a="1"/>
  <c r="B425" i="10" s="1"/>
  <c r="B424" i="10" a="1"/>
  <c r="B424" i="10" s="1"/>
  <c r="B423" i="10" a="1"/>
  <c r="B423" i="10" s="1"/>
  <c r="B422" i="10" a="1"/>
  <c r="B422" i="10" s="1"/>
  <c r="B421" i="10" a="1"/>
  <c r="B421" i="10" s="1"/>
  <c r="B420" i="10" a="1"/>
  <c r="B420" i="10" s="1"/>
  <c r="B419" i="10" a="1"/>
  <c r="B419" i="10" s="1"/>
  <c r="B418" i="10" a="1"/>
  <c r="B418" i="10" s="1"/>
  <c r="B417" i="10" a="1"/>
  <c r="B417" i="10" s="1"/>
  <c r="B416" i="10" a="1"/>
  <c r="B416" i="10" s="1"/>
  <c r="B415" i="10" a="1"/>
  <c r="B415" i="10" s="1"/>
  <c r="B414" i="10" a="1"/>
  <c r="B414" i="10" s="1"/>
  <c r="B413" i="10" a="1"/>
  <c r="B413" i="10" s="1"/>
  <c r="B412" i="10" a="1"/>
  <c r="B412" i="10" s="1"/>
  <c r="B411" i="10" a="1"/>
  <c r="B411" i="10" s="1"/>
  <c r="B410" i="10" a="1"/>
  <c r="B410" i="10" s="1"/>
  <c r="B409" i="10" a="1"/>
  <c r="B409" i="10" s="1"/>
  <c r="B408" i="10" a="1"/>
  <c r="B408" i="10" s="1"/>
  <c r="B407" i="10" a="1"/>
  <c r="B407" i="10" s="1"/>
  <c r="B406" i="10" a="1"/>
  <c r="B406" i="10" s="1"/>
  <c r="B405" i="10" a="1"/>
  <c r="B405" i="10" s="1"/>
  <c r="B404" i="10" a="1"/>
  <c r="B404" i="10" s="1"/>
  <c r="B403" i="10" a="1"/>
  <c r="B403" i="10" s="1"/>
  <c r="B402" i="10" a="1"/>
  <c r="B402" i="10" s="1"/>
  <c r="B401" i="10" a="1"/>
  <c r="B401" i="10" s="1"/>
  <c r="B400" i="10" a="1"/>
  <c r="B400" i="10" s="1"/>
  <c r="B399" i="10" a="1"/>
  <c r="B399" i="10" s="1"/>
  <c r="B398" i="10" a="1"/>
  <c r="B398" i="10" s="1"/>
  <c r="B397" i="10" a="1"/>
  <c r="B397" i="10" s="1"/>
  <c r="B396" i="10" a="1"/>
  <c r="B396" i="10" s="1"/>
  <c r="B395" i="10" a="1"/>
  <c r="B395" i="10" s="1"/>
  <c r="B394" i="10" a="1"/>
  <c r="B394" i="10" s="1"/>
  <c r="B393" i="10" a="1"/>
  <c r="B393" i="10" s="1"/>
  <c r="B392" i="10" a="1"/>
  <c r="B392" i="10" s="1"/>
  <c r="B391" i="10" a="1"/>
  <c r="B391" i="10" s="1"/>
  <c r="B390" i="10" a="1"/>
  <c r="B390" i="10" s="1"/>
  <c r="B389" i="10" a="1"/>
  <c r="B389" i="10" s="1"/>
  <c r="B388" i="10" a="1"/>
  <c r="B388" i="10" s="1"/>
  <c r="B387" i="10" a="1"/>
  <c r="B387" i="10" s="1"/>
  <c r="B386" i="10" a="1"/>
  <c r="B386" i="10" s="1"/>
  <c r="B385" i="10" a="1"/>
  <c r="B385" i="10" s="1"/>
  <c r="B384" i="10" a="1"/>
  <c r="B384" i="10" s="1"/>
  <c r="B383" i="10" a="1"/>
  <c r="B383" i="10" s="1"/>
  <c r="B382" i="10" a="1"/>
  <c r="B382" i="10" s="1"/>
  <c r="B381" i="10" a="1"/>
  <c r="B381" i="10" s="1"/>
  <c r="B380" i="10" a="1"/>
  <c r="B380" i="10" s="1"/>
  <c r="B379" i="10" a="1"/>
  <c r="B379" i="10" s="1"/>
  <c r="B378" i="10" a="1"/>
  <c r="B378" i="10" s="1"/>
  <c r="B377" i="10" a="1"/>
  <c r="B377" i="10" s="1"/>
  <c r="B376" i="10" a="1"/>
  <c r="B376" i="10" s="1"/>
  <c r="B375" i="10" a="1"/>
  <c r="B375" i="10" s="1"/>
  <c r="B374" i="10" a="1"/>
  <c r="B374" i="10" s="1"/>
  <c r="B373" i="10" a="1"/>
  <c r="B373" i="10" s="1"/>
  <c r="B372" i="10" a="1"/>
  <c r="B372" i="10" s="1"/>
  <c r="B371" i="10" a="1"/>
  <c r="B371" i="10" s="1"/>
  <c r="B370" i="10" a="1"/>
  <c r="B370" i="10" s="1"/>
  <c r="B369" i="10" a="1"/>
  <c r="B369" i="10" s="1"/>
  <c r="B368" i="10" a="1"/>
  <c r="B368" i="10" s="1"/>
  <c r="B367" i="10" a="1"/>
  <c r="B367" i="10" s="1"/>
  <c r="B366" i="10" a="1"/>
  <c r="B366" i="10" s="1"/>
  <c r="B365" i="10" a="1"/>
  <c r="B365" i="10" s="1"/>
  <c r="B364" i="10" a="1"/>
  <c r="B364" i="10" s="1"/>
  <c r="B363" i="10" a="1"/>
  <c r="B363" i="10" s="1"/>
  <c r="B362" i="10" a="1"/>
  <c r="B362" i="10" s="1"/>
  <c r="B361" i="10" a="1"/>
  <c r="B361" i="10" s="1"/>
  <c r="B360" i="10" a="1"/>
  <c r="B360" i="10" s="1"/>
  <c r="B359" i="10" a="1"/>
  <c r="B359" i="10" s="1"/>
  <c r="B358" i="10" a="1"/>
  <c r="B358" i="10" s="1"/>
  <c r="B357" i="10" a="1"/>
  <c r="B357" i="10" s="1"/>
  <c r="B356" i="10" a="1"/>
  <c r="B356" i="10" s="1"/>
  <c r="B355" i="10" a="1"/>
  <c r="B355" i="10" s="1"/>
  <c r="B354" i="10" a="1"/>
  <c r="B354" i="10" s="1"/>
  <c r="B353" i="10" a="1"/>
  <c r="B353" i="10" s="1"/>
  <c r="B352" i="10" a="1"/>
  <c r="B352" i="10" s="1"/>
  <c r="B351" i="10" a="1"/>
  <c r="B351" i="10" s="1"/>
  <c r="B350" i="10" a="1"/>
  <c r="B350" i="10" s="1"/>
  <c r="B349" i="10" a="1"/>
  <c r="B349" i="10" s="1"/>
  <c r="B348" i="10" a="1"/>
  <c r="B348" i="10" s="1"/>
  <c r="B347" i="10" a="1"/>
  <c r="B347" i="10" s="1"/>
  <c r="B346" i="10" a="1"/>
  <c r="B346" i="10" s="1"/>
  <c r="B345" i="10" a="1"/>
  <c r="B345" i="10" s="1"/>
  <c r="B344" i="10" a="1"/>
  <c r="B344" i="10" s="1"/>
  <c r="B343" i="10" a="1"/>
  <c r="B343" i="10" s="1"/>
  <c r="B342" i="10" a="1"/>
  <c r="B342" i="10" s="1"/>
  <c r="B341" i="10" a="1"/>
  <c r="B341" i="10" s="1"/>
  <c r="B340" i="10" a="1"/>
  <c r="B340" i="10" s="1"/>
  <c r="B339" i="10" a="1"/>
  <c r="B339" i="10" s="1"/>
  <c r="B338" i="10" a="1"/>
  <c r="B338" i="10" s="1"/>
  <c r="B337" i="10" a="1"/>
  <c r="B337" i="10" s="1"/>
  <c r="B336" i="10" a="1"/>
  <c r="B336" i="10" s="1"/>
  <c r="B335" i="10" a="1"/>
  <c r="B335" i="10" s="1"/>
  <c r="B334" i="10" a="1"/>
  <c r="B334" i="10" s="1"/>
  <c r="B333" i="10" a="1"/>
  <c r="B333" i="10" s="1"/>
  <c r="B332" i="10" a="1"/>
  <c r="B332" i="10" s="1"/>
  <c r="B331" i="10" a="1"/>
  <c r="B331" i="10" s="1"/>
  <c r="B330" i="10" a="1"/>
  <c r="B330" i="10" s="1"/>
  <c r="B329" i="10" a="1"/>
  <c r="B329" i="10" s="1"/>
  <c r="B328" i="10" a="1"/>
  <c r="B328" i="10" s="1"/>
  <c r="B327" i="10" a="1"/>
  <c r="B327" i="10" s="1"/>
  <c r="B326" i="10" a="1"/>
  <c r="B326" i="10" s="1"/>
  <c r="B325" i="10" a="1"/>
  <c r="B325" i="10" s="1"/>
  <c r="B324" i="10" a="1"/>
  <c r="B324" i="10" s="1"/>
  <c r="B323" i="10" a="1"/>
  <c r="B323" i="10" s="1"/>
  <c r="B322" i="10" a="1"/>
  <c r="B322" i="10" s="1"/>
  <c r="B321" i="10" a="1"/>
  <c r="B321" i="10" s="1"/>
  <c r="B320" i="10" a="1"/>
  <c r="B320" i="10" s="1"/>
  <c r="B319" i="10" a="1"/>
  <c r="B319" i="10" s="1"/>
  <c r="B318" i="10" a="1"/>
  <c r="B318" i="10" s="1"/>
  <c r="B317" i="10" a="1"/>
  <c r="B317" i="10" s="1"/>
  <c r="B316" i="10" a="1"/>
  <c r="B316" i="10" s="1"/>
  <c r="B315" i="10" a="1"/>
  <c r="B315" i="10" s="1"/>
  <c r="B314" i="10" a="1"/>
  <c r="B314" i="10" s="1"/>
  <c r="B313" i="10" a="1"/>
  <c r="B313" i="10" s="1"/>
  <c r="B312" i="10" a="1"/>
  <c r="B312" i="10" s="1"/>
  <c r="B311" i="10" a="1"/>
  <c r="B311" i="10" s="1"/>
  <c r="B310" i="10" a="1"/>
  <c r="B310" i="10" s="1"/>
  <c r="B309" i="10" a="1"/>
  <c r="B309" i="10" s="1"/>
  <c r="B308" i="10" a="1"/>
  <c r="B308" i="10" s="1"/>
  <c r="B307" i="10" a="1"/>
  <c r="B307" i="10" s="1"/>
  <c r="B306" i="10" a="1"/>
  <c r="B306" i="10" s="1"/>
  <c r="B305" i="10" a="1"/>
  <c r="B305" i="10" s="1"/>
  <c r="B276" i="10" a="1"/>
  <c r="B276" i="10" s="1"/>
  <c r="B275" i="10" a="1"/>
  <c r="B275" i="10" s="1"/>
  <c r="B274" i="10" a="1"/>
  <c r="B274" i="10" s="1"/>
  <c r="B273" i="10" a="1"/>
  <c r="B273" i="10" s="1"/>
  <c r="B272" i="10" a="1"/>
  <c r="B272" i="10" s="1"/>
  <c r="B271" i="10" a="1"/>
  <c r="B271" i="10" s="1"/>
  <c r="B270" i="10" a="1"/>
  <c r="B270" i="10" s="1"/>
  <c r="B269" i="10" a="1"/>
  <c r="B269" i="10" s="1"/>
  <c r="B268" i="10" a="1"/>
  <c r="B268" i="10" s="1"/>
  <c r="B267" i="10" a="1"/>
  <c r="B267" i="10" s="1"/>
  <c r="B266" i="10" a="1"/>
  <c r="B266" i="10" s="1"/>
  <c r="B265" i="10" a="1"/>
  <c r="B265" i="10" s="1"/>
  <c r="B264" i="10" a="1"/>
  <c r="B264" i="10" s="1"/>
  <c r="B263" i="10" a="1"/>
  <c r="B263" i="10" s="1"/>
  <c r="B262" i="10" a="1"/>
  <c r="B262" i="10" s="1"/>
  <c r="B261" i="10" a="1"/>
  <c r="B261" i="10" s="1"/>
  <c r="B260" i="10" a="1"/>
  <c r="B260" i="10" s="1"/>
  <c r="B259" i="10" a="1"/>
  <c r="B259" i="10" s="1"/>
  <c r="B258" i="10" a="1"/>
  <c r="B258" i="10" s="1"/>
  <c r="B257" i="10" a="1"/>
  <c r="B257" i="10" s="1"/>
  <c r="B256" i="10" a="1"/>
  <c r="B256" i="10" s="1"/>
  <c r="B255" i="10" a="1"/>
  <c r="B255" i="10" s="1"/>
  <c r="B254" i="10" a="1"/>
  <c r="B254" i="10" s="1"/>
  <c r="B253" i="10" a="1"/>
  <c r="B253" i="10" s="1"/>
  <c r="B252" i="10" a="1"/>
  <c r="B252" i="10" s="1"/>
  <c r="B251" i="10" a="1"/>
  <c r="B251" i="10" s="1"/>
  <c r="B250" i="10" a="1"/>
  <c r="B250" i="10" s="1"/>
  <c r="B249" i="10" a="1"/>
  <c r="B249" i="10" s="1"/>
  <c r="B248" i="10" a="1"/>
  <c r="B248" i="10" s="1"/>
  <c r="B247" i="10" a="1"/>
  <c r="B247" i="10" s="1"/>
  <c r="B246" i="10" a="1"/>
  <c r="B246" i="10" s="1"/>
  <c r="B245" i="10" a="1"/>
  <c r="B245" i="10" s="1"/>
  <c r="B244" i="10" a="1"/>
  <c r="B244" i="10" s="1"/>
  <c r="B243" i="10" a="1"/>
  <c r="B243" i="10" s="1"/>
  <c r="B242" i="10" a="1"/>
  <c r="B242" i="10" s="1"/>
  <c r="B241" i="10" a="1"/>
  <c r="B241" i="10" s="1"/>
  <c r="B240" i="10" a="1"/>
  <c r="B240" i="10" s="1"/>
  <c r="B239" i="10" a="1"/>
  <c r="B239" i="10" s="1"/>
  <c r="B238" i="10" a="1"/>
  <c r="B238" i="10" s="1"/>
  <c r="B237" i="10" a="1"/>
  <c r="B237" i="10" s="1"/>
  <c r="B236" i="10" a="1"/>
  <c r="B236" i="10" s="1"/>
  <c r="B235" i="10" a="1"/>
  <c r="B235" i="10" s="1"/>
  <c r="B234" i="10" a="1"/>
  <c r="B234" i="10" s="1"/>
  <c r="B233" i="10" a="1"/>
  <c r="B233" i="10" s="1"/>
  <c r="B232" i="10" a="1"/>
  <c r="B232" i="10" s="1"/>
  <c r="B231" i="10" a="1"/>
  <c r="B231" i="10" s="1"/>
  <c r="B230" i="10" a="1"/>
  <c r="B230" i="10" s="1"/>
  <c r="B229" i="10" a="1"/>
  <c r="B229" i="10" s="1"/>
  <c r="B228" i="10" a="1"/>
  <c r="B228" i="10" s="1"/>
  <c r="B227" i="10" a="1"/>
  <c r="B227" i="10" s="1"/>
  <c r="B226" i="10" a="1"/>
  <c r="B226" i="10" s="1"/>
  <c r="B225" i="10" a="1"/>
  <c r="B225" i="10" s="1"/>
  <c r="B224" i="10" a="1"/>
  <c r="B224" i="10" s="1"/>
  <c r="B223" i="10" a="1"/>
  <c r="B223" i="10" s="1"/>
  <c r="B222" i="10" a="1"/>
  <c r="B222" i="10" s="1"/>
  <c r="B221" i="10" a="1"/>
  <c r="B221" i="10" s="1"/>
  <c r="B220" i="10" a="1"/>
  <c r="B220" i="10" s="1"/>
  <c r="B219" i="10" a="1"/>
  <c r="B219" i="10" s="1"/>
  <c r="B218" i="10" a="1"/>
  <c r="B218" i="10" s="1"/>
  <c r="B189" i="10" a="1"/>
  <c r="B189" i="10" s="1"/>
  <c r="B188" i="10" a="1"/>
  <c r="B188" i="10" s="1"/>
  <c r="B187" i="10" a="1"/>
  <c r="B187" i="10" s="1"/>
  <c r="B186" i="10" a="1"/>
  <c r="B186" i="10" s="1"/>
  <c r="B185" i="10" a="1"/>
  <c r="B185" i="10" s="1"/>
  <c r="B184" i="10" a="1"/>
  <c r="B184" i="10" s="1"/>
  <c r="B183" i="10" a="1"/>
  <c r="B183" i="10" s="1"/>
  <c r="B182" i="10" a="1"/>
  <c r="B182" i="10" s="1"/>
  <c r="B181" i="10" a="1"/>
  <c r="B181" i="10" s="1"/>
  <c r="B180" i="10" a="1"/>
  <c r="B180" i="10" s="1"/>
  <c r="B179" i="10" a="1"/>
  <c r="B179" i="10" s="1"/>
  <c r="B178" i="10" a="1"/>
  <c r="B178" i="10" s="1"/>
  <c r="B177" i="10" a="1"/>
  <c r="B177" i="10" s="1"/>
  <c r="B176" i="10" a="1"/>
  <c r="B176" i="10" s="1"/>
  <c r="B175" i="10" a="1"/>
  <c r="B175" i="10" s="1"/>
  <c r="B174" i="10" a="1"/>
  <c r="B174" i="10" s="1"/>
  <c r="B173" i="10" a="1"/>
  <c r="B173" i="10" s="1"/>
  <c r="B172" i="10" a="1"/>
  <c r="B172" i="10" s="1"/>
  <c r="B171" i="10" a="1"/>
  <c r="B171" i="10" s="1"/>
  <c r="B170" i="10" a="1"/>
  <c r="B170" i="10" s="1"/>
  <c r="B169" i="10" a="1"/>
  <c r="B169" i="10" s="1"/>
  <c r="B168" i="10" a="1"/>
  <c r="B168" i="10" s="1"/>
  <c r="B167" i="10" a="1"/>
  <c r="B167" i="10" s="1"/>
  <c r="B166" i="10" a="1"/>
  <c r="B166" i="10" s="1"/>
  <c r="B165" i="10" a="1"/>
  <c r="B165" i="10" s="1"/>
  <c r="B164" i="10" a="1"/>
  <c r="B164" i="10" s="1"/>
  <c r="B163" i="10" a="1"/>
  <c r="B163" i="10" s="1"/>
  <c r="B162" i="10" a="1"/>
  <c r="B162" i="10" s="1"/>
  <c r="B161" i="10" a="1"/>
  <c r="B161" i="10" s="1"/>
  <c r="B160" i="10" a="1"/>
  <c r="B160" i="10" s="1"/>
  <c r="B159" i="10" a="1"/>
  <c r="B159" i="10" s="1"/>
  <c r="B158" i="10" a="1"/>
  <c r="B158" i="10" s="1"/>
  <c r="B157" i="10" a="1"/>
  <c r="B157" i="10" s="1"/>
  <c r="B156" i="10" a="1"/>
  <c r="B156" i="10" s="1"/>
  <c r="B155" i="10" a="1"/>
  <c r="B155" i="10" s="1"/>
  <c r="B154" i="10" a="1"/>
  <c r="B154" i="10" s="1"/>
  <c r="B153" i="10" a="1"/>
  <c r="B153" i="10" s="1"/>
  <c r="B152" i="10" a="1"/>
  <c r="B152" i="10" s="1"/>
  <c r="B151" i="10" a="1"/>
  <c r="B151" i="10" s="1"/>
  <c r="B150" i="10" a="1"/>
  <c r="B150" i="10" s="1"/>
  <c r="B149" i="10" a="1"/>
  <c r="B149" i="10" s="1"/>
  <c r="B148" i="10" a="1"/>
  <c r="B148" i="10" s="1"/>
  <c r="B147" i="10" a="1"/>
  <c r="B147" i="10" s="1"/>
  <c r="B146" i="10" a="1"/>
  <c r="B146" i="10" s="1"/>
  <c r="B145" i="10" a="1"/>
  <c r="B145" i="10" s="1"/>
  <c r="B144" i="10" a="1"/>
  <c r="B144" i="10" s="1"/>
  <c r="B143" i="10" a="1"/>
  <c r="B143" i="10" s="1"/>
  <c r="B142" i="10" a="1"/>
  <c r="B142" i="10" s="1"/>
  <c r="B141" i="10" a="1"/>
  <c r="B141" i="10" s="1"/>
  <c r="B140" i="10" a="1"/>
  <c r="B140" i="10" s="1"/>
  <c r="B139" i="10" a="1"/>
  <c r="B139" i="10" s="1"/>
  <c r="B138" i="10" a="1"/>
  <c r="B138" i="10" s="1"/>
  <c r="B137" i="10" a="1"/>
  <c r="B137" i="10" s="1"/>
  <c r="B136" i="10" a="1"/>
  <c r="B136" i="10" s="1"/>
  <c r="B135" i="10" a="1"/>
  <c r="B135" i="10" s="1"/>
  <c r="B134" i="10" a="1"/>
  <c r="B134" i="10" s="1"/>
  <c r="B133" i="10" a="1"/>
  <c r="B133" i="10" s="1"/>
  <c r="B132" i="10" a="1"/>
  <c r="B132" i="10" s="1"/>
  <c r="B131" i="10" a="1"/>
  <c r="B131" i="10" s="1"/>
  <c r="B130" i="10" a="1"/>
  <c r="B130" i="10" s="1"/>
  <c r="B129" i="10" a="1"/>
  <c r="B129" i="10" s="1"/>
  <c r="B128" i="10" a="1"/>
  <c r="B128" i="10" s="1"/>
  <c r="B127" i="10" a="1"/>
  <c r="B127" i="10" s="1"/>
  <c r="B126" i="10" a="1"/>
  <c r="B126" i="10" s="1"/>
  <c r="B125" i="10" a="1"/>
  <c r="B125" i="10" s="1"/>
  <c r="B124" i="10" a="1"/>
  <c r="B124" i="10" s="1"/>
  <c r="B123" i="10" a="1"/>
  <c r="B123" i="10" s="1"/>
  <c r="B122" i="10" a="1"/>
  <c r="B122" i="10" s="1"/>
  <c r="B121" i="10" a="1"/>
  <c r="B121" i="10" s="1"/>
  <c r="B120" i="10" a="1"/>
  <c r="B120" i="10" s="1"/>
  <c r="B119" i="10" a="1"/>
  <c r="B119" i="10" s="1"/>
  <c r="B118" i="10" a="1"/>
  <c r="B118" i="10" s="1"/>
  <c r="B117" i="10" a="1"/>
  <c r="B117" i="10" s="1"/>
  <c r="B116" i="10" a="1"/>
  <c r="B116" i="10" s="1"/>
  <c r="B115" i="10" a="1"/>
  <c r="B115" i="10" s="1"/>
  <c r="B114" i="10" a="1"/>
  <c r="B114" i="10" s="1"/>
  <c r="B113" i="10" a="1"/>
  <c r="B113" i="10" s="1"/>
  <c r="B112" i="10" a="1"/>
  <c r="B112" i="10" s="1"/>
  <c r="B111" i="10" a="1"/>
  <c r="B111" i="10" s="1"/>
  <c r="B110" i="10" a="1"/>
  <c r="B110" i="10" s="1"/>
  <c r="B109" i="10" a="1"/>
  <c r="B109" i="10" s="1"/>
  <c r="B108" i="10" a="1"/>
  <c r="B108" i="10" s="1"/>
  <c r="B107" i="10" a="1"/>
  <c r="B107" i="10" s="1"/>
  <c r="B106" i="10" a="1"/>
  <c r="B106" i="10" s="1"/>
  <c r="B105" i="10" a="1"/>
  <c r="B105" i="10" s="1"/>
  <c r="B104" i="10" a="1"/>
  <c r="B104" i="10" s="1"/>
  <c r="B103" i="10" a="1"/>
  <c r="B103" i="10" s="1"/>
  <c r="B102" i="10" a="1"/>
  <c r="B102" i="10" s="1"/>
  <c r="B101" i="10" a="1"/>
  <c r="B101" i="10" s="1"/>
  <c r="B100" i="10" a="1"/>
  <c r="B100" i="10" s="1"/>
  <c r="B99" i="10" a="1"/>
  <c r="B99" i="10" s="1"/>
  <c r="B98" i="10" a="1"/>
  <c r="B98" i="10" s="1"/>
  <c r="B97" i="10" a="1"/>
  <c r="B97" i="10" s="1"/>
  <c r="B96" i="10" a="1"/>
  <c r="B96" i="10" s="1"/>
  <c r="B95" i="10" a="1"/>
  <c r="B95" i="10" s="1"/>
  <c r="B94" i="10" a="1"/>
  <c r="B94" i="10" s="1"/>
  <c r="B93" i="10" a="1"/>
  <c r="B93" i="10" s="1"/>
  <c r="B92" i="10" a="1"/>
  <c r="B92" i="10" s="1"/>
  <c r="B91" i="10" a="1"/>
  <c r="B91" i="10" s="1"/>
  <c r="B90" i="10" a="1"/>
  <c r="B90" i="10" s="1"/>
  <c r="B89" i="10" a="1"/>
  <c r="B89" i="10" s="1"/>
  <c r="B88" i="10" a="1"/>
  <c r="B88" i="10" s="1"/>
  <c r="B87" i="10" a="1"/>
  <c r="B87" i="10" s="1"/>
  <c r="B86" i="10" a="1"/>
  <c r="B86" i="10" s="1"/>
  <c r="B85" i="10" a="1"/>
  <c r="B85" i="10" s="1"/>
  <c r="B84" i="10" a="1"/>
  <c r="B84" i="10" s="1"/>
  <c r="B83" i="10" a="1"/>
  <c r="B83" i="10" s="1"/>
  <c r="B82" i="10" a="1"/>
  <c r="B82" i="10" s="1"/>
  <c r="B81" i="10" a="1"/>
  <c r="B81" i="10" s="1"/>
  <c r="B80" i="10" a="1"/>
  <c r="B80" i="10" s="1"/>
  <c r="B79" i="10" a="1"/>
  <c r="B79" i="10" s="1"/>
  <c r="B78" i="10" a="1"/>
  <c r="B78" i="10" s="1"/>
  <c r="B77" i="10" a="1"/>
  <c r="B77" i="10" s="1"/>
  <c r="B76" i="10" a="1"/>
  <c r="B76" i="10" s="1"/>
  <c r="B75" i="10" a="1"/>
  <c r="B75" i="10" s="1"/>
  <c r="GX61" i="32" l="1"/>
  <c r="HO89" i="32"/>
  <c r="GX104" i="32"/>
  <c r="GX72" i="32"/>
  <c r="HO56" i="32"/>
  <c r="HO74" i="32"/>
  <c r="GX59" i="32"/>
  <c r="HO102" i="32"/>
  <c r="GX44" i="32"/>
  <c r="GX42" i="32"/>
  <c r="GX58" i="32"/>
  <c r="GX34" i="32"/>
  <c r="GX71" i="32"/>
  <c r="HO55" i="32"/>
  <c r="GX93" i="32"/>
  <c r="GX101" i="32"/>
  <c r="GX35" i="32"/>
  <c r="HO36" i="32"/>
  <c r="HO95" i="32"/>
  <c r="GX99" i="32"/>
  <c r="GX56" i="32"/>
  <c r="GX66" i="32"/>
  <c r="HO86" i="32"/>
  <c r="HO96" i="32"/>
  <c r="HO46" i="32"/>
  <c r="GX52" i="32"/>
  <c r="HO60" i="32"/>
  <c r="HO70" i="32"/>
  <c r="GX76" i="32"/>
  <c r="HO52" i="32"/>
  <c r="HO93" i="32"/>
  <c r="HO81" i="32"/>
  <c r="HO88" i="32"/>
  <c r="GX94" i="32"/>
  <c r="HO99" i="32"/>
  <c r="HO48" i="32"/>
  <c r="HO62" i="32"/>
  <c r="HO64" i="32"/>
  <c r="GX68" i="32"/>
  <c r="GX77" i="32"/>
  <c r="GX78" i="32"/>
  <c r="GX36" i="32"/>
  <c r="HO63" i="32"/>
  <c r="GX69" i="32"/>
  <c r="HO76" i="32"/>
  <c r="HO80" i="32"/>
  <c r="HO50" i="32"/>
  <c r="GX84" i="32"/>
  <c r="HO73" i="32"/>
  <c r="HO97" i="32"/>
  <c r="GX100" i="32"/>
  <c r="HO39" i="32"/>
  <c r="HO40" i="32"/>
  <c r="HO47" i="32"/>
  <c r="GX64" i="32"/>
  <c r="GX65" i="32"/>
  <c r="HO82" i="32"/>
  <c r="HO83" i="32"/>
  <c r="GX38" i="32"/>
  <c r="GX83" i="32"/>
  <c r="HO87" i="32"/>
  <c r="GX102" i="32"/>
  <c r="HO33" i="32"/>
  <c r="HO42" i="32"/>
  <c r="HO44" i="32"/>
  <c r="GX48" i="32"/>
  <c r="HO54" i="32"/>
  <c r="HO66" i="32"/>
  <c r="GX81" i="32"/>
  <c r="GX85" i="32"/>
  <c r="GX88" i="32"/>
  <c r="GX92" i="32"/>
  <c r="GX97" i="32"/>
  <c r="GX60" i="32"/>
  <c r="HO75" i="32"/>
  <c r="GX79" i="32"/>
  <c r="HO90" i="32"/>
  <c r="GX103" i="32"/>
  <c r="HO37" i="32"/>
  <c r="HO38" i="32"/>
  <c r="GX40" i="32"/>
  <c r="GX53" i="32"/>
  <c r="HO77" i="32"/>
  <c r="HO85" i="32"/>
  <c r="HO92" i="32"/>
  <c r="GX98" i="32"/>
  <c r="GX50" i="32"/>
  <c r="HO61" i="32"/>
  <c r="HO68" i="32"/>
  <c r="GX70" i="32"/>
  <c r="GX87" i="32"/>
  <c r="GX105" i="32"/>
  <c r="GX62" i="32"/>
  <c r="GX86" i="32"/>
  <c r="GX90" i="32"/>
  <c r="GX95" i="32"/>
  <c r="HO98" i="32"/>
  <c r="GX45" i="32"/>
  <c r="GX75" i="32"/>
  <c r="HO34" i="32"/>
  <c r="GX51" i="32"/>
  <c r="HO79" i="32"/>
  <c r="GX39" i="32"/>
  <c r="GX46" i="32"/>
  <c r="GX33" i="32"/>
  <c r="HO35" i="32"/>
  <c r="HO45" i="32"/>
  <c r="GX37" i="32"/>
  <c r="HO67" i="32"/>
  <c r="HO72" i="32"/>
  <c r="HO91" i="32"/>
  <c r="HO101" i="32"/>
  <c r="GX47" i="32"/>
  <c r="HO49" i="32"/>
  <c r="GX54" i="32"/>
  <c r="GX63" i="32"/>
  <c r="HO65" i="32"/>
  <c r="HO69" i="32"/>
  <c r="GX74" i="32"/>
  <c r="HO78" i="32"/>
  <c r="GX80" i="32"/>
  <c r="GX89" i="32"/>
  <c r="HO94" i="32"/>
  <c r="GX96" i="32"/>
  <c r="HO104" i="32"/>
  <c r="HO53" i="32"/>
  <c r="GX57" i="32"/>
  <c r="HO59" i="32"/>
  <c r="HO71" i="32"/>
  <c r="HO84" i="32"/>
  <c r="HO100" i="32"/>
  <c r="GX55" i="32"/>
  <c r="HO57" i="32"/>
  <c r="GX49" i="32"/>
  <c r="HO51" i="32"/>
  <c r="GX67" i="32"/>
  <c r="GX91" i="32"/>
  <c r="HO103" i="32"/>
  <c r="HO58" i="32"/>
  <c r="GX73" i="32"/>
  <c r="GX82" i="32"/>
  <c r="HO105" i="32"/>
  <c r="D80" i="10"/>
  <c r="E80" i="10"/>
  <c r="D128" i="10"/>
  <c r="E128" i="10"/>
  <c r="D184" i="10"/>
  <c r="E184" i="10"/>
  <c r="D260" i="10"/>
  <c r="E260" i="10"/>
  <c r="E336" i="10"/>
  <c r="D336" i="10"/>
  <c r="E384" i="10"/>
  <c r="D384" i="10"/>
  <c r="E424" i="10"/>
  <c r="D424" i="10"/>
  <c r="E472" i="10"/>
  <c r="D472" i="10"/>
  <c r="E520" i="10"/>
  <c r="D520" i="10"/>
  <c r="E568" i="10"/>
  <c r="D568" i="10"/>
  <c r="E616" i="10"/>
  <c r="D616" i="10"/>
  <c r="E664" i="10"/>
  <c r="D664" i="10"/>
  <c r="E712" i="10"/>
  <c r="D712" i="10"/>
  <c r="E760" i="10"/>
  <c r="D760" i="10"/>
  <c r="E800" i="10"/>
  <c r="D800" i="10"/>
  <c r="E856" i="10"/>
  <c r="D856" i="10"/>
  <c r="E950" i="10"/>
  <c r="D950" i="10"/>
  <c r="D105" i="10"/>
  <c r="E105" i="10"/>
  <c r="D161" i="10"/>
  <c r="E161" i="10"/>
  <c r="D245" i="10"/>
  <c r="E245" i="10"/>
  <c r="E321" i="10"/>
  <c r="D321" i="10"/>
  <c r="D90" i="10"/>
  <c r="E90" i="10"/>
  <c r="D98" i="10"/>
  <c r="E98" i="10"/>
  <c r="D106" i="10"/>
  <c r="E106" i="10"/>
  <c r="D114" i="10"/>
  <c r="E114" i="10"/>
  <c r="D122" i="10"/>
  <c r="E122" i="10"/>
  <c r="D130" i="10"/>
  <c r="E130" i="10"/>
  <c r="D138" i="10"/>
  <c r="E138" i="10"/>
  <c r="D146" i="10"/>
  <c r="E146" i="10"/>
  <c r="D154" i="10"/>
  <c r="E154" i="10"/>
  <c r="D162" i="10"/>
  <c r="E162" i="10"/>
  <c r="D170" i="10"/>
  <c r="E170" i="10"/>
  <c r="D178" i="10"/>
  <c r="E178" i="10"/>
  <c r="D186" i="10"/>
  <c r="E186" i="10"/>
  <c r="D222" i="10"/>
  <c r="E222" i="10"/>
  <c r="D230" i="10"/>
  <c r="E230" i="10"/>
  <c r="D238" i="10"/>
  <c r="E238" i="10"/>
  <c r="D246" i="10"/>
  <c r="E246" i="10"/>
  <c r="D254" i="10"/>
  <c r="E254" i="10"/>
  <c r="D262" i="10"/>
  <c r="E262" i="10"/>
  <c r="D270" i="10"/>
  <c r="E270" i="10"/>
  <c r="E306" i="10"/>
  <c r="D306" i="10"/>
  <c r="E314" i="10"/>
  <c r="D314" i="10"/>
  <c r="E322" i="10"/>
  <c r="D322" i="10"/>
  <c r="E330" i="10"/>
  <c r="D330" i="10"/>
  <c r="E338" i="10"/>
  <c r="D338" i="10"/>
  <c r="E346" i="10"/>
  <c r="D346" i="10"/>
  <c r="E354" i="10"/>
  <c r="D354" i="10"/>
  <c r="E362" i="10"/>
  <c r="D362" i="10"/>
  <c r="E370" i="10"/>
  <c r="D370" i="10"/>
  <c r="E378" i="10"/>
  <c r="D378" i="10"/>
  <c r="E386" i="10"/>
  <c r="D386" i="10"/>
  <c r="E394" i="10"/>
  <c r="D394" i="10"/>
  <c r="E402" i="10"/>
  <c r="D402" i="10"/>
  <c r="E410" i="10"/>
  <c r="D410" i="10"/>
  <c r="E418" i="10"/>
  <c r="D418" i="10"/>
  <c r="E426" i="10"/>
  <c r="D426" i="10"/>
  <c r="E434" i="10"/>
  <c r="D434" i="10"/>
  <c r="E442" i="10"/>
  <c r="D442" i="10"/>
  <c r="E450" i="10"/>
  <c r="D450" i="10"/>
  <c r="E458" i="10"/>
  <c r="D458" i="10"/>
  <c r="E466" i="10"/>
  <c r="D466" i="10"/>
  <c r="E474" i="10"/>
  <c r="D474" i="10"/>
  <c r="E482" i="10"/>
  <c r="D482" i="10"/>
  <c r="E490" i="10"/>
  <c r="D490" i="10"/>
  <c r="E498" i="10"/>
  <c r="D498" i="10"/>
  <c r="E506" i="10"/>
  <c r="D506" i="10"/>
  <c r="E514" i="10"/>
  <c r="D514" i="10"/>
  <c r="E522" i="10"/>
  <c r="D522" i="10"/>
  <c r="E530" i="10"/>
  <c r="D530" i="10"/>
  <c r="E538" i="10"/>
  <c r="D538" i="10"/>
  <c r="E546" i="10"/>
  <c r="D546" i="10"/>
  <c r="E554" i="10"/>
  <c r="D554" i="10"/>
  <c r="E562" i="10"/>
  <c r="D562" i="10"/>
  <c r="E570" i="10"/>
  <c r="D570" i="10"/>
  <c r="E578" i="10"/>
  <c r="D578" i="10"/>
  <c r="E586" i="10"/>
  <c r="D586" i="10"/>
  <c r="E594" i="10"/>
  <c r="D594" i="10"/>
  <c r="E602" i="10"/>
  <c r="D602" i="10"/>
  <c r="E610" i="10"/>
  <c r="D610" i="10"/>
  <c r="E618" i="10"/>
  <c r="D618" i="10"/>
  <c r="E626" i="10"/>
  <c r="D626" i="10"/>
  <c r="E634" i="10"/>
  <c r="D634" i="10"/>
  <c r="E642" i="10"/>
  <c r="D642" i="10"/>
  <c r="E650" i="10"/>
  <c r="D650" i="10"/>
  <c r="E658" i="10"/>
  <c r="D658" i="10"/>
  <c r="E666" i="10"/>
  <c r="D666" i="10"/>
  <c r="E674" i="10"/>
  <c r="D674" i="10"/>
  <c r="E682" i="10"/>
  <c r="D682" i="10"/>
  <c r="E690" i="10"/>
  <c r="D690" i="10"/>
  <c r="E698" i="10"/>
  <c r="D698" i="10"/>
  <c r="E706" i="10"/>
  <c r="D706" i="10"/>
  <c r="E714" i="10"/>
  <c r="D714" i="10"/>
  <c r="E722" i="10"/>
  <c r="D722" i="10"/>
  <c r="E730" i="10"/>
  <c r="D730" i="10"/>
  <c r="E738" i="10"/>
  <c r="D738" i="10"/>
  <c r="E746" i="10"/>
  <c r="D746" i="10"/>
  <c r="E754" i="10"/>
  <c r="D754" i="10"/>
  <c r="E762" i="10"/>
  <c r="D762" i="10"/>
  <c r="E770" i="10"/>
  <c r="D770" i="10"/>
  <c r="E778" i="10"/>
  <c r="D778" i="10"/>
  <c r="E786" i="10"/>
  <c r="D786" i="10"/>
  <c r="E794" i="10"/>
  <c r="D794" i="10"/>
  <c r="E802" i="10"/>
  <c r="D802" i="10"/>
  <c r="E810" i="10"/>
  <c r="D810" i="10"/>
  <c r="E818" i="10"/>
  <c r="D818" i="10"/>
  <c r="E826" i="10"/>
  <c r="D826" i="10"/>
  <c r="E834" i="10"/>
  <c r="D834" i="10"/>
  <c r="E842" i="10"/>
  <c r="D842" i="10"/>
  <c r="E850" i="10"/>
  <c r="D850" i="10"/>
  <c r="E858" i="10"/>
  <c r="D858" i="10"/>
  <c r="E866" i="10"/>
  <c r="D866" i="10"/>
  <c r="E904" i="10"/>
  <c r="D904" i="10"/>
  <c r="E912" i="10"/>
  <c r="D912" i="10"/>
  <c r="E920" i="10"/>
  <c r="D920" i="10"/>
  <c r="E928" i="10"/>
  <c r="D928" i="10"/>
  <c r="E936" i="10"/>
  <c r="D936" i="10"/>
  <c r="E944" i="10"/>
  <c r="D944" i="10"/>
  <c r="E952" i="10"/>
  <c r="D952" i="10"/>
  <c r="E894" i="10"/>
  <c r="D894" i="10"/>
  <c r="E886" i="10"/>
  <c r="D886" i="10"/>
  <c r="E878" i="10"/>
  <c r="D878" i="10"/>
  <c r="E895" i="10"/>
  <c r="D895" i="10"/>
  <c r="E303" i="10"/>
  <c r="D303" i="10"/>
  <c r="D297" i="10"/>
  <c r="E297" i="10"/>
  <c r="D289" i="10"/>
  <c r="E289" i="10"/>
  <c r="D281" i="10"/>
  <c r="E281" i="10"/>
  <c r="D96" i="10"/>
  <c r="E96" i="10"/>
  <c r="D144" i="10"/>
  <c r="E144" i="10"/>
  <c r="D220" i="10"/>
  <c r="E220" i="10"/>
  <c r="D276" i="10"/>
  <c r="E276" i="10"/>
  <c r="E344" i="10"/>
  <c r="D344" i="10"/>
  <c r="E392" i="10"/>
  <c r="D392" i="10"/>
  <c r="E440" i="10"/>
  <c r="D440" i="10"/>
  <c r="E488" i="10"/>
  <c r="D488" i="10"/>
  <c r="E536" i="10"/>
  <c r="D536" i="10"/>
  <c r="E584" i="10"/>
  <c r="D584" i="10"/>
  <c r="E632" i="10"/>
  <c r="D632" i="10"/>
  <c r="E672" i="10"/>
  <c r="D672" i="10"/>
  <c r="E720" i="10"/>
  <c r="D720" i="10"/>
  <c r="E768" i="10"/>
  <c r="D768" i="10"/>
  <c r="E816" i="10"/>
  <c r="D816" i="10"/>
  <c r="E848" i="10"/>
  <c r="D848" i="10"/>
  <c r="E934" i="10"/>
  <c r="D934" i="10"/>
  <c r="E880" i="10"/>
  <c r="D880" i="10"/>
  <c r="D113" i="10"/>
  <c r="E113" i="10"/>
  <c r="D169" i="10"/>
  <c r="E169" i="10"/>
  <c r="D253" i="10"/>
  <c r="E253" i="10"/>
  <c r="E329" i="10"/>
  <c r="D329" i="10"/>
  <c r="D82" i="10"/>
  <c r="E82" i="10"/>
  <c r="D75" i="10"/>
  <c r="E75" i="10"/>
  <c r="D83" i="10"/>
  <c r="E83" i="10"/>
  <c r="D91" i="10"/>
  <c r="E91" i="10"/>
  <c r="D99" i="10"/>
  <c r="E99" i="10"/>
  <c r="D107" i="10"/>
  <c r="E107" i="10"/>
  <c r="D115" i="10"/>
  <c r="E115" i="10"/>
  <c r="D123" i="10"/>
  <c r="E123" i="10"/>
  <c r="D131" i="10"/>
  <c r="E131" i="10"/>
  <c r="D139" i="10"/>
  <c r="E139" i="10"/>
  <c r="D147" i="10"/>
  <c r="E147" i="10"/>
  <c r="D155" i="10"/>
  <c r="E155" i="10"/>
  <c r="D163" i="10"/>
  <c r="E163" i="10"/>
  <c r="D171" i="10"/>
  <c r="E171" i="10"/>
  <c r="D179" i="10"/>
  <c r="E179" i="10"/>
  <c r="D187" i="10"/>
  <c r="E187" i="10"/>
  <c r="D223" i="10"/>
  <c r="E223" i="10"/>
  <c r="D231" i="10"/>
  <c r="E231" i="10"/>
  <c r="D239" i="10"/>
  <c r="E239" i="10"/>
  <c r="D247" i="10"/>
  <c r="E247" i="10"/>
  <c r="D255" i="10"/>
  <c r="E255" i="10"/>
  <c r="D263" i="10"/>
  <c r="E263" i="10"/>
  <c r="D271" i="10"/>
  <c r="E271" i="10"/>
  <c r="E307" i="10"/>
  <c r="D307" i="10"/>
  <c r="E315" i="10"/>
  <c r="D315" i="10"/>
  <c r="D323" i="10"/>
  <c r="E323" i="10"/>
  <c r="E331" i="10"/>
  <c r="D331" i="10"/>
  <c r="E339" i="10"/>
  <c r="D339" i="10"/>
  <c r="E347" i="10"/>
  <c r="D347" i="10"/>
  <c r="D355" i="10"/>
  <c r="E355" i="10"/>
  <c r="E363" i="10"/>
  <c r="D363" i="10"/>
  <c r="E371" i="10"/>
  <c r="D371" i="10"/>
  <c r="E379" i="10"/>
  <c r="D379" i="10"/>
  <c r="E387" i="10"/>
  <c r="D387" i="10"/>
  <c r="E395" i="10"/>
  <c r="D395" i="10"/>
  <c r="E403" i="10"/>
  <c r="D403" i="10"/>
  <c r="E411" i="10"/>
  <c r="D411" i="10"/>
  <c r="E419" i="10"/>
  <c r="D419" i="10"/>
  <c r="E427" i="10"/>
  <c r="D427" i="10"/>
  <c r="E435" i="10"/>
  <c r="D435" i="10"/>
  <c r="E443" i="10"/>
  <c r="D443" i="10"/>
  <c r="E451" i="10"/>
  <c r="D451" i="10"/>
  <c r="E459" i="10"/>
  <c r="D459" i="10"/>
  <c r="E467" i="10"/>
  <c r="D467" i="10"/>
  <c r="E475" i="10"/>
  <c r="D475" i="10"/>
  <c r="E483" i="10"/>
  <c r="D483" i="10"/>
  <c r="E491" i="10"/>
  <c r="D491" i="10"/>
  <c r="E499" i="10"/>
  <c r="D499" i="10"/>
  <c r="E507" i="10"/>
  <c r="D507" i="10"/>
  <c r="E515" i="10"/>
  <c r="D515" i="10"/>
  <c r="E523" i="10"/>
  <c r="D523" i="10"/>
  <c r="E531" i="10"/>
  <c r="D531" i="10"/>
  <c r="E539" i="10"/>
  <c r="D539" i="10"/>
  <c r="E547" i="10"/>
  <c r="D547" i="10"/>
  <c r="E555" i="10"/>
  <c r="D555" i="10"/>
  <c r="E563" i="10"/>
  <c r="D563" i="10"/>
  <c r="E571" i="10"/>
  <c r="D571" i="10"/>
  <c r="E579" i="10"/>
  <c r="D579" i="10"/>
  <c r="E587" i="10"/>
  <c r="D587" i="10"/>
  <c r="E595" i="10"/>
  <c r="D595" i="10"/>
  <c r="E603" i="10"/>
  <c r="D603" i="10"/>
  <c r="E611" i="10"/>
  <c r="D611" i="10"/>
  <c r="E619" i="10"/>
  <c r="D619" i="10"/>
  <c r="E627" i="10"/>
  <c r="D627" i="10"/>
  <c r="E635" i="10"/>
  <c r="D635" i="10"/>
  <c r="E643" i="10"/>
  <c r="D643" i="10"/>
  <c r="E651" i="10"/>
  <c r="D651" i="10"/>
  <c r="E659" i="10"/>
  <c r="D659" i="10"/>
  <c r="E667" i="10"/>
  <c r="D667" i="10"/>
  <c r="E675" i="10"/>
  <c r="D675" i="10"/>
  <c r="E683" i="10"/>
  <c r="D683" i="10"/>
  <c r="E691" i="10"/>
  <c r="D691" i="10"/>
  <c r="E699" i="10"/>
  <c r="D699" i="10"/>
  <c r="E707" i="10"/>
  <c r="D707" i="10"/>
  <c r="E715" i="10"/>
  <c r="D715" i="10"/>
  <c r="E723" i="10"/>
  <c r="D723" i="10"/>
  <c r="E731" i="10"/>
  <c r="D731" i="10"/>
  <c r="E739" i="10"/>
  <c r="D739" i="10"/>
  <c r="E747" i="10"/>
  <c r="D747" i="10"/>
  <c r="E755" i="10"/>
  <c r="D755" i="10"/>
  <c r="E763" i="10"/>
  <c r="D763" i="10"/>
  <c r="E771" i="10"/>
  <c r="D771" i="10"/>
  <c r="E779" i="10"/>
  <c r="D779" i="10"/>
  <c r="E787" i="10"/>
  <c r="D787" i="10"/>
  <c r="E795" i="10"/>
  <c r="D795" i="10"/>
  <c r="E803" i="10"/>
  <c r="D803" i="10"/>
  <c r="E811" i="10"/>
  <c r="D811" i="10"/>
  <c r="E819" i="10"/>
  <c r="D819" i="10"/>
  <c r="E827" i="10"/>
  <c r="D827" i="10"/>
  <c r="E835" i="10"/>
  <c r="D835" i="10"/>
  <c r="E843" i="10"/>
  <c r="D843" i="10"/>
  <c r="E851" i="10"/>
  <c r="D851" i="10"/>
  <c r="E859" i="10"/>
  <c r="D859" i="10"/>
  <c r="E867" i="10"/>
  <c r="D867" i="10"/>
  <c r="E905" i="10"/>
  <c r="D905" i="10"/>
  <c r="E913" i="10"/>
  <c r="D913" i="10"/>
  <c r="E921" i="10"/>
  <c r="D921" i="10"/>
  <c r="E929" i="10"/>
  <c r="D929" i="10"/>
  <c r="E937" i="10"/>
  <c r="D937" i="10"/>
  <c r="E945" i="10"/>
  <c r="D945" i="10"/>
  <c r="E953" i="10"/>
  <c r="D953" i="10"/>
  <c r="E893" i="10"/>
  <c r="D893" i="10"/>
  <c r="E885" i="10"/>
  <c r="D885" i="10"/>
  <c r="E877" i="10"/>
  <c r="D877" i="10"/>
  <c r="E896" i="10"/>
  <c r="D896" i="10"/>
  <c r="E302" i="10"/>
  <c r="D302" i="10"/>
  <c r="D296" i="10"/>
  <c r="E296" i="10"/>
  <c r="D288" i="10"/>
  <c r="E288" i="10"/>
  <c r="D280" i="10"/>
  <c r="E280" i="10"/>
  <c r="D88" i="10"/>
  <c r="E88" i="10"/>
  <c r="D136" i="10"/>
  <c r="E136" i="10"/>
  <c r="D176" i="10"/>
  <c r="E176" i="10"/>
  <c r="D252" i="10"/>
  <c r="E252" i="10"/>
  <c r="E328" i="10"/>
  <c r="D328" i="10"/>
  <c r="E376" i="10"/>
  <c r="D376" i="10"/>
  <c r="E432" i="10"/>
  <c r="D432" i="10"/>
  <c r="E480" i="10"/>
  <c r="D480" i="10"/>
  <c r="E544" i="10"/>
  <c r="D544" i="10"/>
  <c r="E592" i="10"/>
  <c r="D592" i="10"/>
  <c r="E640" i="10"/>
  <c r="D640" i="10"/>
  <c r="E688" i="10"/>
  <c r="D688" i="10"/>
  <c r="E736" i="10"/>
  <c r="D736" i="10"/>
  <c r="E808" i="10"/>
  <c r="D808" i="10"/>
  <c r="E864" i="10"/>
  <c r="D864" i="10"/>
  <c r="E942" i="10"/>
  <c r="D942" i="10"/>
  <c r="D81" i="10"/>
  <c r="E81" i="10"/>
  <c r="D129" i="10"/>
  <c r="E129" i="10"/>
  <c r="D185" i="10"/>
  <c r="E185" i="10"/>
  <c r="D261" i="10"/>
  <c r="E261" i="10"/>
  <c r="D76" i="10"/>
  <c r="E76" i="10"/>
  <c r="D100" i="10"/>
  <c r="E100" i="10"/>
  <c r="D108" i="10"/>
  <c r="E108" i="10"/>
  <c r="D116" i="10"/>
  <c r="E116" i="10"/>
  <c r="D124" i="10"/>
  <c r="E124" i="10"/>
  <c r="D132" i="10"/>
  <c r="E132" i="10"/>
  <c r="D140" i="10"/>
  <c r="E140" i="10"/>
  <c r="D148" i="10"/>
  <c r="E148" i="10"/>
  <c r="D156" i="10"/>
  <c r="E156" i="10"/>
  <c r="D164" i="10"/>
  <c r="E164" i="10"/>
  <c r="D172" i="10"/>
  <c r="E172" i="10"/>
  <c r="D180" i="10"/>
  <c r="E180" i="10"/>
  <c r="D188" i="10"/>
  <c r="E188" i="10"/>
  <c r="D224" i="10"/>
  <c r="E224" i="10"/>
  <c r="D232" i="10"/>
  <c r="E232" i="10"/>
  <c r="D240" i="10"/>
  <c r="E240" i="10"/>
  <c r="D248" i="10"/>
  <c r="E248" i="10"/>
  <c r="D256" i="10"/>
  <c r="E256" i="10"/>
  <c r="D264" i="10"/>
  <c r="E264" i="10"/>
  <c r="D272" i="10"/>
  <c r="E272" i="10"/>
  <c r="E308" i="10"/>
  <c r="D308" i="10"/>
  <c r="E316" i="10"/>
  <c r="D316" i="10"/>
  <c r="E324" i="10"/>
  <c r="D324" i="10"/>
  <c r="E332" i="10"/>
  <c r="D332" i="10"/>
  <c r="E340" i="10"/>
  <c r="D340" i="10"/>
  <c r="E348" i="10"/>
  <c r="D348" i="10"/>
  <c r="E356" i="10"/>
  <c r="D356" i="10"/>
  <c r="E364" i="10"/>
  <c r="D364" i="10"/>
  <c r="E372" i="10"/>
  <c r="D372" i="10"/>
  <c r="E380" i="10"/>
  <c r="D380" i="10"/>
  <c r="E388" i="10"/>
  <c r="D388" i="10"/>
  <c r="E396" i="10"/>
  <c r="D396" i="10"/>
  <c r="E404" i="10"/>
  <c r="D404" i="10"/>
  <c r="E412" i="10"/>
  <c r="D412" i="10"/>
  <c r="E420" i="10"/>
  <c r="D420" i="10"/>
  <c r="E428" i="10"/>
  <c r="D428" i="10"/>
  <c r="E436" i="10"/>
  <c r="D436" i="10"/>
  <c r="E444" i="10"/>
  <c r="D444" i="10"/>
  <c r="E452" i="10"/>
  <c r="D452" i="10"/>
  <c r="E460" i="10"/>
  <c r="D460" i="10"/>
  <c r="E468" i="10"/>
  <c r="D468" i="10"/>
  <c r="E476" i="10"/>
  <c r="D476" i="10"/>
  <c r="E484" i="10"/>
  <c r="D484" i="10"/>
  <c r="E492" i="10"/>
  <c r="D492" i="10"/>
  <c r="E500" i="10"/>
  <c r="D500" i="10"/>
  <c r="E508" i="10"/>
  <c r="D508" i="10"/>
  <c r="E516" i="10"/>
  <c r="D516" i="10"/>
  <c r="E524" i="10"/>
  <c r="D524" i="10"/>
  <c r="E532" i="10"/>
  <c r="D532" i="10"/>
  <c r="E540" i="10"/>
  <c r="D540" i="10"/>
  <c r="E548" i="10"/>
  <c r="D548" i="10"/>
  <c r="E556" i="10"/>
  <c r="D556" i="10"/>
  <c r="E564" i="10"/>
  <c r="D564" i="10"/>
  <c r="E572" i="10"/>
  <c r="D572" i="10"/>
  <c r="E580" i="10"/>
  <c r="D580" i="10"/>
  <c r="E588" i="10"/>
  <c r="D588" i="10"/>
  <c r="E596" i="10"/>
  <c r="D596" i="10"/>
  <c r="E604" i="10"/>
  <c r="D604" i="10"/>
  <c r="E612" i="10"/>
  <c r="D612" i="10"/>
  <c r="E620" i="10"/>
  <c r="D620" i="10"/>
  <c r="E628" i="10"/>
  <c r="D628" i="10"/>
  <c r="D636" i="10"/>
  <c r="E636" i="10"/>
  <c r="E644" i="10"/>
  <c r="D644" i="10"/>
  <c r="E652" i="10"/>
  <c r="D652" i="10"/>
  <c r="E660" i="10"/>
  <c r="D660" i="10"/>
  <c r="E668" i="10"/>
  <c r="D668" i="10"/>
  <c r="E676" i="10"/>
  <c r="D676" i="10"/>
  <c r="E684" i="10"/>
  <c r="D684" i="10"/>
  <c r="E692" i="10"/>
  <c r="D692" i="10"/>
  <c r="D700" i="10"/>
  <c r="E700" i="10"/>
  <c r="E708" i="10"/>
  <c r="D708" i="10"/>
  <c r="E716" i="10"/>
  <c r="D716" i="10"/>
  <c r="E724" i="10"/>
  <c r="D724" i="10"/>
  <c r="E732" i="10"/>
  <c r="D732" i="10"/>
  <c r="E740" i="10"/>
  <c r="D740" i="10"/>
  <c r="E748" i="10"/>
  <c r="D748" i="10"/>
  <c r="E756" i="10"/>
  <c r="D756" i="10"/>
  <c r="D764" i="10"/>
  <c r="E764" i="10"/>
  <c r="E772" i="10"/>
  <c r="D772" i="10"/>
  <c r="E780" i="10"/>
  <c r="D780" i="10"/>
  <c r="E788" i="10"/>
  <c r="D788" i="10"/>
  <c r="E796" i="10"/>
  <c r="D796" i="10"/>
  <c r="E804" i="10"/>
  <c r="D804" i="10"/>
  <c r="E812" i="10"/>
  <c r="D812" i="10"/>
  <c r="E820" i="10"/>
  <c r="D820" i="10"/>
  <c r="E828" i="10"/>
  <c r="D828" i="10"/>
  <c r="E836" i="10"/>
  <c r="D836" i="10"/>
  <c r="E844" i="10"/>
  <c r="D844" i="10"/>
  <c r="E852" i="10"/>
  <c r="D852" i="10"/>
  <c r="E860" i="10"/>
  <c r="D860" i="10"/>
  <c r="E868" i="10"/>
  <c r="D868" i="10"/>
  <c r="E906" i="10"/>
  <c r="D906" i="10"/>
  <c r="E914" i="10"/>
  <c r="D914" i="10"/>
  <c r="E922" i="10"/>
  <c r="D922" i="10"/>
  <c r="E930" i="10"/>
  <c r="D930" i="10"/>
  <c r="E938" i="10"/>
  <c r="D938" i="10"/>
  <c r="E946" i="10"/>
  <c r="D946" i="10"/>
  <c r="E954" i="10"/>
  <c r="D954" i="10"/>
  <c r="E892" i="10"/>
  <c r="D892" i="10"/>
  <c r="E884" i="10"/>
  <c r="D884" i="10"/>
  <c r="E876" i="10"/>
  <c r="D876" i="10"/>
  <c r="E870" i="10"/>
  <c r="D870" i="10"/>
  <c r="D300" i="10"/>
  <c r="E300" i="10"/>
  <c r="D295" i="10"/>
  <c r="E295" i="10"/>
  <c r="D287" i="10"/>
  <c r="E287" i="10"/>
  <c r="E301" i="10"/>
  <c r="D301" i="10"/>
  <c r="D120" i="10"/>
  <c r="E120" i="10"/>
  <c r="D168" i="10"/>
  <c r="E168" i="10"/>
  <c r="D244" i="10"/>
  <c r="E244" i="10"/>
  <c r="E320" i="10"/>
  <c r="D320" i="10"/>
  <c r="E360" i="10"/>
  <c r="D360" i="10"/>
  <c r="E408" i="10"/>
  <c r="D408" i="10"/>
  <c r="E456" i="10"/>
  <c r="D456" i="10"/>
  <c r="E504" i="10"/>
  <c r="D504" i="10"/>
  <c r="E560" i="10"/>
  <c r="D560" i="10"/>
  <c r="E608" i="10"/>
  <c r="D608" i="10"/>
  <c r="E648" i="10"/>
  <c r="D648" i="10"/>
  <c r="E696" i="10"/>
  <c r="D696" i="10"/>
  <c r="E744" i="10"/>
  <c r="D744" i="10"/>
  <c r="E784" i="10"/>
  <c r="D784" i="10"/>
  <c r="E840" i="10"/>
  <c r="D840" i="10"/>
  <c r="E918" i="10"/>
  <c r="D918" i="10"/>
  <c r="E898" i="10"/>
  <c r="D898" i="10"/>
  <c r="D89" i="10"/>
  <c r="E89" i="10"/>
  <c r="D137" i="10"/>
  <c r="E137" i="10"/>
  <c r="D237" i="10"/>
  <c r="E237" i="10"/>
  <c r="E337" i="10"/>
  <c r="D337" i="10"/>
  <c r="D77" i="10"/>
  <c r="E77" i="10"/>
  <c r="D101" i="10"/>
  <c r="E101" i="10"/>
  <c r="D109" i="10"/>
  <c r="E109" i="10"/>
  <c r="D117" i="10"/>
  <c r="E117" i="10"/>
  <c r="D125" i="10"/>
  <c r="E125" i="10"/>
  <c r="D133" i="10"/>
  <c r="E133" i="10"/>
  <c r="D141" i="10"/>
  <c r="E141" i="10"/>
  <c r="D149" i="10"/>
  <c r="E149" i="10"/>
  <c r="D157" i="10"/>
  <c r="E157" i="10"/>
  <c r="D165" i="10"/>
  <c r="E165" i="10"/>
  <c r="D173" i="10"/>
  <c r="E173" i="10"/>
  <c r="D181" i="10"/>
  <c r="E181" i="10"/>
  <c r="D189" i="10"/>
  <c r="E189" i="10"/>
  <c r="D225" i="10"/>
  <c r="E225" i="10"/>
  <c r="D233" i="10"/>
  <c r="E233" i="10"/>
  <c r="D241" i="10"/>
  <c r="E241" i="10"/>
  <c r="D249" i="10"/>
  <c r="E249" i="10"/>
  <c r="D257" i="10"/>
  <c r="E257" i="10"/>
  <c r="D265" i="10"/>
  <c r="E265" i="10"/>
  <c r="D273" i="10"/>
  <c r="E273" i="10"/>
  <c r="E309" i="10"/>
  <c r="D309" i="10"/>
  <c r="E317" i="10"/>
  <c r="D317" i="10"/>
  <c r="E325" i="10"/>
  <c r="D325" i="10"/>
  <c r="E333" i="10"/>
  <c r="D333" i="10"/>
  <c r="E341" i="10"/>
  <c r="D341" i="10"/>
  <c r="E349" i="10"/>
  <c r="D349" i="10"/>
  <c r="E357" i="10"/>
  <c r="D357" i="10"/>
  <c r="E365" i="10"/>
  <c r="D365" i="10"/>
  <c r="E373" i="10"/>
  <c r="D373" i="10"/>
  <c r="E381" i="10"/>
  <c r="D381" i="10"/>
  <c r="E389" i="10"/>
  <c r="D389" i="10"/>
  <c r="E397" i="10"/>
  <c r="D397" i="10"/>
  <c r="E405" i="10"/>
  <c r="D405" i="10"/>
  <c r="E413" i="10"/>
  <c r="D413" i="10"/>
  <c r="E421" i="10"/>
  <c r="D421" i="10"/>
  <c r="E429" i="10"/>
  <c r="D429" i="10"/>
  <c r="E437" i="10"/>
  <c r="D437" i="10"/>
  <c r="E445" i="10"/>
  <c r="D445" i="10"/>
  <c r="E453" i="10"/>
  <c r="D453" i="10"/>
  <c r="E461" i="10"/>
  <c r="D461" i="10"/>
  <c r="E469" i="10"/>
  <c r="D469" i="10"/>
  <c r="E477" i="10"/>
  <c r="D477" i="10"/>
  <c r="E485" i="10"/>
  <c r="D485" i="10"/>
  <c r="E493" i="10"/>
  <c r="D493" i="10"/>
  <c r="E501" i="10"/>
  <c r="D501" i="10"/>
  <c r="E509" i="10"/>
  <c r="D509" i="10"/>
  <c r="E517" i="10"/>
  <c r="D517" i="10"/>
  <c r="E525" i="10"/>
  <c r="D525" i="10"/>
  <c r="E533" i="10"/>
  <c r="D533" i="10"/>
  <c r="E541" i="10"/>
  <c r="D541" i="10"/>
  <c r="E549" i="10"/>
  <c r="D549" i="10"/>
  <c r="E557" i="10"/>
  <c r="D557" i="10"/>
  <c r="E565" i="10"/>
  <c r="D565" i="10"/>
  <c r="E573" i="10"/>
  <c r="D573" i="10"/>
  <c r="E581" i="10"/>
  <c r="D581" i="10"/>
  <c r="E589" i="10"/>
  <c r="D589" i="10"/>
  <c r="E597" i="10"/>
  <c r="D597" i="10"/>
  <c r="E605" i="10"/>
  <c r="D605" i="10"/>
  <c r="E613" i="10"/>
  <c r="D613" i="10"/>
  <c r="E621" i="10"/>
  <c r="D621" i="10"/>
  <c r="E629" i="10"/>
  <c r="D629" i="10"/>
  <c r="E637" i="10"/>
  <c r="D637" i="10"/>
  <c r="E645" i="10"/>
  <c r="D645" i="10"/>
  <c r="E653" i="10"/>
  <c r="D653" i="10"/>
  <c r="E661" i="10"/>
  <c r="D661" i="10"/>
  <c r="E669" i="10"/>
  <c r="D669" i="10"/>
  <c r="E677" i="10"/>
  <c r="D677" i="10"/>
  <c r="E685" i="10"/>
  <c r="D685" i="10"/>
  <c r="E693" i="10"/>
  <c r="D693" i="10"/>
  <c r="E701" i="10"/>
  <c r="D701" i="10"/>
  <c r="E709" i="10"/>
  <c r="D709" i="10"/>
  <c r="E717" i="10"/>
  <c r="D717" i="10"/>
  <c r="E725" i="10"/>
  <c r="D725" i="10"/>
  <c r="E733" i="10"/>
  <c r="D733" i="10"/>
  <c r="E741" i="10"/>
  <c r="D741" i="10"/>
  <c r="E749" i="10"/>
  <c r="D749" i="10"/>
  <c r="E757" i="10"/>
  <c r="D757" i="10"/>
  <c r="E765" i="10"/>
  <c r="D765" i="10"/>
  <c r="E773" i="10"/>
  <c r="D773" i="10"/>
  <c r="E781" i="10"/>
  <c r="D781" i="10"/>
  <c r="E789" i="10"/>
  <c r="D789" i="10"/>
  <c r="E797" i="10"/>
  <c r="D797" i="10"/>
  <c r="E805" i="10"/>
  <c r="D805" i="10"/>
  <c r="E813" i="10"/>
  <c r="D813" i="10"/>
  <c r="E821" i="10"/>
  <c r="D821" i="10"/>
  <c r="E829" i="10"/>
  <c r="D829" i="10"/>
  <c r="E837" i="10"/>
  <c r="D837" i="10"/>
  <c r="E845" i="10"/>
  <c r="D845" i="10"/>
  <c r="E853" i="10"/>
  <c r="D853" i="10"/>
  <c r="E861" i="10"/>
  <c r="D861" i="10"/>
  <c r="E869" i="10"/>
  <c r="D869" i="10"/>
  <c r="E907" i="10"/>
  <c r="D907" i="10"/>
  <c r="E915" i="10"/>
  <c r="D915" i="10"/>
  <c r="E923" i="10"/>
  <c r="D923" i="10"/>
  <c r="E931" i="10"/>
  <c r="D931" i="10"/>
  <c r="E939" i="10"/>
  <c r="D939" i="10"/>
  <c r="E947" i="10"/>
  <c r="D947" i="10"/>
  <c r="E955" i="10"/>
  <c r="D955" i="10"/>
  <c r="E891" i="10"/>
  <c r="D891" i="10"/>
  <c r="E883" i="10"/>
  <c r="D883" i="10"/>
  <c r="E875" i="10"/>
  <c r="D875" i="10"/>
  <c r="D279" i="10"/>
  <c r="E279" i="10"/>
  <c r="D294" i="10"/>
  <c r="E294" i="10"/>
  <c r="D286" i="10"/>
  <c r="E286" i="10"/>
  <c r="D104" i="10"/>
  <c r="E104" i="10"/>
  <c r="D160" i="10"/>
  <c r="E160" i="10"/>
  <c r="D236" i="10"/>
  <c r="E236" i="10"/>
  <c r="E312" i="10"/>
  <c r="D312" i="10"/>
  <c r="E368" i="10"/>
  <c r="D368" i="10"/>
  <c r="E416" i="10"/>
  <c r="D416" i="10"/>
  <c r="E464" i="10"/>
  <c r="D464" i="10"/>
  <c r="E512" i="10"/>
  <c r="D512" i="10"/>
  <c r="E552" i="10"/>
  <c r="D552" i="10"/>
  <c r="E600" i="10"/>
  <c r="D600" i="10"/>
  <c r="E656" i="10"/>
  <c r="D656" i="10"/>
  <c r="E704" i="10"/>
  <c r="D704" i="10"/>
  <c r="E752" i="10"/>
  <c r="D752" i="10"/>
  <c r="E792" i="10"/>
  <c r="D792" i="10"/>
  <c r="E832" i="10"/>
  <c r="D832" i="10"/>
  <c r="E910" i="10"/>
  <c r="D910" i="10"/>
  <c r="E888" i="10"/>
  <c r="D888" i="10"/>
  <c r="D97" i="10"/>
  <c r="E97" i="10"/>
  <c r="D145" i="10"/>
  <c r="E145" i="10"/>
  <c r="D221" i="10"/>
  <c r="E221" i="10"/>
  <c r="E305" i="10"/>
  <c r="D305" i="10"/>
  <c r="D84" i="10"/>
  <c r="E84" i="10"/>
  <c r="D85" i="10"/>
  <c r="E85" i="10"/>
  <c r="D78" i="10"/>
  <c r="E78" i="10"/>
  <c r="D86" i="10"/>
  <c r="E86" i="10"/>
  <c r="D94" i="10"/>
  <c r="E94" i="10"/>
  <c r="D102" i="10"/>
  <c r="E102" i="10"/>
  <c r="D110" i="10"/>
  <c r="E110" i="10"/>
  <c r="D118" i="10"/>
  <c r="E118" i="10"/>
  <c r="D126" i="10"/>
  <c r="E126" i="10"/>
  <c r="D134" i="10"/>
  <c r="E134" i="10"/>
  <c r="D142" i="10"/>
  <c r="E142" i="10"/>
  <c r="D150" i="10"/>
  <c r="E150" i="10"/>
  <c r="D158" i="10"/>
  <c r="E158" i="10"/>
  <c r="D166" i="10"/>
  <c r="E166" i="10"/>
  <c r="D174" i="10"/>
  <c r="E174" i="10"/>
  <c r="D182" i="10"/>
  <c r="E182" i="10"/>
  <c r="D218" i="10"/>
  <c r="E218" i="10"/>
  <c r="D226" i="10"/>
  <c r="E226" i="10"/>
  <c r="D234" i="10"/>
  <c r="E234" i="10"/>
  <c r="D242" i="10"/>
  <c r="E242" i="10"/>
  <c r="D250" i="10"/>
  <c r="E250" i="10"/>
  <c r="D258" i="10"/>
  <c r="E258" i="10"/>
  <c r="D266" i="10"/>
  <c r="E266" i="10"/>
  <c r="D274" i="10"/>
  <c r="E274" i="10"/>
  <c r="E310" i="10"/>
  <c r="D310" i="10"/>
  <c r="E318" i="10"/>
  <c r="D318" i="10"/>
  <c r="E326" i="10"/>
  <c r="D326" i="10"/>
  <c r="E334" i="10"/>
  <c r="D334" i="10"/>
  <c r="E342" i="10"/>
  <c r="D342" i="10"/>
  <c r="E350" i="10"/>
  <c r="D350" i="10"/>
  <c r="E358" i="10"/>
  <c r="D358" i="10"/>
  <c r="E366" i="10"/>
  <c r="D366" i="10"/>
  <c r="E374" i="10"/>
  <c r="D374" i="10"/>
  <c r="E382" i="10"/>
  <c r="D382" i="10"/>
  <c r="E390" i="10"/>
  <c r="D390" i="10"/>
  <c r="E398" i="10"/>
  <c r="D398" i="10"/>
  <c r="E406" i="10"/>
  <c r="D406" i="10"/>
  <c r="E414" i="10"/>
  <c r="D414" i="10"/>
  <c r="E422" i="10"/>
  <c r="D422" i="10"/>
  <c r="E430" i="10"/>
  <c r="D430" i="10"/>
  <c r="E438" i="10"/>
  <c r="D438" i="10"/>
  <c r="E446" i="10"/>
  <c r="D446" i="10"/>
  <c r="E454" i="10"/>
  <c r="D454" i="10"/>
  <c r="E462" i="10"/>
  <c r="D462" i="10"/>
  <c r="E470" i="10"/>
  <c r="D470" i="10"/>
  <c r="E478" i="10"/>
  <c r="D478" i="10"/>
  <c r="E486" i="10"/>
  <c r="D486" i="10"/>
  <c r="E494" i="10"/>
  <c r="D494" i="10"/>
  <c r="E502" i="10"/>
  <c r="D502" i="10"/>
  <c r="E510" i="10"/>
  <c r="D510" i="10"/>
  <c r="E518" i="10"/>
  <c r="D518" i="10"/>
  <c r="E526" i="10"/>
  <c r="D526" i="10"/>
  <c r="E534" i="10"/>
  <c r="D534" i="10"/>
  <c r="E542" i="10"/>
  <c r="D542" i="10"/>
  <c r="E550" i="10"/>
  <c r="D550" i="10"/>
  <c r="E558" i="10"/>
  <c r="D558" i="10"/>
  <c r="E566" i="10"/>
  <c r="D566" i="10"/>
  <c r="E574" i="10"/>
  <c r="D574" i="10"/>
  <c r="E582" i="10"/>
  <c r="D582" i="10"/>
  <c r="E590" i="10"/>
  <c r="D590" i="10"/>
  <c r="E598" i="10"/>
  <c r="D598" i="10"/>
  <c r="E606" i="10"/>
  <c r="D606" i="10"/>
  <c r="E614" i="10"/>
  <c r="D614" i="10"/>
  <c r="E622" i="10"/>
  <c r="D622" i="10"/>
  <c r="E630" i="10"/>
  <c r="D630" i="10"/>
  <c r="E638" i="10"/>
  <c r="D638" i="10"/>
  <c r="E646" i="10"/>
  <c r="D646" i="10"/>
  <c r="E654" i="10"/>
  <c r="D654" i="10"/>
  <c r="E662" i="10"/>
  <c r="D662" i="10"/>
  <c r="E670" i="10"/>
  <c r="D670" i="10"/>
  <c r="E678" i="10"/>
  <c r="D678" i="10"/>
  <c r="E686" i="10"/>
  <c r="D686" i="10"/>
  <c r="E694" i="10"/>
  <c r="D694" i="10"/>
  <c r="E702" i="10"/>
  <c r="D702" i="10"/>
  <c r="E710" i="10"/>
  <c r="D710" i="10"/>
  <c r="E718" i="10"/>
  <c r="D718" i="10"/>
  <c r="E726" i="10"/>
  <c r="D726" i="10"/>
  <c r="E734" i="10"/>
  <c r="D734" i="10"/>
  <c r="E742" i="10"/>
  <c r="D742" i="10"/>
  <c r="E750" i="10"/>
  <c r="D750" i="10"/>
  <c r="E758" i="10"/>
  <c r="D758" i="10"/>
  <c r="E766" i="10"/>
  <c r="D766" i="10"/>
  <c r="E774" i="10"/>
  <c r="D774" i="10"/>
  <c r="E782" i="10"/>
  <c r="D782" i="10"/>
  <c r="E790" i="10"/>
  <c r="D790" i="10"/>
  <c r="E798" i="10"/>
  <c r="D798" i="10"/>
  <c r="E806" i="10"/>
  <c r="D806" i="10"/>
  <c r="E814" i="10"/>
  <c r="D814" i="10"/>
  <c r="E822" i="10"/>
  <c r="D822" i="10"/>
  <c r="E830" i="10"/>
  <c r="D830" i="10"/>
  <c r="E838" i="10"/>
  <c r="D838" i="10"/>
  <c r="E846" i="10"/>
  <c r="D846" i="10"/>
  <c r="E854" i="10"/>
  <c r="D854" i="10"/>
  <c r="E862" i="10"/>
  <c r="D862" i="10"/>
  <c r="E900" i="10"/>
  <c r="D900" i="10"/>
  <c r="E908" i="10"/>
  <c r="D908" i="10"/>
  <c r="E916" i="10"/>
  <c r="D916" i="10"/>
  <c r="E924" i="10"/>
  <c r="D924" i="10"/>
  <c r="D932" i="10"/>
  <c r="E932" i="10"/>
  <c r="D940" i="10"/>
  <c r="E940" i="10"/>
  <c r="D948" i="10"/>
  <c r="E948" i="10"/>
  <c r="E890" i="10"/>
  <c r="D890" i="10"/>
  <c r="E882" i="10"/>
  <c r="D882" i="10"/>
  <c r="E874" i="10"/>
  <c r="D874" i="10"/>
  <c r="D278" i="10"/>
  <c r="E278" i="10"/>
  <c r="D293" i="10"/>
  <c r="E293" i="10"/>
  <c r="D285" i="10"/>
  <c r="E285" i="10"/>
  <c r="D112" i="10"/>
  <c r="E112" i="10"/>
  <c r="D152" i="10"/>
  <c r="E152" i="10"/>
  <c r="D228" i="10"/>
  <c r="E228" i="10"/>
  <c r="D268" i="10"/>
  <c r="E268" i="10"/>
  <c r="E352" i="10"/>
  <c r="D352" i="10"/>
  <c r="E400" i="10"/>
  <c r="D400" i="10"/>
  <c r="E448" i="10"/>
  <c r="D448" i="10"/>
  <c r="E496" i="10"/>
  <c r="D496" i="10"/>
  <c r="E528" i="10"/>
  <c r="D528" i="10"/>
  <c r="E576" i="10"/>
  <c r="D576" i="10"/>
  <c r="E624" i="10"/>
  <c r="D624" i="10"/>
  <c r="E680" i="10"/>
  <c r="D680" i="10"/>
  <c r="E728" i="10"/>
  <c r="D728" i="10"/>
  <c r="E776" i="10"/>
  <c r="D776" i="10"/>
  <c r="E824" i="10"/>
  <c r="D824" i="10"/>
  <c r="E902" i="10"/>
  <c r="D902" i="10"/>
  <c r="E926" i="10"/>
  <c r="D926" i="10"/>
  <c r="E872" i="10"/>
  <c r="D872" i="10"/>
  <c r="D153" i="10"/>
  <c r="E153" i="10"/>
  <c r="D229" i="10"/>
  <c r="E229" i="10"/>
  <c r="D313" i="10"/>
  <c r="E313" i="10"/>
  <c r="D92" i="10"/>
  <c r="E92" i="10"/>
  <c r="D93" i="10"/>
  <c r="E93" i="10"/>
  <c r="D79" i="10"/>
  <c r="E79" i="10"/>
  <c r="D87" i="10"/>
  <c r="E87" i="10"/>
  <c r="D95" i="10"/>
  <c r="E95" i="10"/>
  <c r="D103" i="10"/>
  <c r="E103" i="10"/>
  <c r="D111" i="10"/>
  <c r="E111" i="10"/>
  <c r="D119" i="10"/>
  <c r="E119" i="10"/>
  <c r="D127" i="10"/>
  <c r="E127" i="10"/>
  <c r="D135" i="10"/>
  <c r="E135" i="10"/>
  <c r="D143" i="10"/>
  <c r="E143" i="10"/>
  <c r="D151" i="10"/>
  <c r="E151" i="10"/>
  <c r="D159" i="10"/>
  <c r="E159" i="10"/>
  <c r="D167" i="10"/>
  <c r="E167" i="10"/>
  <c r="D175" i="10"/>
  <c r="E175" i="10"/>
  <c r="D183" i="10"/>
  <c r="E183" i="10"/>
  <c r="D219" i="10"/>
  <c r="E219" i="10"/>
  <c r="D227" i="10"/>
  <c r="E227" i="10"/>
  <c r="D235" i="10"/>
  <c r="E235" i="10"/>
  <c r="D243" i="10"/>
  <c r="E243" i="10"/>
  <c r="D251" i="10"/>
  <c r="E251" i="10"/>
  <c r="D259" i="10"/>
  <c r="E259" i="10"/>
  <c r="D267" i="10"/>
  <c r="E267" i="10"/>
  <c r="D275" i="10"/>
  <c r="E275" i="10"/>
  <c r="E311" i="10"/>
  <c r="D311" i="10"/>
  <c r="E319" i="10"/>
  <c r="D319" i="10"/>
  <c r="E327" i="10"/>
  <c r="D327" i="10"/>
  <c r="E335" i="10"/>
  <c r="D335" i="10"/>
  <c r="D343" i="10"/>
  <c r="E343" i="10"/>
  <c r="E351" i="10"/>
  <c r="D351" i="10"/>
  <c r="E359" i="10"/>
  <c r="D359" i="10"/>
  <c r="E367" i="10"/>
  <c r="D367" i="10"/>
  <c r="E375" i="10"/>
  <c r="D375" i="10"/>
  <c r="E383" i="10"/>
  <c r="D383" i="10"/>
  <c r="E391" i="10"/>
  <c r="D391" i="10"/>
  <c r="E399" i="10"/>
  <c r="D399" i="10"/>
  <c r="E407" i="10"/>
  <c r="D407" i="10"/>
  <c r="E415" i="10"/>
  <c r="D415" i="10"/>
  <c r="E423" i="10"/>
  <c r="D423" i="10"/>
  <c r="E431" i="10"/>
  <c r="D431" i="10"/>
  <c r="E439" i="10"/>
  <c r="D439" i="10"/>
  <c r="E447" i="10"/>
  <c r="D447" i="10"/>
  <c r="E455" i="10"/>
  <c r="D455" i="10"/>
  <c r="E463" i="10"/>
  <c r="D463" i="10"/>
  <c r="E471" i="10"/>
  <c r="D471" i="10"/>
  <c r="E479" i="10"/>
  <c r="D479" i="10"/>
  <c r="E487" i="10"/>
  <c r="D487" i="10"/>
  <c r="E495" i="10"/>
  <c r="D495" i="10"/>
  <c r="E503" i="10"/>
  <c r="D503" i="10"/>
  <c r="E511" i="10"/>
  <c r="D511" i="10"/>
  <c r="E519" i="10"/>
  <c r="D519" i="10"/>
  <c r="E527" i="10"/>
  <c r="D527" i="10"/>
  <c r="E535" i="10"/>
  <c r="D535" i="10"/>
  <c r="E543" i="10"/>
  <c r="D543" i="10"/>
  <c r="E551" i="10"/>
  <c r="D551" i="10"/>
  <c r="E559" i="10"/>
  <c r="D559" i="10"/>
  <c r="E567" i="10"/>
  <c r="D567" i="10"/>
  <c r="E575" i="10"/>
  <c r="D575" i="10"/>
  <c r="E583" i="10"/>
  <c r="D583" i="10"/>
  <c r="E591" i="10"/>
  <c r="D591" i="10"/>
  <c r="E599" i="10"/>
  <c r="D599" i="10"/>
  <c r="E607" i="10"/>
  <c r="D607" i="10"/>
  <c r="E615" i="10"/>
  <c r="D615" i="10"/>
  <c r="E623" i="10"/>
  <c r="D623" i="10"/>
  <c r="E631" i="10"/>
  <c r="D631" i="10"/>
  <c r="E639" i="10"/>
  <c r="D639" i="10"/>
  <c r="E647" i="10"/>
  <c r="D647" i="10"/>
  <c r="E655" i="10"/>
  <c r="D655" i="10"/>
  <c r="E663" i="10"/>
  <c r="D663" i="10"/>
  <c r="E671" i="10"/>
  <c r="D671" i="10"/>
  <c r="E679" i="10"/>
  <c r="D679" i="10"/>
  <c r="E687" i="10"/>
  <c r="D687" i="10"/>
  <c r="E695" i="10"/>
  <c r="D695" i="10"/>
  <c r="E703" i="10"/>
  <c r="D703" i="10"/>
  <c r="E711" i="10"/>
  <c r="D711" i="10"/>
  <c r="E719" i="10"/>
  <c r="D719" i="10"/>
  <c r="E727" i="10"/>
  <c r="D727" i="10"/>
  <c r="E735" i="10"/>
  <c r="D735" i="10"/>
  <c r="E743" i="10"/>
  <c r="D743" i="10"/>
  <c r="E751" i="10"/>
  <c r="D751" i="10"/>
  <c r="E759" i="10"/>
  <c r="D759" i="10"/>
  <c r="E767" i="10"/>
  <c r="D767" i="10"/>
  <c r="E775" i="10"/>
  <c r="D775" i="10"/>
  <c r="E783" i="10"/>
  <c r="D783" i="10"/>
  <c r="E791" i="10"/>
  <c r="D791" i="10"/>
  <c r="E799" i="10"/>
  <c r="D799" i="10"/>
  <c r="E807" i="10"/>
  <c r="D807" i="10"/>
  <c r="E815" i="10"/>
  <c r="D815" i="10"/>
  <c r="E823" i="10"/>
  <c r="D823" i="10"/>
  <c r="E831" i="10"/>
  <c r="D831" i="10"/>
  <c r="E839" i="10"/>
  <c r="D839" i="10"/>
  <c r="E847" i="10"/>
  <c r="D847" i="10"/>
  <c r="E855" i="10"/>
  <c r="D855" i="10"/>
  <c r="E863" i="10"/>
  <c r="D863" i="10"/>
  <c r="E901" i="10"/>
  <c r="D901" i="10"/>
  <c r="E909" i="10"/>
  <c r="D909" i="10"/>
  <c r="E917" i="10"/>
  <c r="D917" i="10"/>
  <c r="E925" i="10"/>
  <c r="D925" i="10"/>
  <c r="E933" i="10"/>
  <c r="D933" i="10"/>
  <c r="E941" i="10"/>
  <c r="D941" i="10"/>
  <c r="E949" i="10"/>
  <c r="D949" i="10"/>
  <c r="E899" i="10"/>
  <c r="D899" i="10"/>
  <c r="E889" i="10"/>
  <c r="D889" i="10"/>
  <c r="E881" i="10"/>
  <c r="D881" i="10"/>
  <c r="E873" i="10"/>
  <c r="D873" i="10"/>
  <c r="D277" i="10"/>
  <c r="E277" i="10"/>
  <c r="D292" i="10"/>
  <c r="E292" i="10"/>
  <c r="D284" i="10"/>
  <c r="E284" i="10"/>
  <c r="D299" i="10"/>
  <c r="E299" i="10"/>
  <c r="D291" i="10"/>
  <c r="E291" i="10"/>
  <c r="D283" i="10"/>
  <c r="E283" i="10"/>
  <c r="D121" i="10"/>
  <c r="E121" i="10"/>
  <c r="D177" i="10"/>
  <c r="E177" i="10"/>
  <c r="D269" i="10"/>
  <c r="E269" i="10"/>
  <c r="E345" i="10"/>
  <c r="D345" i="10"/>
  <c r="E353" i="10"/>
  <c r="D353" i="10"/>
  <c r="E361" i="10"/>
  <c r="D361" i="10"/>
  <c r="E369" i="10"/>
  <c r="D369" i="10"/>
  <c r="E377" i="10"/>
  <c r="D377" i="10"/>
  <c r="E385" i="10"/>
  <c r="D385" i="10"/>
  <c r="E393" i="10"/>
  <c r="D393" i="10"/>
  <c r="E401" i="10"/>
  <c r="D401" i="10"/>
  <c r="E409" i="10"/>
  <c r="D409" i="10"/>
  <c r="E417" i="10"/>
  <c r="D417" i="10"/>
  <c r="E425" i="10"/>
  <c r="D425" i="10"/>
  <c r="E433" i="10"/>
  <c r="D433" i="10"/>
  <c r="E441" i="10"/>
  <c r="D441" i="10"/>
  <c r="E449" i="10"/>
  <c r="D449" i="10"/>
  <c r="E457" i="10"/>
  <c r="D457" i="10"/>
  <c r="E465" i="10"/>
  <c r="D465" i="10"/>
  <c r="E473" i="10"/>
  <c r="D473" i="10"/>
  <c r="E481" i="10"/>
  <c r="D481" i="10"/>
  <c r="E489" i="10"/>
  <c r="D489" i="10"/>
  <c r="E497" i="10"/>
  <c r="D497" i="10"/>
  <c r="E505" i="10"/>
  <c r="D505" i="10"/>
  <c r="E513" i="10"/>
  <c r="D513" i="10"/>
  <c r="E521" i="10"/>
  <c r="D521" i="10"/>
  <c r="E529" i="10"/>
  <c r="D529" i="10"/>
  <c r="E537" i="10"/>
  <c r="D537" i="10"/>
  <c r="E545" i="10"/>
  <c r="D545" i="10"/>
  <c r="E553" i="10"/>
  <c r="D553" i="10"/>
  <c r="E561" i="10"/>
  <c r="D561" i="10"/>
  <c r="E569" i="10"/>
  <c r="D569" i="10"/>
  <c r="E577" i="10"/>
  <c r="D577" i="10"/>
  <c r="E585" i="10"/>
  <c r="D585" i="10"/>
  <c r="E593" i="10"/>
  <c r="D593" i="10"/>
  <c r="E601" i="10"/>
  <c r="D601" i="10"/>
  <c r="E609" i="10"/>
  <c r="D609" i="10"/>
  <c r="E617" i="10"/>
  <c r="D617" i="10"/>
  <c r="E625" i="10"/>
  <c r="D625" i="10"/>
  <c r="E633" i="10"/>
  <c r="D633" i="10"/>
  <c r="E641" i="10"/>
  <c r="D641" i="10"/>
  <c r="E649" i="10"/>
  <c r="D649" i="10"/>
  <c r="E657" i="10"/>
  <c r="D657" i="10"/>
  <c r="E665" i="10"/>
  <c r="D665" i="10"/>
  <c r="E673" i="10"/>
  <c r="D673" i="10"/>
  <c r="E681" i="10"/>
  <c r="D681" i="10"/>
  <c r="E689" i="10"/>
  <c r="D689" i="10"/>
  <c r="E697" i="10"/>
  <c r="D697" i="10"/>
  <c r="E705" i="10"/>
  <c r="D705" i="10"/>
  <c r="E713" i="10"/>
  <c r="D713" i="10"/>
  <c r="E721" i="10"/>
  <c r="D721" i="10"/>
  <c r="E729" i="10"/>
  <c r="D729" i="10"/>
  <c r="E737" i="10"/>
  <c r="D737" i="10"/>
  <c r="E745" i="10"/>
  <c r="D745" i="10"/>
  <c r="E753" i="10"/>
  <c r="D753" i="10"/>
  <c r="E761" i="10"/>
  <c r="D761" i="10"/>
  <c r="E769" i="10"/>
  <c r="D769" i="10"/>
  <c r="E777" i="10"/>
  <c r="D777" i="10"/>
  <c r="E785" i="10"/>
  <c r="D785" i="10"/>
  <c r="E793" i="10"/>
  <c r="D793" i="10"/>
  <c r="E801" i="10"/>
  <c r="D801" i="10"/>
  <c r="E809" i="10"/>
  <c r="D809" i="10"/>
  <c r="E817" i="10"/>
  <c r="D817" i="10"/>
  <c r="E825" i="10"/>
  <c r="D825" i="10"/>
  <c r="E833" i="10"/>
  <c r="D833" i="10"/>
  <c r="E841" i="10"/>
  <c r="D841" i="10"/>
  <c r="E849" i="10"/>
  <c r="D849" i="10"/>
  <c r="E857" i="10"/>
  <c r="D857" i="10"/>
  <c r="E865" i="10"/>
  <c r="D865" i="10"/>
  <c r="E903" i="10"/>
  <c r="D903" i="10"/>
  <c r="E911" i="10"/>
  <c r="D911" i="10"/>
  <c r="E919" i="10"/>
  <c r="D919" i="10"/>
  <c r="E927" i="10"/>
  <c r="D927" i="10"/>
  <c r="D935" i="10"/>
  <c r="E935" i="10"/>
  <c r="D943" i="10"/>
  <c r="E943" i="10"/>
  <c r="D951" i="10"/>
  <c r="E951" i="10"/>
  <c r="E897" i="10"/>
  <c r="D897" i="10"/>
  <c r="E887" i="10"/>
  <c r="D887" i="10"/>
  <c r="E879" i="10"/>
  <c r="D879" i="10"/>
  <c r="E871" i="10"/>
  <c r="D871" i="10"/>
  <c r="E304" i="10"/>
  <c r="D304" i="10"/>
  <c r="D298" i="10"/>
  <c r="E298" i="10"/>
  <c r="D290" i="10"/>
  <c r="E290" i="10"/>
  <c r="D282" i="10"/>
  <c r="E282" i="10"/>
  <c r="JY135" i="32"/>
  <c r="JT135" i="32" s="1"/>
  <c r="JS135" i="32"/>
  <c r="JN135" i="32" s="1"/>
  <c r="JM135" i="32"/>
  <c r="JH135" i="32" s="1"/>
  <c r="JG135" i="32"/>
  <c r="JB135" i="32" s="1"/>
  <c r="IP135" i="32"/>
  <c r="IF135" i="32"/>
  <c r="IE135" i="32"/>
  <c r="IB135" i="32"/>
  <c r="HY135" i="32"/>
  <c r="HN135" i="32"/>
  <c r="HK135" i="32"/>
  <c r="HH135" i="32"/>
  <c r="GQ135" i="32"/>
  <c r="GL135" i="32" s="1"/>
  <c r="FX135" i="32"/>
  <c r="FJ135" i="32"/>
  <c r="EY135" i="32"/>
  <c r="EU135" i="32"/>
  <c r="EF135" i="32"/>
  <c r="EB135" i="32"/>
  <c r="DX135" i="32"/>
  <c r="DL135" i="32"/>
  <c r="DB135" i="32"/>
  <c r="CW135" i="32"/>
  <c r="CR135" i="32" s="1"/>
  <c r="CN135" i="32"/>
  <c r="CI135" i="32" s="1"/>
  <c r="CH135" i="32"/>
  <c r="CC135" i="32" s="1"/>
  <c r="CB135" i="32"/>
  <c r="BW135" i="32" s="1"/>
  <c r="BV135" i="32"/>
  <c r="BQ135" i="32" s="1"/>
  <c r="BP135" i="32"/>
  <c r="BK135" i="32" s="1"/>
  <c r="BJ135" i="32"/>
  <c r="BE135" i="32" s="1"/>
  <c r="BD135" i="32"/>
  <c r="AY135" i="32" s="1"/>
  <c r="AP135" i="32"/>
  <c r="AI135" i="32" s="1"/>
  <c r="T135" i="32"/>
  <c r="JY134" i="32"/>
  <c r="JT134" i="32" s="1"/>
  <c r="JS134" i="32"/>
  <c r="JN134" i="32" s="1"/>
  <c r="JM134" i="32"/>
  <c r="JH134" i="32" s="1"/>
  <c r="JG134" i="32"/>
  <c r="JB134" i="32" s="1"/>
  <c r="IP134" i="32"/>
  <c r="IF134" i="32"/>
  <c r="IE134" i="32"/>
  <c r="IB134" i="32"/>
  <c r="HY134" i="32"/>
  <c r="HN134" i="32"/>
  <c r="HK134" i="32"/>
  <c r="HH134" i="32"/>
  <c r="GQ134" i="32"/>
  <c r="GL134" i="32" s="1"/>
  <c r="FX134" i="32"/>
  <c r="FJ134" i="32"/>
  <c r="EY134" i="32"/>
  <c r="EU134" i="32"/>
  <c r="EF134" i="32"/>
  <c r="EB134" i="32"/>
  <c r="DX134" i="32"/>
  <c r="DL134" i="32"/>
  <c r="DB134" i="32"/>
  <c r="CW134" i="32"/>
  <c r="CR134" i="32" s="1"/>
  <c r="CN134" i="32"/>
  <c r="CI134" i="32" s="1"/>
  <c r="CH134" i="32"/>
  <c r="CC134" i="32" s="1"/>
  <c r="CB134" i="32"/>
  <c r="BW134" i="32" s="1"/>
  <c r="BV134" i="32"/>
  <c r="BQ134" i="32" s="1"/>
  <c r="BP134" i="32"/>
  <c r="BK134" i="32" s="1"/>
  <c r="BJ134" i="32"/>
  <c r="BE134" i="32" s="1"/>
  <c r="BD134" i="32"/>
  <c r="AY134" i="32" s="1"/>
  <c r="AP134" i="32"/>
  <c r="AI134" i="32" s="1"/>
  <c r="T134" i="32"/>
  <c r="JY133" i="32"/>
  <c r="JT133" i="32" s="1"/>
  <c r="JS133" i="32"/>
  <c r="JN133" i="32" s="1"/>
  <c r="JM133" i="32"/>
  <c r="JH133" i="32" s="1"/>
  <c r="JG133" i="32"/>
  <c r="JB133" i="32" s="1"/>
  <c r="IP133" i="32"/>
  <c r="IF133" i="32"/>
  <c r="IE133" i="32"/>
  <c r="IB133" i="32"/>
  <c r="HY133" i="32"/>
  <c r="HN133" i="32"/>
  <c r="HK133" i="32"/>
  <c r="HH133" i="32"/>
  <c r="GQ133" i="32"/>
  <c r="GL133" i="32" s="1"/>
  <c r="FX133" i="32"/>
  <c r="FJ133" i="32"/>
  <c r="EY133" i="32"/>
  <c r="EU133" i="32"/>
  <c r="EF133" i="32"/>
  <c r="EB133" i="32"/>
  <c r="DX133" i="32"/>
  <c r="DL133" i="32"/>
  <c r="DB133" i="32"/>
  <c r="CW133" i="32"/>
  <c r="CR133" i="32" s="1"/>
  <c r="CN133" i="32"/>
  <c r="CI133" i="32" s="1"/>
  <c r="CH133" i="32"/>
  <c r="CC133" i="32" s="1"/>
  <c r="CB133" i="32"/>
  <c r="BW133" i="32" s="1"/>
  <c r="BV133" i="32"/>
  <c r="BQ133" i="32" s="1"/>
  <c r="BP133" i="32"/>
  <c r="BK133" i="32" s="1"/>
  <c r="BJ133" i="32"/>
  <c r="BE133" i="32" s="1"/>
  <c r="BD133" i="32"/>
  <c r="AY133" i="32" s="1"/>
  <c r="AP133" i="32"/>
  <c r="AI133" i="32" s="1"/>
  <c r="T133" i="32"/>
  <c r="JY132" i="32"/>
  <c r="JT132" i="32" s="1"/>
  <c r="JS132" i="32"/>
  <c r="JN132" i="32" s="1"/>
  <c r="JM132" i="32"/>
  <c r="JH132" i="32" s="1"/>
  <c r="JG132" i="32"/>
  <c r="JB132" i="32" s="1"/>
  <c r="IP132" i="32"/>
  <c r="IF132" i="32"/>
  <c r="IE132" i="32"/>
  <c r="IB132" i="32"/>
  <c r="HY132" i="32"/>
  <c r="HN132" i="32"/>
  <c r="HK132" i="32"/>
  <c r="HH132" i="32"/>
  <c r="GQ132" i="32"/>
  <c r="GL132" i="32" s="1"/>
  <c r="FX132" i="32"/>
  <c r="FJ132" i="32"/>
  <c r="EY132" i="32"/>
  <c r="EU132" i="32"/>
  <c r="EF132" i="32"/>
  <c r="EB132" i="32"/>
  <c r="DX132" i="32"/>
  <c r="DL132" i="32"/>
  <c r="DB132" i="32"/>
  <c r="CW132" i="32"/>
  <c r="CR132" i="32" s="1"/>
  <c r="CN132" i="32"/>
  <c r="CI132" i="32" s="1"/>
  <c r="CH132" i="32"/>
  <c r="CC132" i="32" s="1"/>
  <c r="CB132" i="32"/>
  <c r="BW132" i="32" s="1"/>
  <c r="BV132" i="32"/>
  <c r="BQ132" i="32" s="1"/>
  <c r="BP132" i="32"/>
  <c r="BK132" i="32" s="1"/>
  <c r="BJ132" i="32"/>
  <c r="BE132" i="32" s="1"/>
  <c r="BD132" i="32"/>
  <c r="AY132" i="32" s="1"/>
  <c r="AP132" i="32"/>
  <c r="AI132" i="32" s="1"/>
  <c r="T132" i="32"/>
  <c r="JY131" i="32"/>
  <c r="JT131" i="32" s="1"/>
  <c r="JS131" i="32"/>
  <c r="JN131" i="32" s="1"/>
  <c r="JM131" i="32"/>
  <c r="JH131" i="32" s="1"/>
  <c r="JG131" i="32"/>
  <c r="JB131" i="32" s="1"/>
  <c r="IP131" i="32"/>
  <c r="IF131" i="32"/>
  <c r="IE131" i="32"/>
  <c r="IB131" i="32"/>
  <c r="HY131" i="32"/>
  <c r="HN131" i="32"/>
  <c r="HK131" i="32"/>
  <c r="HH131" i="32"/>
  <c r="GQ131" i="32"/>
  <c r="GL131" i="32" s="1"/>
  <c r="FX131" i="32"/>
  <c r="FJ131" i="32"/>
  <c r="EY131" i="32"/>
  <c r="EU131" i="32"/>
  <c r="EF131" i="32"/>
  <c r="EB131" i="32"/>
  <c r="DX131" i="32"/>
  <c r="DL131" i="32"/>
  <c r="DB131" i="32"/>
  <c r="CW131" i="32"/>
  <c r="CR131" i="32" s="1"/>
  <c r="CN131" i="32"/>
  <c r="CI131" i="32" s="1"/>
  <c r="CH131" i="32"/>
  <c r="CC131" i="32" s="1"/>
  <c r="CB131" i="32"/>
  <c r="BW131" i="32" s="1"/>
  <c r="BV131" i="32"/>
  <c r="BQ131" i="32" s="1"/>
  <c r="BP131" i="32"/>
  <c r="BK131" i="32" s="1"/>
  <c r="BJ131" i="32"/>
  <c r="BE131" i="32" s="1"/>
  <c r="BD131" i="32"/>
  <c r="AY131" i="32" s="1"/>
  <c r="AP131" i="32"/>
  <c r="AI131" i="32" s="1"/>
  <c r="T131" i="32"/>
  <c r="JY130" i="32"/>
  <c r="JT130" i="32" s="1"/>
  <c r="JS130" i="32"/>
  <c r="JN130" i="32" s="1"/>
  <c r="JM130" i="32"/>
  <c r="JH130" i="32" s="1"/>
  <c r="JG130" i="32"/>
  <c r="JB130" i="32" s="1"/>
  <c r="IP130" i="32"/>
  <c r="IF130" i="32"/>
  <c r="IE130" i="32"/>
  <c r="IB130" i="32"/>
  <c r="HY130" i="32"/>
  <c r="HN130" i="32"/>
  <c r="HK130" i="32"/>
  <c r="HH130" i="32"/>
  <c r="GQ130" i="32"/>
  <c r="GL130" i="32" s="1"/>
  <c r="FX130" i="32"/>
  <c r="FJ130" i="32"/>
  <c r="EY130" i="32"/>
  <c r="EU130" i="32"/>
  <c r="EF130" i="32"/>
  <c r="EB130" i="32"/>
  <c r="DX130" i="32"/>
  <c r="DL130" i="32"/>
  <c r="DB130" i="32"/>
  <c r="CW130" i="32"/>
  <c r="CR130" i="32" s="1"/>
  <c r="CN130" i="32"/>
  <c r="CI130" i="32" s="1"/>
  <c r="CH130" i="32"/>
  <c r="CC130" i="32" s="1"/>
  <c r="CB130" i="32"/>
  <c r="BW130" i="32" s="1"/>
  <c r="BV130" i="32"/>
  <c r="BQ130" i="32" s="1"/>
  <c r="BP130" i="32"/>
  <c r="BK130" i="32" s="1"/>
  <c r="BJ130" i="32"/>
  <c r="BE130" i="32" s="1"/>
  <c r="BD130" i="32"/>
  <c r="AY130" i="32" s="1"/>
  <c r="AP130" i="32"/>
  <c r="AI130" i="32" s="1"/>
  <c r="T130" i="32"/>
  <c r="JY129" i="32"/>
  <c r="JT129" i="32" s="1"/>
  <c r="JS129" i="32"/>
  <c r="JN129" i="32" s="1"/>
  <c r="JM129" i="32"/>
  <c r="JH129" i="32" s="1"/>
  <c r="JG129" i="32"/>
  <c r="JB129" i="32" s="1"/>
  <c r="IP129" i="32"/>
  <c r="IF129" i="32"/>
  <c r="IE129" i="32"/>
  <c r="IB129" i="32"/>
  <c r="HY129" i="32"/>
  <c r="HN129" i="32"/>
  <c r="HK129" i="32"/>
  <c r="HH129" i="32"/>
  <c r="GQ129" i="32"/>
  <c r="GL129" i="32" s="1"/>
  <c r="FX129" i="32"/>
  <c r="FJ129" i="32"/>
  <c r="EY129" i="32"/>
  <c r="EU129" i="32"/>
  <c r="EF129" i="32"/>
  <c r="EB129" i="32"/>
  <c r="DX129" i="32"/>
  <c r="DL129" i="32"/>
  <c r="DB129" i="32"/>
  <c r="CW129" i="32"/>
  <c r="CR129" i="32" s="1"/>
  <c r="CN129" i="32"/>
  <c r="CI129" i="32" s="1"/>
  <c r="CH129" i="32"/>
  <c r="CC129" i="32" s="1"/>
  <c r="CB129" i="32"/>
  <c r="BW129" i="32" s="1"/>
  <c r="BV129" i="32"/>
  <c r="BQ129" i="32" s="1"/>
  <c r="BP129" i="32"/>
  <c r="BK129" i="32" s="1"/>
  <c r="BJ129" i="32"/>
  <c r="BE129" i="32" s="1"/>
  <c r="BD129" i="32"/>
  <c r="AY129" i="32" s="1"/>
  <c r="AP129" i="32"/>
  <c r="AI129" i="32" s="1"/>
  <c r="T129" i="32"/>
  <c r="JY128" i="32"/>
  <c r="JT128" i="32" s="1"/>
  <c r="JS128" i="32"/>
  <c r="JN128" i="32" s="1"/>
  <c r="JM128" i="32"/>
  <c r="JH128" i="32" s="1"/>
  <c r="JG128" i="32"/>
  <c r="JB128" i="32" s="1"/>
  <c r="IP128" i="32"/>
  <c r="IF128" i="32"/>
  <c r="IE128" i="32"/>
  <c r="IB128" i="32"/>
  <c r="HY128" i="32"/>
  <c r="HN128" i="32"/>
  <c r="HK128" i="32"/>
  <c r="HH128" i="32"/>
  <c r="GQ128" i="32"/>
  <c r="GL128" i="32" s="1"/>
  <c r="FX128" i="32"/>
  <c r="FJ128" i="32"/>
  <c r="EY128" i="32"/>
  <c r="EU128" i="32"/>
  <c r="EF128" i="32"/>
  <c r="EB128" i="32"/>
  <c r="DX128" i="32"/>
  <c r="DL128" i="32"/>
  <c r="DB128" i="32"/>
  <c r="CW128" i="32"/>
  <c r="CR128" i="32" s="1"/>
  <c r="CN128" i="32"/>
  <c r="CI128" i="32" s="1"/>
  <c r="CH128" i="32"/>
  <c r="CC128" i="32" s="1"/>
  <c r="CB128" i="32"/>
  <c r="BW128" i="32" s="1"/>
  <c r="BV128" i="32"/>
  <c r="BQ128" i="32" s="1"/>
  <c r="BP128" i="32"/>
  <c r="BK128" i="32" s="1"/>
  <c r="BJ128" i="32"/>
  <c r="BE128" i="32" s="1"/>
  <c r="BD128" i="32"/>
  <c r="AY128" i="32" s="1"/>
  <c r="AP128" i="32"/>
  <c r="AI128" i="32" s="1"/>
  <c r="T128" i="32"/>
  <c r="JY127" i="32"/>
  <c r="JT127" i="32" s="1"/>
  <c r="JS127" i="32"/>
  <c r="JN127" i="32" s="1"/>
  <c r="JM127" i="32"/>
  <c r="JH127" i="32" s="1"/>
  <c r="JG127" i="32"/>
  <c r="JB127" i="32" s="1"/>
  <c r="IP127" i="32"/>
  <c r="IF127" i="32"/>
  <c r="IE127" i="32"/>
  <c r="IB127" i="32"/>
  <c r="HY127" i="32"/>
  <c r="HN127" i="32"/>
  <c r="HK127" i="32"/>
  <c r="HH127" i="32"/>
  <c r="GQ127" i="32"/>
  <c r="GL127" i="32" s="1"/>
  <c r="FX127" i="32"/>
  <c r="FJ127" i="32"/>
  <c r="EY127" i="32"/>
  <c r="EU127" i="32"/>
  <c r="EF127" i="32"/>
  <c r="EB127" i="32"/>
  <c r="DX127" i="32"/>
  <c r="DL127" i="32"/>
  <c r="DB127" i="32"/>
  <c r="CW127" i="32"/>
  <c r="CR127" i="32" s="1"/>
  <c r="CN127" i="32"/>
  <c r="CI127" i="32" s="1"/>
  <c r="CH127" i="32"/>
  <c r="CC127" i="32" s="1"/>
  <c r="CB127" i="32"/>
  <c r="BW127" i="32" s="1"/>
  <c r="BV127" i="32"/>
  <c r="BQ127" i="32" s="1"/>
  <c r="BP127" i="32"/>
  <c r="BK127" i="32" s="1"/>
  <c r="BJ127" i="32"/>
  <c r="BE127" i="32" s="1"/>
  <c r="BD127" i="32"/>
  <c r="AY127" i="32" s="1"/>
  <c r="AP127" i="32"/>
  <c r="AI127" i="32" s="1"/>
  <c r="T127" i="32"/>
  <c r="JY126" i="32"/>
  <c r="JT126" i="32" s="1"/>
  <c r="JS126" i="32"/>
  <c r="JN126" i="32" s="1"/>
  <c r="JM126" i="32"/>
  <c r="JH126" i="32" s="1"/>
  <c r="JG126" i="32"/>
  <c r="JB126" i="32" s="1"/>
  <c r="IP126" i="32"/>
  <c r="IF126" i="32"/>
  <c r="IE126" i="32"/>
  <c r="IB126" i="32"/>
  <c r="HY126" i="32"/>
  <c r="HN126" i="32"/>
  <c r="HK126" i="32"/>
  <c r="HH126" i="32"/>
  <c r="GQ126" i="32"/>
  <c r="GL126" i="32" s="1"/>
  <c r="FX126" i="32"/>
  <c r="FJ126" i="32"/>
  <c r="EY126" i="32"/>
  <c r="EU126" i="32"/>
  <c r="EF126" i="32"/>
  <c r="EB126" i="32"/>
  <c r="DX126" i="32"/>
  <c r="DL126" i="32"/>
  <c r="DB126" i="32"/>
  <c r="CW126" i="32"/>
  <c r="CR126" i="32" s="1"/>
  <c r="CN126" i="32"/>
  <c r="CI126" i="32" s="1"/>
  <c r="CH126" i="32"/>
  <c r="CC126" i="32" s="1"/>
  <c r="CB126" i="32"/>
  <c r="BW126" i="32" s="1"/>
  <c r="BV126" i="32"/>
  <c r="BQ126" i="32" s="1"/>
  <c r="BP126" i="32"/>
  <c r="BK126" i="32" s="1"/>
  <c r="BJ126" i="32"/>
  <c r="BE126" i="32" s="1"/>
  <c r="BD126" i="32"/>
  <c r="AY126" i="32" s="1"/>
  <c r="AP126" i="32"/>
  <c r="AI126" i="32" s="1"/>
  <c r="T126" i="32"/>
  <c r="JY125" i="32"/>
  <c r="JT125" i="32" s="1"/>
  <c r="JS125" i="32"/>
  <c r="JN125" i="32" s="1"/>
  <c r="JM125" i="32"/>
  <c r="JH125" i="32" s="1"/>
  <c r="JG125" i="32"/>
  <c r="JB125" i="32" s="1"/>
  <c r="IP125" i="32"/>
  <c r="IF125" i="32"/>
  <c r="IE125" i="32"/>
  <c r="IB125" i="32"/>
  <c r="HY125" i="32"/>
  <c r="HN125" i="32"/>
  <c r="HK125" i="32"/>
  <c r="HH125" i="32"/>
  <c r="GQ125" i="32"/>
  <c r="GL125" i="32" s="1"/>
  <c r="FX125" i="32"/>
  <c r="FJ125" i="32"/>
  <c r="EY125" i="32"/>
  <c r="EU125" i="32"/>
  <c r="EF125" i="32"/>
  <c r="EB125" i="32"/>
  <c r="DX125" i="32"/>
  <c r="DL125" i="32"/>
  <c r="DB125" i="32"/>
  <c r="CW125" i="32"/>
  <c r="CR125" i="32" s="1"/>
  <c r="CN125" i="32"/>
  <c r="CI125" i="32" s="1"/>
  <c r="CH125" i="32"/>
  <c r="CC125" i="32" s="1"/>
  <c r="CB125" i="32"/>
  <c r="BW125" i="32" s="1"/>
  <c r="BV125" i="32"/>
  <c r="BQ125" i="32" s="1"/>
  <c r="BP125" i="32"/>
  <c r="BK125" i="32" s="1"/>
  <c r="BJ125" i="32"/>
  <c r="BE125" i="32" s="1"/>
  <c r="BD125" i="32"/>
  <c r="AY125" i="32" s="1"/>
  <c r="AP125" i="32"/>
  <c r="AI125" i="32" s="1"/>
  <c r="T125" i="32"/>
  <c r="JY124" i="32"/>
  <c r="JT124" i="32" s="1"/>
  <c r="JS124" i="32"/>
  <c r="JN124" i="32" s="1"/>
  <c r="JM124" i="32"/>
  <c r="JH124" i="32" s="1"/>
  <c r="JG124" i="32"/>
  <c r="JB124" i="32" s="1"/>
  <c r="IP124" i="32"/>
  <c r="IF124" i="32"/>
  <c r="IE124" i="32"/>
  <c r="IB124" i="32"/>
  <c r="HY124" i="32"/>
  <c r="HN124" i="32"/>
  <c r="HK124" i="32"/>
  <c r="HH124" i="32"/>
  <c r="GQ124" i="32"/>
  <c r="GL124" i="32" s="1"/>
  <c r="FX124" i="32"/>
  <c r="FJ124" i="32"/>
  <c r="EY124" i="32"/>
  <c r="EU124" i="32"/>
  <c r="EF124" i="32"/>
  <c r="EB124" i="32"/>
  <c r="DX124" i="32"/>
  <c r="DL124" i="32"/>
  <c r="DB124" i="32"/>
  <c r="CW124" i="32"/>
  <c r="CR124" i="32" s="1"/>
  <c r="CN124" i="32"/>
  <c r="CI124" i="32" s="1"/>
  <c r="CH124" i="32"/>
  <c r="CC124" i="32" s="1"/>
  <c r="CB124" i="32"/>
  <c r="BW124" i="32" s="1"/>
  <c r="BV124" i="32"/>
  <c r="BQ124" i="32" s="1"/>
  <c r="BP124" i="32"/>
  <c r="BK124" i="32" s="1"/>
  <c r="BJ124" i="32"/>
  <c r="BE124" i="32" s="1"/>
  <c r="BD124" i="32"/>
  <c r="AY124" i="32" s="1"/>
  <c r="AP124" i="32"/>
  <c r="AI124" i="32" s="1"/>
  <c r="T124" i="32"/>
  <c r="JY123" i="32"/>
  <c r="JT123" i="32" s="1"/>
  <c r="JS123" i="32"/>
  <c r="JN123" i="32" s="1"/>
  <c r="JM123" i="32"/>
  <c r="JH123" i="32" s="1"/>
  <c r="JG123" i="32"/>
  <c r="JB123" i="32" s="1"/>
  <c r="IP123" i="32"/>
  <c r="IF123" i="32"/>
  <c r="IE123" i="32"/>
  <c r="IB123" i="32"/>
  <c r="HY123" i="32"/>
  <c r="HN123" i="32"/>
  <c r="HK123" i="32"/>
  <c r="HH123" i="32"/>
  <c r="GQ123" i="32"/>
  <c r="GL123" i="32" s="1"/>
  <c r="FX123" i="32"/>
  <c r="FJ123" i="32"/>
  <c r="EY123" i="32"/>
  <c r="EU123" i="32"/>
  <c r="EF123" i="32"/>
  <c r="EB123" i="32"/>
  <c r="DX123" i="32"/>
  <c r="DL123" i="32"/>
  <c r="DB123" i="32"/>
  <c r="CW123" i="32"/>
  <c r="CR123" i="32" s="1"/>
  <c r="CN123" i="32"/>
  <c r="CI123" i="32" s="1"/>
  <c r="CH123" i="32"/>
  <c r="CC123" i="32" s="1"/>
  <c r="CB123" i="32"/>
  <c r="BW123" i="32" s="1"/>
  <c r="BV123" i="32"/>
  <c r="BQ123" i="32" s="1"/>
  <c r="BP123" i="32"/>
  <c r="BK123" i="32" s="1"/>
  <c r="BJ123" i="32"/>
  <c r="BE123" i="32" s="1"/>
  <c r="BD123" i="32"/>
  <c r="AY123" i="32" s="1"/>
  <c r="AP123" i="32"/>
  <c r="AI123" i="32" s="1"/>
  <c r="T123" i="32"/>
  <c r="JY122" i="32"/>
  <c r="JT122" i="32" s="1"/>
  <c r="JS122" i="32"/>
  <c r="JN122" i="32" s="1"/>
  <c r="JM122" i="32"/>
  <c r="JH122" i="32" s="1"/>
  <c r="JG122" i="32"/>
  <c r="JB122" i="32" s="1"/>
  <c r="IP122" i="32"/>
  <c r="IF122" i="32"/>
  <c r="IE122" i="32"/>
  <c r="IB122" i="32"/>
  <c r="HY122" i="32"/>
  <c r="HN122" i="32"/>
  <c r="HK122" i="32"/>
  <c r="HH122" i="32"/>
  <c r="GQ122" i="32"/>
  <c r="GL122" i="32" s="1"/>
  <c r="FX122" i="32"/>
  <c r="FJ122" i="32"/>
  <c r="EY122" i="32"/>
  <c r="EU122" i="32"/>
  <c r="EF122" i="32"/>
  <c r="EB122" i="32"/>
  <c r="DX122" i="32"/>
  <c r="DL122" i="32"/>
  <c r="DB122" i="32"/>
  <c r="CW122" i="32"/>
  <c r="CR122" i="32" s="1"/>
  <c r="CN122" i="32"/>
  <c r="CI122" i="32" s="1"/>
  <c r="CH122" i="32"/>
  <c r="CC122" i="32" s="1"/>
  <c r="CB122" i="32"/>
  <c r="BW122" i="32" s="1"/>
  <c r="BV122" i="32"/>
  <c r="BQ122" i="32" s="1"/>
  <c r="BP122" i="32"/>
  <c r="BK122" i="32" s="1"/>
  <c r="BJ122" i="32"/>
  <c r="BE122" i="32" s="1"/>
  <c r="BD122" i="32"/>
  <c r="AY122" i="32" s="1"/>
  <c r="AP122" i="32"/>
  <c r="AI122" i="32" s="1"/>
  <c r="T122" i="32"/>
  <c r="JY121" i="32"/>
  <c r="JT121" i="32" s="1"/>
  <c r="JS121" i="32"/>
  <c r="JN121" i="32" s="1"/>
  <c r="JM121" i="32"/>
  <c r="JH121" i="32" s="1"/>
  <c r="JG121" i="32"/>
  <c r="JB121" i="32" s="1"/>
  <c r="IP121" i="32"/>
  <c r="IF121" i="32"/>
  <c r="IE121" i="32"/>
  <c r="IB121" i="32"/>
  <c r="HY121" i="32"/>
  <c r="HN121" i="32"/>
  <c r="HK121" i="32"/>
  <c r="HH121" i="32"/>
  <c r="GQ121" i="32"/>
  <c r="GL121" i="32" s="1"/>
  <c r="FX121" i="32"/>
  <c r="FJ121" i="32"/>
  <c r="EY121" i="32"/>
  <c r="EU121" i="32"/>
  <c r="EF121" i="32"/>
  <c r="EB121" i="32"/>
  <c r="DX121" i="32"/>
  <c r="DL121" i="32"/>
  <c r="DB121" i="32"/>
  <c r="CW121" i="32"/>
  <c r="CR121" i="32" s="1"/>
  <c r="CN121" i="32"/>
  <c r="CI121" i="32" s="1"/>
  <c r="CH121" i="32"/>
  <c r="CC121" i="32" s="1"/>
  <c r="CB121" i="32"/>
  <c r="BW121" i="32" s="1"/>
  <c r="BV121" i="32"/>
  <c r="BQ121" i="32" s="1"/>
  <c r="BP121" i="32"/>
  <c r="BK121" i="32" s="1"/>
  <c r="BJ121" i="32"/>
  <c r="BE121" i="32" s="1"/>
  <c r="BD121" i="32"/>
  <c r="AY121" i="32" s="1"/>
  <c r="AP121" i="32"/>
  <c r="AI121" i="32" s="1"/>
  <c r="T121" i="32"/>
  <c r="JY120" i="32"/>
  <c r="JS120" i="32"/>
  <c r="JM120" i="32"/>
  <c r="JG120" i="32"/>
  <c r="JB120" i="32" s="1"/>
  <c r="IP120" i="32"/>
  <c r="IF120" i="32"/>
  <c r="IE120" i="32"/>
  <c r="IB120" i="32"/>
  <c r="HY120" i="32"/>
  <c r="HN120" i="32"/>
  <c r="HK120" i="32"/>
  <c r="HH120" i="32"/>
  <c r="GQ120" i="32"/>
  <c r="GL120" i="32" s="1"/>
  <c r="FX120" i="32"/>
  <c r="FJ120" i="32"/>
  <c r="EY120" i="32"/>
  <c r="EU120" i="32"/>
  <c r="EF120" i="32"/>
  <c r="EB120" i="32"/>
  <c r="DX120" i="32"/>
  <c r="DL120" i="32"/>
  <c r="DB120" i="32"/>
  <c r="CW120" i="32"/>
  <c r="CR120" i="32" s="1"/>
  <c r="CN120" i="32"/>
  <c r="CI120" i="32" s="1"/>
  <c r="CH120" i="32"/>
  <c r="CC120" i="32" s="1"/>
  <c r="CB120" i="32"/>
  <c r="BW120" i="32" s="1"/>
  <c r="BV120" i="32"/>
  <c r="BQ120" i="32" s="1"/>
  <c r="BP120" i="32"/>
  <c r="BK120" i="32" s="1"/>
  <c r="BJ120" i="32"/>
  <c r="BE120" i="32" s="1"/>
  <c r="BD120" i="32"/>
  <c r="AY120" i="32" s="1"/>
  <c r="AP120" i="32"/>
  <c r="AI120" i="32" s="1"/>
  <c r="T120" i="32"/>
  <c r="JY119" i="32"/>
  <c r="JS119" i="32"/>
  <c r="JM119" i="32"/>
  <c r="JG119" i="32"/>
  <c r="JB119" i="32" s="1"/>
  <c r="IP119" i="32"/>
  <c r="IF119" i="32"/>
  <c r="IE119" i="32"/>
  <c r="IB119" i="32"/>
  <c r="HY119" i="32"/>
  <c r="HN119" i="32"/>
  <c r="HK119" i="32"/>
  <c r="HH119" i="32"/>
  <c r="GQ119" i="32"/>
  <c r="GL119" i="32" s="1"/>
  <c r="FX119" i="32"/>
  <c r="FJ119" i="32"/>
  <c r="EY119" i="32"/>
  <c r="EU119" i="32"/>
  <c r="EF119" i="32"/>
  <c r="EB119" i="32"/>
  <c r="DX119" i="32"/>
  <c r="DL119" i="32"/>
  <c r="DB119" i="32"/>
  <c r="CW119" i="32"/>
  <c r="CR119" i="32" s="1"/>
  <c r="CN119" i="32"/>
  <c r="CI119" i="32" s="1"/>
  <c r="CH119" i="32"/>
  <c r="CC119" i="32" s="1"/>
  <c r="CB119" i="32"/>
  <c r="BW119" i="32" s="1"/>
  <c r="BV119" i="32"/>
  <c r="BQ119" i="32" s="1"/>
  <c r="BP119" i="32"/>
  <c r="BK119" i="32" s="1"/>
  <c r="BJ119" i="32"/>
  <c r="BE119" i="32" s="1"/>
  <c r="BD119" i="32"/>
  <c r="AY119" i="32" s="1"/>
  <c r="AP119" i="32"/>
  <c r="AI119" i="32" s="1"/>
  <c r="T119" i="32"/>
  <c r="JY118" i="32"/>
  <c r="JS118" i="32"/>
  <c r="JM118" i="32"/>
  <c r="JG118" i="32"/>
  <c r="JB118" i="32" s="1"/>
  <c r="IP118" i="32"/>
  <c r="IF118" i="32"/>
  <c r="IE118" i="32"/>
  <c r="IB118" i="32"/>
  <c r="HY118" i="32"/>
  <c r="HN118" i="32"/>
  <c r="HK118" i="32"/>
  <c r="HH118" i="32"/>
  <c r="GQ118" i="32"/>
  <c r="GL118" i="32" s="1"/>
  <c r="FX118" i="32"/>
  <c r="FJ118" i="32"/>
  <c r="EY118" i="32"/>
  <c r="EU118" i="32"/>
  <c r="EF118" i="32"/>
  <c r="EB118" i="32"/>
  <c r="DX118" i="32"/>
  <c r="DL118" i="32"/>
  <c r="DB118" i="32"/>
  <c r="CW118" i="32"/>
  <c r="CR118" i="32" s="1"/>
  <c r="CN118" i="32"/>
  <c r="CI118" i="32" s="1"/>
  <c r="CH118" i="32"/>
  <c r="CC118" i="32" s="1"/>
  <c r="CB118" i="32"/>
  <c r="BW118" i="32" s="1"/>
  <c r="BV118" i="32"/>
  <c r="BQ118" i="32" s="1"/>
  <c r="BP118" i="32"/>
  <c r="BK118" i="32" s="1"/>
  <c r="BJ118" i="32"/>
  <c r="BE118" i="32" s="1"/>
  <c r="BD118" i="32"/>
  <c r="AY118" i="32" s="1"/>
  <c r="AP118" i="32"/>
  <c r="AI118" i="32" s="1"/>
  <c r="T118" i="32"/>
  <c r="JY117" i="32"/>
  <c r="JT117" i="32" s="1"/>
  <c r="JS117" i="32"/>
  <c r="JN117" i="32" s="1"/>
  <c r="JM117" i="32"/>
  <c r="JH117" i="32" s="1"/>
  <c r="JG117" i="32"/>
  <c r="JB117" i="32" s="1"/>
  <c r="IP117" i="32"/>
  <c r="IF117" i="32"/>
  <c r="IE117" i="32"/>
  <c r="IB117" i="32"/>
  <c r="HY117" i="32"/>
  <c r="HN117" i="32"/>
  <c r="HK117" i="32"/>
  <c r="HH117" i="32"/>
  <c r="GQ117" i="32"/>
  <c r="GL117" i="32" s="1"/>
  <c r="FX117" i="32"/>
  <c r="FJ117" i="32"/>
  <c r="EY117" i="32"/>
  <c r="EU117" i="32"/>
  <c r="EF117" i="32"/>
  <c r="EB117" i="32"/>
  <c r="DX117" i="32"/>
  <c r="DL117" i="32"/>
  <c r="DB117" i="32"/>
  <c r="CW117" i="32"/>
  <c r="CR117" i="32" s="1"/>
  <c r="CN117" i="32"/>
  <c r="CI117" i="32" s="1"/>
  <c r="CH117" i="32"/>
  <c r="CC117" i="32" s="1"/>
  <c r="CB117" i="32"/>
  <c r="BW117" i="32" s="1"/>
  <c r="BV117" i="32"/>
  <c r="BQ117" i="32" s="1"/>
  <c r="BP117" i="32"/>
  <c r="BK117" i="32" s="1"/>
  <c r="BJ117" i="32"/>
  <c r="BE117" i="32" s="1"/>
  <c r="BD117" i="32"/>
  <c r="AY117" i="32" s="1"/>
  <c r="AP117" i="32"/>
  <c r="AI117" i="32" s="1"/>
  <c r="T117" i="32"/>
  <c r="JY116" i="32"/>
  <c r="JT116" i="32" s="1"/>
  <c r="JS116" i="32"/>
  <c r="JN116" i="32" s="1"/>
  <c r="JM116" i="32"/>
  <c r="JH116" i="32" s="1"/>
  <c r="JG116" i="32"/>
  <c r="JB116" i="32" s="1"/>
  <c r="IP116" i="32"/>
  <c r="IF116" i="32"/>
  <c r="IE116" i="32"/>
  <c r="IB116" i="32"/>
  <c r="HY116" i="32"/>
  <c r="HN116" i="32"/>
  <c r="HK116" i="32"/>
  <c r="HH116" i="32"/>
  <c r="GQ116" i="32"/>
  <c r="GL116" i="32" s="1"/>
  <c r="FX116" i="32"/>
  <c r="FJ116" i="32"/>
  <c r="EY116" i="32"/>
  <c r="EU116" i="32"/>
  <c r="EF116" i="32"/>
  <c r="EB116" i="32"/>
  <c r="DX116" i="32"/>
  <c r="DL116" i="32"/>
  <c r="DB116" i="32"/>
  <c r="CW116" i="32"/>
  <c r="CR116" i="32" s="1"/>
  <c r="CN116" i="32"/>
  <c r="CI116" i="32" s="1"/>
  <c r="CH116" i="32"/>
  <c r="CC116" i="32" s="1"/>
  <c r="CB116" i="32"/>
  <c r="BW116" i="32" s="1"/>
  <c r="BV116" i="32"/>
  <c r="BQ116" i="32" s="1"/>
  <c r="BP116" i="32"/>
  <c r="BK116" i="32" s="1"/>
  <c r="BJ116" i="32"/>
  <c r="BE116" i="32" s="1"/>
  <c r="BD116" i="32"/>
  <c r="AY116" i="32" s="1"/>
  <c r="AP116" i="32"/>
  <c r="AI116" i="32" s="1"/>
  <c r="T116" i="32"/>
  <c r="JY115" i="32"/>
  <c r="JT115" i="32" s="1"/>
  <c r="JS115" i="32"/>
  <c r="JN115" i="32" s="1"/>
  <c r="JM115" i="32"/>
  <c r="JH115" i="32" s="1"/>
  <c r="JG115" i="32"/>
  <c r="JB115" i="32" s="1"/>
  <c r="IP115" i="32"/>
  <c r="IF115" i="32"/>
  <c r="IE115" i="32"/>
  <c r="IB115" i="32"/>
  <c r="HY115" i="32"/>
  <c r="HN115" i="32"/>
  <c r="HK115" i="32"/>
  <c r="HH115" i="32"/>
  <c r="GQ115" i="32"/>
  <c r="GL115" i="32" s="1"/>
  <c r="FX115" i="32"/>
  <c r="FJ115" i="32"/>
  <c r="EY115" i="32"/>
  <c r="EU115" i="32"/>
  <c r="EF115" i="32"/>
  <c r="EB115" i="32"/>
  <c r="DX115" i="32"/>
  <c r="DL115" i="32"/>
  <c r="DB115" i="32"/>
  <c r="CW115" i="32"/>
  <c r="CR115" i="32" s="1"/>
  <c r="CN115" i="32"/>
  <c r="CI115" i="32" s="1"/>
  <c r="CH115" i="32"/>
  <c r="CC115" i="32" s="1"/>
  <c r="CB115" i="32"/>
  <c r="BW115" i="32" s="1"/>
  <c r="BV115" i="32"/>
  <c r="BQ115" i="32" s="1"/>
  <c r="BP115" i="32"/>
  <c r="BK115" i="32" s="1"/>
  <c r="BJ115" i="32"/>
  <c r="BE115" i="32" s="1"/>
  <c r="BD115" i="32"/>
  <c r="AY115" i="32" s="1"/>
  <c r="AP115" i="32"/>
  <c r="AI115" i="32" s="1"/>
  <c r="T115" i="32"/>
  <c r="JY114" i="32"/>
  <c r="JT114" i="32" s="1"/>
  <c r="JS114" i="32"/>
  <c r="JN114" i="32" s="1"/>
  <c r="JM114" i="32"/>
  <c r="JH114" i="32" s="1"/>
  <c r="JG114" i="32"/>
  <c r="JB114" i="32" s="1"/>
  <c r="IP114" i="32"/>
  <c r="IF114" i="32"/>
  <c r="IE114" i="32"/>
  <c r="IB114" i="32"/>
  <c r="HY114" i="32"/>
  <c r="HN114" i="32"/>
  <c r="HK114" i="32"/>
  <c r="HH114" i="32"/>
  <c r="GQ114" i="32"/>
  <c r="GL114" i="32" s="1"/>
  <c r="FX114" i="32"/>
  <c r="FJ114" i="32"/>
  <c r="EY114" i="32"/>
  <c r="EU114" i="32"/>
  <c r="EF114" i="32"/>
  <c r="EB114" i="32"/>
  <c r="DX114" i="32"/>
  <c r="DL114" i="32"/>
  <c r="DB114" i="32"/>
  <c r="CW114" i="32"/>
  <c r="CR114" i="32" s="1"/>
  <c r="CN114" i="32"/>
  <c r="CI114" i="32" s="1"/>
  <c r="CH114" i="32"/>
  <c r="CC114" i="32" s="1"/>
  <c r="CB114" i="32"/>
  <c r="BW114" i="32" s="1"/>
  <c r="BV114" i="32"/>
  <c r="BQ114" i="32" s="1"/>
  <c r="BP114" i="32"/>
  <c r="BK114" i="32" s="1"/>
  <c r="BJ114" i="32"/>
  <c r="BE114" i="32" s="1"/>
  <c r="BD114" i="32"/>
  <c r="AY114" i="32" s="1"/>
  <c r="AP114" i="32"/>
  <c r="AI114" i="32" s="1"/>
  <c r="T114" i="32"/>
  <c r="JY113" i="32"/>
  <c r="JS113" i="32"/>
  <c r="JM113" i="32"/>
  <c r="JG113" i="32"/>
  <c r="JB113" i="32" s="1"/>
  <c r="IP113" i="32"/>
  <c r="IF113" i="32"/>
  <c r="IE113" i="32"/>
  <c r="IB113" i="32"/>
  <c r="HY113" i="32"/>
  <c r="HN113" i="32"/>
  <c r="HK113" i="32"/>
  <c r="HH113" i="32"/>
  <c r="GQ113" i="32"/>
  <c r="GL113" i="32" s="1"/>
  <c r="FX113" i="32"/>
  <c r="FJ113" i="32"/>
  <c r="EY113" i="32"/>
  <c r="EU113" i="32"/>
  <c r="EF113" i="32"/>
  <c r="EB113" i="32"/>
  <c r="DX113" i="32"/>
  <c r="DL113" i="32"/>
  <c r="DB113" i="32"/>
  <c r="CW113" i="32"/>
  <c r="CR113" i="32" s="1"/>
  <c r="CN113" i="32"/>
  <c r="CI113" i="32" s="1"/>
  <c r="CH113" i="32"/>
  <c r="CC113" i="32" s="1"/>
  <c r="CB113" i="32"/>
  <c r="BW113" i="32" s="1"/>
  <c r="BV113" i="32"/>
  <c r="BQ113" i="32" s="1"/>
  <c r="BP113" i="32"/>
  <c r="BK113" i="32" s="1"/>
  <c r="BJ113" i="32"/>
  <c r="BE113" i="32" s="1"/>
  <c r="BD113" i="32"/>
  <c r="AY113" i="32" s="1"/>
  <c r="AP113" i="32"/>
  <c r="AI113" i="32" s="1"/>
  <c r="T113" i="32"/>
  <c r="JY112" i="32"/>
  <c r="JS112" i="32"/>
  <c r="JM112" i="32"/>
  <c r="JG112" i="32"/>
  <c r="JB112" i="32" s="1"/>
  <c r="IP112" i="32"/>
  <c r="IF112" i="32"/>
  <c r="IE112" i="32"/>
  <c r="IB112" i="32"/>
  <c r="HY112" i="32"/>
  <c r="HN112" i="32"/>
  <c r="HK112" i="32"/>
  <c r="HH112" i="32"/>
  <c r="GQ112" i="32"/>
  <c r="GL112" i="32" s="1"/>
  <c r="FX112" i="32"/>
  <c r="FJ112" i="32"/>
  <c r="EY112" i="32"/>
  <c r="EU112" i="32"/>
  <c r="EF112" i="32"/>
  <c r="EB112" i="32"/>
  <c r="DX112" i="32"/>
  <c r="DL112" i="32"/>
  <c r="DB112" i="32"/>
  <c r="CW112" i="32"/>
  <c r="CR112" i="32" s="1"/>
  <c r="CN112" i="32"/>
  <c r="CI112" i="32" s="1"/>
  <c r="CH112" i="32"/>
  <c r="CC112" i="32" s="1"/>
  <c r="CB112" i="32"/>
  <c r="BW112" i="32" s="1"/>
  <c r="BV112" i="32"/>
  <c r="BQ112" i="32" s="1"/>
  <c r="BP112" i="32"/>
  <c r="BK112" i="32" s="1"/>
  <c r="BJ112" i="32"/>
  <c r="BE112" i="32" s="1"/>
  <c r="BD112" i="32"/>
  <c r="AY112" i="32" s="1"/>
  <c r="AP112" i="32"/>
  <c r="AI112" i="32" s="1"/>
  <c r="T112" i="32"/>
  <c r="JY111" i="32"/>
  <c r="JS111" i="32"/>
  <c r="JM111" i="32"/>
  <c r="JG111" i="32"/>
  <c r="JB111" i="32" s="1"/>
  <c r="IP111" i="32"/>
  <c r="IF111" i="32"/>
  <c r="IE111" i="32"/>
  <c r="IB111" i="32"/>
  <c r="HY111" i="32"/>
  <c r="HN111" i="32"/>
  <c r="HK111" i="32"/>
  <c r="HH111" i="32"/>
  <c r="GQ111" i="32"/>
  <c r="GL111" i="32" s="1"/>
  <c r="FX111" i="32"/>
  <c r="FJ111" i="32"/>
  <c r="EY111" i="32"/>
  <c r="EU111" i="32"/>
  <c r="EF111" i="32"/>
  <c r="EB111" i="32"/>
  <c r="DX111" i="32"/>
  <c r="DL111" i="32"/>
  <c r="DB111" i="32"/>
  <c r="CW111" i="32"/>
  <c r="CR111" i="32" s="1"/>
  <c r="CN111" i="32"/>
  <c r="CI111" i="32" s="1"/>
  <c r="CH111" i="32"/>
  <c r="CC111" i="32" s="1"/>
  <c r="CB111" i="32"/>
  <c r="BW111" i="32" s="1"/>
  <c r="BV111" i="32"/>
  <c r="BQ111" i="32" s="1"/>
  <c r="BP111" i="32"/>
  <c r="BK111" i="32" s="1"/>
  <c r="BJ111" i="32"/>
  <c r="BE111" i="32" s="1"/>
  <c r="BD111" i="32"/>
  <c r="AY111" i="32" s="1"/>
  <c r="AP111" i="32"/>
  <c r="AI111" i="32" s="1"/>
  <c r="T111" i="32"/>
  <c r="JY110" i="32"/>
  <c r="JS110" i="32"/>
  <c r="JM110" i="32"/>
  <c r="JG110" i="32"/>
  <c r="JB110" i="32" s="1"/>
  <c r="IP110" i="32"/>
  <c r="IF110" i="32"/>
  <c r="IE110" i="32"/>
  <c r="IB110" i="32"/>
  <c r="HY110" i="32"/>
  <c r="HN110" i="32"/>
  <c r="HK110" i="32"/>
  <c r="HH110" i="32"/>
  <c r="GQ110" i="32"/>
  <c r="GL110" i="32" s="1"/>
  <c r="FX110" i="32"/>
  <c r="FJ110" i="32"/>
  <c r="EY110" i="32"/>
  <c r="EU110" i="32"/>
  <c r="EF110" i="32"/>
  <c r="EB110" i="32"/>
  <c r="DX110" i="32"/>
  <c r="DL110" i="32"/>
  <c r="DB110" i="32"/>
  <c r="CW110" i="32"/>
  <c r="CR110" i="32" s="1"/>
  <c r="CN110" i="32"/>
  <c r="CI110" i="32" s="1"/>
  <c r="CH110" i="32"/>
  <c r="CC110" i="32" s="1"/>
  <c r="CB110" i="32"/>
  <c r="BW110" i="32" s="1"/>
  <c r="BV110" i="32"/>
  <c r="BQ110" i="32" s="1"/>
  <c r="BP110" i="32"/>
  <c r="BK110" i="32" s="1"/>
  <c r="BJ110" i="32"/>
  <c r="BE110" i="32" s="1"/>
  <c r="BD110" i="32"/>
  <c r="AY110" i="32" s="1"/>
  <c r="AP110" i="32"/>
  <c r="AI110" i="32" s="1"/>
  <c r="T110" i="32"/>
  <c r="JY109" i="32"/>
  <c r="JS109" i="32"/>
  <c r="JM109" i="32"/>
  <c r="JG109" i="32"/>
  <c r="JB109" i="32" s="1"/>
  <c r="IP109" i="32"/>
  <c r="IF109" i="32"/>
  <c r="IE109" i="32"/>
  <c r="IB109" i="32"/>
  <c r="HY109" i="32"/>
  <c r="HN109" i="32"/>
  <c r="HK109" i="32"/>
  <c r="HH109" i="32"/>
  <c r="GQ109" i="32"/>
  <c r="GL109" i="32" s="1"/>
  <c r="FX109" i="32"/>
  <c r="FJ109" i="32"/>
  <c r="EY109" i="32"/>
  <c r="EU109" i="32"/>
  <c r="EF109" i="32"/>
  <c r="EB109" i="32"/>
  <c r="DX109" i="32"/>
  <c r="DL109" i="32"/>
  <c r="DB109" i="32"/>
  <c r="CW109" i="32"/>
  <c r="CR109" i="32" s="1"/>
  <c r="CN109" i="32"/>
  <c r="CI109" i="32" s="1"/>
  <c r="CH109" i="32"/>
  <c r="CC109" i="32" s="1"/>
  <c r="CB109" i="32"/>
  <c r="BW109" i="32" s="1"/>
  <c r="BV109" i="32"/>
  <c r="BQ109" i="32" s="1"/>
  <c r="BP109" i="32"/>
  <c r="BK109" i="32" s="1"/>
  <c r="BJ109" i="32"/>
  <c r="BE109" i="32" s="1"/>
  <c r="BD109" i="32"/>
  <c r="AY109" i="32" s="1"/>
  <c r="AP109" i="32"/>
  <c r="AI109" i="32" s="1"/>
  <c r="T109" i="32"/>
  <c r="JY108" i="32"/>
  <c r="JS108" i="32"/>
  <c r="JM108" i="32"/>
  <c r="JG108" i="32"/>
  <c r="JB108" i="32" s="1"/>
  <c r="IP108" i="32"/>
  <c r="IF108" i="32"/>
  <c r="IE108" i="32"/>
  <c r="IB108" i="32"/>
  <c r="HY108" i="32"/>
  <c r="HN108" i="32"/>
  <c r="HK108" i="32"/>
  <c r="HH108" i="32"/>
  <c r="GQ108" i="32"/>
  <c r="GL108" i="32" s="1"/>
  <c r="FX108" i="32"/>
  <c r="FJ108" i="32"/>
  <c r="EY108" i="32"/>
  <c r="EU108" i="32"/>
  <c r="EF108" i="32"/>
  <c r="EB108" i="32"/>
  <c r="DX108" i="32"/>
  <c r="DL108" i="32"/>
  <c r="DB108" i="32"/>
  <c r="CW108" i="32"/>
  <c r="CR108" i="32" s="1"/>
  <c r="CN108" i="32"/>
  <c r="CI108" i="32" s="1"/>
  <c r="CH108" i="32"/>
  <c r="CC108" i="32" s="1"/>
  <c r="CB108" i="32"/>
  <c r="BW108" i="32" s="1"/>
  <c r="BV108" i="32"/>
  <c r="BQ108" i="32" s="1"/>
  <c r="BP108" i="32"/>
  <c r="BK108" i="32" s="1"/>
  <c r="BJ108" i="32"/>
  <c r="BE108" i="32" s="1"/>
  <c r="BD108" i="32"/>
  <c r="AY108" i="32" s="1"/>
  <c r="AP108" i="32"/>
  <c r="AI108" i="32" s="1"/>
  <c r="T108" i="32"/>
  <c r="JY107" i="32"/>
  <c r="JS107" i="32"/>
  <c r="JM107" i="32"/>
  <c r="JG107" i="32"/>
  <c r="JB107" i="32" s="1"/>
  <c r="IP107" i="32"/>
  <c r="IF107" i="32"/>
  <c r="IE107" i="32"/>
  <c r="IB107" i="32"/>
  <c r="HY107" i="32"/>
  <c r="HN107" i="32"/>
  <c r="HK107" i="32"/>
  <c r="HH107" i="32"/>
  <c r="GQ107" i="32"/>
  <c r="GL107" i="32" s="1"/>
  <c r="FX107" i="32"/>
  <c r="FJ107" i="32"/>
  <c r="EY107" i="32"/>
  <c r="EU107" i="32"/>
  <c r="EF107" i="32"/>
  <c r="EB107" i="32"/>
  <c r="DX107" i="32"/>
  <c r="DL107" i="32"/>
  <c r="DB107" i="32"/>
  <c r="CW107" i="32"/>
  <c r="CR107" i="32" s="1"/>
  <c r="CN107" i="32"/>
  <c r="CI107" i="32" s="1"/>
  <c r="CH107" i="32"/>
  <c r="CC107" i="32" s="1"/>
  <c r="CB107" i="32"/>
  <c r="BW107" i="32" s="1"/>
  <c r="BV107" i="32"/>
  <c r="BQ107" i="32" s="1"/>
  <c r="BP107" i="32"/>
  <c r="BK107" i="32" s="1"/>
  <c r="BJ107" i="32"/>
  <c r="BE107" i="32" s="1"/>
  <c r="BD107" i="32"/>
  <c r="AY107" i="32" s="1"/>
  <c r="AP107" i="32"/>
  <c r="AI107" i="32" s="1"/>
  <c r="T107" i="32"/>
  <c r="JY106" i="32"/>
  <c r="JS106" i="32"/>
  <c r="JM106" i="32"/>
  <c r="JG106" i="32"/>
  <c r="JB106" i="32" s="1"/>
  <c r="IP106" i="32"/>
  <c r="IF106" i="32"/>
  <c r="IE106" i="32"/>
  <c r="IB106" i="32"/>
  <c r="HY106" i="32"/>
  <c r="HN106" i="32"/>
  <c r="HK106" i="32"/>
  <c r="HH106" i="32"/>
  <c r="GQ106" i="32"/>
  <c r="GL106" i="32" s="1"/>
  <c r="FX106" i="32"/>
  <c r="FJ106" i="32"/>
  <c r="EY106" i="32"/>
  <c r="EU106" i="32"/>
  <c r="EF106" i="32"/>
  <c r="EB106" i="32"/>
  <c r="DX106" i="32"/>
  <c r="DL106" i="32"/>
  <c r="DB106" i="32"/>
  <c r="CW106" i="32"/>
  <c r="CR106" i="32" s="1"/>
  <c r="CN106" i="32"/>
  <c r="CI106" i="32" s="1"/>
  <c r="CH106" i="32"/>
  <c r="CC106" i="32" s="1"/>
  <c r="CB106" i="32"/>
  <c r="BW106" i="32" s="1"/>
  <c r="BV106" i="32"/>
  <c r="BQ106" i="32" s="1"/>
  <c r="BP106" i="32"/>
  <c r="BK106" i="32" s="1"/>
  <c r="BJ106" i="32"/>
  <c r="BE106" i="32" s="1"/>
  <c r="BD106" i="32"/>
  <c r="AY106" i="32" s="1"/>
  <c r="AP106" i="32"/>
  <c r="AI106" i="32" s="1"/>
  <c r="T106" i="32"/>
  <c r="JY32" i="32"/>
  <c r="JT32" i="32" s="1"/>
  <c r="JS32" i="32"/>
  <c r="JN32" i="32" s="1"/>
  <c r="JM32" i="32"/>
  <c r="JH32" i="32" s="1"/>
  <c r="JG32" i="32"/>
  <c r="JB32" i="32" s="1"/>
  <c r="IP32" i="32"/>
  <c r="IF32" i="32"/>
  <c r="IE32" i="32"/>
  <c r="IB32" i="32"/>
  <c r="HY32" i="32"/>
  <c r="HN32" i="32"/>
  <c r="HK32" i="32"/>
  <c r="HH32" i="32"/>
  <c r="GQ32" i="32"/>
  <c r="GL32" i="32" s="1"/>
  <c r="FX32" i="32"/>
  <c r="FJ32" i="32"/>
  <c r="EY32" i="32"/>
  <c r="EU32" i="32"/>
  <c r="EF32" i="32"/>
  <c r="EB32" i="32"/>
  <c r="DX32" i="32"/>
  <c r="DL32" i="32"/>
  <c r="DB32" i="32"/>
  <c r="CW32" i="32"/>
  <c r="CR32" i="32" s="1"/>
  <c r="CN32" i="32"/>
  <c r="CI32" i="32" s="1"/>
  <c r="CH32" i="32"/>
  <c r="CC32" i="32" s="1"/>
  <c r="CB32" i="32"/>
  <c r="BW32" i="32" s="1"/>
  <c r="BV32" i="32"/>
  <c r="BQ32" i="32" s="1"/>
  <c r="BP32" i="32"/>
  <c r="BK32" i="32" s="1"/>
  <c r="BJ32" i="32"/>
  <c r="BE32" i="32" s="1"/>
  <c r="BD32" i="32"/>
  <c r="AY32" i="32" s="1"/>
  <c r="AP32" i="32"/>
  <c r="AI32" i="32" s="1"/>
  <c r="T32" i="32"/>
  <c r="JY31" i="32"/>
  <c r="JT31" i="32" s="1"/>
  <c r="JS31" i="32"/>
  <c r="JN31" i="32" s="1"/>
  <c r="JM31" i="32"/>
  <c r="JH31" i="32" s="1"/>
  <c r="JG31" i="32"/>
  <c r="JB31" i="32" s="1"/>
  <c r="IP31" i="32"/>
  <c r="IF31" i="32"/>
  <c r="IE31" i="32"/>
  <c r="IB31" i="32"/>
  <c r="HY31" i="32"/>
  <c r="HN31" i="32"/>
  <c r="HK31" i="32"/>
  <c r="HH31" i="32"/>
  <c r="GQ31" i="32"/>
  <c r="GL31" i="32" s="1"/>
  <c r="FX31" i="32"/>
  <c r="FJ31" i="32"/>
  <c r="EY31" i="32"/>
  <c r="EU31" i="32"/>
  <c r="EF31" i="32"/>
  <c r="EB31" i="32"/>
  <c r="DX31" i="32"/>
  <c r="DL31" i="32"/>
  <c r="DB31" i="32"/>
  <c r="CW31" i="32"/>
  <c r="CR31" i="32" s="1"/>
  <c r="CN31" i="32"/>
  <c r="CI31" i="32" s="1"/>
  <c r="CH31" i="32"/>
  <c r="CC31" i="32" s="1"/>
  <c r="CB31" i="32"/>
  <c r="BW31" i="32" s="1"/>
  <c r="BV31" i="32"/>
  <c r="BQ31" i="32" s="1"/>
  <c r="BP31" i="32"/>
  <c r="BK31" i="32" s="1"/>
  <c r="BJ31" i="32"/>
  <c r="BE31" i="32" s="1"/>
  <c r="BD31" i="32"/>
  <c r="AY31" i="32" s="1"/>
  <c r="AP31" i="32"/>
  <c r="AI31" i="32" s="1"/>
  <c r="T31" i="32"/>
  <c r="JY30" i="32"/>
  <c r="JT30" i="32" s="1"/>
  <c r="JS30" i="32"/>
  <c r="JN30" i="32" s="1"/>
  <c r="JM30" i="32"/>
  <c r="JH30" i="32" s="1"/>
  <c r="JG30" i="32"/>
  <c r="JB30" i="32" s="1"/>
  <c r="IP30" i="32"/>
  <c r="IF30" i="32"/>
  <c r="IE30" i="32"/>
  <c r="IB30" i="32"/>
  <c r="HY30" i="32"/>
  <c r="HN30" i="32"/>
  <c r="HK30" i="32"/>
  <c r="HH30" i="32"/>
  <c r="GQ30" i="32"/>
  <c r="GL30" i="32" s="1"/>
  <c r="FX30" i="32"/>
  <c r="FJ30" i="32"/>
  <c r="EY30" i="32"/>
  <c r="EU30" i="32"/>
  <c r="EF30" i="32"/>
  <c r="EB30" i="32"/>
  <c r="DX30" i="32"/>
  <c r="DL30" i="32"/>
  <c r="DB30" i="32"/>
  <c r="CW30" i="32"/>
  <c r="CR30" i="32" s="1"/>
  <c r="CN30" i="32"/>
  <c r="CI30" i="32" s="1"/>
  <c r="CH30" i="32"/>
  <c r="CC30" i="32" s="1"/>
  <c r="CB30" i="32"/>
  <c r="BW30" i="32" s="1"/>
  <c r="BV30" i="32"/>
  <c r="BQ30" i="32" s="1"/>
  <c r="BP30" i="32"/>
  <c r="BK30" i="32" s="1"/>
  <c r="BJ30" i="32"/>
  <c r="BE30" i="32" s="1"/>
  <c r="BD30" i="32"/>
  <c r="AY30" i="32" s="1"/>
  <c r="AP30" i="32"/>
  <c r="AI30" i="32" s="1"/>
  <c r="T30" i="32"/>
  <c r="JY29" i="32"/>
  <c r="JS29" i="32"/>
  <c r="JM29" i="32"/>
  <c r="JG29" i="32"/>
  <c r="IP29" i="32"/>
  <c r="IF29" i="32"/>
  <c r="IE29" i="32"/>
  <c r="IB29" i="32"/>
  <c r="HY29" i="32"/>
  <c r="HN29" i="32"/>
  <c r="HK29" i="32"/>
  <c r="HH29" i="32"/>
  <c r="GQ29" i="32"/>
  <c r="GL29" i="32" s="1"/>
  <c r="FX29" i="32"/>
  <c r="FJ29" i="32"/>
  <c r="EY29" i="32"/>
  <c r="EU29" i="32"/>
  <c r="EF29" i="32"/>
  <c r="EB29" i="32"/>
  <c r="DX29" i="32"/>
  <c r="DL29" i="32"/>
  <c r="DB29" i="32"/>
  <c r="CW29" i="32"/>
  <c r="CR29" i="32" s="1"/>
  <c r="CN29" i="32"/>
  <c r="CI29" i="32" s="1"/>
  <c r="CH29" i="32"/>
  <c r="CC29" i="32" s="1"/>
  <c r="CB29" i="32"/>
  <c r="BW29" i="32" s="1"/>
  <c r="BV29" i="32"/>
  <c r="BQ29" i="32" s="1"/>
  <c r="BP29" i="32"/>
  <c r="BK29" i="32" s="1"/>
  <c r="BJ29" i="32"/>
  <c r="BE29" i="32" s="1"/>
  <c r="BD29" i="32"/>
  <c r="AY29" i="32" s="1"/>
  <c r="AP29" i="32"/>
  <c r="AI29" i="32" s="1"/>
  <c r="T29" i="32"/>
  <c r="JY28" i="32"/>
  <c r="JS28" i="32"/>
  <c r="JM28" i="32"/>
  <c r="JG28" i="32"/>
  <c r="IP28" i="32"/>
  <c r="IF28" i="32"/>
  <c r="IE28" i="32"/>
  <c r="IB28" i="32"/>
  <c r="HY28" i="32"/>
  <c r="HN28" i="32"/>
  <c r="HK28" i="32"/>
  <c r="HH28" i="32"/>
  <c r="GQ28" i="32"/>
  <c r="GL28" i="32" s="1"/>
  <c r="FX28" i="32"/>
  <c r="FJ28" i="32"/>
  <c r="EY28" i="32"/>
  <c r="EU28" i="32"/>
  <c r="EF28" i="32"/>
  <c r="EB28" i="32"/>
  <c r="DX28" i="32"/>
  <c r="DL28" i="32"/>
  <c r="DB28" i="32"/>
  <c r="CW28" i="32"/>
  <c r="CR28" i="32" s="1"/>
  <c r="CN28" i="32"/>
  <c r="CI28" i="32" s="1"/>
  <c r="CH28" i="32"/>
  <c r="CC28" i="32" s="1"/>
  <c r="CB28" i="32"/>
  <c r="BW28" i="32" s="1"/>
  <c r="BV28" i="32"/>
  <c r="BQ28" i="32" s="1"/>
  <c r="BP28" i="32"/>
  <c r="BK28" i="32" s="1"/>
  <c r="BJ28" i="32"/>
  <c r="BE28" i="32" s="1"/>
  <c r="BD28" i="32"/>
  <c r="AY28" i="32" s="1"/>
  <c r="AP28" i="32"/>
  <c r="AI28" i="32" s="1"/>
  <c r="T28" i="32"/>
  <c r="JY27" i="32"/>
  <c r="JS27" i="32"/>
  <c r="JM27" i="32"/>
  <c r="JG27" i="32"/>
  <c r="IP27" i="32"/>
  <c r="IF27" i="32"/>
  <c r="IE27" i="32"/>
  <c r="IB27" i="32"/>
  <c r="HY27" i="32"/>
  <c r="HN27" i="32"/>
  <c r="HK27" i="32"/>
  <c r="HH27" i="32"/>
  <c r="GQ27" i="32"/>
  <c r="GL27" i="32" s="1"/>
  <c r="FX27" i="32"/>
  <c r="FJ27" i="32"/>
  <c r="EY27" i="32"/>
  <c r="EU27" i="32"/>
  <c r="EF27" i="32"/>
  <c r="EB27" i="32"/>
  <c r="DX27" i="32"/>
  <c r="DL27" i="32"/>
  <c r="DB27" i="32"/>
  <c r="CW27" i="32"/>
  <c r="CR27" i="32" s="1"/>
  <c r="CN27" i="32"/>
  <c r="CI27" i="32" s="1"/>
  <c r="CH27" i="32"/>
  <c r="CC27" i="32" s="1"/>
  <c r="CB27" i="32"/>
  <c r="BW27" i="32" s="1"/>
  <c r="BV27" i="32"/>
  <c r="BQ27" i="32" s="1"/>
  <c r="BP27" i="32"/>
  <c r="BK27" i="32" s="1"/>
  <c r="BJ27" i="32"/>
  <c r="BE27" i="32" s="1"/>
  <c r="BD27" i="32"/>
  <c r="AY27" i="32" s="1"/>
  <c r="AP27" i="32"/>
  <c r="AI27" i="32" s="1"/>
  <c r="JY26" i="32"/>
  <c r="JS26" i="32"/>
  <c r="JM26" i="32"/>
  <c r="JG26" i="32"/>
  <c r="IP26" i="32"/>
  <c r="IF26" i="32"/>
  <c r="IE26" i="32"/>
  <c r="IB26" i="32"/>
  <c r="HY26" i="32"/>
  <c r="HN26" i="32"/>
  <c r="HK26" i="32"/>
  <c r="HH26" i="32"/>
  <c r="GQ26" i="32"/>
  <c r="GL26" i="32" s="1"/>
  <c r="FX26" i="32"/>
  <c r="FJ26" i="32"/>
  <c r="EY26" i="32"/>
  <c r="EU26" i="32"/>
  <c r="EF26" i="32"/>
  <c r="EB26" i="32"/>
  <c r="DX26" i="32"/>
  <c r="DL26" i="32"/>
  <c r="DB26" i="32"/>
  <c r="CW26" i="32"/>
  <c r="CR26" i="32" s="1"/>
  <c r="CN26" i="32"/>
  <c r="CI26" i="32" s="1"/>
  <c r="CH26" i="32"/>
  <c r="CC26" i="32" s="1"/>
  <c r="CB26" i="32"/>
  <c r="BW26" i="32" s="1"/>
  <c r="BV26" i="32"/>
  <c r="BQ26" i="32" s="1"/>
  <c r="BP26" i="32"/>
  <c r="BJ26" i="32"/>
  <c r="AP26" i="32"/>
  <c r="AI26" i="32" s="1"/>
  <c r="T26" i="32"/>
  <c r="JY25" i="32"/>
  <c r="JS25" i="32"/>
  <c r="JM25" i="32"/>
  <c r="JG25" i="32"/>
  <c r="IP25" i="32"/>
  <c r="IF25" i="32"/>
  <c r="IE25" i="32"/>
  <c r="IB25" i="32"/>
  <c r="HY25" i="32"/>
  <c r="HN25" i="32"/>
  <c r="HK25" i="32"/>
  <c r="HH25" i="32"/>
  <c r="GQ25" i="32"/>
  <c r="GL25" i="32" s="1"/>
  <c r="FX25" i="32"/>
  <c r="FJ25" i="32"/>
  <c r="EY25" i="32"/>
  <c r="EU25" i="32"/>
  <c r="EF25" i="32"/>
  <c r="EB25" i="32"/>
  <c r="DX25" i="32"/>
  <c r="DL25" i="32"/>
  <c r="DB25" i="32"/>
  <c r="CW25" i="32"/>
  <c r="CR25" i="32" s="1"/>
  <c r="CN25" i="32"/>
  <c r="CI25" i="32" s="1"/>
  <c r="CH25" i="32"/>
  <c r="CC25" i="32" s="1"/>
  <c r="CB25" i="32"/>
  <c r="BW25" i="32" s="1"/>
  <c r="BV25" i="32"/>
  <c r="BQ25" i="32" s="1"/>
  <c r="BP25" i="32"/>
  <c r="BJ25" i="32"/>
  <c r="AP25" i="32"/>
  <c r="AI25" i="32" s="1"/>
  <c r="T25" i="32"/>
  <c r="JY24" i="32"/>
  <c r="JS24" i="32"/>
  <c r="JM24" i="32"/>
  <c r="JG24" i="32"/>
  <c r="IP24" i="32"/>
  <c r="IF24" i="32"/>
  <c r="IE24" i="32"/>
  <c r="IB24" i="32"/>
  <c r="HY24" i="32"/>
  <c r="HN24" i="32"/>
  <c r="HK24" i="32"/>
  <c r="HH24" i="32"/>
  <c r="GQ24" i="32"/>
  <c r="GL24" i="32" s="1"/>
  <c r="FX24" i="32"/>
  <c r="FJ24" i="32"/>
  <c r="EY24" i="32"/>
  <c r="EU24" i="32"/>
  <c r="EF24" i="32"/>
  <c r="EB24" i="32"/>
  <c r="DX24" i="32"/>
  <c r="DL24" i="32"/>
  <c r="DB24" i="32"/>
  <c r="CW24" i="32"/>
  <c r="CR24" i="32" s="1"/>
  <c r="CN24" i="32"/>
  <c r="CI24" i="32" s="1"/>
  <c r="CH24" i="32"/>
  <c r="CC24" i="32" s="1"/>
  <c r="CB24" i="32"/>
  <c r="BW24" i="32" s="1"/>
  <c r="BV24" i="32"/>
  <c r="BQ24" i="32" s="1"/>
  <c r="BP24" i="32"/>
  <c r="BJ24" i="32"/>
  <c r="AP24" i="32"/>
  <c r="AI24" i="32" s="1"/>
  <c r="T24" i="32"/>
  <c r="JY23" i="32"/>
  <c r="JS23" i="32"/>
  <c r="JM23" i="32"/>
  <c r="JG23" i="32"/>
  <c r="IP23" i="32"/>
  <c r="IF23" i="32"/>
  <c r="IE23" i="32"/>
  <c r="IB23" i="32"/>
  <c r="HY23" i="32"/>
  <c r="HN23" i="32"/>
  <c r="HK23" i="32"/>
  <c r="HH23" i="32"/>
  <c r="GQ23" i="32"/>
  <c r="GL23" i="32" s="1"/>
  <c r="FX23" i="32"/>
  <c r="FJ23" i="32"/>
  <c r="EY23" i="32"/>
  <c r="EU23" i="32"/>
  <c r="EF23" i="32"/>
  <c r="EB23" i="32"/>
  <c r="DX23" i="32"/>
  <c r="DL23" i="32"/>
  <c r="DB23" i="32"/>
  <c r="CW23" i="32"/>
  <c r="CR23" i="32" s="1"/>
  <c r="CN23" i="32"/>
  <c r="CI23" i="32" s="1"/>
  <c r="CH23" i="32"/>
  <c r="CC23" i="32" s="1"/>
  <c r="CB23" i="32"/>
  <c r="BW23" i="32" s="1"/>
  <c r="BV23" i="32"/>
  <c r="BQ23" i="32" s="1"/>
  <c r="BP23" i="32"/>
  <c r="BJ23" i="32"/>
  <c r="AP23" i="32"/>
  <c r="AI23" i="32" s="1"/>
  <c r="T23" i="32"/>
  <c r="JY22" i="32"/>
  <c r="JS22" i="32"/>
  <c r="JM22" i="32"/>
  <c r="JG22" i="32"/>
  <c r="IP22" i="32"/>
  <c r="IF22" i="32"/>
  <c r="IE22" i="32"/>
  <c r="IB22" i="32"/>
  <c r="HY22" i="32"/>
  <c r="HN22" i="32"/>
  <c r="HK22" i="32"/>
  <c r="HH22" i="32"/>
  <c r="GQ22" i="32"/>
  <c r="GL22" i="32" s="1"/>
  <c r="FX22" i="32"/>
  <c r="FJ22" i="32"/>
  <c r="EY22" i="32"/>
  <c r="EU22" i="32"/>
  <c r="EF22" i="32"/>
  <c r="EB22" i="32"/>
  <c r="DX22" i="32"/>
  <c r="DL22" i="32"/>
  <c r="DB22" i="32"/>
  <c r="CW22" i="32"/>
  <c r="CR22" i="32" s="1"/>
  <c r="CN22" i="32"/>
  <c r="CI22" i="32" s="1"/>
  <c r="CH22" i="32"/>
  <c r="CC22" i="32" s="1"/>
  <c r="CB22" i="32"/>
  <c r="BW22" i="32" s="1"/>
  <c r="BV22" i="32"/>
  <c r="BQ22" i="32" s="1"/>
  <c r="BP22" i="32"/>
  <c r="BJ22" i="32"/>
  <c r="AP22" i="32"/>
  <c r="AI22" i="32" s="1"/>
  <c r="T22" i="32"/>
  <c r="JY21" i="32"/>
  <c r="JS21" i="32"/>
  <c r="JM21" i="32"/>
  <c r="JG21" i="32"/>
  <c r="IP21" i="32"/>
  <c r="IF21" i="32"/>
  <c r="IE21" i="32"/>
  <c r="IB21" i="32"/>
  <c r="HY21" i="32"/>
  <c r="HN21" i="32"/>
  <c r="HK21" i="32"/>
  <c r="HH21" i="32"/>
  <c r="GQ21" i="32"/>
  <c r="GL21" i="32" s="1"/>
  <c r="FX21" i="32"/>
  <c r="FJ21" i="32"/>
  <c r="EY21" i="32"/>
  <c r="EU21" i="32"/>
  <c r="EF21" i="32"/>
  <c r="EB21" i="32"/>
  <c r="DX21" i="32"/>
  <c r="DL21" i="32"/>
  <c r="DB21" i="32"/>
  <c r="CW21" i="32"/>
  <c r="CR21" i="32" s="1"/>
  <c r="CN21" i="32"/>
  <c r="CI21" i="32" s="1"/>
  <c r="CH21" i="32"/>
  <c r="CC21" i="32" s="1"/>
  <c r="CB21" i="32"/>
  <c r="BW21" i="32" s="1"/>
  <c r="BV21" i="32"/>
  <c r="BQ21" i="32" s="1"/>
  <c r="BP21" i="32"/>
  <c r="BJ21" i="32"/>
  <c r="AP21" i="32"/>
  <c r="AI21" i="32" s="1"/>
  <c r="T21" i="32"/>
  <c r="JY20" i="32"/>
  <c r="JT20" i="32" s="1"/>
  <c r="JS20" i="32"/>
  <c r="JN20" i="32" s="1"/>
  <c r="JM20" i="32"/>
  <c r="JH20" i="32" s="1"/>
  <c r="JG20" i="32"/>
  <c r="JB20" i="32" s="1"/>
  <c r="IP20" i="32"/>
  <c r="IF20" i="32"/>
  <c r="IE20" i="32"/>
  <c r="IB20" i="32"/>
  <c r="HY20" i="32"/>
  <c r="HN20" i="32"/>
  <c r="HK20" i="32"/>
  <c r="HH20" i="32"/>
  <c r="GQ20" i="32"/>
  <c r="GL20" i="32" s="1"/>
  <c r="FX20" i="32"/>
  <c r="FJ20" i="32"/>
  <c r="EY20" i="32"/>
  <c r="EU20" i="32"/>
  <c r="EF20" i="32"/>
  <c r="EB20" i="32"/>
  <c r="DX20" i="32"/>
  <c r="DL20" i="32"/>
  <c r="DB20" i="32"/>
  <c r="CW20" i="32"/>
  <c r="CN20" i="32"/>
  <c r="CH20" i="32"/>
  <c r="CB20" i="32"/>
  <c r="BV20" i="32"/>
  <c r="BP20" i="32"/>
  <c r="BJ20" i="32"/>
  <c r="AP20" i="32"/>
  <c r="T20" i="32"/>
  <c r="JY19" i="32"/>
  <c r="JS19" i="32"/>
  <c r="JM19" i="32"/>
  <c r="JG19" i="32"/>
  <c r="IP19" i="32"/>
  <c r="IF19" i="32"/>
  <c r="IE19" i="32"/>
  <c r="IB19" i="32"/>
  <c r="HY19" i="32"/>
  <c r="HN19" i="32"/>
  <c r="HK19" i="32"/>
  <c r="HH19" i="32"/>
  <c r="GQ19" i="32"/>
  <c r="DL19" i="32"/>
  <c r="DB19" i="32"/>
  <c r="CW19" i="32"/>
  <c r="CR19" i="32" s="1"/>
  <c r="CN19" i="32"/>
  <c r="CI19" i="32" s="1"/>
  <c r="CH19" i="32"/>
  <c r="CC19" i="32" s="1"/>
  <c r="CB19" i="32"/>
  <c r="BW19" i="32" s="1"/>
  <c r="BV19" i="32"/>
  <c r="BQ19" i="32" s="1"/>
  <c r="BP19" i="32"/>
  <c r="BJ19" i="32"/>
  <c r="AP19" i="32"/>
  <c r="AI19" i="32" s="1"/>
  <c r="T19" i="32"/>
  <c r="JY18" i="32"/>
  <c r="JT18" i="32" s="1"/>
  <c r="JS18" i="32"/>
  <c r="JN18" i="32" s="1"/>
  <c r="JM18" i="32"/>
  <c r="JH18" i="32" s="1"/>
  <c r="JG18" i="32"/>
  <c r="JB18" i="32" s="1"/>
  <c r="IP18" i="32"/>
  <c r="IF18" i="32"/>
  <c r="IE18" i="32"/>
  <c r="IB18" i="32"/>
  <c r="HY18" i="32"/>
  <c r="HN18" i="32"/>
  <c r="HK18" i="32"/>
  <c r="HH18" i="32"/>
  <c r="GQ18" i="32"/>
  <c r="GL18" i="32" s="1"/>
  <c r="FX18" i="32"/>
  <c r="FJ18" i="32"/>
  <c r="EY18" i="32"/>
  <c r="EU18" i="32"/>
  <c r="EF18" i="32"/>
  <c r="EB18" i="32"/>
  <c r="DX18" i="32"/>
  <c r="DL18" i="32"/>
  <c r="DB18" i="32"/>
  <c r="CW18" i="32"/>
  <c r="CN18" i="32"/>
  <c r="CH18" i="32"/>
  <c r="CB18" i="32"/>
  <c r="BV18" i="32"/>
  <c r="BP18" i="32"/>
  <c r="BJ18" i="32"/>
  <c r="BD18" i="32"/>
  <c r="AP18" i="32"/>
  <c r="T18" i="32"/>
  <c r="JY17" i="32"/>
  <c r="JS17" i="32"/>
  <c r="JM17" i="32"/>
  <c r="JG17" i="32"/>
  <c r="IP17" i="32"/>
  <c r="IF17" i="32"/>
  <c r="IE17" i="32"/>
  <c r="IB17" i="32"/>
  <c r="HY17" i="32"/>
  <c r="HN17" i="32"/>
  <c r="HK17" i="32"/>
  <c r="HH17" i="32"/>
  <c r="GQ17" i="32"/>
  <c r="DL17" i="32"/>
  <c r="DB17" i="32"/>
  <c r="CW17" i="32"/>
  <c r="CR17" i="32" s="1"/>
  <c r="CN17" i="32"/>
  <c r="CI17" i="32" s="1"/>
  <c r="CH17" i="32"/>
  <c r="CC17" i="32" s="1"/>
  <c r="CB17" i="32"/>
  <c r="BW17" i="32" s="1"/>
  <c r="BV17" i="32"/>
  <c r="BQ17" i="32" s="1"/>
  <c r="BP17" i="32"/>
  <c r="BJ17" i="32"/>
  <c r="BD17" i="32"/>
  <c r="AP17" i="32"/>
  <c r="AI17" i="32" s="1"/>
  <c r="T17" i="32"/>
  <c r="JY16" i="32"/>
  <c r="JS16" i="32"/>
  <c r="JM16" i="32"/>
  <c r="JG16" i="32"/>
  <c r="JB16" i="32" s="1"/>
  <c r="IP16" i="32"/>
  <c r="IF16" i="32"/>
  <c r="IE16" i="32"/>
  <c r="IB16" i="32"/>
  <c r="HY16" i="32"/>
  <c r="HN16" i="32"/>
  <c r="HK16" i="32"/>
  <c r="HH16" i="32"/>
  <c r="GQ16" i="32"/>
  <c r="GL16" i="32" s="1"/>
  <c r="FX16" i="32"/>
  <c r="FJ16" i="32"/>
  <c r="EY16" i="32"/>
  <c r="EU16" i="32"/>
  <c r="EF16" i="32"/>
  <c r="EB16" i="32"/>
  <c r="DX16" i="32"/>
  <c r="DL16" i="32"/>
  <c r="DB16" i="32"/>
  <c r="CW16" i="32"/>
  <c r="CR16" i="32" s="1"/>
  <c r="CN16" i="32"/>
  <c r="CI16" i="32" s="1"/>
  <c r="CH16" i="32"/>
  <c r="CC16" i="32" s="1"/>
  <c r="CB16" i="32"/>
  <c r="BW16" i="32" s="1"/>
  <c r="BV16" i="32"/>
  <c r="BQ16" i="32" s="1"/>
  <c r="BP16" i="32"/>
  <c r="BJ16" i="32"/>
  <c r="BD16" i="32"/>
  <c r="AP16" i="32"/>
  <c r="AI16" i="32" s="1"/>
  <c r="T16" i="32"/>
  <c r="JY15" i="32"/>
  <c r="JS15" i="32"/>
  <c r="JM15" i="32"/>
  <c r="JG15" i="32"/>
  <c r="JB15" i="32" s="1"/>
  <c r="IP15" i="32"/>
  <c r="IF15" i="32"/>
  <c r="IE15" i="32"/>
  <c r="IB15" i="32"/>
  <c r="HY15" i="32"/>
  <c r="HN15" i="32"/>
  <c r="HK15" i="32"/>
  <c r="HH15" i="32"/>
  <c r="GQ15" i="32"/>
  <c r="GL15" i="32" s="1"/>
  <c r="FX15" i="32"/>
  <c r="FJ15" i="32"/>
  <c r="EY15" i="32"/>
  <c r="EU15" i="32"/>
  <c r="EF15" i="32"/>
  <c r="EB15" i="32"/>
  <c r="DX15" i="32"/>
  <c r="DL15" i="32"/>
  <c r="DB15" i="32"/>
  <c r="CW15" i="32"/>
  <c r="CR15" i="32" s="1"/>
  <c r="CN15" i="32"/>
  <c r="CI15" i="32" s="1"/>
  <c r="CH15" i="32"/>
  <c r="CC15" i="32" s="1"/>
  <c r="CB15" i="32"/>
  <c r="BW15" i="32" s="1"/>
  <c r="BV15" i="32"/>
  <c r="BQ15" i="32" s="1"/>
  <c r="BP15" i="32"/>
  <c r="BJ15" i="32"/>
  <c r="BD15" i="32"/>
  <c r="AP15" i="32"/>
  <c r="AI15" i="32" s="1"/>
  <c r="T15" i="32"/>
  <c r="JY14" i="32"/>
  <c r="JS14" i="32"/>
  <c r="JM14" i="32"/>
  <c r="JG14" i="32"/>
  <c r="IP14" i="32"/>
  <c r="IF14" i="32"/>
  <c r="IE14" i="32"/>
  <c r="IB14" i="32"/>
  <c r="HY14" i="32"/>
  <c r="HN14" i="32"/>
  <c r="HK14" i="32"/>
  <c r="HH14" i="32"/>
  <c r="GQ14" i="32"/>
  <c r="GL14" i="32" s="1"/>
  <c r="FX14" i="32"/>
  <c r="FJ14" i="32"/>
  <c r="EY14" i="32"/>
  <c r="EU14" i="32"/>
  <c r="EF14" i="32"/>
  <c r="EB14" i="32"/>
  <c r="DX14" i="32"/>
  <c r="DL14" i="32"/>
  <c r="DB14" i="32"/>
  <c r="CW14" i="32"/>
  <c r="CR14" i="32" s="1"/>
  <c r="CN14" i="32"/>
  <c r="CI14" i="32" s="1"/>
  <c r="CH14" i="32"/>
  <c r="CC14" i="32" s="1"/>
  <c r="CB14" i="32"/>
  <c r="BW14" i="32" s="1"/>
  <c r="BV14" i="32"/>
  <c r="BQ14" i="32" s="1"/>
  <c r="BP14" i="32"/>
  <c r="BJ14" i="32"/>
  <c r="BD14" i="32"/>
  <c r="AP14" i="32"/>
  <c r="AI14" i="32" s="1"/>
  <c r="JY13" i="32"/>
  <c r="JS13" i="32"/>
  <c r="JM13" i="32"/>
  <c r="JG13" i="32"/>
  <c r="IP13" i="32"/>
  <c r="IF13" i="32"/>
  <c r="IE13" i="32"/>
  <c r="IB13" i="32"/>
  <c r="HY13" i="32"/>
  <c r="HN13" i="32"/>
  <c r="HK13" i="32"/>
  <c r="HH13" i="32"/>
  <c r="GQ13" i="32"/>
  <c r="GL13" i="32" s="1"/>
  <c r="FX13" i="32"/>
  <c r="FJ13" i="32"/>
  <c r="EY13" i="32"/>
  <c r="EU13" i="32"/>
  <c r="EF13" i="32"/>
  <c r="EB13" i="32"/>
  <c r="DX13" i="32"/>
  <c r="DL13" i="32"/>
  <c r="DB13" i="32"/>
  <c r="CW13" i="32"/>
  <c r="CR13" i="32" s="1"/>
  <c r="CN13" i="32"/>
  <c r="CI13" i="32" s="1"/>
  <c r="CH13" i="32"/>
  <c r="CC13" i="32" s="1"/>
  <c r="CB13" i="32"/>
  <c r="BW13" i="32" s="1"/>
  <c r="BV13" i="32"/>
  <c r="BQ13" i="32" s="1"/>
  <c r="BP13" i="32"/>
  <c r="BJ13" i="32"/>
  <c r="BD13" i="32"/>
  <c r="AP13" i="32"/>
  <c r="AI13" i="32" s="1"/>
  <c r="T13" i="32"/>
  <c r="JY12" i="32"/>
  <c r="JS12" i="32"/>
  <c r="JM12" i="32"/>
  <c r="JG12" i="32"/>
  <c r="IP12" i="32"/>
  <c r="IF12" i="32"/>
  <c r="IE12" i="32"/>
  <c r="IB12" i="32"/>
  <c r="HY12" i="32"/>
  <c r="HN12" i="32"/>
  <c r="HK12" i="32"/>
  <c r="HH12" i="32"/>
  <c r="GQ12" i="32"/>
  <c r="GL12" i="32" s="1"/>
  <c r="FX12" i="32"/>
  <c r="FJ12" i="32"/>
  <c r="EY12" i="32"/>
  <c r="EU12" i="32"/>
  <c r="EF12" i="32"/>
  <c r="EB12" i="32"/>
  <c r="DX12" i="32"/>
  <c r="DL12" i="32"/>
  <c r="DB12" i="32"/>
  <c r="CW12" i="32"/>
  <c r="CR12" i="32" s="1"/>
  <c r="CN12" i="32"/>
  <c r="CI12" i="32" s="1"/>
  <c r="CH12" i="32"/>
  <c r="CC12" i="32" s="1"/>
  <c r="CB12" i="32"/>
  <c r="BW12" i="32" s="1"/>
  <c r="BV12" i="32"/>
  <c r="BQ12" i="32" s="1"/>
  <c r="BP12" i="32"/>
  <c r="BJ12" i="32"/>
  <c r="BD12" i="32"/>
  <c r="AP12" i="32"/>
  <c r="AI12" i="32" s="1"/>
  <c r="T12" i="32"/>
  <c r="JY11" i="32"/>
  <c r="JS11" i="32"/>
  <c r="JM11" i="32"/>
  <c r="JG11" i="32"/>
  <c r="IP11" i="32"/>
  <c r="IF11" i="32"/>
  <c r="IE11" i="32"/>
  <c r="IB11" i="32"/>
  <c r="HY11" i="32"/>
  <c r="HN11" i="32"/>
  <c r="HK11" i="32"/>
  <c r="HH11" i="32"/>
  <c r="GQ11" i="32"/>
  <c r="GL11" i="32" s="1"/>
  <c r="FX11" i="32"/>
  <c r="FJ11" i="32"/>
  <c r="EY11" i="32"/>
  <c r="EU11" i="32"/>
  <c r="EF11" i="32"/>
  <c r="EB11" i="32"/>
  <c r="DX11" i="32"/>
  <c r="DL11" i="32"/>
  <c r="DB11" i="32"/>
  <c r="CW11" i="32"/>
  <c r="CR11" i="32" s="1"/>
  <c r="CN11" i="32"/>
  <c r="CI11" i="32" s="1"/>
  <c r="CH11" i="32"/>
  <c r="CC11" i="32" s="1"/>
  <c r="CB11" i="32"/>
  <c r="BW11" i="32" s="1"/>
  <c r="BV11" i="32"/>
  <c r="BQ11" i="32" s="1"/>
  <c r="BP11" i="32"/>
  <c r="BJ11" i="32"/>
  <c r="BD11" i="32"/>
  <c r="AP11" i="32"/>
  <c r="AI11" i="32" s="1"/>
  <c r="T11" i="32"/>
  <c r="A2" i="32"/>
  <c r="HO132" i="32" l="1"/>
  <c r="HO27" i="32"/>
  <c r="HO108" i="32"/>
  <c r="HO116" i="32"/>
  <c r="HO124" i="32"/>
  <c r="GX132" i="32"/>
  <c r="HO111" i="32"/>
  <c r="HO119" i="32"/>
  <c r="HO127" i="32"/>
  <c r="GX129" i="32"/>
  <c r="GX133" i="32"/>
  <c r="HO121" i="32"/>
  <c r="GX135" i="32"/>
  <c r="GX134" i="32"/>
  <c r="HO30" i="32"/>
  <c r="HO135" i="32"/>
  <c r="GX29" i="32"/>
  <c r="GX110" i="32"/>
  <c r="GX126" i="32"/>
  <c r="GX113" i="32"/>
  <c r="HO32" i="32"/>
  <c r="HO113" i="32"/>
  <c r="HO129" i="32"/>
  <c r="HO107" i="32"/>
  <c r="GX112" i="32"/>
  <c r="HO115" i="32"/>
  <c r="HO123" i="32"/>
  <c r="HO106" i="32"/>
  <c r="GX111" i="32"/>
  <c r="HO114" i="32"/>
  <c r="HO122" i="32"/>
  <c r="HO31" i="32"/>
  <c r="HO112" i="32"/>
  <c r="HO120" i="32"/>
  <c r="GX125" i="32"/>
  <c r="HO128" i="32"/>
  <c r="GX27" i="32"/>
  <c r="HO29" i="32"/>
  <c r="HO110" i="32"/>
  <c r="HO118" i="32"/>
  <c r="GX123" i="32"/>
  <c r="HO126" i="32"/>
  <c r="GX131" i="32"/>
  <c r="HO134" i="32"/>
  <c r="HO28" i="32"/>
  <c r="HO109" i="32"/>
  <c r="HO117" i="32"/>
  <c r="HO125" i="32"/>
  <c r="HO133" i="32"/>
  <c r="GX32" i="32"/>
  <c r="GX121" i="32"/>
  <c r="GX31" i="32"/>
  <c r="GX120" i="32"/>
  <c r="GX128" i="32"/>
  <c r="HO131" i="32"/>
  <c r="GX30" i="32"/>
  <c r="GX119" i="32"/>
  <c r="GX127" i="32"/>
  <c r="HO130" i="32"/>
  <c r="GX118" i="32"/>
  <c r="GX28" i="32"/>
  <c r="GX109" i="32"/>
  <c r="GX117" i="32"/>
  <c r="GX108" i="32"/>
  <c r="GX116" i="32"/>
  <c r="GX124" i="32"/>
  <c r="GX107" i="32"/>
  <c r="GX115" i="32"/>
  <c r="GX106" i="32"/>
  <c r="GX114" i="32"/>
  <c r="GX122" i="32"/>
  <c r="GX130" i="32"/>
  <c r="HO21" i="32"/>
  <c r="GX22" i="32"/>
  <c r="HO16" i="32"/>
  <c r="HO18" i="32"/>
  <c r="HO26" i="32"/>
  <c r="HO25" i="32"/>
  <c r="GX21" i="32"/>
  <c r="HO20" i="32"/>
  <c r="GX16" i="32"/>
  <c r="HO23" i="32"/>
  <c r="GX24" i="32"/>
  <c r="GX11" i="32"/>
  <c r="HO13" i="32"/>
  <c r="GX14" i="32"/>
  <c r="HO11" i="32"/>
  <c r="BK12" i="32"/>
  <c r="GX12" i="32"/>
  <c r="BE15" i="32"/>
  <c r="GX20" i="32"/>
  <c r="BE23" i="32"/>
  <c r="AY26" i="32"/>
  <c r="AY13" i="32"/>
  <c r="HO14" i="32"/>
  <c r="BK15" i="32"/>
  <c r="GX15" i="32"/>
  <c r="AY21" i="32"/>
  <c r="HO22" i="32"/>
  <c r="BK23" i="32"/>
  <c r="GX23" i="32"/>
  <c r="BE26" i="32"/>
  <c r="BE13" i="32"/>
  <c r="AY16" i="32"/>
  <c r="GX18" i="32"/>
  <c r="BE21" i="32"/>
  <c r="AY24" i="32"/>
  <c r="BK26" i="32"/>
  <c r="GX26" i="32"/>
  <c r="AY11" i="32"/>
  <c r="HO12" i="32"/>
  <c r="BK13" i="32"/>
  <c r="GX13" i="32"/>
  <c r="BE16" i="32"/>
  <c r="AY19" i="32"/>
  <c r="BK21" i="32"/>
  <c r="BE24" i="32"/>
  <c r="BE11" i="32"/>
  <c r="AY14" i="32"/>
  <c r="HO15" i="32"/>
  <c r="BK16" i="32"/>
  <c r="BE19" i="32"/>
  <c r="AY22" i="32"/>
  <c r="BK24" i="32"/>
  <c r="BK11" i="32"/>
  <c r="BE14" i="32"/>
  <c r="AY17" i="32"/>
  <c r="BK19" i="32"/>
  <c r="BE22" i="32"/>
  <c r="AY25" i="32"/>
  <c r="AY12" i="32"/>
  <c r="BK14" i="32"/>
  <c r="BE17" i="32"/>
  <c r="BK22" i="32"/>
  <c r="BE25" i="32"/>
  <c r="BE12" i="32"/>
  <c r="AY15" i="32"/>
  <c r="BK17" i="32"/>
  <c r="AY23" i="32"/>
  <c r="HO24" i="32"/>
  <c r="BK25" i="32"/>
  <c r="GX25" i="32"/>
  <c r="B11" i="17" l="1"/>
  <c r="B9" i="17"/>
  <c r="B8" i="17"/>
  <c r="B12" i="17"/>
  <c r="B13" i="17"/>
  <c r="B14" i="17"/>
  <c r="B15" i="17"/>
  <c r="B16" i="17"/>
  <c r="B17" i="17"/>
  <c r="B18" i="17"/>
  <c r="B7" i="17"/>
  <c r="B6" i="17"/>
  <c r="B5" i="17"/>
  <c r="B4" i="17"/>
  <c r="B3" i="17"/>
  <c r="B2" i="17"/>
  <c r="B10" i="17"/>
  <c r="BX38" i="32" a="1"/>
  <c r="CD74" i="32" a="1"/>
  <c r="FS124" i="32" a="1"/>
  <c r="HP32" i="32" a="1"/>
  <c r="HP64" i="32" a="1"/>
  <c r="GG71" i="32" a="1"/>
  <c r="GM76" i="32" a="1"/>
  <c r="GG30" i="32" a="1"/>
  <c r="GY83" i="32" a="1"/>
  <c r="FS20" i="32" a="1"/>
  <c r="AZ133" i="32" a="1"/>
  <c r="GY65" i="32" a="1"/>
  <c r="CJ103" i="32" a="1"/>
  <c r="LG129" i="32" a="1"/>
  <c r="GM41" i="32" a="1"/>
  <c r="BF86" i="32" a="1"/>
  <c r="GG108" i="32" a="1"/>
  <c r="GM28" i="32" a="1"/>
  <c r="GG84" i="32" a="1"/>
  <c r="BX122" i="32" a="1"/>
  <c r="BL75" i="32" a="1"/>
  <c r="JO106" i="32" a="1"/>
  <c r="BL128" i="32" a="1"/>
  <c r="CD106" i="32" a="1"/>
  <c r="GM58" i="32" a="1"/>
  <c r="AJ97" i="32" a="1"/>
  <c r="GG67" i="32" a="1"/>
  <c r="BF29" i="32" a="1"/>
  <c r="GG22" i="32" a="1"/>
  <c r="HP107" i="32" a="1"/>
  <c r="CS122" i="32" a="1"/>
  <c r="CD35" i="32" a="1"/>
  <c r="FS59" i="32" a="1"/>
  <c r="BF90" i="32" a="1"/>
  <c r="GY32" i="32" a="1"/>
  <c r="FS76" i="32" a="1"/>
  <c r="CS125" i="32" a="1"/>
  <c r="FS93" i="32" a="1"/>
  <c r="FS36" i="32" a="1"/>
  <c r="JO40" i="32" a="1"/>
  <c r="JU64" i="32" a="1"/>
  <c r="BL37" i="32" a="1"/>
  <c r="GM89" i="32" a="1"/>
  <c r="HP116" i="32" a="1"/>
  <c r="GM108" i="32" a="1"/>
  <c r="AZ75" i="32" a="1"/>
  <c r="HP81" i="32" a="1"/>
  <c r="GG31" i="32" a="1"/>
  <c r="JC116" i="32" a="1"/>
  <c r="BL39" i="32" a="1"/>
  <c r="KA28" i="32" a="1"/>
  <c r="BX133" i="32" a="1"/>
  <c r="GM97" i="32" a="1"/>
  <c r="GY91" i="32" a="1"/>
  <c r="CD27" i="32" a="1"/>
  <c r="FS33" i="32" a="1"/>
  <c r="AZ30" i="32" a="1"/>
  <c r="FS103" i="32" a="1"/>
  <c r="BR131" i="32" a="1"/>
  <c r="FS126" i="32" a="1"/>
  <c r="BX134" i="32" a="1"/>
  <c r="AZ135" i="32" a="1"/>
  <c r="BX31" i="32" a="1"/>
  <c r="JI125" i="32" a="1"/>
  <c r="JO118" i="32" a="1"/>
  <c r="GM90" i="32" a="1"/>
  <c r="FS116" i="32" a="1"/>
  <c r="LG89" i="32" a="1"/>
  <c r="LG135" i="32" a="1"/>
  <c r="JI42" i="32" a="1"/>
  <c r="GY41" i="32" a="1"/>
  <c r="GG118" i="32" a="1"/>
  <c r="FS53" i="32" a="1"/>
  <c r="LG114" i="32" a="1"/>
  <c r="CJ128" i="32" a="1"/>
  <c r="GG60" i="32" a="1"/>
  <c r="FS82" i="32" a="1"/>
  <c r="GY49" i="32" a="1"/>
  <c r="JC30" i="32" a="1"/>
  <c r="GY135" i="32" a="1"/>
  <c r="CD88" i="32" a="1"/>
  <c r="HP52" i="32" a="1"/>
  <c r="BF32" i="32" a="1"/>
  <c r="FS80" i="32" a="1"/>
  <c r="FS23" i="32" a="1"/>
  <c r="HP106" i="32" a="1"/>
  <c r="CS96" i="32" a="1"/>
  <c r="JO82" i="32" a="1"/>
  <c r="BL109" i="32" a="1"/>
  <c r="BR38" i="32" a="1"/>
  <c r="BX18" i="32" a="1"/>
  <c r="JU44" i="32" a="1"/>
  <c r="BX24" i="32" a="1"/>
  <c r="AZ108" i="32" a="1"/>
  <c r="GY70" i="32" a="1"/>
  <c r="BF19" i="32" a="1"/>
  <c r="GM121" i="32" a="1"/>
  <c r="FS94" i="32" a="1"/>
  <c r="GY120" i="32" a="1"/>
  <c r="JC28" i="32" a="1"/>
  <c r="GG27" i="32" a="1"/>
  <c r="JI31" i="32" a="1"/>
  <c r="BR116" i="32" a="1"/>
  <c r="JC14" i="32" a="1"/>
  <c r="CS30" i="32" a="1"/>
  <c r="KA19" i="32" a="1"/>
  <c r="FS98" i="32" a="1"/>
  <c r="BR120" i="32" a="1"/>
  <c r="JO26" i="32" a="1"/>
  <c r="AJ127" i="32" a="1"/>
  <c r="HP27" i="32" a="1"/>
  <c r="LG26" i="32" a="1"/>
  <c r="JU43" i="32" a="1"/>
  <c r="HP72" i="32" a="1"/>
  <c r="LG75" i="32" a="1"/>
  <c r="HP31" i="32" a="1"/>
  <c r="GM79" i="32" a="1"/>
  <c r="FS57" i="32" a="1"/>
  <c r="HP119" i="32" a="1"/>
  <c r="KA30" i="32" a="1"/>
  <c r="JC57" i="32" a="1"/>
  <c r="CD87" i="32" a="1"/>
  <c r="KA106" i="32" a="1"/>
  <c r="GY121" i="32" a="1"/>
  <c r="BF107" i="32" a="1"/>
  <c r="GM124" i="32" a="1"/>
  <c r="LG127" i="32" a="1"/>
  <c r="GG14" i="32" a="1"/>
  <c r="FS71" i="32" a="1"/>
  <c r="GY60" i="32" a="1"/>
  <c r="GG49" i="32" a="1"/>
  <c r="JO37" i="32" a="1"/>
  <c r="GY103" i="32" a="1"/>
  <c r="JC125" i="32" a="1"/>
  <c r="BR36" i="32" a="1"/>
  <c r="CD86" i="32" a="1"/>
  <c r="BF35" i="32" a="1"/>
  <c r="HP121" i="32" a="1"/>
  <c r="GG99" i="32" a="1"/>
  <c r="JI75" i="32" a="1"/>
  <c r="BX74" i="32" a="1"/>
  <c r="BL92" i="32" a="1"/>
  <c r="BL129" i="32" a="1"/>
  <c r="AJ103" i="32" a="1"/>
  <c r="CS76" i="32" a="1"/>
  <c r="CS120" i="32" a="1"/>
  <c r="AZ130" i="32" a="1"/>
  <c r="CJ76" i="32" a="1"/>
  <c r="FS123" i="32" a="1"/>
  <c r="GM80" i="32" a="1"/>
  <c r="GM111" i="32" a="1"/>
  <c r="CD30" i="32" a="1"/>
  <c r="JO81" i="32" a="1"/>
  <c r="FS108" i="32" a="1"/>
  <c r="GM115" i="32" a="1"/>
  <c r="GG65" i="32" a="1"/>
  <c r="BL130" i="32" a="1"/>
  <c r="FS125" i="32" a="1"/>
  <c r="GY69" i="32" a="1"/>
  <c r="GG73" i="32" a="1"/>
  <c r="GG36" i="32" a="1"/>
  <c r="BR121" i="32" a="1"/>
  <c r="BL31" i="32" a="1"/>
  <c r="FS101" i="32" a="1"/>
  <c r="BF37" i="32" a="1"/>
  <c r="JC79" i="32" a="1"/>
  <c r="BF128" i="32" a="1"/>
  <c r="GG133" i="32" a="1"/>
  <c r="GM50" i="32" a="1"/>
  <c r="JI65" i="32" a="1"/>
  <c r="JO66" i="32" a="1"/>
  <c r="AZ121" i="32" a="1"/>
  <c r="CD102" i="32" a="1"/>
  <c r="CS132" i="32" a="1"/>
  <c r="FS48" i="32" a="1"/>
  <c r="GG92" i="32" a="1"/>
  <c r="GG135" i="32" a="1"/>
  <c r="HP108" i="32" a="1"/>
  <c r="JO29" i="32" a="1"/>
  <c r="BR90" i="32" a="1"/>
  <c r="JU39" i="32" a="1"/>
  <c r="AZ35" i="32" a="1"/>
  <c r="FS78" i="32" a="1"/>
  <c r="JU46" i="32" a="1"/>
  <c r="FS86" i="32" a="1"/>
  <c r="BR113" i="32" a="1"/>
  <c r="AZ124" i="32" a="1"/>
  <c r="JC101" i="32" a="1"/>
  <c r="FS117" i="32" a="1"/>
  <c r="HP68" i="32" a="1"/>
  <c r="GY56" i="32" a="1"/>
  <c r="GG63" i="32" a="1"/>
  <c r="BX135" i="32" a="1"/>
  <c r="GG59" i="32" a="1"/>
  <c r="HP29" i="32" a="1"/>
  <c r="FS95" i="32" a="1"/>
  <c r="GY132" i="32" a="1"/>
  <c r="CJ36" i="32" a="1"/>
  <c r="FS19" i="32" a="1"/>
  <c r="GM54" i="32" a="1"/>
  <c r="CS99" i="32" a="1"/>
  <c r="FS91" i="32" a="1"/>
  <c r="KA21" i="32" a="1"/>
  <c r="GG119" i="32" a="1"/>
  <c r="BL19" i="32" a="1"/>
  <c r="GY134" i="32" a="1"/>
  <c r="BL18" i="32" a="1"/>
  <c r="JU133" i="32" a="1"/>
  <c r="FS38" i="32" a="1"/>
  <c r="CJ11" i="32" a="1"/>
  <c r="CD104" i="32" a="1"/>
  <c r="CJ131" i="32" a="1"/>
  <c r="HP96" i="32" a="1"/>
  <c r="JU99" i="32" a="1"/>
  <c r="JI62" i="32" a="1"/>
  <c r="BL86" i="32" a="1"/>
  <c r="CD28" i="32" a="1"/>
  <c r="JC12" i="32" a="1"/>
  <c r="JI132" i="32" a="1"/>
  <c r="JO108" i="32" a="1"/>
  <c r="CS21" i="32" a="1"/>
  <c r="CD38" i="32" a="1"/>
  <c r="JI25" i="32" a="1"/>
  <c r="LG13" i="32" a="1"/>
  <c r="BX91" i="32" a="1"/>
  <c r="LG19" i="32" a="1"/>
  <c r="GG95" i="32" a="1"/>
  <c r="GM53" i="32" a="1"/>
  <c r="LG87" i="32" a="1"/>
  <c r="BX32" i="32" a="1"/>
  <c r="HP129" i="32" a="1"/>
  <c r="AZ118" i="32" a="1"/>
  <c r="BL15" i="32" a="1"/>
  <c r="JU66" i="32" a="1"/>
  <c r="JC135" i="32" a="1"/>
  <c r="GY46" i="32" a="1"/>
  <c r="AJ115" i="32" a="1"/>
  <c r="GM11" i="32" a="1"/>
  <c r="JO103" i="32" a="1"/>
  <c r="BR124" i="32" a="1"/>
  <c r="GG33" i="32" a="1"/>
  <c r="BF38" i="32" a="1"/>
  <c r="GG115" i="32" a="1"/>
  <c r="GM36" i="32" a="1"/>
  <c r="GY119" i="32" a="1"/>
  <c r="CS90" i="32" a="1"/>
  <c r="HP45" i="32" a="1"/>
  <c r="GG53" i="32" a="1"/>
  <c r="JO116" i="32" a="1"/>
  <c r="HP65" i="32" a="1"/>
  <c r="FS135" i="32" a="1"/>
  <c r="CD133" i="32" a="1"/>
  <c r="KA101" i="32" a="1"/>
  <c r="CJ108" i="32" a="1"/>
  <c r="CS75" i="32" a="1"/>
  <c r="CJ74" i="32" a="1"/>
  <c r="JC103" i="32" a="1"/>
  <c r="GY125" i="32" a="1"/>
  <c r="JU84" i="32" a="1"/>
  <c r="FS97" i="32" a="1"/>
  <c r="HP38" i="32" a="1"/>
  <c r="FS130" i="32" a="1"/>
  <c r="CS95" i="32" a="1"/>
  <c r="JU98" i="32" a="1"/>
  <c r="BR93" i="32" a="1"/>
  <c r="BX121" i="32" a="1"/>
  <c r="GG130" i="32" a="1"/>
  <c r="KA37" i="32" a="1"/>
  <c r="GY38" i="32" a="1"/>
  <c r="GG78" i="32" a="1"/>
  <c r="FS77" i="32" a="1"/>
  <c r="GY42" i="32" a="1"/>
  <c r="GY34" i="32" a="1"/>
  <c r="CJ75" i="32" a="1"/>
  <c r="BX27" i="32" a="1"/>
  <c r="GY98" i="32" a="1"/>
  <c r="GG17" i="32" a="1"/>
  <c r="KA31" i="32" a="1"/>
  <c r="KA29" i="32" a="1"/>
  <c r="CJ40" i="32" a="1"/>
  <c r="AJ85" i="32" a="1"/>
  <c r="CS134" i="32" a="1"/>
  <c r="HP79" i="32" a="1"/>
  <c r="CS112" i="32" a="1"/>
  <c r="HP63" i="32" a="1"/>
  <c r="CD117" i="32" a="1"/>
  <c r="GM122" i="32" a="1"/>
  <c r="LG122" i="32" a="1"/>
  <c r="GG91" i="32" a="1"/>
  <c r="CJ133" i="32" a="1"/>
  <c r="FS106" i="32" a="1"/>
  <c r="JC118" i="32" a="1"/>
  <c r="BL127" i="32" a="1"/>
  <c r="BX112" i="32" a="1"/>
  <c r="BR32" i="32" a="1"/>
  <c r="BR104" i="32" a="1"/>
  <c r="BX131" i="32" a="1"/>
  <c r="JC98" i="32" a="1"/>
  <c r="GG102" i="32" a="1"/>
  <c r="GM126" i="32" a="1"/>
  <c r="GG32" i="32" a="1"/>
  <c r="GM132" i="32" a="1"/>
  <c r="BF121" i="32" a="1"/>
  <c r="LG121" i="32" a="1"/>
  <c r="AJ112" i="32" a="1"/>
  <c r="GY85" i="32" a="1"/>
  <c r="GM82" i="32" a="1"/>
  <c r="JO30" i="32" a="1"/>
  <c r="BX106" i="32" a="1"/>
  <c r="LG131" i="32" a="1"/>
  <c r="JU30" i="32" a="1"/>
  <c r="BR39" i="32" a="1"/>
  <c r="BR87" i="32" a="1"/>
  <c r="KA98" i="32" a="1"/>
  <c r="HP75" i="32" a="1"/>
  <c r="GY44" i="32" a="1"/>
  <c r="JC100" i="32" a="1"/>
  <c r="JU80" i="32" a="1"/>
  <c r="GG61" i="32" a="1"/>
  <c r="HP110" i="32" a="1"/>
  <c r="KA65" i="32" a="1"/>
  <c r="JO119" i="32" a="1"/>
  <c r="LG133" i="32" a="1"/>
  <c r="CD121" i="32" a="1"/>
  <c r="KA56" i="32" a="1"/>
  <c r="HP70" i="32" a="1"/>
  <c r="HP98" i="32" a="1"/>
  <c r="GM56" i="32" a="1"/>
  <c r="BL90" i="32" a="1"/>
  <c r="JI15" i="32" a="1"/>
  <c r="BF123" i="32" a="1"/>
  <c r="BF15" i="32" a="1"/>
  <c r="JU135" i="32" a="1"/>
  <c r="KA134" i="32" a="1"/>
  <c r="JC133" i="32" a="1"/>
  <c r="JU118" i="32" a="1"/>
  <c r="BX12" i="32" a="1"/>
  <c r="CJ92" i="32" a="1"/>
  <c r="FS113" i="32" a="1"/>
  <c r="CJ100" i="32" a="1"/>
  <c r="GM52" i="32" a="1"/>
  <c r="BR127" i="32" a="1"/>
  <c r="CJ129" i="32" a="1"/>
  <c r="BL91" i="32" a="1"/>
  <c r="JC23" i="32" a="1"/>
  <c r="BF23" i="32" a="1"/>
  <c r="HP57" i="32" a="1"/>
  <c r="CJ25" i="32" a="1"/>
  <c r="BF109" i="32" a="1"/>
  <c r="JI12" i="32" a="1"/>
  <c r="CJ26" i="32" a="1"/>
  <c r="CD39" i="32" a="1"/>
  <c r="JC84" i="32" a="1"/>
  <c r="BR132" i="32" a="1"/>
  <c r="GM130" i="32" a="1"/>
  <c r="JC110" i="32" a="1"/>
  <c r="BR130" i="32" a="1"/>
  <c r="BR133" i="32" a="1"/>
  <c r="GM47" i="32" a="1"/>
  <c r="AZ16" i="32" a="1"/>
  <c r="JU11" i="32" a="1"/>
  <c r="AZ112" i="32" a="1"/>
  <c r="GM78" i="32" a="1"/>
  <c r="CD34" i="32" a="1"/>
  <c r="GY17" i="32" a="1"/>
  <c r="CD75" i="32" a="1"/>
  <c r="CD109" i="32" a="1"/>
  <c r="JC99" i="32" a="1"/>
  <c r="AJ132" i="32" a="1"/>
  <c r="HP131" i="32" a="1"/>
  <c r="AZ94" i="32" a="1"/>
  <c r="FS67" i="32" a="1"/>
  <c r="HP109" i="32" a="1"/>
  <c r="FS54" i="32" a="1"/>
  <c r="LG117" i="32" a="1"/>
  <c r="GG85" i="32" a="1"/>
  <c r="BF103" i="32" a="1"/>
  <c r="GY111" i="32" a="1"/>
  <c r="JU124" i="32" a="1"/>
  <c r="CD123" i="32" a="1"/>
  <c r="GY59" i="32" a="1"/>
  <c r="AZ122" i="32" a="1"/>
  <c r="GM109" i="32" a="1"/>
  <c r="JU50" i="32" a="1"/>
  <c r="FS99" i="32" a="1"/>
  <c r="JI58" i="32" a="1"/>
  <c r="GM64" i="32" a="1"/>
  <c r="JU41" i="32" a="1"/>
  <c r="HP130" i="32" a="1"/>
  <c r="HP37" i="32" a="1"/>
  <c r="GY61" i="32" a="1"/>
  <c r="BR28" i="32" a="1"/>
  <c r="FS72" i="32" a="1"/>
  <c r="BF105" i="32" a="1"/>
  <c r="HP127" i="32" a="1"/>
  <c r="JO130" i="32" a="1"/>
  <c r="BX40" i="32" a="1"/>
  <c r="GY57" i="32" a="1"/>
  <c r="CJ130" i="32" a="1"/>
  <c r="GG11" i="32" a="1"/>
  <c r="GM106" i="32" a="1"/>
  <c r="GG62" i="32" a="1"/>
  <c r="HP53" i="32" a="1"/>
  <c r="GM129" i="32" a="1"/>
  <c r="JU127" i="32" a="1"/>
  <c r="AZ128" i="32" a="1"/>
  <c r="LG96" i="32" a="1"/>
  <c r="GY92" i="32" a="1"/>
  <c r="JC130" i="32" a="1"/>
  <c r="GG75" i="32" a="1"/>
  <c r="GY50" i="32" a="1"/>
  <c r="GG34" i="32" a="1"/>
  <c r="GM86" i="32" a="1"/>
  <c r="JC56" i="32" a="1"/>
  <c r="JC115" i="32" a="1"/>
  <c r="AZ76" i="32" a="1"/>
  <c r="JI53" i="32" a="1"/>
  <c r="KA80" i="32" a="1"/>
  <c r="KA84" i="32" a="1"/>
  <c r="GY62" i="32" a="1"/>
  <c r="HP66" i="32" a="1"/>
  <c r="FS127" i="32" a="1"/>
  <c r="HP84" i="32" a="1"/>
  <c r="GG87" i="32" a="1"/>
  <c r="BR89" i="32" a="1"/>
  <c r="JO80" i="32" a="1"/>
  <c r="JC42" i="32" a="1"/>
  <c r="GY113" i="32" a="1"/>
  <c r="FS133" i="32" a="1"/>
  <c r="CS33" i="32" a="1"/>
  <c r="GG64" i="32" a="1"/>
  <c r="KA74" i="32" a="1"/>
  <c r="CS121" i="32" a="1"/>
  <c r="FS28" i="32" a="1"/>
  <c r="GY109" i="32" a="1"/>
  <c r="JI28" i="32" a="1"/>
  <c r="GG123" i="32" a="1"/>
  <c r="CS88" i="32" a="1"/>
  <c r="FS56" i="32" a="1"/>
  <c r="GG25" i="32" a="1"/>
  <c r="GY51" i="32" a="1"/>
  <c r="GG103" i="32" a="1"/>
  <c r="GM68" i="32" a="1"/>
  <c r="CJ32" i="32" a="1"/>
  <c r="LG98" i="32" a="1"/>
  <c r="CJ35" i="32" a="1"/>
  <c r="JO45" i="32" a="1"/>
  <c r="LG130" i="32" a="1"/>
  <c r="FS44" i="32" a="1"/>
  <c r="GG97" i="32" a="1"/>
  <c r="HP30" i="32" a="1"/>
  <c r="GY99" i="32" a="1"/>
  <c r="BL119" i="32" a="1"/>
  <c r="KA111" i="32" a="1"/>
  <c r="KA114" i="32" a="1"/>
  <c r="JI101" i="32" a="1"/>
  <c r="KA11" i="32" a="1"/>
  <c r="AJ100" i="32" a="1"/>
  <c r="AZ15" i="32" a="1"/>
  <c r="BF22" i="32" a="1"/>
  <c r="GY43" i="32" a="1"/>
  <c r="JI84" i="32" a="1"/>
  <c r="AJ94" i="32" a="1"/>
  <c r="BR16" i="32" a="1"/>
  <c r="BL116" i="32" a="1"/>
  <c r="BF133" i="32" a="1"/>
  <c r="JO131" i="32" a="1"/>
  <c r="JI80" i="32" a="1"/>
  <c r="LG106" i="32" a="1"/>
  <c r="BL112" i="32" a="1"/>
  <c r="BR122" i="32" a="1"/>
  <c r="GM25" i="32" a="1"/>
  <c r="CS22" i="32" a="1"/>
  <c r="JI66" i="32" a="1"/>
  <c r="CS26" i="32" a="1"/>
  <c r="CS124" i="32" a="1"/>
  <c r="JU26" i="32" a="1"/>
  <c r="AJ25" i="32" a="1"/>
  <c r="CD111" i="32" a="1"/>
  <c r="KA124" i="32" a="1"/>
  <c r="BL122" i="32" a="1"/>
  <c r="CS27" i="32" a="1"/>
  <c r="GG132" i="32" a="1"/>
  <c r="GG94" i="32" a="1"/>
  <c r="CJ30" i="32" a="1"/>
  <c r="CJ88" i="32" a="1"/>
  <c r="BR94" i="32" a="1"/>
  <c r="BR31" i="32" a="1"/>
  <c r="GY58" i="32" a="1"/>
  <c r="HP91" i="32" a="1"/>
  <c r="CS35" i="32" a="1"/>
  <c r="GG26" i="32" a="1"/>
  <c r="KA103" i="32" a="1"/>
  <c r="JO114" i="32" a="1"/>
  <c r="BF94" i="32" a="1"/>
  <c r="CS34" i="32" a="1"/>
  <c r="GG126" i="32" a="1"/>
  <c r="LG116" i="32" a="1"/>
  <c r="BX34" i="32" a="1"/>
  <c r="JO28" i="32" a="1"/>
  <c r="FS131" i="32" a="1"/>
  <c r="JI120" i="32" a="1"/>
  <c r="JC64" i="32" a="1"/>
  <c r="CD116" i="32" a="1"/>
  <c r="BL88" i="32" a="1"/>
  <c r="CD118" i="32" a="1"/>
  <c r="CD33" i="32" a="1"/>
  <c r="FS115" i="32" a="1"/>
  <c r="GG90" i="32" a="1"/>
  <c r="JI98" i="32" a="1"/>
  <c r="GG41" i="32" a="1"/>
  <c r="FS52" i="32" a="1"/>
  <c r="FS51" i="32" a="1"/>
  <c r="JO98" i="32" a="1"/>
  <c r="AJ131" i="32" a="1"/>
  <c r="GY108" i="32" a="1"/>
  <c r="CS110" i="32" a="1"/>
  <c r="HP88" i="32" a="1"/>
  <c r="GY33" i="32" a="1"/>
  <c r="BF126" i="32" a="1"/>
  <c r="GY116" i="32" a="1"/>
  <c r="GG107" i="32" a="1"/>
  <c r="KA102" i="32" a="1"/>
  <c r="LG86" i="32" a="1"/>
  <c r="AJ105" i="32" a="1"/>
  <c r="HP122" i="32" a="1"/>
  <c r="JI133" i="32" a="1"/>
  <c r="GY112" i="32" a="1"/>
  <c r="CJ113" i="32" a="1"/>
  <c r="GY64" i="32" a="1"/>
  <c r="KA50" i="32" a="1"/>
  <c r="FS46" i="32" a="1"/>
  <c r="JU105" i="32" a="1"/>
  <c r="JC65" i="32" a="1"/>
  <c r="BR112" i="32" a="1"/>
  <c r="JU115" i="32" a="1"/>
  <c r="AZ102" i="32" a="1"/>
  <c r="GY96" i="32" a="1"/>
  <c r="GM96" i="32" a="1"/>
  <c r="GG12" i="32" a="1"/>
  <c r="KA104" i="32" a="1"/>
  <c r="GG98" i="32" a="1"/>
  <c r="CJ31" i="32" a="1"/>
  <c r="AZ114" i="32" a="1"/>
  <c r="CS135" i="32" a="1"/>
  <c r="GG51" i="32" a="1"/>
  <c r="GG128" i="32" a="1"/>
  <c r="GM71" i="32" a="1"/>
  <c r="BX33" i="32" a="1"/>
  <c r="BF125" i="32" a="1"/>
  <c r="JO117" i="32" a="1"/>
  <c r="GM100" i="32" a="1"/>
  <c r="GY28" i="32" a="1"/>
  <c r="FS112" i="32" a="1"/>
  <c r="BR126" i="32" a="1"/>
  <c r="GM33" i="32" a="1"/>
  <c r="BR92" i="32" a="1"/>
  <c r="HP126" i="32" a="1"/>
  <c r="KA36" i="32" a="1"/>
  <c r="FS32" i="32" a="1"/>
  <c r="JI103" i="32" a="1"/>
  <c r="FS40" i="32" a="1"/>
  <c r="BF104" i="32" a="1"/>
  <c r="CS85" i="32" a="1"/>
  <c r="GM77" i="32" a="1"/>
  <c r="GG48" i="32" a="1"/>
  <c r="GG29" i="32" a="1"/>
  <c r="GG66" i="32" a="1"/>
  <c r="FS49" i="32" a="1"/>
  <c r="BR109" i="32" a="1"/>
  <c r="KA20" i="32" a="1"/>
  <c r="HP44" i="32" a="1"/>
  <c r="AJ98" i="32" a="1"/>
  <c r="CD21" i="32" a="1"/>
  <c r="CD91" i="32" a="1"/>
  <c r="JC124" i="32" a="1"/>
  <c r="JC38" i="32" a="1"/>
  <c r="CJ121" i="32" a="1"/>
  <c r="AZ117" i="32" a="1"/>
  <c r="JI29" i="32" a="1"/>
  <c r="GM66" i="32" a="1"/>
  <c r="GY93" i="32" a="1"/>
  <c r="BX120" i="32" a="1"/>
  <c r="HP35" i="32" a="1"/>
  <c r="CJ101" i="32" a="1"/>
  <c r="JC75" i="32" a="1"/>
  <c r="CS23" i="32" a="1"/>
  <c r="KA13" i="32" a="1"/>
  <c r="AZ26" i="32" a="1"/>
  <c r="BX115" i="32" a="1"/>
  <c r="JO46" i="32" a="1"/>
  <c r="AJ15" i="32" a="1"/>
  <c r="GY80" i="32" a="1"/>
  <c r="CS117" i="32" a="1"/>
  <c r="GM29" i="32" a="1"/>
  <c r="CJ122" i="32" a="1"/>
  <c r="JI108" i="32" a="1"/>
  <c r="AJ120" i="32" a="1"/>
  <c r="LG119" i="32" a="1"/>
  <c r="BF131" i="32" a="1"/>
  <c r="JO23" i="32" a="1"/>
  <c r="BF21" i="32" a="1"/>
  <c r="JU108" i="32" a="1"/>
  <c r="GM93" i="32" a="1"/>
  <c r="CS29" i="32" a="1"/>
  <c r="LG17" i="32" a="1"/>
  <c r="GG38" i="32" a="1"/>
  <c r="JO55" i="32" a="1"/>
  <c r="GY47" i="32" a="1"/>
  <c r="JI131" i="32" a="1"/>
  <c r="CS37" i="32" a="1"/>
  <c r="GY110" i="32" a="1"/>
  <c r="FS119" i="32" a="1"/>
  <c r="BF113" i="32" a="1"/>
  <c r="JC63" i="32" a="1"/>
  <c r="BR106" i="32" a="1"/>
  <c r="JO39" i="32" a="1"/>
  <c r="FS39" i="32" a="1"/>
  <c r="GG82" i="32" a="1"/>
  <c r="FS62" i="32" a="1"/>
  <c r="FS45" i="32" a="1"/>
  <c r="JI36" i="32" a="1"/>
  <c r="GY104" i="32" a="1"/>
  <c r="GG15" i="32" a="1"/>
  <c r="AZ104" i="32" a="1"/>
  <c r="CD129" i="32" a="1"/>
  <c r="FS114" i="32" a="1"/>
  <c r="HP74" i="32" a="1"/>
  <c r="FS122" i="32" a="1"/>
  <c r="JC37" i="32" a="1"/>
  <c r="BX88" i="32" a="1"/>
  <c r="JU56" i="32" a="1"/>
  <c r="CS131" i="32" a="1"/>
  <c r="HP40" i="32" a="1"/>
  <c r="LG125" i="32" a="1"/>
  <c r="HP90" i="32" a="1"/>
  <c r="BX86" i="32" a="1"/>
  <c r="LG108" i="32" a="1"/>
  <c r="GY115" i="32" a="1"/>
  <c r="GG13" i="32" a="1"/>
  <c r="GG80" i="32" a="1"/>
  <c r="GM134" i="32" a="1"/>
  <c r="AJ88" i="32" a="1"/>
  <c r="CS91" i="32" a="1"/>
  <c r="JC62" i="32" a="1"/>
  <c r="BR100" i="32" a="1"/>
  <c r="JI72" i="32" a="1"/>
  <c r="BF88" i="32" a="1"/>
  <c r="GG131" i="32" a="1"/>
  <c r="AJ121" i="32" a="1"/>
  <c r="GG86" i="32" a="1"/>
  <c r="JU76" i="32" a="1"/>
  <c r="BX126" i="32" a="1"/>
  <c r="BX37" i="32" a="1"/>
  <c r="GG112" i="32" a="1"/>
  <c r="BX111" i="32" a="1"/>
  <c r="JU73" i="32" a="1"/>
  <c r="KA64" i="32" a="1"/>
  <c r="GM51" i="32" a="1"/>
  <c r="CD29" i="32" a="1"/>
  <c r="BF34" i="32" a="1"/>
  <c r="CJ126" i="32" a="1"/>
  <c r="JU79" i="32" a="1"/>
  <c r="BX109" i="32" a="1"/>
  <c r="BR34" i="32" a="1"/>
  <c r="BL76" i="32" a="1"/>
  <c r="AZ131" i="32" a="1"/>
  <c r="GG127" i="32" a="1"/>
  <c r="JI99" i="32" a="1"/>
  <c r="GG19" i="32" a="1"/>
  <c r="GM83" i="32" a="1"/>
  <c r="HP55" i="32" a="1"/>
  <c r="GG105" i="32" a="1"/>
  <c r="JC117" i="32" a="1"/>
  <c r="FS65" i="32" a="1"/>
  <c r="GM116" i="32" a="1"/>
  <c r="GG55" i="32" a="1"/>
  <c r="GM59" i="32" a="1"/>
  <c r="BR29" i="32" a="1"/>
  <c r="KA135" i="32" a="1"/>
  <c r="FS61" i="32" a="1"/>
  <c r="HP78" i="32" a="1"/>
  <c r="JO111" i="32" a="1"/>
  <c r="BX108" i="32" a="1"/>
  <c r="HP89" i="32" a="1"/>
  <c r="JI50" i="32" a="1"/>
  <c r="LG132" i="32" a="1"/>
  <c r="CJ39" i="32" a="1"/>
  <c r="GG18" i="32" a="1"/>
  <c r="BF75" i="32" a="1"/>
  <c r="FS12" i="32" a="1"/>
  <c r="FS47" i="32" a="1"/>
  <c r="KA100" i="32" a="1"/>
  <c r="BR74" i="32" a="1"/>
  <c r="HP50" i="32" a="1"/>
  <c r="JU14" i="32" a="1"/>
  <c r="AJ114" i="32" a="1"/>
  <c r="KA119" i="32" a="1"/>
  <c r="CD22" i="32" a="1"/>
  <c r="CS31" i="32" a="1"/>
  <c r="KA44" i="32" a="1"/>
  <c r="JI41" i="32" a="1"/>
  <c r="AZ115" i="32" a="1"/>
  <c r="CD99" i="32" a="1"/>
  <c r="FS100" i="32" a="1"/>
  <c r="GM113" i="32" a="1"/>
  <c r="JO38" i="32" a="1"/>
  <c r="AZ90" i="32" a="1"/>
  <c r="HP105" i="32" a="1"/>
  <c r="JC21" i="32" a="1"/>
  <c r="AZ88" i="32" a="1"/>
  <c r="CJ21" i="32" a="1"/>
  <c r="AJ75" i="32" a="1"/>
  <c r="BF134" i="32" a="1"/>
  <c r="JI11" i="32" a="1"/>
  <c r="GY63" i="32" a="1"/>
  <c r="BR26" i="32" a="1"/>
  <c r="CS100" i="32" a="1"/>
  <c r="HP13" i="32" a="1"/>
  <c r="AZ40" i="32" a="1"/>
  <c r="GM131" i="32" a="1"/>
  <c r="BR97" i="32" a="1"/>
  <c r="FS60" i="32" a="1"/>
  <c r="JO57" i="32" a="1"/>
  <c r="AJ109" i="32" a="1"/>
  <c r="JO102" i="32" a="1"/>
  <c r="BR15" i="32" a="1"/>
  <c r="FS110" i="32" a="1"/>
  <c r="JU65" i="32" a="1"/>
  <c r="BX110" i="32" a="1"/>
  <c r="KA108" i="32" a="1"/>
  <c r="AZ32" i="32" a="1"/>
  <c r="CJ28" i="32" a="1"/>
  <c r="JI39" i="32" a="1"/>
  <c r="AZ39" i="32" a="1"/>
  <c r="GG23" i="32" a="1"/>
  <c r="JI107" i="32" a="1"/>
  <c r="HP71" i="32" a="1"/>
  <c r="JU130" i="32" a="1"/>
  <c r="CJ124" i="32" a="1"/>
  <c r="GG69" i="32" a="1"/>
  <c r="GY75" i="32" a="1"/>
  <c r="JI111" i="32" a="1"/>
  <c r="FS83" i="32" a="1"/>
  <c r="BF40" i="32" a="1"/>
  <c r="CS39" i="32" a="1"/>
  <c r="CS36" i="32" a="1"/>
  <c r="BX129" i="32" a="1"/>
  <c r="JC31" i="32" a="1"/>
  <c r="BF111" i="32" a="1"/>
  <c r="BX29" i="32" a="1"/>
  <c r="JO31" i="32" a="1"/>
  <c r="GG79" i="32" a="1"/>
  <c r="HP80" i="32" a="1"/>
  <c r="HP87" i="32" a="1"/>
  <c r="BF130" i="32" a="1"/>
  <c r="JC40" i="32" a="1"/>
  <c r="GM45" i="32" a="1"/>
  <c r="BL29" i="32" a="1"/>
  <c r="GG57" i="32" a="1"/>
  <c r="BF33" i="32" a="1"/>
  <c r="GG43" i="32" a="1"/>
  <c r="HP92" i="32" a="1"/>
  <c r="BL28" i="32" a="1"/>
  <c r="CD122" i="32" a="1"/>
  <c r="FS129" i="32" a="1"/>
  <c r="BF97" i="32" a="1"/>
  <c r="GY72" i="32" a="1"/>
  <c r="JO134" i="32" a="1"/>
  <c r="HP132" i="32" a="1"/>
  <c r="GY133" i="32" a="1"/>
  <c r="HP36" i="32" a="1"/>
  <c r="GM94" i="32" a="1"/>
  <c r="GG117" i="32" a="1"/>
  <c r="LG120" i="32" a="1"/>
  <c r="KA81" i="32" a="1"/>
  <c r="GG104" i="32" a="1"/>
  <c r="BL40" i="32" a="1"/>
  <c r="BR85" i="32" a="1"/>
  <c r="JU28" i="32" a="1"/>
  <c r="CD108" i="32" a="1"/>
  <c r="GY101" i="32" a="1"/>
  <c r="LG128" i="32" a="1"/>
  <c r="GG124" i="32" a="1"/>
  <c r="LG97" i="32" a="1"/>
  <c r="GY88" i="32" a="1"/>
  <c r="AJ91" i="32" a="1"/>
  <c r="GM34" i="32" a="1"/>
  <c r="JI44" i="32" a="1"/>
  <c r="HP85" i="32" a="1"/>
  <c r="JO63" i="32" a="1"/>
  <c r="FS30" i="32" a="1"/>
  <c r="JO115" i="32" a="1"/>
  <c r="JO100" i="32" a="1"/>
  <c r="BX75" i="32" a="1"/>
  <c r="GY66" i="32" a="1"/>
  <c r="HP67" i="32" a="1"/>
  <c r="KA99" i="32" a="1"/>
  <c r="JC73" i="32" a="1"/>
  <c r="CD76" i="32" a="1"/>
  <c r="KA53" i="32" a="1"/>
  <c r="HP128" i="32" a="1"/>
  <c r="BL115" i="32" a="1"/>
  <c r="GY73" i="32" a="1"/>
  <c r="AJ106" i="32" a="1"/>
  <c r="FS121" i="32" a="1"/>
  <c r="KA46" i="32" a="1"/>
  <c r="BR135" i="32" a="1"/>
  <c r="AJ99" i="32" a="1"/>
  <c r="HP42" i="32" a="1"/>
  <c r="GM123" i="32" a="1"/>
  <c r="FS41" i="32" a="1"/>
  <c r="LG113" i="32" a="1"/>
  <c r="AJ86" i="32" a="1"/>
  <c r="AZ107" i="32" a="1"/>
  <c r="HP97" i="32" a="1"/>
  <c r="HP39" i="32" a="1"/>
  <c r="BX130" i="32" a="1"/>
  <c r="GY105" i="32" a="1"/>
  <c r="JU114" i="32" a="1"/>
  <c r="GY48" i="32" a="1"/>
  <c r="CJ107" i="32" a="1"/>
  <c r="JO20" i="32" a="1"/>
  <c r="CD16" i="32" a="1"/>
  <c r="BL85" i="32" a="1"/>
  <c r="CJ20" i="32" a="1"/>
  <c r="BR98" i="32" a="1"/>
  <c r="KA133" i="32" a="1"/>
  <c r="AZ12" i="32" a="1"/>
  <c r="BF85" i="32" a="1"/>
  <c r="GG72" i="32" a="1"/>
  <c r="JO75" i="32" a="1"/>
  <c r="CJ117" i="32" a="1"/>
  <c r="GM31" i="32" a="1"/>
  <c r="GY129" i="32" a="1"/>
  <c r="BR101" i="32" a="1"/>
  <c r="GY18" i="32" a="1"/>
  <c r="AZ126" i="32" a="1"/>
  <c r="CD25" i="32" a="1"/>
  <c r="JU25" i="32" a="1"/>
  <c r="CS13" i="32" a="1"/>
  <c r="JC17" i="32" a="1"/>
  <c r="HP54" i="32" a="1"/>
  <c r="BL24" i="32" a="1"/>
  <c r="JC134" i="32" a="1"/>
  <c r="GY78" i="32" a="1"/>
  <c r="BF76" i="32" a="1"/>
  <c r="JC82" i="32" a="1"/>
  <c r="BX116" i="32" a="1"/>
  <c r="KA73" i="32" a="1"/>
  <c r="BX39" i="32" a="1"/>
  <c r="BX14" i="32" a="1"/>
  <c r="JU81" i="32" a="1"/>
  <c r="CD17" i="32" a="1"/>
  <c r="CD105" i="32" a="1"/>
  <c r="BX103" i="32" a="1"/>
  <c r="GM12" i="32" a="1"/>
  <c r="CJ33" i="32" a="1"/>
  <c r="AJ87" i="32" a="1"/>
  <c r="BR107" i="32" a="1"/>
  <c r="CJ87" i="32" a="1"/>
  <c r="FS69" i="32" a="1"/>
  <c r="FS74" i="32" a="1"/>
  <c r="FS27" i="32" a="1"/>
  <c r="BF31" i="32" a="1"/>
  <c r="JU36" i="32" a="1"/>
  <c r="GG45" i="32" a="1"/>
  <c r="GG20" i="32" a="1"/>
  <c r="GG121" i="32" a="1"/>
  <c r="BR128" i="32" a="1"/>
  <c r="AJ76" i="32" a="1"/>
  <c r="AZ92" i="32" a="1"/>
  <c r="GY55" i="32" a="1"/>
  <c r="BF20" i="32" a="1"/>
  <c r="CS130" i="32" a="1"/>
  <c r="BL125" i="32" a="1"/>
  <c r="CJ14" i="32" a="1"/>
  <c r="BF116" i="32" a="1"/>
  <c r="JU101" i="32" a="1"/>
  <c r="JI17" i="32" a="1"/>
  <c r="HP102" i="32" a="1"/>
  <c r="GM92" i="32" a="1"/>
  <c r="FS22" i="32" a="1"/>
  <c r="CS106" i="32" a="1"/>
  <c r="BR86" i="32" a="1"/>
  <c r="JC106" i="32" a="1"/>
  <c r="KA131" i="32" a="1"/>
  <c r="CS97" i="32" a="1"/>
  <c r="BF124" i="32" a="1"/>
  <c r="AZ74" i="32" a="1"/>
  <c r="JU38" i="32" a="1"/>
  <c r="AJ102" i="32" a="1"/>
  <c r="LG93" i="32" a="1"/>
  <c r="AJ129" i="32" a="1"/>
  <c r="BL124" i="32" a="1"/>
  <c r="HP59" i="32" a="1"/>
  <c r="BF122" i="32" a="1"/>
  <c r="AZ37" i="32" a="1"/>
  <c r="AZ125" i="32" a="1"/>
  <c r="FS37" i="32" a="1"/>
  <c r="KA55" i="32" a="1"/>
  <c r="HP111" i="32" a="1"/>
  <c r="AJ118" i="32" a="1"/>
  <c r="BL108" i="32" a="1"/>
  <c r="JU16" i="32" a="1"/>
  <c r="JC46" i="32" a="1"/>
  <c r="AJ26" i="32" a="1"/>
  <c r="JC45" i="32" a="1"/>
  <c r="BR33" i="32" a="1"/>
  <c r="AJ16" i="32" a="1"/>
  <c r="FS24" i="32" a="1"/>
  <c r="GM75" i="32" a="1"/>
  <c r="GG110" i="32" a="1"/>
  <c r="CJ135" i="32" a="1"/>
  <c r="GM30" i="32" a="1"/>
  <c r="HP135" i="32" a="1"/>
  <c r="KA63" i="32" a="1"/>
  <c r="JU23" i="32" a="1"/>
  <c r="JI23" i="32" a="1"/>
  <c r="GY76" i="32" a="1"/>
  <c r="BX123" i="32" a="1"/>
  <c r="JI135" i="32" a="1"/>
  <c r="AJ113" i="32" a="1"/>
  <c r="AZ109" i="32" a="1"/>
  <c r="LG21" i="32" a="1"/>
  <c r="JI76" i="32" a="1"/>
  <c r="AZ13" i="32" a="1"/>
  <c r="GY20" i="32" a="1"/>
  <c r="BL102" i="32" a="1"/>
  <c r="JC102" i="32" a="1"/>
  <c r="BL21" i="32" a="1"/>
  <c r="JC53" i="32" a="1"/>
  <c r="GM37" i="32" a="1"/>
  <c r="JU132" i="32" a="1"/>
  <c r="JO21" i="32" a="1"/>
  <c r="JO101" i="32" a="1"/>
  <c r="LG11" i="32" a="1"/>
  <c r="GG50" i="32" a="1"/>
  <c r="AZ14" i="32" a="1"/>
  <c r="JU45" i="32" a="1"/>
  <c r="BF18" i="32" a="1"/>
  <c r="GY37" i="32" a="1"/>
  <c r="AJ24" i="32" a="1"/>
  <c r="KA79" i="32" a="1"/>
  <c r="GY29" i="32" a="1"/>
  <c r="JO11" i="32" a="1"/>
  <c r="JI102" i="32" a="1"/>
  <c r="JC20" i="32" a="1"/>
  <c r="JI117" i="32" a="1"/>
  <c r="GM22" i="32" a="1"/>
  <c r="LG124" i="32" a="1"/>
  <c r="BX16" i="32" a="1"/>
  <c r="AZ103" i="32" a="1"/>
  <c r="JU19" i="32" a="1"/>
  <c r="CS19" i="32" a="1"/>
  <c r="CD31" i="32" a="1"/>
  <c r="CD124" i="32" a="1"/>
  <c r="JO65" i="32" a="1"/>
  <c r="CS119" i="32" a="1"/>
  <c r="AJ92" i="32" a="1"/>
  <c r="GY117" i="32" a="1"/>
  <c r="KA72" i="32" a="1"/>
  <c r="AZ127" i="32" a="1"/>
  <c r="AJ124" i="32" a="1"/>
  <c r="JI73" i="32" a="1"/>
  <c r="JI104" i="32" a="1"/>
  <c r="BX26" i="32" a="1"/>
  <c r="GY16" i="32" a="1"/>
  <c r="JI21" i="32" a="1"/>
  <c r="AZ38" i="32" a="1"/>
  <c r="CJ110" i="32" a="1"/>
  <c r="CS20" i="32" a="1"/>
  <c r="BR14" i="32" a="1"/>
  <c r="BR23" i="32" a="1"/>
  <c r="KA26" i="32" a="1"/>
  <c r="CS74" i="32" a="1"/>
  <c r="GY27" i="32" a="1"/>
  <c r="FS105" i="32" a="1"/>
  <c r="BR102" i="32" a="1"/>
  <c r="GG114" i="32" a="1"/>
  <c r="JI116" i="32" a="1"/>
  <c r="BR24" i="32" a="1"/>
  <c r="GY67" i="32" a="1"/>
  <c r="BL132" i="32" a="1"/>
  <c r="CD97" i="32" a="1"/>
  <c r="JC44" i="32" a="1"/>
  <c r="CS15" i="32" a="1"/>
  <c r="FS58" i="32" a="1"/>
  <c r="CS126" i="32" a="1"/>
  <c r="AZ119" i="32" a="1"/>
  <c r="GY97" i="32" a="1"/>
  <c r="LG110" i="32" a="1"/>
  <c r="HP82" i="32" a="1"/>
  <c r="GG58" i="32" a="1"/>
  <c r="BL87" i="32" a="1"/>
  <c r="HP15" i="32" a="1"/>
  <c r="CS113" i="32" a="1"/>
  <c r="KA42" i="32" a="1"/>
  <c r="AZ28" i="32" a="1"/>
  <c r="JO15" i="32" a="1"/>
  <c r="JI16" i="32" a="1"/>
  <c r="JU75" i="32" a="1"/>
  <c r="LG20" i="32" a="1"/>
  <c r="AJ126" i="32" a="1"/>
  <c r="BL23" i="32" a="1"/>
  <c r="CJ106" i="32" a="1"/>
  <c r="GM55" i="32" a="1"/>
  <c r="FS25" i="32" a="1"/>
  <c r="GY81" i="32" a="1"/>
  <c r="JU120" i="32" a="1"/>
  <c r="JI63" i="32" a="1"/>
  <c r="CD90" i="32" a="1"/>
  <c r="GM27" i="32" a="1"/>
  <c r="KA24" i="32" a="1"/>
  <c r="BX114" i="32" a="1"/>
  <c r="BF87" i="32" a="1"/>
  <c r="BF108" i="32" a="1"/>
  <c r="CS104" i="32" a="1"/>
  <c r="BL117" i="32" a="1"/>
  <c r="JU42" i="32" a="1"/>
  <c r="CS32" i="32" a="1"/>
  <c r="BF12" i="32" a="1"/>
  <c r="JU125" i="32" a="1"/>
  <c r="JC26" i="32" a="1"/>
  <c r="BF135" i="32" a="1"/>
  <c r="BR20" i="32" a="1"/>
  <c r="JC18" i="32" a="1"/>
  <c r="GM19" i="32" a="1"/>
  <c r="HP113" i="32" a="1"/>
  <c r="BF102" i="32" a="1"/>
  <c r="BX118" i="32" a="1"/>
  <c r="CJ37" i="32" a="1"/>
  <c r="JI56" i="32" a="1"/>
  <c r="CJ93" i="32" a="1"/>
  <c r="GM110" i="32" a="1"/>
  <c r="JI19" i="32" a="1"/>
  <c r="HP58" i="32" a="1"/>
  <c r="AJ12" i="32" a="1"/>
  <c r="CJ111" i="32" a="1"/>
  <c r="BX94" i="32" a="1"/>
  <c r="BL105" i="32" a="1"/>
  <c r="CJ109" i="32" a="1"/>
  <c r="HP26" i="32" a="1"/>
  <c r="GY13" i="32" a="1"/>
  <c r="GM135" i="32" a="1"/>
  <c r="BR103" i="32" a="1"/>
  <c r="JO64" i="32" a="1"/>
  <c r="AZ87" i="32" a="1"/>
  <c r="CS115" i="32" a="1"/>
  <c r="GY39" i="32" a="1"/>
  <c r="GY79" i="32" a="1"/>
  <c r="HP47" i="32" a="1"/>
  <c r="CJ114" i="32" a="1"/>
  <c r="LG111" i="32" a="1"/>
  <c r="HP18" i="32" a="1"/>
  <c r="BX117" i="32" a="1"/>
  <c r="FS43" i="32" a="1"/>
  <c r="LG95" i="32" a="1"/>
  <c r="BX13" i="32" a="1"/>
  <c r="AZ85" i="32" a="1"/>
  <c r="BR117" i="32" a="1"/>
  <c r="JU109" i="32" a="1"/>
  <c r="GY89" i="32" a="1"/>
  <c r="CS102" i="32" a="1"/>
  <c r="AJ111" i="32" a="1"/>
  <c r="LG85" i="32" a="1"/>
  <c r="GM65" i="32" a="1"/>
  <c r="LG126" i="32" a="1"/>
  <c r="AZ111" i="32" a="1"/>
  <c r="BR21" i="32" a="1"/>
  <c r="LG123" i="32" a="1"/>
  <c r="BR119" i="32" a="1"/>
  <c r="BL20" i="32" a="1"/>
  <c r="AZ23" i="32" a="1"/>
  <c r="FS81" i="32" a="1"/>
  <c r="GM128" i="32" a="1"/>
  <c r="AZ86" i="32" a="1"/>
  <c r="FS66" i="32" a="1"/>
  <c r="JC72" i="32" a="1"/>
  <c r="GM107" i="32" a="1"/>
  <c r="JU29" i="32" a="1"/>
  <c r="CS87" i="32" a="1"/>
  <c r="GM74" i="32" a="1"/>
  <c r="JC39" i="32" a="1"/>
  <c r="JC36" i="32" a="1"/>
  <c r="CD127" i="32" a="1"/>
  <c r="LG99" i="32" a="1"/>
  <c r="JI130" i="32" a="1"/>
  <c r="CJ127" i="32" a="1"/>
  <c r="GM43" i="32" a="1"/>
  <c r="CD15" i="32" a="1"/>
  <c r="GM101" i="32" a="1"/>
  <c r="GM20" i="32" a="1"/>
  <c r="JU117" i="32" a="1"/>
  <c r="JU15" i="32" a="1"/>
  <c r="GG134" i="32" a="1"/>
  <c r="GG116" i="32" a="1"/>
  <c r="CJ38" i="32" a="1"/>
  <c r="GG101" i="32" a="1"/>
  <c r="GG109" i="32" a="1"/>
  <c r="AZ110" i="32" a="1"/>
  <c r="AZ22" i="32" a="1"/>
  <c r="JC107" i="32" a="1"/>
  <c r="CJ29" i="32" a="1"/>
  <c r="CJ120" i="32" a="1"/>
  <c r="JU131" i="32" a="1"/>
  <c r="BL12" i="32" a="1"/>
  <c r="CJ119" i="32" a="1"/>
  <c r="HP94" i="32" a="1"/>
  <c r="CD12" i="32" a="1"/>
  <c r="AZ31" i="32" a="1"/>
  <c r="GM103" i="32" a="1"/>
  <c r="CD100" i="32" a="1"/>
  <c r="GM88" i="32" a="1"/>
  <c r="JU134" i="32" a="1"/>
  <c r="JC108" i="32" a="1"/>
  <c r="JO73" i="32" a="1"/>
  <c r="JC41" i="32" a="1"/>
  <c r="CD107" i="32" a="1"/>
  <c r="JI22" i="32" a="1"/>
  <c r="JO104" i="32" a="1"/>
  <c r="GY77" i="32" a="1"/>
  <c r="LG12" i="32" a="1"/>
  <c r="LG14" i="32" a="1"/>
  <c r="BF26" i="32" a="1"/>
  <c r="KA105" i="32" a="1"/>
  <c r="FS87" i="32" a="1"/>
  <c r="GM119" i="32" a="1"/>
  <c r="BR37" i="32" a="1"/>
  <c r="CD89" i="32" a="1"/>
  <c r="BX90" i="32" a="1"/>
  <c r="BL104" i="32" a="1"/>
  <c r="CS98" i="32" a="1"/>
  <c r="JU24" i="32" a="1"/>
  <c r="GY74" i="32" a="1"/>
  <c r="CS40" i="32" a="1"/>
  <c r="HP56" i="32" a="1"/>
  <c r="FS132" i="32" a="1"/>
  <c r="GM17" i="32" a="1"/>
  <c r="BX19" i="32" a="1"/>
  <c r="FS11" i="32" a="1"/>
  <c r="AZ95" i="32" a="1"/>
  <c r="BF74" i="32" a="1"/>
  <c r="CJ96" i="32" a="1"/>
  <c r="JO41" i="32" a="1"/>
  <c r="AZ19" i="32" a="1"/>
  <c r="JU55" i="32" a="1"/>
  <c r="BL103" i="32" a="1"/>
  <c r="GM118" i="32" a="1"/>
  <c r="CD132" i="32" a="1"/>
  <c r="GY21" i="32" a="1"/>
  <c r="BR12" i="32" a="1"/>
  <c r="HP77" i="32" a="1"/>
  <c r="GM24" i="32" a="1"/>
  <c r="CJ112" i="32" a="1"/>
  <c r="JO99" i="32" a="1"/>
  <c r="BX96" i="32" a="1"/>
  <c r="AJ19" i="32" a="1"/>
  <c r="JC55" i="32" a="1"/>
  <c r="JO25" i="32" a="1"/>
  <c r="GM16" i="32" a="1"/>
  <c r="CD92" i="32" a="1"/>
  <c r="JU12" i="32" a="1"/>
  <c r="LG107" i="32" a="1"/>
  <c r="BF16" i="32" a="1"/>
  <c r="BX124" i="32" a="1"/>
  <c r="JU62" i="32" a="1"/>
  <c r="AZ97" i="32" a="1"/>
  <c r="GM23" i="32" a="1"/>
  <c r="JC81" i="32" a="1"/>
  <c r="JI82" i="32" a="1"/>
  <c r="BR96" i="32" a="1"/>
  <c r="JI20" i="32" a="1"/>
  <c r="CD26" i="32" a="1"/>
  <c r="GG125" i="32" a="1"/>
  <c r="JI14" i="32" a="1"/>
  <c r="GG16" i="32" a="1"/>
  <c r="BF110" i="32" a="1"/>
  <c r="JO18" i="32" a="1"/>
  <c r="GM21" i="32" a="1"/>
  <c r="JU58" i="32" a="1"/>
  <c r="KA76" i="32" a="1"/>
  <c r="LG102" i="32" a="1"/>
  <c r="JU74" i="32" a="1"/>
  <c r="BX104" i="32" a="1"/>
  <c r="JI105" i="32" a="1"/>
  <c r="GY36" i="32" a="1"/>
  <c r="HP100" i="32" a="1"/>
  <c r="BR114" i="32" a="1"/>
  <c r="JO62" i="32" a="1"/>
  <c r="BL16" i="32" a="1"/>
  <c r="HP20" i="32" a="1"/>
  <c r="AJ135" i="32" a="1"/>
  <c r="CD113" i="32" a="1"/>
  <c r="BX35" i="32" a="1"/>
  <c r="JU31" i="32" a="1"/>
  <c r="GY84" i="32" a="1"/>
  <c r="JI40" i="32" a="1"/>
  <c r="JO56" i="32" a="1"/>
  <c r="CJ116" i="32" a="1"/>
  <c r="BX28" i="32" a="1"/>
  <c r="CD120" i="32" a="1"/>
  <c r="JO79" i="32" a="1"/>
  <c r="FS88" i="32" a="1"/>
  <c r="AZ113" i="32" a="1"/>
  <c r="BF115" i="32" a="1"/>
  <c r="BX20" i="32" a="1"/>
  <c r="BR105" i="32" a="1"/>
  <c r="GM125" i="32" a="1"/>
  <c r="BR11" i="32" a="1"/>
  <c r="BL30" i="32" a="1"/>
  <c r="GY11" i="32" a="1"/>
  <c r="AZ101" i="32" a="1"/>
  <c r="CJ102" i="32" a="1"/>
  <c r="KA117" i="32" a="1"/>
  <c r="FS84" i="32" a="1"/>
  <c r="FS68" i="32" a="1"/>
  <c r="BL133" i="32" a="1"/>
  <c r="KA116" i="32" a="1"/>
  <c r="JU116" i="32" a="1"/>
  <c r="CS24" i="32" a="1"/>
  <c r="HP25" i="32" a="1"/>
  <c r="BL26" i="32" a="1"/>
  <c r="LG94" i="32" a="1"/>
  <c r="HP134" i="32" a="1"/>
  <c r="CJ18" i="32" a="1"/>
  <c r="FS73" i="32" a="1"/>
  <c r="CS128" i="32" a="1"/>
  <c r="CD18" i="32" a="1"/>
  <c r="FS107" i="32" a="1"/>
  <c r="GM49" i="32" a="1"/>
  <c r="CS118" i="32" a="1"/>
  <c r="JU82" i="32" a="1"/>
  <c r="BF89" i="32" a="1"/>
  <c r="CS133" i="32" a="1"/>
  <c r="CJ91" i="32" a="1"/>
  <c r="AJ108" i="32" a="1"/>
  <c r="GY71" i="32" a="1"/>
  <c r="KA43" i="32" a="1"/>
  <c r="FS96" i="32" a="1"/>
  <c r="BF93" i="32" a="1"/>
  <c r="JO43" i="32" a="1"/>
  <c r="AJ125" i="32" a="1"/>
  <c r="GM84" i="32" a="1"/>
  <c r="AZ27" i="32" a="1"/>
  <c r="AZ129" i="32" a="1"/>
  <c r="CJ27" i="32" a="1"/>
  <c r="BX85" i="32" a="1"/>
  <c r="BL135" i="32" a="1"/>
  <c r="AJ133" i="32" a="1"/>
  <c r="BX97" i="32" a="1"/>
  <c r="HP49" i="32" a="1"/>
  <c r="KA14" i="32" a="1"/>
  <c r="CD101" i="32" a="1"/>
  <c r="KA62" i="32" a="1"/>
  <c r="GY22" i="32" a="1"/>
  <c r="GM70" i="32" a="1"/>
  <c r="BX95" i="32" a="1"/>
  <c r="GY23" i="32" a="1"/>
  <c r="GY82" i="32" a="1"/>
  <c r="BF106" i="32" a="1"/>
  <c r="BF96" i="32" a="1"/>
  <c r="JI127" i="32" a="1"/>
  <c r="JU53" i="32" a="1"/>
  <c r="AZ11" i="32" a="1"/>
  <c r="HP76" i="32" a="1"/>
  <c r="JU37" i="32" a="1"/>
  <c r="GM13" i="32" a="1"/>
  <c r="GY14" i="32" a="1"/>
  <c r="JI24" i="32" a="1"/>
  <c r="GM85" i="32" a="1"/>
  <c r="JI110" i="32" a="1"/>
  <c r="JC13" i="32" a="1"/>
  <c r="AJ128" i="32" a="1"/>
  <c r="GG100" i="32" a="1"/>
  <c r="BF127" i="32" a="1"/>
  <c r="GM91" i="32" a="1"/>
  <c r="AZ120" i="32" a="1"/>
  <c r="JI38" i="32" a="1"/>
  <c r="KA38" i="32" a="1"/>
  <c r="BX89" i="32" a="1"/>
  <c r="GM133" i="32" a="1"/>
  <c r="JU18" i="32" a="1"/>
  <c r="CD134" i="32" a="1"/>
  <c r="JC29" i="32" a="1"/>
  <c r="LG101" i="32" a="1"/>
  <c r="JO133" i="32" a="1"/>
  <c r="BL34" i="32" a="1"/>
  <c r="CS92" i="32" a="1"/>
  <c r="AJ11" i="32" a="1"/>
  <c r="BL107" i="32" a="1"/>
  <c r="LG24" i="32" a="1"/>
  <c r="GM14" i="32" a="1"/>
  <c r="FS79" i="32" a="1"/>
  <c r="LG18" i="32" a="1"/>
  <c r="GY40" i="32" a="1"/>
  <c r="HP133" i="32" a="1"/>
  <c r="JC119" i="32" a="1"/>
  <c r="JI18" i="32" a="1"/>
  <c r="JC104" i="32" a="1"/>
  <c r="JC66" i="32" a="1"/>
  <c r="GY90" i="32" a="1"/>
  <c r="GM69" i="32" a="1"/>
  <c r="AJ116" i="32" a="1"/>
  <c r="LG16" i="32" a="1"/>
  <c r="FS70" i="32" a="1"/>
  <c r="JI57" i="32" a="1"/>
  <c r="JI124" i="32" a="1"/>
  <c r="GY131" i="32" a="1"/>
  <c r="CS108" i="32" a="1"/>
  <c r="JC15" i="32" a="1"/>
  <c r="JC111" i="32" a="1"/>
  <c r="AZ25" i="32" a="1"/>
  <c r="AJ123" i="32" a="1"/>
  <c r="CD19" i="32" a="1"/>
  <c r="JU22" i="32" a="1"/>
  <c r="GY12" i="32" a="1"/>
  <c r="GY126" i="32" a="1"/>
  <c r="CJ125" i="32" a="1"/>
  <c r="JI55" i="32" a="1"/>
  <c r="BX128" i="32" a="1"/>
  <c r="CS123" i="32" a="1"/>
  <c r="GY52" i="32" a="1"/>
  <c r="BF27" i="32" a="1"/>
  <c r="FS26" i="32" a="1"/>
  <c r="GG113" i="32" a="1"/>
  <c r="HP117" i="32" a="1"/>
  <c r="CS28" i="32" a="1"/>
  <c r="BR123" i="32" a="1"/>
  <c r="FS18" i="32" a="1"/>
  <c r="FS92" i="32" a="1"/>
  <c r="CJ19" i="32" a="1"/>
  <c r="BL97" i="32" a="1"/>
  <c r="JC114" i="32" a="1"/>
  <c r="LG105" i="32" a="1"/>
  <c r="FS63" i="32" a="1"/>
  <c r="CS18" i="32" a="1"/>
  <c r="AJ134" i="32" a="1"/>
  <c r="JO58" i="32" a="1"/>
  <c r="KA17" i="32" a="1"/>
  <c r="KA118" i="32" a="1"/>
  <c r="CS86" i="32" a="1"/>
  <c r="FS14" i="32" a="1"/>
  <c r="BF129" i="32" a="1"/>
  <c r="BL32" i="32" a="1"/>
  <c r="AZ36" i="32" a="1"/>
  <c r="FS50" i="32" a="1"/>
  <c r="CJ22" i="32" a="1"/>
  <c r="JC109" i="32" a="1"/>
  <c r="BL74" i="32" a="1"/>
  <c r="CJ105" i="32" a="1"/>
  <c r="FS111" i="32" a="1"/>
  <c r="CD14" i="32" a="1"/>
  <c r="BL89" i="32" a="1"/>
  <c r="GY118" i="32" a="1"/>
  <c r="GG68" i="32" a="1"/>
  <c r="BR75" i="32" a="1"/>
  <c r="JU40" i="32" a="1"/>
  <c r="GG76" i="32" a="1"/>
  <c r="GG106" i="32" a="1"/>
  <c r="BL126" i="32" a="1"/>
  <c r="GY102" i="32" a="1"/>
  <c r="GM98" i="32" a="1"/>
  <c r="LG118" i="32" a="1"/>
  <c r="BF117" i="32" a="1"/>
  <c r="BL13" i="32" a="1"/>
  <c r="GY95" i="32" a="1"/>
  <c r="GM73" i="32" a="1"/>
  <c r="JI45" i="32" a="1"/>
  <c r="LG22" i="32" a="1"/>
  <c r="FS15" i="32" a="1"/>
  <c r="BL118" i="32" a="1"/>
  <c r="BX101" i="32" a="1"/>
  <c r="JO50" i="32" a="1"/>
  <c r="FS21" i="32" a="1"/>
  <c r="JI100" i="32" a="1"/>
  <c r="JO72" i="32" a="1"/>
  <c r="CD98" i="32" a="1"/>
  <c r="BL101" i="32" a="1"/>
  <c r="JU20" i="32" a="1"/>
  <c r="GG52" i="32" a="1"/>
  <c r="CD32" i="32" a="1"/>
  <c r="JC25" i="32" a="1"/>
  <c r="BL93" i="32" a="1"/>
  <c r="KA130" i="32" a="1"/>
  <c r="HP61" i="32" a="1"/>
  <c r="FS34" i="32" a="1"/>
  <c r="CJ90" i="32" a="1"/>
  <c r="AJ13" i="32" a="1"/>
  <c r="JI26" i="32" a="1"/>
  <c r="CD135" i="32" a="1"/>
  <c r="CJ15" i="32" a="1"/>
  <c r="BL27" i="32" a="1"/>
  <c r="GG129" i="32" a="1"/>
  <c r="CD128" i="32" a="1"/>
  <c r="JC11" i="32" a="1"/>
  <c r="AZ21" i="32" a="1"/>
  <c r="AZ99" i="32" a="1"/>
  <c r="HP118" i="32" a="1"/>
  <c r="BF132" i="32" a="1"/>
  <c r="CD23" i="32" a="1"/>
  <c r="HP125" i="32" a="1"/>
  <c r="JO123" i="32" a="1"/>
  <c r="GG93" i="32" a="1"/>
  <c r="LG115" i="32" a="1"/>
  <c r="LG23" i="32" a="1"/>
  <c r="AZ93" i="32" a="1"/>
  <c r="HP99" i="32" a="1"/>
  <c r="GG89" i="32" a="1"/>
  <c r="CD95" i="32" a="1"/>
  <c r="JU102" i="32" a="1"/>
  <c r="BL35" i="32" a="1"/>
  <c r="AZ98" i="32" a="1"/>
  <c r="JI118" i="32" a="1"/>
  <c r="AJ107" i="32" a="1"/>
  <c r="FS42" i="32" a="1"/>
  <c r="FS134" i="32" a="1"/>
  <c r="BX125" i="32" a="1"/>
  <c r="AZ91" i="32" a="1"/>
  <c r="KA109" i="32" a="1"/>
  <c r="JO110" i="32" a="1"/>
  <c r="GG111" i="32" a="1"/>
  <c r="GY114" i="32" a="1"/>
  <c r="LG88" i="32" a="1"/>
  <c r="JO120" i="32" a="1"/>
  <c r="CD110" i="32" a="1"/>
  <c r="GY53" i="32" a="1"/>
  <c r="FS31" i="32" a="1"/>
  <c r="BX36" i="32" a="1"/>
  <c r="AJ110" i="32" a="1"/>
  <c r="HP95" i="32" a="1"/>
  <c r="KA57" i="32" a="1"/>
  <c r="GM60" i="32" a="1"/>
  <c r="JO16" i="32" a="1"/>
  <c r="HP16" i="32" a="1"/>
  <c r="JI30" i="32" a="1"/>
  <c r="BX76" i="32" a="1"/>
  <c r="FS90" i="32" a="1"/>
  <c r="GM44" i="32" a="1"/>
  <c r="GY68" i="32" a="1"/>
  <c r="CD131" i="32" a="1"/>
  <c r="HP46" i="32" a="1"/>
  <c r="CS25" i="32" a="1"/>
  <c r="AZ34" i="32" a="1"/>
  <c r="BF98" i="32" a="1"/>
  <c r="JC127" i="32" a="1"/>
  <c r="BR30" i="32" a="1"/>
  <c r="BR17" i="32" a="1"/>
  <c r="GY94" i="32" a="1"/>
  <c r="AJ101" i="32" a="1"/>
  <c r="BL131" i="32" a="1"/>
  <c r="BL120" i="32" a="1"/>
  <c r="JO124" i="32" a="1"/>
  <c r="GG70" i="32" a="1"/>
  <c r="FS120" i="32" a="1"/>
  <c r="FS85" i="32" a="1"/>
  <c r="HP43" i="32" a="1"/>
  <c r="BF114" i="32" a="1"/>
  <c r="BF95" i="32" a="1"/>
  <c r="JO22" i="32" a="1"/>
  <c r="CJ99" i="32" a="1"/>
  <c r="JI115" i="32" a="1"/>
  <c r="AZ100" i="32" a="1"/>
  <c r="KA132" i="32" a="1"/>
  <c r="AJ17" i="32" a="1"/>
  <c r="CS89" i="32" a="1"/>
  <c r="GG24" i="32" a="1"/>
  <c r="HP123" i="32" a="1"/>
  <c r="JU72" i="32" a="1"/>
  <c r="GG46" i="32" a="1"/>
  <c r="GG40" i="32" a="1"/>
  <c r="BF120" i="32" a="1"/>
  <c r="BR95" i="32" a="1"/>
  <c r="AZ132" i="32" a="1"/>
  <c r="JO42" i="32" a="1"/>
  <c r="GM81" i="32" a="1"/>
  <c r="CJ85" i="32" a="1"/>
  <c r="GG47" i="32" a="1"/>
  <c r="CD125" i="32" a="1"/>
  <c r="KA120" i="32" a="1"/>
  <c r="CS116" i="32" a="1"/>
  <c r="FS104" i="32" a="1"/>
  <c r="KA39" i="32" a="1"/>
  <c r="CD112" i="32" a="1"/>
  <c r="BL17" i="32" a="1"/>
  <c r="CS94" i="32" a="1"/>
  <c r="GM112" i="32" a="1"/>
  <c r="BL123" i="32" a="1"/>
  <c r="CS129" i="32" a="1"/>
  <c r="BX92" i="32" a="1"/>
  <c r="BX11" i="32" a="1"/>
  <c r="BR27" i="32" a="1"/>
  <c r="GM105" i="32" a="1"/>
  <c r="CD93" i="32" a="1"/>
  <c r="GY26" i="32" a="1"/>
  <c r="CD37" i="32" a="1"/>
  <c r="KA66" i="32" a="1"/>
  <c r="AJ22" i="32" a="1"/>
  <c r="BR111" i="32" a="1"/>
  <c r="KA107" i="32" a="1"/>
  <c r="GG88" i="32" a="1"/>
  <c r="CD119" i="32" a="1"/>
  <c r="HP101" i="32" a="1"/>
  <c r="CD103" i="32" a="1"/>
  <c r="JC105" i="32" a="1"/>
  <c r="GG74" i="32" a="1"/>
  <c r="JO135" i="32" a="1"/>
  <c r="LG109" i="32" a="1"/>
  <c r="GM38" i="32" a="1"/>
  <c r="JI106" i="32" a="1"/>
  <c r="KA16" i="32" a="1"/>
  <c r="GY122" i="32" a="1"/>
  <c r="BL110" i="32" a="1"/>
  <c r="HP33" i="32" a="1"/>
  <c r="BX99" i="32" a="1"/>
  <c r="CJ94" i="32" a="1"/>
  <c r="AZ17" i="32" a="1"/>
  <c r="JU106" i="32" a="1"/>
  <c r="GY24" i="32" a="1"/>
  <c r="GY86" i="32" a="1"/>
  <c r="GG44" i="32" a="1"/>
  <c r="BR99" i="32" a="1"/>
  <c r="BR35" i="32" a="1"/>
  <c r="JO13" i="32" a="1"/>
  <c r="AZ123" i="32" a="1"/>
  <c r="LG134" i="32" a="1"/>
  <c r="CD94" i="32" a="1"/>
  <c r="GY128" i="32" a="1"/>
  <c r="GY19" i="32" a="1"/>
  <c r="BF39" i="32" a="1"/>
  <c r="BR13" i="32" a="1"/>
  <c r="BF13" i="32" a="1"/>
  <c r="HP11" i="32" a="1"/>
  <c r="JC43" i="32" a="1"/>
  <c r="HP73" i="32" a="1"/>
  <c r="GG35" i="32" a="1"/>
  <c r="GM114" i="32" a="1"/>
  <c r="BX100" i="32" a="1"/>
  <c r="BF92" i="32" a="1"/>
  <c r="JC74" i="32" a="1"/>
  <c r="FS102" i="32" a="1"/>
  <c r="GY35" i="32" a="1"/>
  <c r="BR134" i="32" a="1"/>
  <c r="AJ104" i="32" a="1"/>
  <c r="LG74" i="32" a="1"/>
  <c r="GY31" i="32" a="1"/>
  <c r="GM63" i="32" a="1"/>
  <c r="JC132" i="32" a="1"/>
  <c r="GG77" i="32" a="1"/>
  <c r="BR108" i="32" a="1"/>
  <c r="FS118" i="32" a="1"/>
  <c r="BF36" i="32" a="1"/>
  <c r="BL121" i="32" a="1"/>
  <c r="JC19" i="32" a="1"/>
  <c r="JU123" i="32" a="1"/>
  <c r="BL100" i="32" a="1"/>
  <c r="JU111" i="32" a="1"/>
  <c r="LG91" i="32" a="1"/>
  <c r="KA123" i="32" a="1"/>
  <c r="BX93" i="32" a="1"/>
  <c r="AZ134" i="32" a="1"/>
  <c r="AJ95" i="32" a="1"/>
  <c r="CS38" i="32" a="1"/>
  <c r="LG112" i="32" a="1"/>
  <c r="AZ105" i="32" a="1"/>
  <c r="GM117" i="32" a="1"/>
  <c r="JC123" i="32" a="1"/>
  <c r="JU57" i="32" a="1"/>
  <c r="BL94" i="32" a="1"/>
  <c r="GY124" i="32" a="1"/>
  <c r="BX87" i="32" a="1"/>
  <c r="KA115" i="32" a="1"/>
  <c r="GM102" i="32" a="1"/>
  <c r="BL38" i="32" a="1"/>
  <c r="GY130" i="32" a="1"/>
  <c r="JC76" i="32" a="1"/>
  <c r="JO17" i="32" a="1"/>
  <c r="HP21" i="32" a="1"/>
  <c r="CD130" i="32" a="1"/>
  <c r="JU100" i="32" a="1"/>
  <c r="GM99" i="32" a="1"/>
  <c r="BR25" i="32" a="1"/>
  <c r="BF30" i="32" a="1"/>
  <c r="BX132" i="32" a="1"/>
  <c r="JC131" i="32" a="1"/>
  <c r="BX107" i="32" a="1"/>
  <c r="JO76" i="32" a="1"/>
  <c r="KA125" i="32" a="1"/>
  <c r="CJ13" i="32" a="1"/>
  <c r="HP51" i="32" a="1"/>
  <c r="BX30" i="32" a="1"/>
  <c r="CD126" i="32" a="1"/>
  <c r="GG21" i="32" a="1"/>
  <c r="BX22" i="32" a="1"/>
  <c r="KA75" i="32" a="1"/>
  <c r="KA25" i="32" a="1"/>
  <c r="BF91" i="32" a="1"/>
  <c r="GG28" i="32" a="1"/>
  <c r="CD85" i="32" a="1"/>
  <c r="BF119" i="32" a="1"/>
  <c r="GM62" i="32" a="1"/>
  <c r="GM40" i="32" a="1"/>
  <c r="BL11" i="32" a="1"/>
  <c r="JI119" i="32" a="1"/>
  <c r="HP12" i="32" a="1"/>
  <c r="GY127" i="32" a="1"/>
  <c r="CD115" i="32" a="1"/>
  <c r="JO132" i="32" a="1"/>
  <c r="JC22" i="32" a="1"/>
  <c r="BX98" i="32" a="1"/>
  <c r="JU103" i="32" a="1"/>
  <c r="JI64" i="32" a="1"/>
  <c r="JO53" i="32" a="1"/>
  <c r="GY107" i="32" a="1"/>
  <c r="CS16" i="32" a="1"/>
  <c r="JI134" i="32" a="1"/>
  <c r="BX15" i="32" a="1"/>
  <c r="FS16" i="32" a="1"/>
  <c r="JU17" i="32" a="1"/>
  <c r="AZ96" i="32" a="1"/>
  <c r="JU110" i="32" a="1"/>
  <c r="BR88" i="32" a="1"/>
  <c r="JI37" i="32" a="1"/>
  <c r="KA12" i="32" a="1"/>
  <c r="KA58" i="32" a="1"/>
  <c r="GM67" i="32" a="1"/>
  <c r="BL95" i="32" a="1"/>
  <c r="GM57" i="32" a="1"/>
  <c r="GM26" i="32" a="1"/>
  <c r="CJ104" i="32" a="1"/>
  <c r="CJ132" i="32" a="1"/>
  <c r="HP115" i="32" a="1"/>
  <c r="AZ116" i="32" a="1"/>
  <c r="JU104" i="32" a="1"/>
  <c r="BF99" i="32" a="1"/>
  <c r="GY25" i="32" a="1"/>
  <c r="CS107" i="32" a="1"/>
  <c r="GY15" i="32" a="1"/>
  <c r="LG100" i="32" a="1"/>
  <c r="BL33" i="32" a="1"/>
  <c r="BL106" i="32" a="1"/>
  <c r="GM104" i="32" a="1"/>
  <c r="JI13" i="32" a="1"/>
  <c r="CS14" i="32" a="1"/>
  <c r="JC80" i="32" a="1"/>
  <c r="JI114" i="32" a="1"/>
  <c r="BL36" i="32" a="1"/>
  <c r="JO84" i="32" a="1"/>
  <c r="CD11" i="32" a="1"/>
  <c r="CS12" i="32" a="1"/>
  <c r="CS11" i="32" a="1"/>
  <c r="AJ122" i="32" a="1"/>
  <c r="GG120" i="32" a="1"/>
  <c r="CD20" i="32" a="1"/>
  <c r="HP112" i="32" a="1"/>
  <c r="JI81" i="32" a="1"/>
  <c r="JO125" i="32" a="1"/>
  <c r="BL22" i="32" a="1"/>
  <c r="HP62" i="32" a="1"/>
  <c r="CJ98" i="32" a="1"/>
  <c r="LG90" i="32" a="1"/>
  <c r="KA23" i="32" a="1"/>
  <c r="GG37" i="32" a="1"/>
  <c r="KA45" i="32" a="1"/>
  <c r="GM35" i="32" a="1"/>
  <c r="CJ97" i="32" a="1"/>
  <c r="BR129" i="32" a="1"/>
  <c r="GY123" i="32" a="1"/>
  <c r="JO109" i="32" a="1"/>
  <c r="AZ20" i="32" a="1"/>
  <c r="BF28" i="32" a="1"/>
  <c r="JU107" i="32" a="1"/>
  <c r="BF112" i="32" a="1"/>
  <c r="GM32" i="32" a="1"/>
  <c r="GM120" i="32" a="1"/>
  <c r="AZ89" i="32" a="1"/>
  <c r="GM46" i="32" a="1"/>
  <c r="GY87" i="32" a="1"/>
  <c r="CJ34" i="32" a="1"/>
  <c r="BX17" i="32" a="1"/>
  <c r="CS103" i="32" a="1"/>
  <c r="GM127" i="32" a="1"/>
  <c r="CD40" i="32" a="1"/>
  <c r="GG96" i="32" a="1"/>
  <c r="BL98" i="32" a="1"/>
  <c r="BF100" i="32" a="1"/>
  <c r="BX105" i="32" a="1"/>
  <c r="KA22" i="32" a="1"/>
  <c r="FS13" i="32" a="1"/>
  <c r="GG122" i="32" a="1"/>
  <c r="JC120" i="32" a="1"/>
  <c r="KA18" i="32" a="1"/>
  <c r="CJ24" i="32" a="1"/>
  <c r="BR110" i="32" a="1"/>
  <c r="JC16" i="32" a="1"/>
  <c r="CJ17" i="32" a="1"/>
  <c r="LG15" i="32" a="1"/>
  <c r="FS17" i="32" a="1"/>
  <c r="BR91" i="32" a="1"/>
  <c r="BR76" i="32" a="1"/>
  <c r="JO14" i="32" a="1"/>
  <c r="CD114" i="32" a="1"/>
  <c r="HP22" i="32" a="1"/>
  <c r="HP124" i="32" a="1"/>
  <c r="GY106" i="32" a="1"/>
  <c r="CJ115" i="32" a="1"/>
  <c r="HP86" i="32" a="1"/>
  <c r="HP34" i="32" a="1"/>
  <c r="GY45" i="32" a="1"/>
  <c r="FS128" i="32" a="1"/>
  <c r="AJ93" i="32" a="1"/>
  <c r="HP93" i="32" a="1"/>
  <c r="AZ29" i="32" a="1"/>
  <c r="GM95" i="32" a="1"/>
  <c r="AJ21" i="32" a="1"/>
  <c r="KA110" i="32" a="1"/>
  <c r="JI109" i="32" a="1"/>
  <c r="BL111" i="32" a="1"/>
  <c r="AJ130" i="32" a="1"/>
  <c r="CD13" i="32" a="1"/>
  <c r="GM15" i="32" a="1"/>
  <c r="JC58" i="32" a="1"/>
  <c r="HP23" i="32" a="1"/>
  <c r="CS127" i="32" a="1"/>
  <c r="CS105" i="32" a="1"/>
  <c r="BX102" i="32" a="1"/>
  <c r="BL114" i="32" a="1"/>
  <c r="HP120" i="32" a="1"/>
  <c r="CJ118" i="32" a="1"/>
  <c r="JO36" i="32" a="1"/>
  <c r="AJ74" i="32" a="1"/>
  <c r="JI46" i="32" a="1"/>
  <c r="JO127" i="32" a="1"/>
  <c r="JU21" i="32" a="1"/>
  <c r="BX25" i="32" a="1"/>
  <c r="LG92" i="32" a="1"/>
  <c r="JC24" i="32" a="1"/>
  <c r="AZ24" i="32" a="1"/>
  <c r="HP48" i="32" a="1"/>
  <c r="CD96" i="32" a="1"/>
  <c r="HP17" i="32" a="1"/>
  <c r="LG25" i="32" a="1"/>
  <c r="GG56" i="32" a="1"/>
  <c r="FS75" i="32" a="1"/>
  <c r="JU13" i="32" a="1"/>
  <c r="GY100" i="32" a="1"/>
  <c r="BX23" i="32" a="1"/>
  <c r="GM48" i="32" a="1"/>
  <c r="GG42" i="32" a="1"/>
  <c r="AJ90" i="32" a="1"/>
  <c r="HP41" i="32" a="1"/>
  <c r="AZ18" i="32" a="1"/>
  <c r="BF118" i="32" a="1"/>
  <c r="CS114" i="32" a="1"/>
  <c r="JO19" i="32" a="1"/>
  <c r="CS109" i="32" a="1"/>
  <c r="BL25" i="32" a="1"/>
  <c r="BF14" i="32" a="1"/>
  <c r="AZ33" i="32" a="1"/>
  <c r="JU63" i="32" a="1"/>
  <c r="AJ119" i="32" a="1"/>
  <c r="HP60" i="32" a="1"/>
  <c r="JC50" i="32" a="1"/>
  <c r="GM39" i="32" a="1"/>
  <c r="GY30" i="32" a="1"/>
  <c r="HP83" i="32" a="1"/>
  <c r="JO105" i="32" a="1"/>
  <c r="BR125" i="32" a="1"/>
  <c r="BX113" i="32" a="1"/>
  <c r="AJ14" i="32" a="1"/>
  <c r="CS111" i="32" a="1"/>
  <c r="JI79" i="32" a="1"/>
  <c r="JO24" i="32" a="1"/>
  <c r="GM18" i="32" a="1"/>
  <c r="KA15" i="32" a="1"/>
  <c r="BF24" i="32" a="1"/>
  <c r="BF101" i="32" a="1"/>
  <c r="AJ89" i="32" a="1"/>
  <c r="AJ18" i="32" a="1"/>
  <c r="LG103" i="32" a="1"/>
  <c r="HP103" i="32" a="1"/>
  <c r="JO74" i="32" a="1"/>
  <c r="BR115" i="32" a="1"/>
  <c r="BR118" i="32" a="1"/>
  <c r="FS109" i="32" a="1"/>
  <c r="AJ117" i="32" a="1"/>
  <c r="BX21" i="32" a="1"/>
  <c r="CJ123" i="32" a="1"/>
  <c r="CJ95" i="32" a="1"/>
  <c r="BF17" i="32" a="1"/>
  <c r="BX119" i="32" a="1"/>
  <c r="CJ134" i="32" a="1"/>
  <c r="HP14" i="32" a="1"/>
  <c r="BF25" i="32" a="1"/>
  <c r="BR19" i="32" a="1"/>
  <c r="GM87" i="32" a="1"/>
  <c r="AJ20" i="32" a="1"/>
  <c r="CJ16" i="32" a="1"/>
  <c r="HP19" i="32" a="1"/>
  <c r="CD36" i="32" a="1"/>
  <c r="BL96" i="32" a="1"/>
  <c r="LG76" i="32" a="1"/>
  <c r="CJ12" i="32" a="1"/>
  <c r="BL99" i="32" a="1"/>
  <c r="GG54" i="32" a="1"/>
  <c r="BR22" i="32" a="1"/>
  <c r="GG83" i="32" a="1"/>
  <c r="JO107" i="32" a="1"/>
  <c r="HP28" i="32" a="1"/>
  <c r="JI123" i="32" a="1"/>
  <c r="GM42" i="32" a="1"/>
  <c r="GY54" i="32" a="1"/>
  <c r="CJ89" i="32" a="1"/>
  <c r="BR40" i="32" a="1"/>
  <c r="FS89" i="32" a="1"/>
  <c r="FS29" i="32" a="1"/>
  <c r="KA82" i="32" a="1"/>
  <c r="BX127" i="32" a="1"/>
  <c r="KA41" i="32" a="1"/>
  <c r="BL113" i="32" a="1"/>
  <c r="HP114" i="32" a="1"/>
  <c r="JI43" i="32" a="1"/>
  <c r="FS55" i="32" a="1"/>
  <c r="CS101" i="32" a="1"/>
  <c r="BL134" i="32" a="1"/>
  <c r="GM72" i="32" a="1"/>
  <c r="CS93" i="32" a="1"/>
  <c r="HP24" i="32" a="1"/>
  <c r="FS35" i="32" a="1"/>
  <c r="JO44" i="32" a="1"/>
  <c r="BF11" i="32" a="1"/>
  <c r="AZ106" i="32" a="1"/>
  <c r="KA40" i="32" a="1"/>
  <c r="HP69" i="32" a="1"/>
  <c r="KA127" i="32" a="1"/>
  <c r="LG104" i="32" a="1"/>
  <c r="JO12" i="32" a="1"/>
  <c r="CS17" i="32" a="1"/>
  <c r="BR18" i="32" a="1"/>
  <c r="JI74" i="32" a="1"/>
  <c r="AJ23" i="32" a="1"/>
  <c r="HP104" i="32" a="1"/>
  <c r="CD24" i="32" a="1"/>
  <c r="CJ23" i="32" a="1"/>
  <c r="GG39" i="32" a="1"/>
  <c r="GM61" i="32" a="1"/>
  <c r="GG81" i="32" a="1"/>
  <c r="AJ96" i="32" a="1"/>
  <c r="FS64" i="32" a="1"/>
  <c r="JU119" i="32" a="1"/>
  <c r="CJ86" i="32" a="1"/>
  <c r="BL14" i="32" a="1"/>
  <c r="JU74" i="32" l="1"/>
  <c r="JI38" i="32"/>
  <c r="JO25" i="32"/>
  <c r="JU37" i="32"/>
  <c r="GY12" i="32"/>
  <c r="AJ119" i="32"/>
  <c r="CD134" i="32"/>
  <c r="BX11" i="32"/>
  <c r="CS16" i="32"/>
  <c r="JI20" i="32"/>
  <c r="BX94" i="32"/>
  <c r="BL103" i="32"/>
  <c r="HP60" i="32"/>
  <c r="CS17" i="32"/>
  <c r="GY23" i="32"/>
  <c r="JU12" i="32"/>
  <c r="CS102" i="32"/>
  <c r="CJ114" i="32"/>
  <c r="GY29" i="32"/>
  <c r="GM19" i="32"/>
  <c r="AJ23" i="32"/>
  <c r="BF25" i="32"/>
  <c r="AZ17" i="32"/>
  <c r="HP18" i="32"/>
  <c r="LG23" i="32"/>
  <c r="CS93" i="32"/>
  <c r="JU104" i="32"/>
  <c r="GM37" i="32"/>
  <c r="AJ20" i="32"/>
  <c r="BL22" i="32"/>
  <c r="BF17" i="32"/>
  <c r="HP26" i="32"/>
  <c r="LG24" i="32"/>
  <c r="BR115" i="32"/>
  <c r="JO76" i="32"/>
  <c r="CJ132" i="32"/>
  <c r="BL25" i="32"/>
  <c r="AZ25" i="32"/>
  <c r="BF16" i="32"/>
  <c r="JC11" i="32"/>
  <c r="KA22" i="32"/>
  <c r="BX98" i="32"/>
  <c r="KA107" i="32"/>
  <c r="BX132" i="32"/>
  <c r="HP17" i="32"/>
  <c r="AZ24" i="32"/>
  <c r="BR12" i="32"/>
  <c r="JC20" i="32"/>
  <c r="JI13" i="32"/>
  <c r="BL110" i="32"/>
  <c r="LG115" i="32"/>
  <c r="BL123" i="32"/>
  <c r="CJ17" i="32"/>
  <c r="AZ23" i="32"/>
  <c r="BX19" i="32"/>
  <c r="GY14" i="32"/>
  <c r="KA25" i="32"/>
  <c r="AJ107" i="32"/>
  <c r="AZ120" i="32"/>
  <c r="BL27" i="32"/>
  <c r="CS11" i="32"/>
  <c r="CJ24" i="32"/>
  <c r="CJ16" i="32"/>
  <c r="HP24" i="32"/>
  <c r="JO13" i="32"/>
  <c r="BL107" i="32"/>
  <c r="JC55" i="32"/>
  <c r="HP76" i="32"/>
  <c r="JU22" i="32"/>
  <c r="JO84" i="32"/>
  <c r="CJ118" i="32"/>
  <c r="BL99" i="32"/>
  <c r="CJ115" i="32"/>
  <c r="BR96" i="32"/>
  <c r="CJ111" i="32"/>
  <c r="JU55" i="32"/>
  <c r="JI119" i="32"/>
  <c r="GM62" i="32"/>
  <c r="GM135" i="32"/>
  <c r="CD132" i="32"/>
  <c r="GY90" i="32"/>
  <c r="HP47" i="32"/>
  <c r="KA79" i="32"/>
  <c r="JC18" i="32"/>
  <c r="KA23" i="32"/>
  <c r="JC43" i="32"/>
  <c r="JO125" i="32"/>
  <c r="CS101" i="32"/>
  <c r="LG102" i="32"/>
  <c r="BL114" i="32"/>
  <c r="CJ98" i="32"/>
  <c r="JC53" i="32"/>
  <c r="JI74" i="32"/>
  <c r="HP86" i="32"/>
  <c r="CJ37" i="32"/>
  <c r="HP101" i="32"/>
  <c r="GY89" i="32"/>
  <c r="GM127" i="32"/>
  <c r="FS55" i="32"/>
  <c r="GY107" i="32"/>
  <c r="GM87" i="32"/>
  <c r="JC111" i="32"/>
  <c r="JU42" i="32"/>
  <c r="BF102" i="32"/>
  <c r="AZ106" i="32"/>
  <c r="CS107" i="32"/>
  <c r="BR111" i="32"/>
  <c r="BL113" i="32"/>
  <c r="JO53" i="32"/>
  <c r="AJ135" i="32"/>
  <c r="HP62" i="32"/>
  <c r="HP99" i="32"/>
  <c r="CJ123" i="32"/>
  <c r="GY122" i="32"/>
  <c r="GG93" i="32"/>
  <c r="GM112" i="32"/>
  <c r="CD96" i="32"/>
  <c r="BL20" i="32"/>
  <c r="GM22" i="32"/>
  <c r="JO21" i="32"/>
  <c r="CS114" i="32"/>
  <c r="JI55" i="32"/>
  <c r="GM91" i="32"/>
  <c r="CJ15" i="32"/>
  <c r="JC16" i="32"/>
  <c r="JO12" i="32"/>
  <c r="CD94" i="32"/>
  <c r="BX89" i="32"/>
  <c r="BR35" i="32"/>
  <c r="AJ11" i="32"/>
  <c r="AJ19" i="32"/>
  <c r="AZ11" i="32"/>
  <c r="CD19" i="32"/>
  <c r="HP14" i="32"/>
  <c r="LG18" i="32"/>
  <c r="BF101" i="32"/>
  <c r="JI46" i="32"/>
  <c r="JI82" i="32"/>
  <c r="AJ12" i="32"/>
  <c r="AZ19" i="32"/>
  <c r="CS12" i="32"/>
  <c r="HP22" i="32"/>
  <c r="LG11" i="32"/>
  <c r="CD92" i="32"/>
  <c r="JC66" i="32"/>
  <c r="GY79" i="32"/>
  <c r="AJ24" i="32"/>
  <c r="BR20" i="32"/>
  <c r="BL11" i="32"/>
  <c r="HP11" i="32"/>
  <c r="LG25" i="32"/>
  <c r="BR91" i="32"/>
  <c r="KA76" i="32"/>
  <c r="HP51" i="32"/>
  <c r="AJ18" i="32"/>
  <c r="BL21" i="32"/>
  <c r="BX15" i="32"/>
  <c r="JC24" i="32"/>
  <c r="JI14" i="32"/>
  <c r="CJ109" i="32"/>
  <c r="JU109" i="32"/>
  <c r="GY106" i="32"/>
  <c r="JC22" i="32"/>
  <c r="BF24" i="32"/>
  <c r="BR18" i="32"/>
  <c r="JC15" i="32"/>
  <c r="JU21" i="32"/>
  <c r="BR118" i="32"/>
  <c r="BX105" i="32"/>
  <c r="GM72" i="32"/>
  <c r="AJ22" i="32"/>
  <c r="CD20" i="32"/>
  <c r="BR19" i="32"/>
  <c r="HP20" i="32"/>
  <c r="LG21" i="32"/>
  <c r="BX92" i="32"/>
  <c r="KA105" i="32"/>
  <c r="GM104" i="32"/>
  <c r="KA16" i="32"/>
  <c r="JO123" i="32"/>
  <c r="CS94" i="32"/>
  <c r="CS109" i="32"/>
  <c r="BR119" i="32"/>
  <c r="CS105" i="32"/>
  <c r="CJ106" i="32"/>
  <c r="JI102" i="32"/>
  <c r="KA75" i="32"/>
  <c r="HP102" i="32"/>
  <c r="CJ125" i="32"/>
  <c r="BF127" i="32"/>
  <c r="CD135" i="32"/>
  <c r="HP48" i="32"/>
  <c r="FS24" i="32"/>
  <c r="KA18" i="32"/>
  <c r="LG15" i="32"/>
  <c r="JU123" i="32"/>
  <c r="BF118" i="32"/>
  <c r="BR99" i="32"/>
  <c r="CS92" i="32"/>
  <c r="BX96" i="32"/>
  <c r="CS111" i="32"/>
  <c r="JU53" i="32"/>
  <c r="AJ123" i="32"/>
  <c r="GM102" i="32"/>
  <c r="BL36" i="32"/>
  <c r="HP115" i="32"/>
  <c r="CD128" i="32"/>
  <c r="CJ86" i="32"/>
  <c r="GG42" i="32"/>
  <c r="JC81" i="32"/>
  <c r="HP58" i="32"/>
  <c r="JI30" i="32"/>
  <c r="JO41" i="32"/>
  <c r="BR110" i="32"/>
  <c r="BF119" i="32"/>
  <c r="BX117" i="32"/>
  <c r="CS89" i="32"/>
  <c r="LG103" i="32"/>
  <c r="JC104" i="32"/>
  <c r="KA118" i="32"/>
  <c r="GY78" i="32"/>
  <c r="GY39" i="32"/>
  <c r="GY37" i="32"/>
  <c r="BF135" i="32"/>
  <c r="FS15" i="32"/>
  <c r="CD11" i="32"/>
  <c r="BF13" i="32"/>
  <c r="CJ102" i="32"/>
  <c r="HP13" i="32"/>
  <c r="LG16" i="32"/>
  <c r="BX99" i="32"/>
  <c r="JU58" i="32"/>
  <c r="GM84" i="32"/>
  <c r="CS19" i="32"/>
  <c r="HP23" i="32"/>
  <c r="JU15" i="32"/>
  <c r="CS117" i="32"/>
  <c r="JC102" i="32"/>
  <c r="GM40" i="32"/>
  <c r="BR22" i="32"/>
  <c r="BF26" i="32"/>
  <c r="BX17" i="32"/>
  <c r="GM13" i="32"/>
  <c r="KA26" i="32"/>
  <c r="KA124" i="32"/>
  <c r="BR117" i="32"/>
  <c r="JO74" i="32"/>
  <c r="GY87" i="32"/>
  <c r="BL23" i="32"/>
  <c r="CD13" i="32"/>
  <c r="GM26" i="32"/>
  <c r="JI17" i="32"/>
  <c r="JC84" i="32"/>
  <c r="CS108" i="32"/>
  <c r="AJ122" i="32"/>
  <c r="HP112" i="32"/>
  <c r="AJ16" i="32"/>
  <c r="BF11" i="32"/>
  <c r="AZ18" i="32"/>
  <c r="JC19" i="32"/>
  <c r="LG19" i="32"/>
  <c r="CD99" i="32"/>
  <c r="KA66" i="32"/>
  <c r="GM120" i="32"/>
  <c r="AJ21" i="32"/>
  <c r="BR25" i="32"/>
  <c r="BL16" i="32"/>
  <c r="HP19" i="32"/>
  <c r="LG26" i="32"/>
  <c r="AZ117" i="32"/>
  <c r="JC105" i="32"/>
  <c r="HP120" i="32"/>
  <c r="AZ20" i="32"/>
  <c r="BX21" i="32"/>
  <c r="CD18" i="32"/>
  <c r="HP16" i="32"/>
  <c r="JI21" i="32"/>
  <c r="BL116" i="32"/>
  <c r="JI106" i="32"/>
  <c r="HP125" i="32"/>
  <c r="AJ17" i="32"/>
  <c r="BL17" i="32"/>
  <c r="CD12" i="32"/>
  <c r="KA17" i="32"/>
  <c r="JC134" i="32"/>
  <c r="CJ92" i="32"/>
  <c r="KA120" i="32"/>
  <c r="LG123" i="32"/>
  <c r="LG22" i="32"/>
  <c r="JC131" i="32"/>
  <c r="AZ119" i="32"/>
  <c r="BR107" i="32"/>
  <c r="CS100" i="32"/>
  <c r="CD104" i="32"/>
  <c r="CD119" i="32"/>
  <c r="JU103" i="32"/>
  <c r="AJ125" i="32"/>
  <c r="JI118" i="32"/>
  <c r="BL124" i="32"/>
  <c r="CJ28" i="32"/>
  <c r="GY80" i="32"/>
  <c r="GM121" i="32"/>
  <c r="GG100" i="32"/>
  <c r="JI26" i="32"/>
  <c r="LG14" i="32"/>
  <c r="KA130" i="32"/>
  <c r="BL94" i="32"/>
  <c r="AZ101" i="32"/>
  <c r="CD111" i="32"/>
  <c r="LG99" i="32"/>
  <c r="LG104" i="32"/>
  <c r="JI105" i="32"/>
  <c r="AJ126" i="32"/>
  <c r="GM118" i="32"/>
  <c r="GM42" i="32"/>
  <c r="JU117" i="32"/>
  <c r="CD39" i="32"/>
  <c r="BF85" i="32"/>
  <c r="GG44" i="32"/>
  <c r="BL34" i="32"/>
  <c r="BR33" i="32"/>
  <c r="JO99" i="32"/>
  <c r="AJ101" i="32"/>
  <c r="CD109" i="32"/>
  <c r="BX91" i="32"/>
  <c r="AZ115" i="32"/>
  <c r="JI127" i="32"/>
  <c r="BX95" i="32"/>
  <c r="KA58" i="32"/>
  <c r="CJ134" i="32"/>
  <c r="GY118" i="32"/>
  <c r="BR124" i="32"/>
  <c r="HP27" i="32"/>
  <c r="CJ121" i="32"/>
  <c r="GG96" i="32"/>
  <c r="JI134" i="32"/>
  <c r="HP21" i="32"/>
  <c r="AJ74" i="32"/>
  <c r="CS128" i="32"/>
  <c r="BR23" i="32"/>
  <c r="BF20" i="32"/>
  <c r="BR16" i="32"/>
  <c r="GM23" i="32"/>
  <c r="JI19" i="32"/>
  <c r="KA132" i="32"/>
  <c r="CJ96" i="32"/>
  <c r="HP94" i="32"/>
  <c r="JU101" i="32"/>
  <c r="BL24" i="32"/>
  <c r="BX12" i="32"/>
  <c r="GM17" i="32"/>
  <c r="JO19" i="32"/>
  <c r="JI45" i="32"/>
  <c r="CD95" i="32"/>
  <c r="CS126" i="32"/>
  <c r="AJ87" i="32"/>
  <c r="BR26" i="32"/>
  <c r="CJ11" i="32"/>
  <c r="GM14" i="32"/>
  <c r="JI18" i="32"/>
  <c r="JO43" i="32"/>
  <c r="CS115" i="32"/>
  <c r="AJ129" i="32"/>
  <c r="AZ32" i="32"/>
  <c r="AJ15" i="32"/>
  <c r="BF19" i="32"/>
  <c r="BF18" i="32"/>
  <c r="JC26" i="32"/>
  <c r="LG12" i="32"/>
  <c r="BL117" i="32"/>
  <c r="JU57" i="32"/>
  <c r="BL121" i="32"/>
  <c r="AJ25" i="32"/>
  <c r="BX26" i="32"/>
  <c r="BR13" i="32"/>
  <c r="HP12" i="32"/>
  <c r="LG20" i="32"/>
  <c r="AZ93" i="32"/>
  <c r="JO105" i="32"/>
  <c r="HP28" i="32"/>
  <c r="CJ26" i="32"/>
  <c r="AZ12" i="32"/>
  <c r="GM21" i="32"/>
  <c r="JU19" i="32"/>
  <c r="JC45" i="32"/>
  <c r="AZ116" i="32"/>
  <c r="GY94" i="32"/>
  <c r="CD75" i="32"/>
  <c r="LG13" i="32"/>
  <c r="JI41" i="32"/>
  <c r="BL102" i="32"/>
  <c r="AZ109" i="32"/>
  <c r="BL96" i="32"/>
  <c r="LG92" i="32"/>
  <c r="BL89" i="32"/>
  <c r="JO103" i="32"/>
  <c r="AJ127" i="32"/>
  <c r="JC38" i="32"/>
  <c r="BR27" i="32"/>
  <c r="HP113" i="32"/>
  <c r="BR40" i="32"/>
  <c r="AZ85" i="32"/>
  <c r="FS73" i="32"/>
  <c r="JO16" i="32"/>
  <c r="JC132" i="32"/>
  <c r="AJ94" i="32"/>
  <c r="BX102" i="32"/>
  <c r="BX107" i="32"/>
  <c r="AZ100" i="32"/>
  <c r="CJ104" i="32"/>
  <c r="CJ119" i="32"/>
  <c r="JO58" i="32"/>
  <c r="HP54" i="32"/>
  <c r="JU118" i="32"/>
  <c r="HP124" i="32"/>
  <c r="GY131" i="32"/>
  <c r="GM73" i="32"/>
  <c r="LG85" i="32"/>
  <c r="FS58" i="32"/>
  <c r="CJ33" i="32"/>
  <c r="GY63" i="32"/>
  <c r="FS38" i="32"/>
  <c r="AJ116" i="32"/>
  <c r="BF100" i="32"/>
  <c r="BF93" i="32"/>
  <c r="CS103" i="32"/>
  <c r="LG93" i="32"/>
  <c r="KA108" i="32"/>
  <c r="JO46" i="32"/>
  <c r="GY70" i="32"/>
  <c r="CD37" i="32"/>
  <c r="BF30" i="32"/>
  <c r="GY77" i="32"/>
  <c r="BX127" i="32"/>
  <c r="JC123" i="32"/>
  <c r="LG17" i="32"/>
  <c r="JU26" i="32"/>
  <c r="AZ92" i="32"/>
  <c r="JO62" i="32"/>
  <c r="JU18" i="32"/>
  <c r="JU75" i="32"/>
  <c r="CD26" i="32"/>
  <c r="BX23" i="32"/>
  <c r="GY11" i="32"/>
  <c r="JI12" i="32"/>
  <c r="KA133" i="32"/>
  <c r="BL106" i="32"/>
  <c r="GM38" i="32"/>
  <c r="AJ26" i="32"/>
  <c r="CD23" i="32"/>
  <c r="BR17" i="32"/>
  <c r="GY17" i="32"/>
  <c r="JI25" i="32"/>
  <c r="KA44" i="32"/>
  <c r="CD112" i="32"/>
  <c r="CD125" i="32"/>
  <c r="AJ14" i="32"/>
  <c r="BR21" i="32"/>
  <c r="CD14" i="32"/>
  <c r="GM11" i="32"/>
  <c r="JO26" i="32"/>
  <c r="JC124" i="32"/>
  <c r="LG100" i="32"/>
  <c r="KA38" i="32"/>
  <c r="FS17" i="32"/>
  <c r="BX22" i="32"/>
  <c r="CJ18" i="32"/>
  <c r="GM20" i="32"/>
  <c r="JU17" i="32"/>
  <c r="JI84" i="32"/>
  <c r="AZ98" i="32"/>
  <c r="AJ128" i="32"/>
  <c r="JI115" i="32"/>
  <c r="AJ13" i="32"/>
  <c r="BL12" i="32"/>
  <c r="BR14" i="32"/>
  <c r="JC17" i="32"/>
  <c r="JC133" i="32"/>
  <c r="BL93" i="32"/>
  <c r="JC120" i="32"/>
  <c r="GY95" i="32"/>
  <c r="AZ21" i="32"/>
  <c r="CS15" i="32"/>
  <c r="GM12" i="32"/>
  <c r="JI11" i="32"/>
  <c r="JU133" i="32"/>
  <c r="BX104" i="32"/>
  <c r="GY86" i="32"/>
  <c r="FS96" i="32"/>
  <c r="JO133" i="32"/>
  <c r="AJ102" i="32"/>
  <c r="BX110" i="32"/>
  <c r="BX115" i="32"/>
  <c r="AZ108" i="32"/>
  <c r="CJ112" i="32"/>
  <c r="BF96" i="32"/>
  <c r="JO104" i="32"/>
  <c r="GM70" i="32"/>
  <c r="GM117" i="32"/>
  <c r="CS29" i="32"/>
  <c r="CS124" i="32"/>
  <c r="GY31" i="32"/>
  <c r="JI114" i="32"/>
  <c r="FS13" i="32"/>
  <c r="JI16" i="32"/>
  <c r="JU132" i="32"/>
  <c r="AJ93" i="32"/>
  <c r="BF116" i="32"/>
  <c r="BF109" i="32"/>
  <c r="BR98" i="32"/>
  <c r="LG90" i="32"/>
  <c r="AZ97" i="32"/>
  <c r="JC46" i="32"/>
  <c r="GM110" i="32"/>
  <c r="BR30" i="32"/>
  <c r="CD34" i="32"/>
  <c r="CD38" i="32"/>
  <c r="CS31" i="32"/>
  <c r="BF74" i="32"/>
  <c r="FS132" i="32"/>
  <c r="GM95" i="32"/>
  <c r="CD85" i="32"/>
  <c r="FS111" i="32"/>
  <c r="AJ115" i="32"/>
  <c r="BR120" i="32"/>
  <c r="CD91" i="32"/>
  <c r="LG107" i="32"/>
  <c r="LG111" i="32"/>
  <c r="JO109" i="32"/>
  <c r="JC119" i="32"/>
  <c r="HP134" i="32"/>
  <c r="BF36" i="32"/>
  <c r="BX36" i="32"/>
  <c r="GY43" i="32"/>
  <c r="AZ87" i="32"/>
  <c r="JU45" i="32"/>
  <c r="CJ99" i="32"/>
  <c r="JU125" i="32"/>
  <c r="JU131" i="32"/>
  <c r="GY30" i="32"/>
  <c r="CS13" i="32"/>
  <c r="KA134" i="32"/>
  <c r="CS104" i="32"/>
  <c r="BF39" i="32"/>
  <c r="BL13" i="32"/>
  <c r="JI24" i="32"/>
  <c r="JC44" i="32"/>
  <c r="BX103" i="32"/>
  <c r="BF134" i="32"/>
  <c r="BL18" i="32"/>
  <c r="GM16" i="32"/>
  <c r="JO18" i="32"/>
  <c r="KA43" i="32"/>
  <c r="AZ103" i="32"/>
  <c r="JU38" i="32"/>
  <c r="JU65" i="32"/>
  <c r="AZ26" i="32"/>
  <c r="BX24" i="32"/>
  <c r="BF14" i="32"/>
  <c r="GY20" i="32"/>
  <c r="JI22" i="32"/>
  <c r="AJ113" i="32"/>
  <c r="AZ105" i="32"/>
  <c r="GM93" i="32"/>
  <c r="CS26" i="32"/>
  <c r="CD24" i="32"/>
  <c r="BL14" i="32"/>
  <c r="GY13" i="32"/>
  <c r="JO15" i="32"/>
  <c r="AJ111" i="32"/>
  <c r="CJ97" i="32"/>
  <c r="GM60" i="32"/>
  <c r="CJ25" i="32"/>
  <c r="CJ20" i="32"/>
  <c r="BX13" i="32"/>
  <c r="GY25" i="32"/>
  <c r="JU16" i="32"/>
  <c r="JI43" i="32"/>
  <c r="JC127" i="32"/>
  <c r="GM78" i="32"/>
  <c r="CS21" i="32"/>
  <c r="CD22" i="32"/>
  <c r="CJ12" i="32"/>
  <c r="GM18" i="32"/>
  <c r="KA12" i="32"/>
  <c r="JI124" i="32"/>
  <c r="CJ105" i="32"/>
  <c r="GY46" i="32"/>
  <c r="FS98" i="32"/>
  <c r="CD21" i="32"/>
  <c r="CS14" i="32"/>
  <c r="GM15" i="32"/>
  <c r="JO17" i="32"/>
  <c r="JO44" i="32"/>
  <c r="LG94" i="32"/>
  <c r="AJ134" i="32"/>
  <c r="JC114" i="32"/>
  <c r="BF22" i="32"/>
  <c r="CJ13" i="32"/>
  <c r="GY26" i="32"/>
  <c r="JO22" i="32"/>
  <c r="KA41" i="32"/>
  <c r="CJ120" i="32"/>
  <c r="BL30" i="32"/>
  <c r="JU25" i="32"/>
  <c r="JU135" i="32"/>
  <c r="AJ90" i="32"/>
  <c r="CD101" i="32"/>
  <c r="BF117" i="32"/>
  <c r="BR114" i="32"/>
  <c r="CD97" i="32"/>
  <c r="CD105" i="32"/>
  <c r="AJ75" i="32"/>
  <c r="GY134" i="32"/>
  <c r="CD126" i="32"/>
  <c r="GY74" i="32"/>
  <c r="GY71" i="32"/>
  <c r="CD40" i="32"/>
  <c r="AZ74" i="32"/>
  <c r="FS110" i="32"/>
  <c r="KA13" i="32"/>
  <c r="JU44" i="32"/>
  <c r="AJ117" i="32"/>
  <c r="BX114" i="32"/>
  <c r="CD107" i="32"/>
  <c r="LG109" i="32"/>
  <c r="LG112" i="32"/>
  <c r="JU108" i="32"/>
  <c r="JI66" i="32"/>
  <c r="GY53" i="32"/>
  <c r="BF132" i="32"/>
  <c r="GY76" i="32"/>
  <c r="AZ28" i="32"/>
  <c r="KA39" i="32"/>
  <c r="JU110" i="32"/>
  <c r="GM101" i="32"/>
  <c r="HP57" i="32"/>
  <c r="BL85" i="32"/>
  <c r="GG47" i="32"/>
  <c r="AJ96" i="32"/>
  <c r="BL108" i="32"/>
  <c r="AZ111" i="32"/>
  <c r="BF98" i="32"/>
  <c r="AZ112" i="32"/>
  <c r="JO108" i="32"/>
  <c r="KA119" i="32"/>
  <c r="JI117" i="32"/>
  <c r="KA82" i="32"/>
  <c r="GM61" i="32"/>
  <c r="KA40" i="32"/>
  <c r="BL74" i="32"/>
  <c r="JC135" i="32"/>
  <c r="KA19" i="32"/>
  <c r="AJ98" i="32"/>
  <c r="JO14" i="32"/>
  <c r="JO42" i="32"/>
  <c r="CJ89" i="32"/>
  <c r="GY126" i="32"/>
  <c r="BL26" i="32"/>
  <c r="CS20" i="32"/>
  <c r="BX20" i="32"/>
  <c r="AZ15" i="32"/>
  <c r="JC13" i="32"/>
  <c r="JU20" i="32"/>
  <c r="BF95" i="32"/>
  <c r="CJ90" i="32"/>
  <c r="CJ29" i="32"/>
  <c r="CJ14" i="32"/>
  <c r="CD25" i="32"/>
  <c r="BF15" i="32"/>
  <c r="JC25" i="32"/>
  <c r="KA14" i="32"/>
  <c r="LG118" i="32"/>
  <c r="KA127" i="32"/>
  <c r="BL132" i="32"/>
  <c r="CD17" i="32"/>
  <c r="CJ21" i="32"/>
  <c r="BL19" i="32"/>
  <c r="GY21" i="32"/>
  <c r="JU24" i="32"/>
  <c r="AJ108" i="32"/>
  <c r="BL105" i="32"/>
  <c r="BF124" i="32"/>
  <c r="BR15" i="32"/>
  <c r="CS23" i="32"/>
  <c r="BX18" i="32"/>
  <c r="GY24" i="32"/>
  <c r="KA24" i="32"/>
  <c r="JC41" i="32"/>
  <c r="LG101" i="32"/>
  <c r="CS38" i="32"/>
  <c r="BF21" i="32"/>
  <c r="CS22" i="32"/>
  <c r="CJ19" i="32"/>
  <c r="GM24" i="32"/>
  <c r="JI23" i="32"/>
  <c r="KA42" i="32"/>
  <c r="BF106" i="32"/>
  <c r="BL38" i="32"/>
  <c r="FS118" i="32"/>
  <c r="BF23" i="32"/>
  <c r="CD16" i="32"/>
  <c r="GY22" i="32"/>
  <c r="JO24" i="32"/>
  <c r="AJ118" i="32"/>
  <c r="BX119" i="32"/>
  <c r="AZ34" i="32"/>
  <c r="JU11" i="32"/>
  <c r="JI132" i="32"/>
  <c r="AJ114" i="32"/>
  <c r="BF91" i="32"/>
  <c r="CD115" i="32"/>
  <c r="BX113" i="32"/>
  <c r="AZ89" i="32"/>
  <c r="JC109" i="32"/>
  <c r="JU66" i="32"/>
  <c r="CS30" i="32"/>
  <c r="HP44" i="32"/>
  <c r="JO36" i="32"/>
  <c r="AZ132" i="32"/>
  <c r="GM48" i="32"/>
  <c r="JU62" i="32"/>
  <c r="HP25" i="32"/>
  <c r="JU13" i="32"/>
  <c r="JI130" i="32"/>
  <c r="AJ100" i="32"/>
  <c r="CJ93" i="32"/>
  <c r="BL101" i="32"/>
  <c r="BF114" i="32"/>
  <c r="AZ95" i="32"/>
  <c r="JC107" i="32"/>
  <c r="KA57" i="32"/>
  <c r="AZ126" i="32"/>
  <c r="BF123" i="32"/>
  <c r="HP56" i="32"/>
  <c r="HP49" i="32"/>
  <c r="GM98" i="32"/>
  <c r="JI64" i="32"/>
  <c r="GY67" i="32"/>
  <c r="JU81" i="32"/>
  <c r="AZ88" i="32"/>
  <c r="GG119" i="32"/>
  <c r="CJ94" i="32"/>
  <c r="CS98" i="32"/>
  <c r="CJ91" i="32"/>
  <c r="CJ95" i="32"/>
  <c r="CS97" i="32"/>
  <c r="JO102" i="32"/>
  <c r="JC75" i="32"/>
  <c r="BR38" i="32"/>
  <c r="HP133" i="32"/>
  <c r="GM27" i="32"/>
  <c r="JO73" i="32"/>
  <c r="JO64" i="32"/>
  <c r="AJ95" i="32"/>
  <c r="JO23" i="32"/>
  <c r="GM25" i="32"/>
  <c r="AZ113" i="32"/>
  <c r="AZ14" i="32"/>
  <c r="JU23" i="32"/>
  <c r="CS113" i="32"/>
  <c r="BF12" i="32"/>
  <c r="CJ23" i="32"/>
  <c r="CS18" i="32"/>
  <c r="JC23" i="32"/>
  <c r="JO20" i="32"/>
  <c r="BF108" i="32"/>
  <c r="JI109" i="32"/>
  <c r="HP111" i="32"/>
  <c r="GY19" i="32"/>
  <c r="CS25" i="32"/>
  <c r="AZ16" i="32"/>
  <c r="JC12" i="32"/>
  <c r="JU14" i="32"/>
  <c r="BF99" i="32"/>
  <c r="JU107" i="32"/>
  <c r="AZ29" i="32"/>
  <c r="GY15" i="32"/>
  <c r="CJ22" i="32"/>
  <c r="BL15" i="32"/>
  <c r="JC14" i="32"/>
  <c r="KA20" i="32"/>
  <c r="BF110" i="32"/>
  <c r="BR95" i="32"/>
  <c r="GY123" i="32"/>
  <c r="BX16" i="32"/>
  <c r="CS24" i="32"/>
  <c r="BR11" i="32"/>
  <c r="GY16" i="32"/>
  <c r="KA11" i="32"/>
  <c r="AJ89" i="32"/>
  <c r="CD98" i="32"/>
  <c r="HP43" i="32"/>
  <c r="AZ13" i="32"/>
  <c r="AZ22" i="32"/>
  <c r="CD15" i="32"/>
  <c r="GY18" i="32"/>
  <c r="JI15" i="32"/>
  <c r="JI135" i="32"/>
  <c r="BX97" i="32"/>
  <c r="GY102" i="32"/>
  <c r="BX25" i="32"/>
  <c r="BR24" i="32"/>
  <c r="BX14" i="32"/>
  <c r="JC21" i="32"/>
  <c r="KA21" i="32"/>
  <c r="BX118" i="32"/>
  <c r="BL104" i="32"/>
  <c r="CS133" i="32"/>
  <c r="JO11" i="32"/>
  <c r="KA131" i="32"/>
  <c r="AJ109" i="32"/>
  <c r="CJ101" i="32"/>
  <c r="BL109" i="32"/>
  <c r="LG95" i="32"/>
  <c r="CD90" i="32"/>
  <c r="JC108" i="32"/>
  <c r="JU119" i="32"/>
  <c r="AZ134" i="32"/>
  <c r="BF131" i="32"/>
  <c r="BR122" i="32"/>
  <c r="CD127" i="32"/>
  <c r="HP41" i="32"/>
  <c r="KA63" i="32"/>
  <c r="HP15" i="32"/>
  <c r="KA15" i="32"/>
  <c r="JI123" i="32"/>
  <c r="CJ110" i="32"/>
  <c r="BL91" i="32"/>
  <c r="CJ107" i="32"/>
  <c r="BL111" i="32"/>
  <c r="BL95" i="32"/>
  <c r="KA55" i="32"/>
  <c r="JI57" i="32"/>
  <c r="HP46" i="32"/>
  <c r="GM47" i="32"/>
  <c r="CD28" i="32"/>
  <c r="HP50" i="32"/>
  <c r="AZ33" i="32"/>
  <c r="JU100" i="32"/>
  <c r="JI37" i="32"/>
  <c r="CS129" i="32"/>
  <c r="AZ75" i="32"/>
  <c r="FS50" i="32"/>
  <c r="AZ118" i="32"/>
  <c r="BR116" i="32"/>
  <c r="BR109" i="32"/>
  <c r="BL98" i="32"/>
  <c r="BF120" i="32"/>
  <c r="JC76" i="32"/>
  <c r="JC74" i="32"/>
  <c r="BL134" i="32"/>
  <c r="JU116" i="32"/>
  <c r="BL125" i="32"/>
  <c r="GY55" i="32"/>
  <c r="JI101" i="32"/>
  <c r="CD93" i="32"/>
  <c r="JO72" i="32"/>
  <c r="BR85" i="32"/>
  <c r="FS85" i="32"/>
  <c r="JO132" i="32"/>
  <c r="AZ110" i="32"/>
  <c r="BR108" i="32"/>
  <c r="BR101" i="32"/>
  <c r="BL90" i="32"/>
  <c r="BF112" i="32"/>
  <c r="JU76" i="32"/>
  <c r="AJ133" i="32"/>
  <c r="BL126" i="32"/>
  <c r="HP100" i="32"/>
  <c r="JI116" i="32"/>
  <c r="BX39" i="32"/>
  <c r="HP105" i="32"/>
  <c r="FS91" i="32"/>
  <c r="JI133" i="32"/>
  <c r="AJ103" i="32"/>
  <c r="KA125" i="32"/>
  <c r="BX90" i="32"/>
  <c r="BF89" i="32"/>
  <c r="CD114" i="32"/>
  <c r="JC106" i="32"/>
  <c r="JO57" i="32"/>
  <c r="GM86" i="32"/>
  <c r="HP107" i="32"/>
  <c r="HP35" i="32"/>
  <c r="JO82" i="32"/>
  <c r="BL33" i="32"/>
  <c r="JI63" i="32"/>
  <c r="JU134" i="32"/>
  <c r="JO135" i="32"/>
  <c r="CD117" i="32"/>
  <c r="BX100" i="32"/>
  <c r="BX93" i="32"/>
  <c r="LG119" i="32"/>
  <c r="BL112" i="32"/>
  <c r="JI104" i="32"/>
  <c r="HP118" i="32"/>
  <c r="BX134" i="32"/>
  <c r="GY69" i="32"/>
  <c r="HP92" i="32"/>
  <c r="HP135" i="32"/>
  <c r="BL87" i="32"/>
  <c r="FS104" i="32"/>
  <c r="HP83" i="32"/>
  <c r="GY45" i="32"/>
  <c r="HP34" i="32"/>
  <c r="GM108" i="32"/>
  <c r="HP90" i="32"/>
  <c r="BX129" i="32"/>
  <c r="CJ129" i="32"/>
  <c r="GY48" i="32"/>
  <c r="CJ85" i="32"/>
  <c r="LG76" i="32"/>
  <c r="JO100" i="32"/>
  <c r="FS16" i="32"/>
  <c r="GG41" i="32"/>
  <c r="FS45" i="32"/>
  <c r="FS37" i="32"/>
  <c r="LG126" i="32"/>
  <c r="CD131" i="32"/>
  <c r="BR133" i="32"/>
  <c r="AZ131" i="32"/>
  <c r="BL40" i="32"/>
  <c r="BX40" i="32"/>
  <c r="CS34" i="32"/>
  <c r="BL86" i="32"/>
  <c r="BR74" i="32"/>
  <c r="JO101" i="32"/>
  <c r="FS29" i="32"/>
  <c r="GG98" i="32"/>
  <c r="GG86" i="32"/>
  <c r="GG78" i="32"/>
  <c r="AZ122" i="32"/>
  <c r="CD36" i="32"/>
  <c r="BX30" i="32"/>
  <c r="AZ36" i="32"/>
  <c r="HP129" i="32"/>
  <c r="GY113" i="32"/>
  <c r="HP122" i="32"/>
  <c r="BL129" i="32"/>
  <c r="CS75" i="32"/>
  <c r="JI31" i="32"/>
  <c r="FS49" i="32"/>
  <c r="GG21" i="32"/>
  <c r="GG40" i="32"/>
  <c r="GG32" i="32"/>
  <c r="GG34" i="32"/>
  <c r="GG22" i="32"/>
  <c r="GG14" i="32"/>
  <c r="GY54" i="32"/>
  <c r="BL35" i="32"/>
  <c r="KA116" i="32"/>
  <c r="HP95" i="32"/>
  <c r="CS132" i="32"/>
  <c r="HP63" i="32"/>
  <c r="HP104" i="32"/>
  <c r="LG129" i="32"/>
  <c r="GM63" i="32"/>
  <c r="KA114" i="32"/>
  <c r="JI110" i="32"/>
  <c r="JI100" i="32"/>
  <c r="FS126" i="32"/>
  <c r="FS125" i="32"/>
  <c r="GG43" i="32"/>
  <c r="GG35" i="32"/>
  <c r="FS120" i="32"/>
  <c r="FS34" i="32"/>
  <c r="GG109" i="32"/>
  <c r="FS63" i="32"/>
  <c r="GY114" i="32"/>
  <c r="HP116" i="32"/>
  <c r="LG125" i="32"/>
  <c r="CS36" i="32"/>
  <c r="GY129" i="32"/>
  <c r="GM56" i="32"/>
  <c r="CD32" i="32"/>
  <c r="BL135" i="32"/>
  <c r="JO115" i="32"/>
  <c r="JO110" i="32"/>
  <c r="JI98" i="32"/>
  <c r="FS62" i="32"/>
  <c r="GG106" i="32"/>
  <c r="GG122" i="32"/>
  <c r="GG114" i="32"/>
  <c r="KA73" i="32"/>
  <c r="BL76" i="32"/>
  <c r="GG104" i="32"/>
  <c r="JO130" i="32"/>
  <c r="BF94" i="32"/>
  <c r="AZ90" i="32"/>
  <c r="CS99" i="32"/>
  <c r="CD103" i="32"/>
  <c r="CD89" i="32"/>
  <c r="KA104" i="32"/>
  <c r="AJ121" i="32"/>
  <c r="GY38" i="32"/>
  <c r="GY59" i="32"/>
  <c r="JU82" i="32"/>
  <c r="CS127" i="32"/>
  <c r="BR86" i="32"/>
  <c r="FS60" i="32"/>
  <c r="JC42" i="32"/>
  <c r="AJ105" i="32"/>
  <c r="BL92" i="32"/>
  <c r="CJ108" i="32"/>
  <c r="BX120" i="32"/>
  <c r="CS96" i="32"/>
  <c r="JU106" i="32"/>
  <c r="JU120" i="32"/>
  <c r="GM126" i="32"/>
  <c r="GY50" i="32"/>
  <c r="BF29" i="32"/>
  <c r="LG127" i="32"/>
  <c r="GM88" i="32"/>
  <c r="JC29" i="32"/>
  <c r="KA123" i="32"/>
  <c r="AJ120" i="32"/>
  <c r="CD102" i="32"/>
  <c r="CS112" i="32"/>
  <c r="AZ91" i="32"/>
  <c r="CJ103" i="32"/>
  <c r="LG106" i="32"/>
  <c r="AJ76" i="32"/>
  <c r="HP77" i="32"/>
  <c r="GM30" i="32"/>
  <c r="BR131" i="32"/>
  <c r="BL130" i="32"/>
  <c r="BF33" i="32"/>
  <c r="JC50" i="32"/>
  <c r="GG58" i="32"/>
  <c r="GY82" i="32"/>
  <c r="GY100" i="32"/>
  <c r="GM125" i="32"/>
  <c r="CS28" i="32"/>
  <c r="GM89" i="32"/>
  <c r="HP40" i="32"/>
  <c r="CS39" i="32"/>
  <c r="BR127" i="32"/>
  <c r="JU114" i="32"/>
  <c r="KA62" i="32"/>
  <c r="JI79" i="32"/>
  <c r="FS30" i="32"/>
  <c r="GG113" i="32"/>
  <c r="GG90" i="32"/>
  <c r="GG82" i="32"/>
  <c r="AZ125" i="32"/>
  <c r="JC80" i="32"/>
  <c r="GY68" i="32"/>
  <c r="BR130" i="32"/>
  <c r="BR34" i="32"/>
  <c r="KA81" i="32"/>
  <c r="HP127" i="32"/>
  <c r="JO114" i="32"/>
  <c r="JI62" i="32"/>
  <c r="KA100" i="32"/>
  <c r="FS79" i="32"/>
  <c r="GG120" i="32"/>
  <c r="GG12" i="32"/>
  <c r="GG131" i="32"/>
  <c r="KA37" i="32"/>
  <c r="CD123" i="32"/>
  <c r="BR125" i="32"/>
  <c r="AZ123" i="32"/>
  <c r="BL32" i="32"/>
  <c r="BX32" i="32"/>
  <c r="JO80" i="32"/>
  <c r="LG86" i="32"/>
  <c r="BX74" i="32"/>
  <c r="KA101" i="32"/>
  <c r="GG27" i="32"/>
  <c r="GG66" i="32"/>
  <c r="GG54" i="32"/>
  <c r="GG46" i="32"/>
  <c r="GG102" i="32"/>
  <c r="GG75" i="32"/>
  <c r="GG67" i="32"/>
  <c r="GM124" i="32"/>
  <c r="GY127" i="32"/>
  <c r="BX124" i="32"/>
  <c r="BL133" i="32"/>
  <c r="GM43" i="32"/>
  <c r="AZ121" i="32"/>
  <c r="HP79" i="32"/>
  <c r="BF27" i="32"/>
  <c r="GY65" i="32"/>
  <c r="KA115" i="32"/>
  <c r="KA111" i="32"/>
  <c r="JI56" i="32"/>
  <c r="FS21" i="32"/>
  <c r="FS103" i="32"/>
  <c r="GG65" i="32"/>
  <c r="GG57" i="32"/>
  <c r="FS134" i="32"/>
  <c r="GG70" i="32"/>
  <c r="FS11" i="32"/>
  <c r="GG101" i="32"/>
  <c r="AZ38" i="32"/>
  <c r="BX28" i="32"/>
  <c r="BL37" i="32"/>
  <c r="CS131" i="32"/>
  <c r="BF40" i="32"/>
  <c r="GM31" i="32"/>
  <c r="HP98" i="32"/>
  <c r="CS40" i="32"/>
  <c r="BX85" i="32"/>
  <c r="JO63" i="32"/>
  <c r="JO56" i="32"/>
  <c r="FS115" i="32"/>
  <c r="FS39" i="32"/>
  <c r="GG76" i="32"/>
  <c r="GG28" i="32"/>
  <c r="BR102" i="32"/>
  <c r="BX116" i="32"/>
  <c r="BX109" i="32"/>
  <c r="LG120" i="32"/>
  <c r="BF105" i="32"/>
  <c r="KA103" i="32"/>
  <c r="JO38" i="32"/>
  <c r="GM54" i="32"/>
  <c r="LG134" i="32"/>
  <c r="BR37" i="32"/>
  <c r="GM96" i="32"/>
  <c r="BF88" i="32"/>
  <c r="GG130" i="32"/>
  <c r="JU124" i="32"/>
  <c r="CS118" i="32"/>
  <c r="JO127" i="32"/>
  <c r="CS106" i="32"/>
  <c r="BR97" i="32"/>
  <c r="BR89" i="32"/>
  <c r="KA102" i="32"/>
  <c r="JI75" i="32"/>
  <c r="CD133" i="32"/>
  <c r="GY93" i="32"/>
  <c r="HP106" i="32"/>
  <c r="GY40" i="32"/>
  <c r="GY81" i="32"/>
  <c r="JC98" i="32"/>
  <c r="JC130" i="32"/>
  <c r="AJ97" i="32"/>
  <c r="BF107" i="32"/>
  <c r="CD100" i="32"/>
  <c r="BR103" i="32"/>
  <c r="LG91" i="32"/>
  <c r="JI108" i="32"/>
  <c r="JO66" i="32"/>
  <c r="CS134" i="32"/>
  <c r="GY84" i="32"/>
  <c r="AZ133" i="32"/>
  <c r="GY132" i="32"/>
  <c r="JI80" i="32"/>
  <c r="LG74" i="32"/>
  <c r="GG50" i="32"/>
  <c r="AZ30" i="32"/>
  <c r="GM115" i="32"/>
  <c r="BL29" i="32"/>
  <c r="CS123" i="32"/>
  <c r="BF32" i="32"/>
  <c r="CJ135" i="32"/>
  <c r="HP82" i="32"/>
  <c r="CS32" i="32"/>
  <c r="CS87" i="32"/>
  <c r="JU64" i="32"/>
  <c r="JU56" i="32"/>
  <c r="FS83" i="32"/>
  <c r="FS92" i="32"/>
  <c r="FS128" i="32"/>
  <c r="CS130" i="32"/>
  <c r="GM52" i="32"/>
  <c r="HP85" i="32"/>
  <c r="GM107" i="32"/>
  <c r="CD33" i="32"/>
  <c r="JO39" i="32"/>
  <c r="HP97" i="32"/>
  <c r="GY105" i="32"/>
  <c r="BF87" i="32"/>
  <c r="KA110" i="32"/>
  <c r="JU79" i="32"/>
  <c r="GG117" i="32"/>
  <c r="FS72" i="32"/>
  <c r="GG26" i="32"/>
  <c r="GG18" i="32"/>
  <c r="AZ37" i="32"/>
  <c r="GY128" i="32"/>
  <c r="GM44" i="32"/>
  <c r="GY96" i="32"/>
  <c r="JI72" i="32"/>
  <c r="BX121" i="32"/>
  <c r="GY111" i="32"/>
  <c r="CS85" i="32"/>
  <c r="JC110" i="32"/>
  <c r="JU99" i="32"/>
  <c r="FS47" i="32"/>
  <c r="GG87" i="32"/>
  <c r="GG107" i="32"/>
  <c r="GG99" i="32"/>
  <c r="FS135" i="32"/>
  <c r="GG97" i="32"/>
  <c r="GG89" i="32"/>
  <c r="BF28" i="32"/>
  <c r="HP93" i="32"/>
  <c r="BX131" i="32"/>
  <c r="GY92" i="32"/>
  <c r="GM58" i="32"/>
  <c r="GY121" i="32"/>
  <c r="LG133" i="32"/>
  <c r="CJ34" i="32"/>
  <c r="BF129" i="32"/>
  <c r="LG87" i="32"/>
  <c r="JI65" i="32"/>
  <c r="AJ85" i="32"/>
  <c r="FS66" i="32"/>
  <c r="FS20" i="32"/>
  <c r="FS95" i="32"/>
  <c r="JC28" i="32"/>
  <c r="GG29" i="32"/>
  <c r="GG16" i="32"/>
  <c r="FS33" i="32"/>
  <c r="FS108" i="32"/>
  <c r="GM45" i="32"/>
  <c r="BX35" i="32"/>
  <c r="HP52" i="32"/>
  <c r="JU72" i="32"/>
  <c r="BR129" i="32"/>
  <c r="LG124" i="32"/>
  <c r="KA72" i="32"/>
  <c r="JO40" i="32"/>
  <c r="BX88" i="32"/>
  <c r="JI111" i="32"/>
  <c r="FS88" i="32"/>
  <c r="FS68" i="32"/>
  <c r="GG77" i="32"/>
  <c r="FS31" i="32"/>
  <c r="JI44" i="32"/>
  <c r="AJ92" i="32"/>
  <c r="CD118" i="32"/>
  <c r="BR106" i="32"/>
  <c r="AZ107" i="32"/>
  <c r="BL119" i="32"/>
  <c r="BR113" i="32"/>
  <c r="JC58" i="32"/>
  <c r="CJ126" i="32"/>
  <c r="GM94" i="32"/>
  <c r="BR28" i="32"/>
  <c r="CS35" i="32"/>
  <c r="CJ39" i="32"/>
  <c r="JO50" i="32"/>
  <c r="GG118" i="32"/>
  <c r="JO124" i="32"/>
  <c r="AZ102" i="32"/>
  <c r="BR100" i="32"/>
  <c r="BR93" i="32"/>
  <c r="BF103" i="32"/>
  <c r="BF104" i="32"/>
  <c r="JI76" i="32"/>
  <c r="AJ124" i="32"/>
  <c r="CJ38" i="32"/>
  <c r="HP84" i="32"/>
  <c r="GY116" i="32"/>
  <c r="HP121" i="32"/>
  <c r="HP65" i="32"/>
  <c r="FS44" i="32"/>
  <c r="KA45" i="32"/>
  <c r="AJ106" i="32"/>
  <c r="CJ117" i="32"/>
  <c r="BR104" i="32"/>
  <c r="LG96" i="32"/>
  <c r="CD106" i="32"/>
  <c r="KA106" i="32"/>
  <c r="JO119" i="32"/>
  <c r="HP70" i="32"/>
  <c r="GM59" i="32"/>
  <c r="BX123" i="32"/>
  <c r="GM50" i="32"/>
  <c r="CJ40" i="32"/>
  <c r="JO65" i="32"/>
  <c r="GY83" i="32"/>
  <c r="HP29" i="32"/>
  <c r="CJ27" i="32"/>
  <c r="GY28" i="32"/>
  <c r="JU40" i="32"/>
  <c r="CD27" i="32"/>
  <c r="JO81" i="32"/>
  <c r="JC40" i="32"/>
  <c r="GM128" i="32"/>
  <c r="CD88" i="32"/>
  <c r="JU63" i="32"/>
  <c r="FS56" i="32"/>
  <c r="FS105" i="32"/>
  <c r="GG45" i="32"/>
  <c r="FS36" i="32"/>
  <c r="JC37" i="32"/>
  <c r="GY75" i="32"/>
  <c r="JC36" i="32"/>
  <c r="JC82" i="32"/>
  <c r="BR39" i="32"/>
  <c r="GM113" i="32"/>
  <c r="GM34" i="32"/>
  <c r="BF31" i="32"/>
  <c r="BL88" i="32"/>
  <c r="JC63" i="32"/>
  <c r="AJ86" i="32"/>
  <c r="FS19" i="32"/>
  <c r="FS86" i="32"/>
  <c r="FS64" i="32"/>
  <c r="BF34" i="32"/>
  <c r="HP36" i="32"/>
  <c r="GY61" i="32"/>
  <c r="HP91" i="32"/>
  <c r="LG132" i="32"/>
  <c r="GM119" i="32"/>
  <c r="GY41" i="32"/>
  <c r="GM49" i="32"/>
  <c r="JU115" i="32"/>
  <c r="JC62" i="32"/>
  <c r="JU98" i="32"/>
  <c r="GG85" i="32"/>
  <c r="FS40" i="32"/>
  <c r="GG129" i="32"/>
  <c r="GG121" i="32"/>
  <c r="FS22" i="32"/>
  <c r="FS127" i="32"/>
  <c r="BF126" i="32"/>
  <c r="BF35" i="32"/>
  <c r="JO116" i="32"/>
  <c r="LG130" i="32"/>
  <c r="GM131" i="32"/>
  <c r="GY73" i="32"/>
  <c r="GM66" i="32"/>
  <c r="BR32" i="32"/>
  <c r="AZ128" i="32"/>
  <c r="BL128" i="32"/>
  <c r="CD87" i="32"/>
  <c r="KA65" i="32"/>
  <c r="FS23" i="32"/>
  <c r="GG55" i="32"/>
  <c r="FS43" i="32"/>
  <c r="GG133" i="32"/>
  <c r="KA29" i="32"/>
  <c r="FS74" i="32"/>
  <c r="GG30" i="32"/>
  <c r="GG59" i="32"/>
  <c r="FS25" i="32"/>
  <c r="GM100" i="32"/>
  <c r="GM103" i="32"/>
  <c r="GY91" i="32"/>
  <c r="CD30" i="32"/>
  <c r="BF130" i="32"/>
  <c r="CD31" i="32"/>
  <c r="GY135" i="32"/>
  <c r="HP103" i="32"/>
  <c r="CS88" i="32"/>
  <c r="JU111" i="32"/>
  <c r="FS102" i="32"/>
  <c r="FS93" i="32"/>
  <c r="FS122" i="32"/>
  <c r="GG69" i="32"/>
  <c r="JI73" i="32"/>
  <c r="CJ122" i="32"/>
  <c r="JU30" i="32"/>
  <c r="JO131" i="32"/>
  <c r="AJ91" i="32"/>
  <c r="BF92" i="32"/>
  <c r="CD116" i="32"/>
  <c r="BF113" i="32"/>
  <c r="LG113" i="32"/>
  <c r="JO107" i="32"/>
  <c r="JU46" i="32"/>
  <c r="GM46" i="32"/>
  <c r="CD29" i="32"/>
  <c r="GY133" i="32"/>
  <c r="HP37" i="32"/>
  <c r="GY58" i="32"/>
  <c r="JI50" i="32"/>
  <c r="GG110" i="32"/>
  <c r="JI42" i="32"/>
  <c r="LG110" i="32"/>
  <c r="BR112" i="32"/>
  <c r="CS91" i="32"/>
  <c r="CS95" i="32"/>
  <c r="LG117" i="32"/>
  <c r="JI103" i="32"/>
  <c r="AJ130" i="32"/>
  <c r="BR134" i="32"/>
  <c r="GM35" i="32"/>
  <c r="HP66" i="32"/>
  <c r="GY33" i="32"/>
  <c r="CD86" i="32"/>
  <c r="GG53" i="32"/>
  <c r="JO45" i="32"/>
  <c r="AJ110" i="32"/>
  <c r="BL115" i="32"/>
  <c r="CJ100" i="32"/>
  <c r="BX112" i="32"/>
  <c r="JU127" i="32"/>
  <c r="JO106" i="32"/>
  <c r="JC57" i="32"/>
  <c r="HP110" i="32"/>
  <c r="BX130" i="32"/>
  <c r="GM116" i="32"/>
  <c r="GM57" i="32"/>
  <c r="BF128" i="32"/>
  <c r="KA31" i="32"/>
  <c r="GM114" i="32"/>
  <c r="GM76" i="32"/>
  <c r="BX135" i="32"/>
  <c r="GM67" i="32"/>
  <c r="JO117" i="32"/>
  <c r="BF122" i="32"/>
  <c r="GM97" i="32"/>
  <c r="GM111" i="32"/>
  <c r="HP87" i="32"/>
  <c r="CJ87" i="32"/>
  <c r="JC30" i="32"/>
  <c r="FS70" i="32"/>
  <c r="GG123" i="32"/>
  <c r="FS90" i="32"/>
  <c r="GG37" i="32"/>
  <c r="CS125" i="32"/>
  <c r="HP74" i="32"/>
  <c r="CJ124" i="32"/>
  <c r="BR128" i="32"/>
  <c r="GM130" i="32"/>
  <c r="LG131" i="32"/>
  <c r="HP96" i="32"/>
  <c r="GY88" i="32"/>
  <c r="BX87" i="32"/>
  <c r="JC64" i="32"/>
  <c r="FS119" i="32"/>
  <c r="FS41" i="32"/>
  <c r="FS12" i="32"/>
  <c r="FS78" i="32"/>
  <c r="GM133" i="32"/>
  <c r="GM51" i="32"/>
  <c r="HP132" i="32"/>
  <c r="HP130" i="32"/>
  <c r="BR31" i="32"/>
  <c r="HP89" i="32"/>
  <c r="CD130" i="32"/>
  <c r="LG135" i="32"/>
  <c r="BR88" i="32"/>
  <c r="JC65" i="32"/>
  <c r="AJ88" i="32"/>
  <c r="FS130" i="32"/>
  <c r="FS54" i="32"/>
  <c r="FS32" i="32"/>
  <c r="GG88" i="32"/>
  <c r="FS75" i="32"/>
  <c r="FS14" i="32"/>
  <c r="GY62" i="32"/>
  <c r="HP88" i="32"/>
  <c r="BR36" i="32"/>
  <c r="HP45" i="32"/>
  <c r="CJ35" i="32"/>
  <c r="GM53" i="32"/>
  <c r="HP128" i="32"/>
  <c r="GY120" i="32"/>
  <c r="BL127" i="32"/>
  <c r="GM129" i="32"/>
  <c r="BL75" i="32"/>
  <c r="KA30" i="32"/>
  <c r="GG61" i="32"/>
  <c r="GG48" i="32"/>
  <c r="FS65" i="32"/>
  <c r="FS35" i="32"/>
  <c r="JC79" i="32"/>
  <c r="GG17" i="32"/>
  <c r="GG83" i="32"/>
  <c r="GG71" i="32"/>
  <c r="GG63" i="32"/>
  <c r="HP123" i="32"/>
  <c r="BF125" i="32"/>
  <c r="GY130" i="32"/>
  <c r="BX133" i="32"/>
  <c r="GM80" i="32"/>
  <c r="HP80" i="32"/>
  <c r="HP73" i="32"/>
  <c r="GY49" i="32"/>
  <c r="BR76" i="32"/>
  <c r="JI28" i="32"/>
  <c r="FS84" i="32"/>
  <c r="GG111" i="32"/>
  <c r="FS76" i="32"/>
  <c r="FS114" i="32"/>
  <c r="JU130" i="32"/>
  <c r="AJ104" i="32"/>
  <c r="LG105" i="32"/>
  <c r="BX106" i="32"/>
  <c r="BL97" i="32"/>
  <c r="LG97" i="32"/>
  <c r="KA109" i="32"/>
  <c r="JI120" i="32"/>
  <c r="GY110" i="32"/>
  <c r="GM123" i="32"/>
  <c r="GY99" i="32"/>
  <c r="AZ35" i="32"/>
  <c r="GM105" i="32"/>
  <c r="KA64" i="32"/>
  <c r="JO134" i="32"/>
  <c r="JU41" i="32"/>
  <c r="BR94" i="32"/>
  <c r="BX108" i="32"/>
  <c r="BX101" i="32"/>
  <c r="LG89" i="32"/>
  <c r="BL120" i="32"/>
  <c r="JU105" i="32"/>
  <c r="GM134" i="32"/>
  <c r="HP38" i="32"/>
  <c r="HP109" i="32"/>
  <c r="KA36" i="32"/>
  <c r="GM32" i="32"/>
  <c r="LG88" i="32"/>
  <c r="GG116" i="32"/>
  <c r="KA84" i="32"/>
  <c r="CS110" i="32"/>
  <c r="JC125" i="32"/>
  <c r="CS90" i="32"/>
  <c r="LG98" i="32"/>
  <c r="BR105" i="32"/>
  <c r="KA53" i="32"/>
  <c r="JO75" i="32"/>
  <c r="JC118" i="32"/>
  <c r="HP53" i="32"/>
  <c r="BX122" i="32"/>
  <c r="HP119" i="32"/>
  <c r="JU80" i="32"/>
  <c r="KA56" i="32"/>
  <c r="JC117" i="32"/>
  <c r="GM99" i="32"/>
  <c r="BF37" i="32"/>
  <c r="GY98" i="32"/>
  <c r="BX125" i="32"/>
  <c r="HP64" i="32"/>
  <c r="GY56" i="32"/>
  <c r="AZ129" i="32"/>
  <c r="BX33" i="32"/>
  <c r="BR75" i="32"/>
  <c r="KA28" i="32"/>
  <c r="FS123" i="32"/>
  <c r="GG79" i="32"/>
  <c r="GG56" i="32"/>
  <c r="FS82" i="32"/>
  <c r="GY36" i="32"/>
  <c r="GY109" i="32"/>
  <c r="GY27" i="32"/>
  <c r="HP117" i="32"/>
  <c r="GY32" i="32"/>
  <c r="CD129" i="32"/>
  <c r="HP71" i="32"/>
  <c r="GM39" i="32"/>
  <c r="BF76" i="32"/>
  <c r="JO30" i="32"/>
  <c r="FS100" i="32"/>
  <c r="GG124" i="32"/>
  <c r="FS26" i="32"/>
  <c r="FS131" i="32"/>
  <c r="CS37" i="32"/>
  <c r="HP42" i="32"/>
  <c r="CJ36" i="32"/>
  <c r="JU39" i="32"/>
  <c r="HP114" i="32"/>
  <c r="JU73" i="32"/>
  <c r="GY72" i="32"/>
  <c r="GM64" i="32"/>
  <c r="CJ88" i="32"/>
  <c r="JO111" i="32"/>
  <c r="FS87" i="32"/>
  <c r="FS116" i="32"/>
  <c r="FS107" i="32"/>
  <c r="FS46" i="32"/>
  <c r="GG80" i="32"/>
  <c r="FS97" i="32"/>
  <c r="FS67" i="32"/>
  <c r="HP126" i="32"/>
  <c r="GM69" i="32"/>
  <c r="BR123" i="32"/>
  <c r="GM92" i="32"/>
  <c r="KA80" i="32"/>
  <c r="GY108" i="32"/>
  <c r="GY103" i="32"/>
  <c r="GY119" i="32"/>
  <c r="CJ32" i="32"/>
  <c r="AZ40" i="32"/>
  <c r="CD76" i="32"/>
  <c r="JI29" i="32"/>
  <c r="FS106" i="32"/>
  <c r="GG62" i="32"/>
  <c r="GG84" i="32"/>
  <c r="FS57" i="32"/>
  <c r="JC100" i="32"/>
  <c r="FS80" i="32"/>
  <c r="GG105" i="32"/>
  <c r="FS109" i="32"/>
  <c r="FS101" i="32"/>
  <c r="BX27" i="32"/>
  <c r="GY52" i="32"/>
  <c r="HP32" i="32"/>
  <c r="HP68" i="32"/>
  <c r="GM55" i="32"/>
  <c r="GM71" i="32"/>
  <c r="AZ31" i="32"/>
  <c r="BL39" i="32"/>
  <c r="CJ76" i="32"/>
  <c r="JO31" i="32"/>
  <c r="FS42" i="32"/>
  <c r="GG60" i="32"/>
  <c r="GG74" i="32"/>
  <c r="FS28" i="32"/>
  <c r="BL100" i="32"/>
  <c r="CJ116" i="32"/>
  <c r="BF90" i="32"/>
  <c r="AZ104" i="32"/>
  <c r="JI107" i="32"/>
  <c r="JO120" i="32"/>
  <c r="GM29" i="32"/>
  <c r="GM82" i="32"/>
  <c r="BF133" i="32"/>
  <c r="LG128" i="32"/>
  <c r="JI40" i="32"/>
  <c r="JO28" i="32"/>
  <c r="JI131" i="32"/>
  <c r="AJ99" i="32"/>
  <c r="CD110" i="32"/>
  <c r="BR90" i="32"/>
  <c r="AZ99" i="32"/>
  <c r="BX111" i="32"/>
  <c r="BF97" i="32"/>
  <c r="JI58" i="32"/>
  <c r="CJ30" i="32"/>
  <c r="HP78" i="32"/>
  <c r="GM75" i="32"/>
  <c r="GM90" i="32"/>
  <c r="GY97" i="32"/>
  <c r="KA50" i="32"/>
  <c r="GG13" i="32"/>
  <c r="JU84" i="32"/>
  <c r="AZ94" i="32"/>
  <c r="BR92" i="32"/>
  <c r="CS116" i="32"/>
  <c r="CD120" i="32"/>
  <c r="AZ96" i="32"/>
  <c r="JI53" i="32"/>
  <c r="AJ131" i="32"/>
  <c r="JO37" i="32"/>
  <c r="GM36" i="32"/>
  <c r="GM68" i="32"/>
  <c r="BL122" i="32"/>
  <c r="JC73" i="32"/>
  <c r="FS113" i="32"/>
  <c r="CJ133" i="32"/>
  <c r="GM106" i="32"/>
  <c r="GM28" i="32"/>
  <c r="GM79" i="32"/>
  <c r="GY44" i="32"/>
  <c r="HP39" i="32"/>
  <c r="HP55" i="32"/>
  <c r="GM81" i="32"/>
  <c r="BL31" i="32"/>
  <c r="CJ75" i="32"/>
  <c r="JU31" i="32"/>
  <c r="FS124" i="32"/>
  <c r="FS117" i="32"/>
  <c r="GG81" i="32"/>
  <c r="GG128" i="32"/>
  <c r="HP59" i="32"/>
  <c r="JC116" i="32"/>
  <c r="AZ130" i="32"/>
  <c r="BX29" i="32"/>
  <c r="BX128" i="32"/>
  <c r="CJ128" i="32"/>
  <c r="GM65" i="32"/>
  <c r="CS121" i="32"/>
  <c r="BX76" i="32"/>
  <c r="JU29" i="32"/>
  <c r="FS59" i="32"/>
  <c r="GG15" i="32"/>
  <c r="GG23" i="32"/>
  <c r="FS18" i="32"/>
  <c r="BR132" i="32"/>
  <c r="GY85" i="32"/>
  <c r="CJ131" i="32"/>
  <c r="GY101" i="32"/>
  <c r="JC72" i="32"/>
  <c r="BX34" i="32"/>
  <c r="GY47" i="32"/>
  <c r="BR135" i="32"/>
  <c r="BF75" i="32"/>
  <c r="JO29" i="32"/>
  <c r="GG125" i="32"/>
  <c r="GG112" i="32"/>
  <c r="FS129" i="32"/>
  <c r="FS99" i="32"/>
  <c r="GG94" i="32"/>
  <c r="FS61" i="32"/>
  <c r="FS89" i="32"/>
  <c r="JO118" i="32"/>
  <c r="GY124" i="32"/>
  <c r="GY64" i="32"/>
  <c r="GY115" i="32"/>
  <c r="GY125" i="32"/>
  <c r="HP131" i="32"/>
  <c r="GM33" i="32"/>
  <c r="HP33" i="32"/>
  <c r="GM74" i="32"/>
  <c r="CS86" i="32"/>
  <c r="AZ76" i="32"/>
  <c r="JO98" i="32"/>
  <c r="GG49" i="32"/>
  <c r="GG115" i="32"/>
  <c r="GG103" i="32"/>
  <c r="GG95" i="32"/>
  <c r="KA99" i="32"/>
  <c r="FS94" i="32"/>
  <c r="GG91" i="32"/>
  <c r="GG11" i="32"/>
  <c r="GG108" i="32"/>
  <c r="HP31" i="32"/>
  <c r="HP75" i="32"/>
  <c r="GM77" i="32"/>
  <c r="GM83" i="32"/>
  <c r="JI81" i="32"/>
  <c r="BR121" i="32"/>
  <c r="GY34" i="32"/>
  <c r="AZ86" i="32"/>
  <c r="CD74" i="32"/>
  <c r="JC101" i="32"/>
  <c r="GG24" i="32"/>
  <c r="GG51" i="32"/>
  <c r="GG39" i="32"/>
  <c r="GG31" i="32"/>
  <c r="CS120" i="32"/>
  <c r="BF111" i="32"/>
  <c r="CD113" i="32"/>
  <c r="LG114" i="32"/>
  <c r="JU102" i="32"/>
  <c r="KA74" i="32"/>
  <c r="KA117" i="32"/>
  <c r="GY117" i="32"/>
  <c r="CD35" i="32"/>
  <c r="GY104" i="32"/>
  <c r="AZ39" i="32"/>
  <c r="JO79" i="32"/>
  <c r="JU43" i="32"/>
  <c r="AJ112" i="32"/>
  <c r="BF115" i="32"/>
  <c r="CD108" i="32"/>
  <c r="CS119" i="32"/>
  <c r="LG116" i="32"/>
  <c r="JO55" i="32"/>
  <c r="KA46" i="32"/>
  <c r="HP30" i="32"/>
  <c r="HP108" i="32"/>
  <c r="GM85" i="32"/>
  <c r="BX37" i="32"/>
  <c r="CD122" i="32"/>
  <c r="JU50" i="32"/>
  <c r="GG132" i="32"/>
  <c r="KA135" i="32"/>
  <c r="BL118" i="32"/>
  <c r="JI125" i="32"/>
  <c r="AZ114" i="32"/>
  <c r="CJ113" i="32"/>
  <c r="LG108" i="32"/>
  <c r="JC103" i="32"/>
  <c r="AJ132" i="32"/>
  <c r="BR126" i="32"/>
  <c r="BL131" i="32"/>
  <c r="AZ127" i="32"/>
  <c r="CS33" i="32"/>
  <c r="JC115" i="32"/>
  <c r="FS51" i="32"/>
  <c r="GY60" i="32"/>
  <c r="BF38" i="32"/>
  <c r="GY51" i="32"/>
  <c r="HP61" i="32"/>
  <c r="HP67" i="32"/>
  <c r="BF121" i="32"/>
  <c r="LG122" i="32"/>
  <c r="CJ130" i="32"/>
  <c r="BF86" i="32"/>
  <c r="LG75" i="32"/>
  <c r="KA98" i="32"/>
  <c r="GG134" i="32"/>
  <c r="GG19" i="32"/>
  <c r="GG92" i="32"/>
  <c r="GG36" i="32"/>
  <c r="GY42" i="32"/>
  <c r="CD124" i="32"/>
  <c r="BX38" i="32"/>
  <c r="AZ124" i="32"/>
  <c r="CJ127" i="32"/>
  <c r="CS135" i="32"/>
  <c r="AZ135" i="32"/>
  <c r="HP81" i="32"/>
  <c r="CS76" i="32"/>
  <c r="JC31" i="32"/>
  <c r="FS81" i="32"/>
  <c r="FS53" i="32"/>
  <c r="GG72" i="32"/>
  <c r="GG64" i="32"/>
  <c r="GY35" i="32"/>
  <c r="JU36" i="32"/>
  <c r="CS122" i="32"/>
  <c r="JI36" i="32"/>
  <c r="JI39" i="32"/>
  <c r="JC39" i="32"/>
  <c r="CD121" i="32"/>
  <c r="LG121" i="32"/>
  <c r="BX75" i="32"/>
  <c r="JU28" i="32"/>
  <c r="FS27" i="32"/>
  <c r="GG126" i="32"/>
  <c r="GG38" i="32"/>
  <c r="FS121" i="32"/>
  <c r="GG52" i="32"/>
  <c r="GG135" i="32"/>
  <c r="GG127" i="32"/>
  <c r="BX126" i="32"/>
  <c r="BL28" i="32"/>
  <c r="GM109" i="32"/>
  <c r="CS27" i="32"/>
  <c r="BR29" i="32"/>
  <c r="AZ27" i="32"/>
  <c r="BX31" i="32"/>
  <c r="CJ31" i="32"/>
  <c r="GY112" i="32"/>
  <c r="BX86" i="32"/>
  <c r="CJ74" i="32"/>
  <c r="JC99" i="32"/>
  <c r="FS112" i="32"/>
  <c r="GG68" i="32"/>
  <c r="GG20" i="32"/>
  <c r="FS133" i="32"/>
  <c r="JC56" i="32"/>
  <c r="FS52" i="32"/>
  <c r="FS71" i="32"/>
  <c r="GG33" i="32"/>
  <c r="GG25" i="32"/>
  <c r="HP69" i="32"/>
  <c r="GY66" i="32"/>
  <c r="GM132" i="32"/>
  <c r="GM122" i="32"/>
  <c r="GY57" i="32"/>
  <c r="GM41" i="32"/>
  <c r="HP72" i="32"/>
  <c r="BR87" i="32"/>
  <c r="CS74" i="32"/>
  <c r="JI99" i="32"/>
  <c r="FS48" i="32"/>
  <c r="GG73" i="32"/>
  <c r="FS77" i="32"/>
  <c r="FS69" i="3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6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3"/>
        </ext>
      </extLst>
    </bk>
  </futureMetadata>
  <cellMetadata count="1">
    <bk>
      <rc t="1" v="0"/>
    </bk>
  </cellMetadata>
  <valueMetadata count="86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</valueMetadata>
</metadata>
</file>

<file path=xl/sharedStrings.xml><?xml version="1.0" encoding="utf-8"?>
<sst xmlns="http://schemas.openxmlformats.org/spreadsheetml/2006/main" count="26551" uniqueCount="3035">
  <si>
    <t>ID</t>
  </si>
  <si>
    <t>Responsibility</t>
  </si>
  <si>
    <t>Scope</t>
  </si>
  <si>
    <t>Origin Details</t>
  </si>
  <si>
    <t>Destination Details</t>
  </si>
  <si>
    <t>Volume details</t>
  </si>
  <si>
    <t>Comments</t>
  </si>
  <si>
    <t>Pre carriage Charges</t>
  </si>
  <si>
    <t>Origin Charges</t>
  </si>
  <si>
    <t>Freight Charges</t>
  </si>
  <si>
    <t>Destination Charges</t>
  </si>
  <si>
    <t>End carriage charges</t>
  </si>
  <si>
    <r>
      <rPr>
        <b/>
        <sz val="10"/>
        <color rgb="FFFF0000"/>
        <rFont val="Arial"/>
        <family val="2"/>
        <scheme val="minor"/>
      </rPr>
      <t>🛑 Use filters in all columns to check who should fill the rates</t>
    </r>
    <r>
      <rPr>
        <b/>
        <i/>
        <sz val="10"/>
        <color rgb="FFFF000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🛑</t>
    </r>
  </si>
  <si>
    <t>Ctnr. type</t>
  </si>
  <si>
    <t>Currency</t>
  </si>
  <si>
    <t>Ref. Curr.</t>
  </si>
  <si>
    <t>Customer Ref.</t>
  </si>
  <si>
    <t>Origin Lane Negotiator</t>
  </si>
  <si>
    <t>Sea Freight Negotiator</t>
  </si>
  <si>
    <t>Destination Lane Negotiator</t>
  </si>
  <si>
    <t>Incoterm</t>
  </si>
  <si>
    <t>Service scope</t>
  </si>
  <si>
    <t>Origin Country</t>
  </si>
  <si>
    <t>POL
Code</t>
  </si>
  <si>
    <t>Origin City</t>
  </si>
  <si>
    <t>ZIP</t>
  </si>
  <si>
    <t>Dest. Country</t>
  </si>
  <si>
    <t>POD
Code</t>
  </si>
  <si>
    <t>Destination City</t>
  </si>
  <si>
    <t>Container type</t>
  </si>
  <si>
    <t>Ctnr. amount 
(per year)</t>
  </si>
  <si>
    <t>Total TEU
(per year)</t>
  </si>
  <si>
    <t>Empty container pick-up</t>
  </si>
  <si>
    <t>Pre carriage</t>
  </si>
  <si>
    <t>Origin THC</t>
  </si>
  <si>
    <t>Export Customs Declaration fee</t>
  </si>
  <si>
    <t>Container Seal fee</t>
  </si>
  <si>
    <t>Documentation and/or BL fee</t>
  </si>
  <si>
    <t>VGM certificate</t>
  </si>
  <si>
    <t>ISPS</t>
  </si>
  <si>
    <t>AMS or ENS or related documentation</t>
  </si>
  <si>
    <t>Administration fee</t>
  </si>
  <si>
    <t>Time to process origin operations</t>
  </si>
  <si>
    <r>
      <t xml:space="preserve">Other charge(s)
per ctnr.
</t>
    </r>
    <r>
      <rPr>
        <i/>
        <sz val="10"/>
        <color rgb="FFFF0000"/>
        <rFont val="Arial"/>
        <family val="2"/>
        <scheme val="minor"/>
      </rPr>
      <t>(only state mandatory charges applicable in this specific case)</t>
    </r>
  </si>
  <si>
    <r>
      <t xml:space="preserve">Other charge(s)
per shipm.
</t>
    </r>
    <r>
      <rPr>
        <i/>
        <sz val="10"/>
        <color rgb="FFFF0000"/>
        <rFont val="Arial"/>
        <family val="2"/>
        <scheme val="minor"/>
      </rPr>
      <t>(only state mandatory charges applicable in this specific case)</t>
    </r>
  </si>
  <si>
    <t>Origin THC included or Subject to</t>
  </si>
  <si>
    <t>Destination THC included or Subject to</t>
  </si>
  <si>
    <t>Carrier</t>
  </si>
  <si>
    <t>Transit time
POL to POD</t>
  </si>
  <si>
    <t>Number of sailings per week</t>
  </si>
  <si>
    <t>Route</t>
  </si>
  <si>
    <t>Free time at origin</t>
  </si>
  <si>
    <t>Free time at destination</t>
  </si>
  <si>
    <t>Seafreight charges</t>
  </si>
  <si>
    <t>BAF</t>
  </si>
  <si>
    <t>IMO 2020</t>
  </si>
  <si>
    <t>Destination Terminal Handling Charges</t>
  </si>
  <si>
    <t>Import Customs Clearance</t>
  </si>
  <si>
    <t>Destination Documention fee</t>
  </si>
  <si>
    <t>Time to process destination operations</t>
  </si>
  <si>
    <t>Empty container drop-off</t>
  </si>
  <si>
    <t>End carriage</t>
  </si>
  <si>
    <t>TENDER TEAM</t>
  </si>
  <si>
    <t xml:space="preserve">📝 Number </t>
  </si>
  <si>
    <t xml:space="preserve">📝 Whole number </t>
  </si>
  <si>
    <t>📝 Select</t>
  </si>
  <si>
    <t>📝 Text (50 letters max.)</t>
  </si>
  <si>
    <t>📝 Selection</t>
  </si>
  <si>
    <t>📝 Text (10 letters max.)</t>
  </si>
  <si>
    <t>Requested by customer</t>
  </si>
  <si>
    <t>📝 Selection &amp; Text (10 letters max.)</t>
  </si>
  <si>
    <t xml:space="preserve">📝 Date </t>
  </si>
  <si>
    <t>Ref. currency</t>
  </si>
  <si>
    <t>Rates</t>
  </si>
  <si>
    <t>Unit</t>
  </si>
  <si>
    <t>Transit time</t>
  </si>
  <si>
    <t>Input</t>
  </si>
  <si>
    <t>Mode</t>
  </si>
  <si>
    <t>Type</t>
  </si>
  <si>
    <t>Description</t>
  </si>
  <si>
    <t>Main carrier</t>
  </si>
  <si>
    <t>Alt. carrier 1</t>
  </si>
  <si>
    <t>Alt. carrier 2</t>
  </si>
  <si>
    <t>Direct or T/S</t>
  </si>
  <si>
    <t>via (1st T/S)</t>
  </si>
  <si>
    <t>via (2nd T/S)</t>
  </si>
  <si>
    <t>COMBINED</t>
  </si>
  <si>
    <t>DET</t>
  </si>
  <si>
    <t>DEM</t>
  </si>
  <si>
    <t>Valid from…</t>
  </si>
  <si>
    <t>Valid till…</t>
  </si>
  <si>
    <t>Included ?</t>
  </si>
  <si>
    <t xml:space="preserve">EXW </t>
  </si>
  <si>
    <t>Door to Door</t>
  </si>
  <si>
    <t>IN</t>
  </si>
  <si>
    <t>20'GP</t>
  </si>
  <si>
    <t>VLOOKUP(</t>
  </si>
  <si>
    <r>
      <t>https://rhenusglobal.sharepoint.com/sites/</t>
    </r>
    <r>
      <rPr>
        <sz val="11"/>
        <color rgb="FFFF0000"/>
        <rFont val="Arial"/>
        <family val="2"/>
        <scheme val="minor"/>
      </rPr>
      <t>TenderBrita</t>
    </r>
    <r>
      <rPr>
        <sz val="11"/>
        <color theme="1"/>
        <rFont val="Arial"/>
        <family val="2"/>
        <scheme val="minor"/>
      </rPr>
      <t>/Freigegebene Dokumente/General/02. Respond Rates and Info/Respond/[</t>
    </r>
  </si>
  <si>
    <t xml:space="preserve"> </t>
  </si>
  <si>
    <t>EUR</t>
  </si>
  <si>
    <t>(no request)</t>
  </si>
  <si>
    <t>TH</t>
  </si>
  <si>
    <t>CH</t>
  </si>
  <si>
    <t>40'HC</t>
  </si>
  <si>
    <t>-</t>
  </si>
  <si>
    <t>Stackablility</t>
  </si>
  <si>
    <t>EXW</t>
  </si>
  <si>
    <t>Pallets (wood)</t>
  </si>
  <si>
    <t>Stackable</t>
  </si>
  <si>
    <t>GBP</t>
  </si>
  <si>
    <t>MY</t>
  </si>
  <si>
    <t>Ctnr. (per year)</t>
  </si>
  <si>
    <r>
      <rPr>
        <sz val="10"/>
        <color rgb="FFFF0000"/>
        <rFont val="Arial"/>
        <family val="2"/>
        <scheme val="minor"/>
      </rPr>
      <t>_BRITA Internal Template v1.0</t>
    </r>
    <r>
      <rPr>
        <sz val="10"/>
        <color theme="1"/>
        <rFont val="Arial"/>
        <family val="2"/>
        <scheme val="minor"/>
      </rPr>
      <t>.xlsx]FCL Export'!$A$1:$NJ$176;</t>
    </r>
  </si>
  <si>
    <r>
      <rPr>
        <sz val="10"/>
        <color rgb="FFFF0000"/>
        <rFont val="Arial"/>
        <family val="2"/>
        <scheme val="minor"/>
      </rPr>
      <t>_BRITA Internal Template v1.0.</t>
    </r>
    <r>
      <rPr>
        <sz val="10"/>
        <color theme="1"/>
        <rFont val="Arial"/>
        <family val="2"/>
        <scheme val="minor"/>
      </rPr>
      <t>xlsx]FCL Import'!$A$1:$NJ$176;</t>
    </r>
  </si>
  <si>
    <t>Country name</t>
  </si>
  <si>
    <t>ISO 3166 2-letters code</t>
  </si>
  <si>
    <t>ISO 3166 3-letters code</t>
  </si>
  <si>
    <t>Geographic zone</t>
  </si>
  <si>
    <t>ISO 4217 currency code</t>
  </si>
  <si>
    <t>ISO 4217 currency names</t>
  </si>
  <si>
    <t>Emoji flag</t>
  </si>
  <si>
    <t>Afghanistan</t>
  </si>
  <si>
    <t>AF</t>
  </si>
  <si>
    <t>AFG</t>
  </si>
  <si>
    <t>Middle East</t>
  </si>
  <si>
    <t>AFN</t>
  </si>
  <si>
    <t>Afghani</t>
  </si>
  <si>
    <t>🇦🇫</t>
  </si>
  <si>
    <t>Albania</t>
  </si>
  <si>
    <t>AL</t>
  </si>
  <si>
    <t>ALB</t>
  </si>
  <si>
    <t>Europe</t>
  </si>
  <si>
    <t>ALL</t>
  </si>
  <si>
    <t>Lek</t>
  </si>
  <si>
    <t>🇦🇱</t>
  </si>
  <si>
    <t>Algeria</t>
  </si>
  <si>
    <t>DZ</t>
  </si>
  <si>
    <t>DZA</t>
  </si>
  <si>
    <t>Africa</t>
  </si>
  <si>
    <t>DZD</t>
  </si>
  <si>
    <t>Algerian Dinar</t>
  </si>
  <si>
    <t>🇩🇿</t>
  </si>
  <si>
    <t>Andorra</t>
  </si>
  <si>
    <t>AD</t>
  </si>
  <si>
    <t>ADD</t>
  </si>
  <si>
    <t>Euro</t>
  </si>
  <si>
    <t>🇦🇩</t>
  </si>
  <si>
    <t>Angola</t>
  </si>
  <si>
    <t>AO</t>
  </si>
  <si>
    <t>AOO</t>
  </si>
  <si>
    <t>AOA</t>
  </si>
  <si>
    <t>Kwanza</t>
  </si>
  <si>
    <t>🇦🇴</t>
  </si>
  <si>
    <t>Anguilla</t>
  </si>
  <si>
    <t>AI</t>
  </si>
  <si>
    <t>AIA</t>
  </si>
  <si>
    <t>Nth. America</t>
  </si>
  <si>
    <t>XCD</t>
  </si>
  <si>
    <t>East Caribbean Dollar</t>
  </si>
  <si>
    <t>🇦🇮</t>
  </si>
  <si>
    <t>Antigua and Barbuda</t>
  </si>
  <si>
    <t>AG</t>
  </si>
  <si>
    <t>AGG</t>
  </si>
  <si>
    <t>🇦🇬</t>
  </si>
  <si>
    <t>Argentina</t>
  </si>
  <si>
    <t>AR</t>
  </si>
  <si>
    <t>ARG</t>
  </si>
  <si>
    <t>Sth. America</t>
  </si>
  <si>
    <t>ARS</t>
  </si>
  <si>
    <t>Argentine Peso</t>
  </si>
  <si>
    <t>🇦🇷</t>
  </si>
  <si>
    <t>Armenia</t>
  </si>
  <si>
    <t>AM</t>
  </si>
  <si>
    <t>AMM</t>
  </si>
  <si>
    <t>CIS</t>
  </si>
  <si>
    <t>AMD</t>
  </si>
  <si>
    <t>Armenian Dram</t>
  </si>
  <si>
    <t>🇦🇲</t>
  </si>
  <si>
    <t>Aruba</t>
  </si>
  <si>
    <t>AW</t>
  </si>
  <si>
    <t>AWW</t>
  </si>
  <si>
    <t>AWG</t>
  </si>
  <si>
    <t>Aruban Florin</t>
  </si>
  <si>
    <t>🇦🇼</t>
  </si>
  <si>
    <t>Australia</t>
  </si>
  <si>
    <t>AU</t>
  </si>
  <si>
    <t>AUS</t>
  </si>
  <si>
    <t>Asia-Pacific</t>
  </si>
  <si>
    <t>AUD</t>
  </si>
  <si>
    <t>Australian Dollar</t>
  </si>
  <si>
    <t>🇦🇺</t>
  </si>
  <si>
    <t>Austria</t>
  </si>
  <si>
    <t>AT</t>
  </si>
  <si>
    <t>ATT</t>
  </si>
  <si>
    <t>🇦🇹</t>
  </si>
  <si>
    <t>Azerbaijan</t>
  </si>
  <si>
    <t>AZ</t>
  </si>
  <si>
    <t>AZE</t>
  </si>
  <si>
    <t>AZN</t>
  </si>
  <si>
    <t>Azerbaijanian Manat</t>
  </si>
  <si>
    <t>🇦🇿</t>
  </si>
  <si>
    <t>Bahamas</t>
  </si>
  <si>
    <t>BS</t>
  </si>
  <si>
    <t>BSS</t>
  </si>
  <si>
    <t>BSD</t>
  </si>
  <si>
    <t>Bahamian Dollar</t>
  </si>
  <si>
    <t>🇧🇸</t>
  </si>
  <si>
    <t>Bahrain</t>
  </si>
  <si>
    <t>BH</t>
  </si>
  <si>
    <t>BHR</t>
  </si>
  <si>
    <t>BHD</t>
  </si>
  <si>
    <t>Bahraini Dinar</t>
  </si>
  <si>
    <t>🇧🇭</t>
  </si>
  <si>
    <t>Bangladesh</t>
  </si>
  <si>
    <t>BD</t>
  </si>
  <si>
    <t>BDD</t>
  </si>
  <si>
    <t>BDT</t>
  </si>
  <si>
    <t>Taka</t>
  </si>
  <si>
    <t>🇧🇩</t>
  </si>
  <si>
    <t>Barbados</t>
  </si>
  <si>
    <t>BB</t>
  </si>
  <si>
    <t>BBB</t>
  </si>
  <si>
    <t>BBD</t>
  </si>
  <si>
    <t>Barbados Dollar</t>
  </si>
  <si>
    <t>🇧🇧</t>
  </si>
  <si>
    <t>Belarus</t>
  </si>
  <si>
    <t>BY</t>
  </si>
  <si>
    <t>BYR</t>
  </si>
  <si>
    <t>BYN</t>
  </si>
  <si>
    <t>Belarussian Ruble</t>
  </si>
  <si>
    <t>🇧🇾</t>
  </si>
  <si>
    <t>Belgium</t>
  </si>
  <si>
    <t>BE</t>
  </si>
  <si>
    <t>BEL</t>
  </si>
  <si>
    <t>🇧🇪</t>
  </si>
  <si>
    <t>Belize</t>
  </si>
  <si>
    <t>BZ</t>
  </si>
  <si>
    <t>BZZ</t>
  </si>
  <si>
    <t>BZD</t>
  </si>
  <si>
    <t>Belize Dollar</t>
  </si>
  <si>
    <t>🇧🇿</t>
  </si>
  <si>
    <t>Benin</t>
  </si>
  <si>
    <t>BJ</t>
  </si>
  <si>
    <t>BJN</t>
  </si>
  <si>
    <t>XOF</t>
  </si>
  <si>
    <t>CFA Franc BCEAO</t>
  </si>
  <si>
    <t>🇧🇯</t>
  </si>
  <si>
    <t>Bermuda</t>
  </si>
  <si>
    <t>BM</t>
  </si>
  <si>
    <t>BMU</t>
  </si>
  <si>
    <t>BMD</t>
  </si>
  <si>
    <t>Bermudian Dollar</t>
  </si>
  <si>
    <t>🇧🇲</t>
  </si>
  <si>
    <t>Bhutan</t>
  </si>
  <si>
    <t>BT</t>
  </si>
  <si>
    <t>BTN</t>
  </si>
  <si>
    <t>Ngultrum</t>
  </si>
  <si>
    <t>🇧🇹</t>
  </si>
  <si>
    <t>Bolivia</t>
  </si>
  <si>
    <t>BO</t>
  </si>
  <si>
    <t>BOL</t>
  </si>
  <si>
    <t>BOB</t>
  </si>
  <si>
    <t>Boliviano</t>
  </si>
  <si>
    <t>🇧🇴</t>
  </si>
  <si>
    <t>Bosnia and Herzegovina</t>
  </si>
  <si>
    <t>BA</t>
  </si>
  <si>
    <t>BAH</t>
  </si>
  <si>
    <t>BAM</t>
  </si>
  <si>
    <t>Convertible Mark</t>
  </si>
  <si>
    <t>🇧🇦</t>
  </si>
  <si>
    <t>Botswana</t>
  </si>
  <si>
    <t>BW</t>
  </si>
  <si>
    <t>BWA</t>
  </si>
  <si>
    <t>BWP</t>
  </si>
  <si>
    <t>Pula</t>
  </si>
  <si>
    <t>🇧🇼</t>
  </si>
  <si>
    <t>Brazil</t>
  </si>
  <si>
    <t>BR</t>
  </si>
  <si>
    <t>BRA</t>
  </si>
  <si>
    <t>BRL</t>
  </si>
  <si>
    <t>Brazilian Real</t>
  </si>
  <si>
    <t>🇧🇷</t>
  </si>
  <si>
    <t>Brunei</t>
  </si>
  <si>
    <t>BN</t>
  </si>
  <si>
    <t>BNN</t>
  </si>
  <si>
    <t>BND</t>
  </si>
  <si>
    <t>Brunei Dollar</t>
  </si>
  <si>
    <t>🇧🇳</t>
  </si>
  <si>
    <t>Bulgaria</t>
  </si>
  <si>
    <t>BG</t>
  </si>
  <si>
    <t>BGR</t>
  </si>
  <si>
    <t>BGN</t>
  </si>
  <si>
    <t>Bulgarian Lev</t>
  </si>
  <si>
    <t>🇧🇬</t>
  </si>
  <si>
    <t>Burkina Faso</t>
  </si>
  <si>
    <t>BF</t>
  </si>
  <si>
    <t>BFA</t>
  </si>
  <si>
    <t>🇧🇫</t>
  </si>
  <si>
    <t>Burundi</t>
  </si>
  <si>
    <t>BI</t>
  </si>
  <si>
    <t>BII</t>
  </si>
  <si>
    <t>BIF</t>
  </si>
  <si>
    <t>Burundi Franc</t>
  </si>
  <si>
    <t>🇧🇮</t>
  </si>
  <si>
    <t>Cambodia</t>
  </si>
  <si>
    <t>KH</t>
  </si>
  <si>
    <t>KHM</t>
  </si>
  <si>
    <t>KHR</t>
  </si>
  <si>
    <t>Riel</t>
  </si>
  <si>
    <t>🇰🇭</t>
  </si>
  <si>
    <t>Cameroon</t>
  </si>
  <si>
    <t>CM</t>
  </si>
  <si>
    <t>CMR</t>
  </si>
  <si>
    <t>XAF</t>
  </si>
  <si>
    <t>CFA Franc BEAC</t>
  </si>
  <si>
    <t>🇨🇲</t>
  </si>
  <si>
    <t>Canada</t>
  </si>
  <si>
    <t>CA</t>
  </si>
  <si>
    <t>CAN</t>
  </si>
  <si>
    <t>CAD</t>
  </si>
  <si>
    <t>Canadian Dollar</t>
  </si>
  <si>
    <t>🇨🇦</t>
  </si>
  <si>
    <t>Cape Verde</t>
  </si>
  <si>
    <t>CV</t>
  </si>
  <si>
    <t>CVV</t>
  </si>
  <si>
    <t>CVE</t>
  </si>
  <si>
    <t>Cabo Verde Escudo</t>
  </si>
  <si>
    <t>🇨🇻</t>
  </si>
  <si>
    <t>Central African Republic</t>
  </si>
  <si>
    <t>CF</t>
  </si>
  <si>
    <t>CFF</t>
  </si>
  <si>
    <t>🇨🇫</t>
  </si>
  <si>
    <t>Chad</t>
  </si>
  <si>
    <t>TD</t>
  </si>
  <si>
    <t>TDD</t>
  </si>
  <si>
    <t>🇹🇩</t>
  </si>
  <si>
    <t>Chile</t>
  </si>
  <si>
    <t>CL</t>
  </si>
  <si>
    <t>CLL</t>
  </si>
  <si>
    <t>CLF</t>
  </si>
  <si>
    <t>Unidad de Fomento</t>
  </si>
  <si>
    <t>🇨🇱</t>
  </si>
  <si>
    <t>China</t>
  </si>
  <si>
    <t>CN</t>
  </si>
  <si>
    <t>CNN</t>
  </si>
  <si>
    <t>CNY</t>
  </si>
  <si>
    <t>Yuan Renminbi</t>
  </si>
  <si>
    <t>🇨🇳</t>
  </si>
  <si>
    <t>Colombia</t>
  </si>
  <si>
    <t>CO</t>
  </si>
  <si>
    <t>COL</t>
  </si>
  <si>
    <t>COP</t>
  </si>
  <si>
    <t>Colombian Peso</t>
  </si>
  <si>
    <t>🇨🇴</t>
  </si>
  <si>
    <t>Comoros</t>
  </si>
  <si>
    <t>KM</t>
  </si>
  <si>
    <t>KMM</t>
  </si>
  <si>
    <t>KMF</t>
  </si>
  <si>
    <t>Comoro Franc</t>
  </si>
  <si>
    <t>🇰🇲</t>
  </si>
  <si>
    <t>Costa Rica</t>
  </si>
  <si>
    <t>CR</t>
  </si>
  <si>
    <t>CRI</t>
  </si>
  <si>
    <t>CRC</t>
  </si>
  <si>
    <t>Costa Rican Colon</t>
  </si>
  <si>
    <t>🇨🇷</t>
  </si>
  <si>
    <t>Croatia</t>
  </si>
  <si>
    <t>HR</t>
  </si>
  <si>
    <t>HRV</t>
  </si>
  <si>
    <t>HRK</t>
  </si>
  <si>
    <t>Kuna</t>
  </si>
  <si>
    <t>🇭🇷</t>
  </si>
  <si>
    <t>Cuba</t>
  </si>
  <si>
    <t>CU</t>
  </si>
  <si>
    <t>CUB</t>
  </si>
  <si>
    <t>CUC</t>
  </si>
  <si>
    <t>Peso Convertible</t>
  </si>
  <si>
    <t>🇨🇺</t>
  </si>
  <si>
    <t>Cyprus</t>
  </si>
  <si>
    <t>CY</t>
  </si>
  <si>
    <t>CYP</t>
  </si>
  <si>
    <t>🇨🇾</t>
  </si>
  <si>
    <t>Czech Republic</t>
  </si>
  <si>
    <t>CZ</t>
  </si>
  <si>
    <t>CZE</t>
  </si>
  <si>
    <t>CZK</t>
  </si>
  <si>
    <t xml:space="preserve">	Czech Koruna</t>
  </si>
  <si>
    <t>🇨🇿</t>
  </si>
  <si>
    <t>Democratic Republic of the Congo</t>
  </si>
  <si>
    <t>CD</t>
  </si>
  <si>
    <t>CDD</t>
  </si>
  <si>
    <t>CDF</t>
  </si>
  <si>
    <t>Congolese Franc</t>
  </si>
  <si>
    <t>🇨🇩</t>
  </si>
  <si>
    <t>Denmark</t>
  </si>
  <si>
    <t>DK</t>
  </si>
  <si>
    <t>DKK</t>
  </si>
  <si>
    <t>Danish Krone</t>
  </si>
  <si>
    <t>🇩🇰</t>
  </si>
  <si>
    <t>Djibouti</t>
  </si>
  <si>
    <t>DJ</t>
  </si>
  <si>
    <t>DJI</t>
  </si>
  <si>
    <t>DJF</t>
  </si>
  <si>
    <t>Djibouti Franc</t>
  </si>
  <si>
    <t>🇩🇯</t>
  </si>
  <si>
    <t>Dominica</t>
  </si>
  <si>
    <t>DM</t>
  </si>
  <si>
    <t>DMA</t>
  </si>
  <si>
    <t>🇩🇲</t>
  </si>
  <si>
    <t>Dominican Republic</t>
  </si>
  <si>
    <t>DO</t>
  </si>
  <si>
    <t>DOM</t>
  </si>
  <si>
    <t>DOP</t>
  </si>
  <si>
    <t>Dominican Peso</t>
  </si>
  <si>
    <t>🇩🇴</t>
  </si>
  <si>
    <t>East Timor</t>
  </si>
  <si>
    <t>TL</t>
  </si>
  <si>
    <t>TLS</t>
  </si>
  <si>
    <t>USD</t>
  </si>
  <si>
    <t>US Dollar</t>
  </si>
  <si>
    <t>🇹🇱</t>
  </si>
  <si>
    <t>Ecuador</t>
  </si>
  <si>
    <t>EC</t>
  </si>
  <si>
    <t>ECU</t>
  </si>
  <si>
    <t>🇪🇨</t>
  </si>
  <si>
    <t>Egypt</t>
  </si>
  <si>
    <t>EG</t>
  </si>
  <si>
    <t>EGY</t>
  </si>
  <si>
    <t>EGP</t>
  </si>
  <si>
    <t>Egyptian Pound</t>
  </si>
  <si>
    <t>🇪🇬</t>
  </si>
  <si>
    <t>El Salvador</t>
  </si>
  <si>
    <t>SV</t>
  </si>
  <si>
    <t>SVV</t>
  </si>
  <si>
    <t>SVC</t>
  </si>
  <si>
    <t>El Salvador Colon</t>
  </si>
  <si>
    <t>🇸🇻</t>
  </si>
  <si>
    <t>Equatorial Guinea</t>
  </si>
  <si>
    <t>GQ</t>
  </si>
  <si>
    <t>GQQ</t>
  </si>
  <si>
    <t>🇬🇶</t>
  </si>
  <si>
    <t>Eritrea</t>
  </si>
  <si>
    <t>ER</t>
  </si>
  <si>
    <t>ERI</t>
  </si>
  <si>
    <t>ERN</t>
  </si>
  <si>
    <t>Nakfa</t>
  </si>
  <si>
    <t>🇪🇷</t>
  </si>
  <si>
    <t>Estonia</t>
  </si>
  <si>
    <t>EE</t>
  </si>
  <si>
    <t>EET</t>
  </si>
  <si>
    <t>🇪🇪</t>
  </si>
  <si>
    <t>Ethiopia</t>
  </si>
  <si>
    <t>ET</t>
  </si>
  <si>
    <t>ETH</t>
  </si>
  <si>
    <t>ETB</t>
  </si>
  <si>
    <t>Ethiopian Birr</t>
  </si>
  <si>
    <t>🇪🇹</t>
  </si>
  <si>
    <t>Fiji</t>
  </si>
  <si>
    <t>FJ</t>
  </si>
  <si>
    <t>FJI</t>
  </si>
  <si>
    <t>FJD</t>
  </si>
  <si>
    <t>Fiji Dollar</t>
  </si>
  <si>
    <t>🇫🇯</t>
  </si>
  <si>
    <t>Finland</t>
  </si>
  <si>
    <t>FI</t>
  </si>
  <si>
    <t>FIN</t>
  </si>
  <si>
    <t>🇫🇮</t>
  </si>
  <si>
    <t>France</t>
  </si>
  <si>
    <t>FR</t>
  </si>
  <si>
    <t>FRA</t>
  </si>
  <si>
    <t>🇫🇷</t>
  </si>
  <si>
    <t>Gabon</t>
  </si>
  <si>
    <t>GA</t>
  </si>
  <si>
    <t>GAB</t>
  </si>
  <si>
    <t>🇬🇦</t>
  </si>
  <si>
    <t>Gambia</t>
  </si>
  <si>
    <t>GM</t>
  </si>
  <si>
    <t>GMB</t>
  </si>
  <si>
    <t>GMD</t>
  </si>
  <si>
    <t>Dalasi</t>
  </si>
  <si>
    <t>🇬🇲</t>
  </si>
  <si>
    <t>Georgia</t>
  </si>
  <si>
    <t>GE</t>
  </si>
  <si>
    <t>GEO</t>
  </si>
  <si>
    <t>GEL</t>
  </si>
  <si>
    <t>Lari</t>
  </si>
  <si>
    <t>🇬🇪</t>
  </si>
  <si>
    <t>Germany</t>
  </si>
  <si>
    <t>DE</t>
  </si>
  <si>
    <t>DEU</t>
  </si>
  <si>
    <t>🇩🇪</t>
  </si>
  <si>
    <t>Ghana</t>
  </si>
  <si>
    <t>GH</t>
  </si>
  <si>
    <t>GHA</t>
  </si>
  <si>
    <t>GHS</t>
  </si>
  <si>
    <t>Ghana Cedi</t>
  </si>
  <si>
    <t>🇬🇭</t>
  </si>
  <si>
    <t>Greece</t>
  </si>
  <si>
    <t>GR</t>
  </si>
  <si>
    <t>GRC</t>
  </si>
  <si>
    <t>🇬🇷</t>
  </si>
  <si>
    <t>Grenada</t>
  </si>
  <si>
    <t>GD</t>
  </si>
  <si>
    <t>GDD</t>
  </si>
  <si>
    <t>🇬🇩</t>
  </si>
  <si>
    <t>Guam</t>
  </si>
  <si>
    <t>GU</t>
  </si>
  <si>
    <t>GUM</t>
  </si>
  <si>
    <t>🇬🇺</t>
  </si>
  <si>
    <t>Guatemala</t>
  </si>
  <si>
    <t>GT</t>
  </si>
  <si>
    <t>GTM</t>
  </si>
  <si>
    <t>GTQ</t>
  </si>
  <si>
    <t>Quetzal</t>
  </si>
  <si>
    <t>🇬🇹</t>
  </si>
  <si>
    <t>Guinea</t>
  </si>
  <si>
    <t>GN</t>
  </si>
  <si>
    <t>GNN</t>
  </si>
  <si>
    <t>GNF</t>
  </si>
  <si>
    <t>Guinea Franc</t>
  </si>
  <si>
    <t>🇬🇳</t>
  </si>
  <si>
    <t>Guinea-Bissau</t>
  </si>
  <si>
    <t>GW</t>
  </si>
  <si>
    <t>GWB</t>
  </si>
  <si>
    <t>🇬🇼</t>
  </si>
  <si>
    <t>Guyana</t>
  </si>
  <si>
    <t>GY</t>
  </si>
  <si>
    <t>GYY</t>
  </si>
  <si>
    <t>GYD</t>
  </si>
  <si>
    <t>Guyana Dollar</t>
  </si>
  <si>
    <t>🇬🇾</t>
  </si>
  <si>
    <t>Haiti</t>
  </si>
  <si>
    <t>HT</t>
  </si>
  <si>
    <t>HTI</t>
  </si>
  <si>
    <t>HTG</t>
  </si>
  <si>
    <t>Gourde</t>
  </si>
  <si>
    <t>🇭🇹</t>
  </si>
  <si>
    <t>Honduras</t>
  </si>
  <si>
    <t>HN</t>
  </si>
  <si>
    <t>HND</t>
  </si>
  <si>
    <t>HNL</t>
  </si>
  <si>
    <t>Lempira</t>
  </si>
  <si>
    <t>🇭🇳</t>
  </si>
  <si>
    <t>Hong Kong</t>
  </si>
  <si>
    <t>HK</t>
  </si>
  <si>
    <t>HKG</t>
  </si>
  <si>
    <t>HKD</t>
  </si>
  <si>
    <t>Hong Kong Dollar</t>
  </si>
  <si>
    <t>🇭🇰</t>
  </si>
  <si>
    <t>Hungary</t>
  </si>
  <si>
    <t>HU</t>
  </si>
  <si>
    <t>HUN</t>
  </si>
  <si>
    <t>HUF</t>
  </si>
  <si>
    <t>Forint</t>
  </si>
  <si>
    <t>🇭🇺</t>
  </si>
  <si>
    <t>Iceland</t>
  </si>
  <si>
    <t>IS</t>
  </si>
  <si>
    <t>ISL</t>
  </si>
  <si>
    <t>ISK</t>
  </si>
  <si>
    <t>Iceland Krona</t>
  </si>
  <si>
    <t>🇮🇸</t>
  </si>
  <si>
    <t>India</t>
  </si>
  <si>
    <t>IND</t>
  </si>
  <si>
    <t>INR</t>
  </si>
  <si>
    <t>Indian Rupee</t>
  </si>
  <si>
    <t>🇮🇳</t>
  </si>
  <si>
    <t>Indonesia</t>
  </si>
  <si>
    <t>IDN</t>
  </si>
  <si>
    <t>IDR</t>
  </si>
  <si>
    <t>Rupiah</t>
  </si>
  <si>
    <t>🇮🇩</t>
  </si>
  <si>
    <t>Iran</t>
  </si>
  <si>
    <t>IR</t>
  </si>
  <si>
    <t>IRN</t>
  </si>
  <si>
    <t>IRR</t>
  </si>
  <si>
    <t>Iranian Rial</t>
  </si>
  <si>
    <t>🇮🇷</t>
  </si>
  <si>
    <t>Iraq</t>
  </si>
  <si>
    <t>IQ</t>
  </si>
  <si>
    <t>IQQ</t>
  </si>
  <si>
    <t>IQD</t>
  </si>
  <si>
    <t>Iraqi Dinar</t>
  </si>
  <si>
    <t>🇮🇶</t>
  </si>
  <si>
    <t>Ireland</t>
  </si>
  <si>
    <t>IE</t>
  </si>
  <si>
    <t>IEL</t>
  </si>
  <si>
    <t>🇮🇪</t>
  </si>
  <si>
    <t>Israel</t>
  </si>
  <si>
    <t>IL</t>
  </si>
  <si>
    <t>ILR</t>
  </si>
  <si>
    <t>ILS</t>
  </si>
  <si>
    <t>New Israeli Sheqel</t>
  </si>
  <si>
    <t>🇮🇱</t>
  </si>
  <si>
    <t>Italy</t>
  </si>
  <si>
    <t>IT</t>
  </si>
  <si>
    <t>ITA</t>
  </si>
  <si>
    <t>🇮🇹</t>
  </si>
  <si>
    <t>Ivory Coast</t>
  </si>
  <si>
    <t>CI</t>
  </si>
  <si>
    <t>CIV</t>
  </si>
  <si>
    <t>🇨🇮</t>
  </si>
  <si>
    <t>Jamaica</t>
  </si>
  <si>
    <t>JM</t>
  </si>
  <si>
    <t>JMM</t>
  </si>
  <si>
    <t>JMD</t>
  </si>
  <si>
    <t>Jamaican Dollar</t>
  </si>
  <si>
    <t>🇯🇲</t>
  </si>
  <si>
    <t>Japan</t>
  </si>
  <si>
    <t>JP</t>
  </si>
  <si>
    <t>JPN</t>
  </si>
  <si>
    <t>JPY</t>
  </si>
  <si>
    <t>Yen</t>
  </si>
  <si>
    <t>🇯🇵</t>
  </si>
  <si>
    <t>Jersey</t>
  </si>
  <si>
    <t>JE</t>
  </si>
  <si>
    <t>JEY</t>
  </si>
  <si>
    <t>Pound Sterling</t>
  </si>
  <si>
    <t>🇯🇪</t>
  </si>
  <si>
    <t>Jordan</t>
  </si>
  <si>
    <t>JO</t>
  </si>
  <si>
    <t>JOR</t>
  </si>
  <si>
    <t>JOD</t>
  </si>
  <si>
    <t>Jordanian Dinar</t>
  </si>
  <si>
    <t>🇯🇴</t>
  </si>
  <si>
    <t>Kazakhstan</t>
  </si>
  <si>
    <t>KZ</t>
  </si>
  <si>
    <t>KZZ</t>
  </si>
  <si>
    <t>KZT</t>
  </si>
  <si>
    <t>Tenge</t>
  </si>
  <si>
    <t>🇰🇿</t>
  </si>
  <si>
    <t>Kenya</t>
  </si>
  <si>
    <t>KE</t>
  </si>
  <si>
    <t>KEN</t>
  </si>
  <si>
    <t>KES</t>
  </si>
  <si>
    <t>Kenyan Shilling</t>
  </si>
  <si>
    <t>🇰🇪</t>
  </si>
  <si>
    <t>Kiribati</t>
  </si>
  <si>
    <t>KI</t>
  </si>
  <si>
    <t>KIR</t>
  </si>
  <si>
    <t>🇰🇮</t>
  </si>
  <si>
    <t>Kosovo</t>
  </si>
  <si>
    <t>XK</t>
  </si>
  <si>
    <t>XKX</t>
  </si>
  <si>
    <t>🇽🇰</t>
  </si>
  <si>
    <t>Kuwait</t>
  </si>
  <si>
    <t>KW</t>
  </si>
  <si>
    <t>KWT</t>
  </si>
  <si>
    <t>KWD</t>
  </si>
  <si>
    <t>Kuwaiti Dinar</t>
  </si>
  <si>
    <t>🇰🇼</t>
  </si>
  <si>
    <t>Kyrgyzstan</t>
  </si>
  <si>
    <t>KG</t>
  </si>
  <si>
    <t>KGZ</t>
  </si>
  <si>
    <t>KGS</t>
  </si>
  <si>
    <t>Som</t>
  </si>
  <si>
    <t>🇰🇬</t>
  </si>
  <si>
    <t>Laos</t>
  </si>
  <si>
    <t>LA</t>
  </si>
  <si>
    <t>LAO</t>
  </si>
  <si>
    <t>LAK</t>
  </si>
  <si>
    <t xml:space="preserve">	Kip</t>
  </si>
  <si>
    <t>🇱🇦</t>
  </si>
  <si>
    <t>Latvia</t>
  </si>
  <si>
    <t>LV</t>
  </si>
  <si>
    <t>LVA</t>
  </si>
  <si>
    <t>🇱🇻</t>
  </si>
  <si>
    <t>Lebanon</t>
  </si>
  <si>
    <t>LB</t>
  </si>
  <si>
    <t>LBN</t>
  </si>
  <si>
    <t>LBP</t>
  </si>
  <si>
    <t>Lebanese Pound</t>
  </si>
  <si>
    <t>🇱🇧</t>
  </si>
  <si>
    <t>Lesotho</t>
  </si>
  <si>
    <t>LS</t>
  </si>
  <si>
    <t>LSO</t>
  </si>
  <si>
    <t>LSL</t>
  </si>
  <si>
    <t>Loti</t>
  </si>
  <si>
    <t>🇱🇸</t>
  </si>
  <si>
    <t>Liberia</t>
  </si>
  <si>
    <t>LR</t>
  </si>
  <si>
    <t>LRR</t>
  </si>
  <si>
    <t>LRD</t>
  </si>
  <si>
    <t>Liberian Dollar</t>
  </si>
  <si>
    <t>🇱🇷</t>
  </si>
  <si>
    <t>Libya</t>
  </si>
  <si>
    <t>LY</t>
  </si>
  <si>
    <t>LYY</t>
  </si>
  <si>
    <t>LYD</t>
  </si>
  <si>
    <t>Libyan Dinar</t>
  </si>
  <si>
    <t>🇱🇾</t>
  </si>
  <si>
    <t>Liechtenstein</t>
  </si>
  <si>
    <t>LI</t>
  </si>
  <si>
    <t>LIE</t>
  </si>
  <si>
    <t>CHF</t>
  </si>
  <si>
    <t>Swiss Franc</t>
  </si>
  <si>
    <t>🇱🇮</t>
  </si>
  <si>
    <t>Lithuania</t>
  </si>
  <si>
    <t>LT</t>
  </si>
  <si>
    <t>LTU</t>
  </si>
  <si>
    <t>🇱🇹</t>
  </si>
  <si>
    <t>Luxembourg</t>
  </si>
  <si>
    <t>LU</t>
  </si>
  <si>
    <t>LUX</t>
  </si>
  <si>
    <t>🇱🇺</t>
  </si>
  <si>
    <t>Macau</t>
  </si>
  <si>
    <t>MO</t>
  </si>
  <si>
    <t>MOC</t>
  </si>
  <si>
    <t>MOP</t>
  </si>
  <si>
    <t xml:space="preserve">	Pataca</t>
  </si>
  <si>
    <t>🇲🇴</t>
  </si>
  <si>
    <t>Macedonia</t>
  </si>
  <si>
    <t>MK</t>
  </si>
  <si>
    <t>MKD</t>
  </si>
  <si>
    <t>Denar</t>
  </si>
  <si>
    <t>🇲🇰</t>
  </si>
  <si>
    <t>Madagascar</t>
  </si>
  <si>
    <t>MG</t>
  </si>
  <si>
    <t>MGG</t>
  </si>
  <si>
    <t>MGA</t>
  </si>
  <si>
    <t>Malagasy Ariary</t>
  </si>
  <si>
    <t>🇲🇬</t>
  </si>
  <si>
    <t>Malawi</t>
  </si>
  <si>
    <t>MW</t>
  </si>
  <si>
    <t>MWI</t>
  </si>
  <si>
    <t>MWK</t>
  </si>
  <si>
    <t>Kwacha</t>
  </si>
  <si>
    <t>🇲🇼</t>
  </si>
  <si>
    <t>Malaysia</t>
  </si>
  <si>
    <t>MYS</t>
  </si>
  <si>
    <t>MYR</t>
  </si>
  <si>
    <t>Malaysian Ringgit</t>
  </si>
  <si>
    <t>🇲🇾</t>
  </si>
  <si>
    <t>Maldives</t>
  </si>
  <si>
    <t>MV</t>
  </si>
  <si>
    <t>MVV</t>
  </si>
  <si>
    <t>MVR</t>
  </si>
  <si>
    <t>Rufiyaa</t>
  </si>
  <si>
    <t>🇲🇻</t>
  </si>
  <si>
    <t>Mali</t>
  </si>
  <si>
    <t>ML</t>
  </si>
  <si>
    <t>MLI</t>
  </si>
  <si>
    <t>🇲🇱</t>
  </si>
  <si>
    <t>Malta</t>
  </si>
  <si>
    <t>MT</t>
  </si>
  <si>
    <t>MTT</t>
  </si>
  <si>
    <t>🇲🇹</t>
  </si>
  <si>
    <t>Marshall Islands</t>
  </si>
  <si>
    <t>MH</t>
  </si>
  <si>
    <t>MHL</t>
  </si>
  <si>
    <t>🇲🇭</t>
  </si>
  <si>
    <t>Mauritania</t>
  </si>
  <si>
    <t>MR</t>
  </si>
  <si>
    <t>MRT</t>
  </si>
  <si>
    <t>MRU</t>
  </si>
  <si>
    <t>Ouguiya</t>
  </si>
  <si>
    <t>🇲🇷</t>
  </si>
  <si>
    <t>Mauritius</t>
  </si>
  <si>
    <t>MU</t>
  </si>
  <si>
    <t>MUS</t>
  </si>
  <si>
    <t>MUR</t>
  </si>
  <si>
    <t>Mauritius Rupee</t>
  </si>
  <si>
    <t>🇲🇺</t>
  </si>
  <si>
    <t>Mexico</t>
  </si>
  <si>
    <t>MX</t>
  </si>
  <si>
    <t>MXX</t>
  </si>
  <si>
    <t>MXN</t>
  </si>
  <si>
    <t>Mexican Peso</t>
  </si>
  <si>
    <t>🇲🇽</t>
  </si>
  <si>
    <t>Micronesia</t>
  </si>
  <si>
    <t>FM</t>
  </si>
  <si>
    <t>FMM</t>
  </si>
  <si>
    <t>🇫🇲</t>
  </si>
  <si>
    <t>Moldova</t>
  </si>
  <si>
    <t>MD</t>
  </si>
  <si>
    <t>MDA</t>
  </si>
  <si>
    <t>MDL</t>
  </si>
  <si>
    <t>Moldovan Leu</t>
  </si>
  <si>
    <t>🇲🇩</t>
  </si>
  <si>
    <t>Monaco</t>
  </si>
  <si>
    <t>MC</t>
  </si>
  <si>
    <t>MCO</t>
  </si>
  <si>
    <t>🇲🇨</t>
  </si>
  <si>
    <t>Mongolia</t>
  </si>
  <si>
    <t>MN</t>
  </si>
  <si>
    <t>MNG</t>
  </si>
  <si>
    <t>MNT</t>
  </si>
  <si>
    <t>Tugrik</t>
  </si>
  <si>
    <t>🇲🇳</t>
  </si>
  <si>
    <t>Montenegro</t>
  </si>
  <si>
    <t>ME</t>
  </si>
  <si>
    <t>MEE</t>
  </si>
  <si>
    <t>🇲🇪</t>
  </si>
  <si>
    <t>Morocco</t>
  </si>
  <si>
    <t>MA</t>
  </si>
  <si>
    <t>MAR</t>
  </si>
  <si>
    <t>MAD</t>
  </si>
  <si>
    <t>Moroccan Dirham</t>
  </si>
  <si>
    <t>🇲🇦</t>
  </si>
  <si>
    <t>Mozambique</t>
  </si>
  <si>
    <t>MZ</t>
  </si>
  <si>
    <t>MZZ</t>
  </si>
  <si>
    <t>MZN</t>
  </si>
  <si>
    <t>Mozambique Metical</t>
  </si>
  <si>
    <t>🇲🇿</t>
  </si>
  <si>
    <t>Myanmar</t>
  </si>
  <si>
    <t>MM</t>
  </si>
  <si>
    <t>MMR</t>
  </si>
  <si>
    <t>MMK</t>
  </si>
  <si>
    <t>Kyat</t>
  </si>
  <si>
    <t>🇲🇲</t>
  </si>
  <si>
    <t>Namibia</t>
  </si>
  <si>
    <t>NA</t>
  </si>
  <si>
    <t>NAM</t>
  </si>
  <si>
    <t>NAD</t>
  </si>
  <si>
    <t>Namibia Dollar</t>
  </si>
  <si>
    <t>🇳🇦</t>
  </si>
  <si>
    <t>Nauru</t>
  </si>
  <si>
    <t>NR</t>
  </si>
  <si>
    <t>NRU</t>
  </si>
  <si>
    <t>🇳🇷</t>
  </si>
  <si>
    <t>Nepal</t>
  </si>
  <si>
    <t>NP</t>
  </si>
  <si>
    <t>NPL</t>
  </si>
  <si>
    <t>NPR</t>
  </si>
  <si>
    <t>Nepalese Rupee</t>
  </si>
  <si>
    <t>🇳🇵</t>
  </si>
  <si>
    <t>Netherlands</t>
  </si>
  <si>
    <t>NL</t>
  </si>
  <si>
    <t>NLD</t>
  </si>
  <si>
    <t>🇳🇱</t>
  </si>
  <si>
    <t>New Zealand</t>
  </si>
  <si>
    <t>NZ</t>
  </si>
  <si>
    <t>NZL</t>
  </si>
  <si>
    <t>NZD</t>
  </si>
  <si>
    <t>New Zealand Dollar</t>
  </si>
  <si>
    <t>🇳🇿</t>
  </si>
  <si>
    <t>Nicaragua</t>
  </si>
  <si>
    <t>NI</t>
  </si>
  <si>
    <t>NIC</t>
  </si>
  <si>
    <t>NIO</t>
  </si>
  <si>
    <t>Cordoba Oro</t>
  </si>
  <si>
    <t>🇳🇮</t>
  </si>
  <si>
    <t>Niger</t>
  </si>
  <si>
    <t>NE</t>
  </si>
  <si>
    <t>NER</t>
  </si>
  <si>
    <t>🇳🇪</t>
  </si>
  <si>
    <t>Nigeria</t>
  </si>
  <si>
    <t>NG</t>
  </si>
  <si>
    <t>NGA</t>
  </si>
  <si>
    <t>NGN</t>
  </si>
  <si>
    <t>Naira</t>
  </si>
  <si>
    <t>🇳🇬</t>
  </si>
  <si>
    <t>Niue</t>
  </si>
  <si>
    <t>NU</t>
  </si>
  <si>
    <t>NUU</t>
  </si>
  <si>
    <t>🇳🇺</t>
  </si>
  <si>
    <t>North Korea</t>
  </si>
  <si>
    <t>KP</t>
  </si>
  <si>
    <t>KPK</t>
  </si>
  <si>
    <t>KPW</t>
  </si>
  <si>
    <t>North Korean Won</t>
  </si>
  <si>
    <t>🇰🇵</t>
  </si>
  <si>
    <t>Norway</t>
  </si>
  <si>
    <t>NO</t>
  </si>
  <si>
    <t>NOR</t>
  </si>
  <si>
    <t>NOK</t>
  </si>
  <si>
    <t>Norwegian Krone</t>
  </si>
  <si>
    <t>🇳🇴</t>
  </si>
  <si>
    <t>Oman</t>
  </si>
  <si>
    <t>OM</t>
  </si>
  <si>
    <t>OMN</t>
  </si>
  <si>
    <t>OMR</t>
  </si>
  <si>
    <t>Rial Omani</t>
  </si>
  <si>
    <t>🇴🇲</t>
  </si>
  <si>
    <t>Pakistan</t>
  </si>
  <si>
    <t>PK</t>
  </si>
  <si>
    <t>PKK</t>
  </si>
  <si>
    <t>PKR</t>
  </si>
  <si>
    <t>Pakistan Rupee</t>
  </si>
  <si>
    <t>🇵🇰</t>
  </si>
  <si>
    <t>Palau</t>
  </si>
  <si>
    <t>PW</t>
  </si>
  <si>
    <t>PWW</t>
  </si>
  <si>
    <t>🇵🇼</t>
  </si>
  <si>
    <t>Palestine</t>
  </si>
  <si>
    <t>PS</t>
  </si>
  <si>
    <t>PSE</t>
  </si>
  <si>
    <t>🇵🇸</t>
  </si>
  <si>
    <t>Panama</t>
  </si>
  <si>
    <t>PA</t>
  </si>
  <si>
    <t>PAN</t>
  </si>
  <si>
    <t>PAB</t>
  </si>
  <si>
    <t>Balboa</t>
  </si>
  <si>
    <t>🇵🇦</t>
  </si>
  <si>
    <t>Papua New Guinea</t>
  </si>
  <si>
    <t>PG</t>
  </si>
  <si>
    <t>PGG</t>
  </si>
  <si>
    <t>PGK</t>
  </si>
  <si>
    <t>Kina</t>
  </si>
  <si>
    <t>🇵🇬</t>
  </si>
  <si>
    <t>Paraguay</t>
  </si>
  <si>
    <t>PY</t>
  </si>
  <si>
    <t>PYY</t>
  </si>
  <si>
    <t>PYG</t>
  </si>
  <si>
    <t>Guarani</t>
  </si>
  <si>
    <t>🇵🇾</t>
  </si>
  <si>
    <t>Peru</t>
  </si>
  <si>
    <t>PE</t>
  </si>
  <si>
    <t>PER</t>
  </si>
  <si>
    <t>PEN</t>
  </si>
  <si>
    <t>Nuevo Sol</t>
  </si>
  <si>
    <t>🇵🇪</t>
  </si>
  <si>
    <t>Philippines</t>
  </si>
  <si>
    <t>PH</t>
  </si>
  <si>
    <t>PHL</t>
  </si>
  <si>
    <t>PHP</t>
  </si>
  <si>
    <t>Philippine Peso</t>
  </si>
  <si>
    <t>🇵🇭</t>
  </si>
  <si>
    <t>Poland</t>
  </si>
  <si>
    <t>PL</t>
  </si>
  <si>
    <t>PLL</t>
  </si>
  <si>
    <t>PLN</t>
  </si>
  <si>
    <t>Zloty</t>
  </si>
  <si>
    <t>🇵🇱</t>
  </si>
  <si>
    <t>Portugal</t>
  </si>
  <si>
    <t>PT</t>
  </si>
  <si>
    <t>PTT</t>
  </si>
  <si>
    <t>🇵🇹</t>
  </si>
  <si>
    <t>Puerto Rico</t>
  </si>
  <si>
    <t>PR</t>
  </si>
  <si>
    <t>PRI</t>
  </si>
  <si>
    <t>🇵🇷</t>
  </si>
  <si>
    <t>Qatar</t>
  </si>
  <si>
    <t>QA</t>
  </si>
  <si>
    <t>QAT</t>
  </si>
  <si>
    <t>QAR</t>
  </si>
  <si>
    <t>Qatari Rial</t>
  </si>
  <si>
    <t>🇶🇦</t>
  </si>
  <si>
    <t>Republic of the Congo</t>
  </si>
  <si>
    <t>CG</t>
  </si>
  <si>
    <t>CGG</t>
  </si>
  <si>
    <t>🇨🇬</t>
  </si>
  <si>
    <t>Romania</t>
  </si>
  <si>
    <t>RO</t>
  </si>
  <si>
    <t>ROU</t>
  </si>
  <si>
    <t>RON</t>
  </si>
  <si>
    <t>Romanian Leu</t>
  </si>
  <si>
    <t>🇷🇴</t>
  </si>
  <si>
    <t>Russia</t>
  </si>
  <si>
    <t>RU</t>
  </si>
  <si>
    <t>RUS</t>
  </si>
  <si>
    <t>RUB</t>
  </si>
  <si>
    <t>Russian Ruble</t>
  </si>
  <si>
    <t>🇷🇺</t>
  </si>
  <si>
    <t>Rwanda</t>
  </si>
  <si>
    <t>RW</t>
  </si>
  <si>
    <t>RWA</t>
  </si>
  <si>
    <t>RWF</t>
  </si>
  <si>
    <t>Rwanda Franc</t>
  </si>
  <si>
    <t>🇷🇼</t>
  </si>
  <si>
    <t>Saint Kitts and Nevis</t>
  </si>
  <si>
    <t>KN</t>
  </si>
  <si>
    <t>KNA</t>
  </si>
  <si>
    <t>🇰🇳</t>
  </si>
  <si>
    <t>Saint Vincent and the Grenadines</t>
  </si>
  <si>
    <t>VC</t>
  </si>
  <si>
    <t>VCT</t>
  </si>
  <si>
    <t>🇻🇨</t>
  </si>
  <si>
    <t>Samoa</t>
  </si>
  <si>
    <t>WS</t>
  </si>
  <si>
    <t>WSM</t>
  </si>
  <si>
    <t>WST</t>
  </si>
  <si>
    <t>Tala</t>
  </si>
  <si>
    <t>🇼🇸</t>
  </si>
  <si>
    <t>San Marino</t>
  </si>
  <si>
    <t>SM</t>
  </si>
  <si>
    <t>SMR</t>
  </si>
  <si>
    <t>🇸🇲</t>
  </si>
  <si>
    <t>Sao Tome and Principe</t>
  </si>
  <si>
    <t>ST</t>
  </si>
  <si>
    <t>STP</t>
  </si>
  <si>
    <t>STN</t>
  </si>
  <si>
    <t>Dobra</t>
  </si>
  <si>
    <t>🇸🇹</t>
  </si>
  <si>
    <t>Saudi Arabia</t>
  </si>
  <si>
    <t>SA</t>
  </si>
  <si>
    <t>SAU</t>
  </si>
  <si>
    <t>SAR</t>
  </si>
  <si>
    <t>Saudi Riyal</t>
  </si>
  <si>
    <t>🇸🇦</t>
  </si>
  <si>
    <t>Senegal</t>
  </si>
  <si>
    <t>SN</t>
  </si>
  <si>
    <t>SNN</t>
  </si>
  <si>
    <t>🇸🇳</t>
  </si>
  <si>
    <t>Serbia</t>
  </si>
  <si>
    <t>RS</t>
  </si>
  <si>
    <t>RSB</t>
  </si>
  <si>
    <t>RSD</t>
  </si>
  <si>
    <t>Serbian Dinar</t>
  </si>
  <si>
    <t>🇷🇸</t>
  </si>
  <si>
    <t>Seychelles</t>
  </si>
  <si>
    <t>SC</t>
  </si>
  <si>
    <t>SCC</t>
  </si>
  <si>
    <t>SCR</t>
  </si>
  <si>
    <t>Seychelles Rupee</t>
  </si>
  <si>
    <t>🇸🇨</t>
  </si>
  <si>
    <t>Sierra Leone</t>
  </si>
  <si>
    <t>SL</t>
  </si>
  <si>
    <t>SLE</t>
  </si>
  <si>
    <t>SLL</t>
  </si>
  <si>
    <t>Leone</t>
  </si>
  <si>
    <t>🇸🇱</t>
  </si>
  <si>
    <t>Singapore</t>
  </si>
  <si>
    <t>SG</t>
  </si>
  <si>
    <t>SGP</t>
  </si>
  <si>
    <t>SGD</t>
  </si>
  <si>
    <t>Singapore Dollar</t>
  </si>
  <si>
    <t>🇸🇬</t>
  </si>
  <si>
    <t>Slovakia</t>
  </si>
  <si>
    <t>SK</t>
  </si>
  <si>
    <t>SKK</t>
  </si>
  <si>
    <t>🇸🇰</t>
  </si>
  <si>
    <t>Slovenia</t>
  </si>
  <si>
    <t>SI</t>
  </si>
  <si>
    <t>SIN</t>
  </si>
  <si>
    <t>🇸🇮</t>
  </si>
  <si>
    <t>Solomon Islands</t>
  </si>
  <si>
    <t>SB</t>
  </si>
  <si>
    <t>SBB</t>
  </si>
  <si>
    <t>SBD</t>
  </si>
  <si>
    <t>Solomon Islands Dollar</t>
  </si>
  <si>
    <t>🇸🇧</t>
  </si>
  <si>
    <t>Somalia</t>
  </si>
  <si>
    <t>SO</t>
  </si>
  <si>
    <t>SOM</t>
  </si>
  <si>
    <t>SOS</t>
  </si>
  <si>
    <t>Somali Shilling</t>
  </si>
  <si>
    <t>🇸🇴</t>
  </si>
  <si>
    <t>South Africa</t>
  </si>
  <si>
    <t>ZA</t>
  </si>
  <si>
    <t>ZAF</t>
  </si>
  <si>
    <t>ZAR</t>
  </si>
  <si>
    <t>Rand</t>
  </si>
  <si>
    <t>🇿🇦</t>
  </si>
  <si>
    <t>South Korea</t>
  </si>
  <si>
    <t>KR</t>
  </si>
  <si>
    <t>KRR</t>
  </si>
  <si>
    <t>KRW</t>
  </si>
  <si>
    <t>Won</t>
  </si>
  <si>
    <t>🇰🇷</t>
  </si>
  <si>
    <t>South Sudan</t>
  </si>
  <si>
    <t>SS</t>
  </si>
  <si>
    <t>SSD</t>
  </si>
  <si>
    <t>SSP</t>
  </si>
  <si>
    <t>South Sudanese Pound</t>
  </si>
  <si>
    <t>🇸🇸</t>
  </si>
  <si>
    <t>Spain</t>
  </si>
  <si>
    <t>ES</t>
  </si>
  <si>
    <t>ESP</t>
  </si>
  <si>
    <t>🇪🇸</t>
  </si>
  <si>
    <t>Sri Lanka</t>
  </si>
  <si>
    <t>LK</t>
  </si>
  <si>
    <t>LKA</t>
  </si>
  <si>
    <t>LKR</t>
  </si>
  <si>
    <t>Sri Lanka Rupee</t>
  </si>
  <si>
    <t>🇱🇰</t>
  </si>
  <si>
    <t>Sudan</t>
  </si>
  <si>
    <t>SD</t>
  </si>
  <si>
    <t>SDN</t>
  </si>
  <si>
    <t>SDG</t>
  </si>
  <si>
    <t>Sudanese Pound</t>
  </si>
  <si>
    <t>🇸🇩</t>
  </si>
  <si>
    <t>Suriname</t>
  </si>
  <si>
    <t>SR</t>
  </si>
  <si>
    <t>SRR</t>
  </si>
  <si>
    <t>SRD</t>
  </si>
  <si>
    <t>Surinam Dollar</t>
  </si>
  <si>
    <t>🇸🇷</t>
  </si>
  <si>
    <t>Svalbard and Jan Mayen</t>
  </si>
  <si>
    <t>SJ</t>
  </si>
  <si>
    <t>SJM</t>
  </si>
  <si>
    <t>🇸🇯</t>
  </si>
  <si>
    <t>Swaziland</t>
  </si>
  <si>
    <t>SZ</t>
  </si>
  <si>
    <t>SZZ</t>
  </si>
  <si>
    <t>SZL</t>
  </si>
  <si>
    <t>Lilangeni</t>
  </si>
  <si>
    <t>🇸🇿</t>
  </si>
  <si>
    <t>Sweden</t>
  </si>
  <si>
    <t>SE</t>
  </si>
  <si>
    <t>SEE</t>
  </si>
  <si>
    <t>SEK</t>
  </si>
  <si>
    <t>Swedish Krona</t>
  </si>
  <si>
    <t>🇸🇪</t>
  </si>
  <si>
    <t>Switzerland</t>
  </si>
  <si>
    <t>CHE</t>
  </si>
  <si>
    <t>Swiss franc</t>
  </si>
  <si>
    <t>🇨🇭</t>
  </si>
  <si>
    <t>Syria</t>
  </si>
  <si>
    <t>SY</t>
  </si>
  <si>
    <t>SYR</t>
  </si>
  <si>
    <t>SYP</t>
  </si>
  <si>
    <t>Syrian Pound</t>
  </si>
  <si>
    <t>🇸🇾</t>
  </si>
  <si>
    <t>Taiwan</t>
  </si>
  <si>
    <t>TW</t>
  </si>
  <si>
    <t>TWN</t>
  </si>
  <si>
    <t>TWD</t>
  </si>
  <si>
    <t>New Taiwan Dollar</t>
  </si>
  <si>
    <t>🇹🇼</t>
  </si>
  <si>
    <t>Tajikistan</t>
  </si>
  <si>
    <t>TJ</t>
  </si>
  <si>
    <t>TJK</t>
  </si>
  <si>
    <t>TJS</t>
  </si>
  <si>
    <t>Somoni</t>
  </si>
  <si>
    <t>🇹🇯</t>
  </si>
  <si>
    <t>Tanzania</t>
  </si>
  <si>
    <t>TZ</t>
  </si>
  <si>
    <t>TZA</t>
  </si>
  <si>
    <t>TZS</t>
  </si>
  <si>
    <t>Tanzanian Shilling</t>
  </si>
  <si>
    <t>🇹🇿</t>
  </si>
  <si>
    <t>Thailand</t>
  </si>
  <si>
    <t>THA</t>
  </si>
  <si>
    <t>THB</t>
  </si>
  <si>
    <t>Baht</t>
  </si>
  <si>
    <t>🇹🇭</t>
  </si>
  <si>
    <t>Togo</t>
  </si>
  <si>
    <t>TG</t>
  </si>
  <si>
    <t>TGO</t>
  </si>
  <si>
    <t>🇹🇬</t>
  </si>
  <si>
    <t>Tokelau</t>
  </si>
  <si>
    <t>TK</t>
  </si>
  <si>
    <t>TKL</t>
  </si>
  <si>
    <t>🇹🇰</t>
  </si>
  <si>
    <t>Tonga</t>
  </si>
  <si>
    <t>TO</t>
  </si>
  <si>
    <t>TON</t>
  </si>
  <si>
    <t>TOP</t>
  </si>
  <si>
    <t>Pa’anga</t>
  </si>
  <si>
    <t>🇹🇴</t>
  </si>
  <si>
    <t>Trinidad and Tobago</t>
  </si>
  <si>
    <t>TT</t>
  </si>
  <si>
    <t>TTO</t>
  </si>
  <si>
    <t>TTD</t>
  </si>
  <si>
    <t>Trinidad and Tobago Dollar</t>
  </si>
  <si>
    <t>🇹🇹</t>
  </si>
  <si>
    <t>Tunisia</t>
  </si>
  <si>
    <t>TN</t>
  </si>
  <si>
    <t>TNN</t>
  </si>
  <si>
    <t>TND</t>
  </si>
  <si>
    <t>Tunisian Dinar</t>
  </si>
  <si>
    <t>🇹🇳</t>
  </si>
  <si>
    <t>Turkey</t>
  </si>
  <si>
    <t>TR</t>
  </si>
  <si>
    <t>TRR</t>
  </si>
  <si>
    <t>TRY</t>
  </si>
  <si>
    <t>Turkish Lira</t>
  </si>
  <si>
    <t>🇹🇷</t>
  </si>
  <si>
    <t>Turkmenistan</t>
  </si>
  <si>
    <t>TM</t>
  </si>
  <si>
    <t>TMM</t>
  </si>
  <si>
    <t>TMT</t>
  </si>
  <si>
    <t>Turkmenistan New Manat</t>
  </si>
  <si>
    <t>🇹🇲</t>
  </si>
  <si>
    <t>Tuvalu</t>
  </si>
  <si>
    <t>TV</t>
  </si>
  <si>
    <t>TVV</t>
  </si>
  <si>
    <t>🇹🇻</t>
  </si>
  <si>
    <t>Uganda</t>
  </si>
  <si>
    <t>UG</t>
  </si>
  <si>
    <t>UGA</t>
  </si>
  <si>
    <t>UGX</t>
  </si>
  <si>
    <t>Uganda Shilling</t>
  </si>
  <si>
    <t>🇺🇬</t>
  </si>
  <si>
    <t>Ukraine</t>
  </si>
  <si>
    <t>UA</t>
  </si>
  <si>
    <t>UAR</t>
  </si>
  <si>
    <t>UAH</t>
  </si>
  <si>
    <t>Hryvnia</t>
  </si>
  <si>
    <t>🇺🇦</t>
  </si>
  <si>
    <t>United Arab Emirates</t>
  </si>
  <si>
    <t>AE</t>
  </si>
  <si>
    <t>AEE</t>
  </si>
  <si>
    <t>AED</t>
  </si>
  <si>
    <t>UAE Dirham</t>
  </si>
  <si>
    <t>🇦🇪</t>
  </si>
  <si>
    <t>United Kingdom</t>
  </si>
  <si>
    <t>GB</t>
  </si>
  <si>
    <t>GBR</t>
  </si>
  <si>
    <t>🇬🇧</t>
  </si>
  <si>
    <t>United States</t>
  </si>
  <si>
    <t>US</t>
  </si>
  <si>
    <t>USA</t>
  </si>
  <si>
    <t>🇺🇸</t>
  </si>
  <si>
    <t>Uruguay</t>
  </si>
  <si>
    <t>UY</t>
  </si>
  <si>
    <t>UYY</t>
  </si>
  <si>
    <t>UYU</t>
  </si>
  <si>
    <t>Peso Uruguayo</t>
  </si>
  <si>
    <t>🇺🇾</t>
  </si>
  <si>
    <t>Uzbekistan</t>
  </si>
  <si>
    <t>UZ</t>
  </si>
  <si>
    <t>UZB</t>
  </si>
  <si>
    <t>UZS</t>
  </si>
  <si>
    <t>Uzbekistan Sum</t>
  </si>
  <si>
    <t>🇺🇿</t>
  </si>
  <si>
    <t>Vanuatu</t>
  </si>
  <si>
    <t>VU</t>
  </si>
  <si>
    <t>VUT</t>
  </si>
  <si>
    <t>VUV</t>
  </si>
  <si>
    <t>Vatu</t>
  </si>
  <si>
    <t>🇻🇺</t>
  </si>
  <si>
    <t>Vatican</t>
  </si>
  <si>
    <t>VA</t>
  </si>
  <si>
    <t>VAT</t>
  </si>
  <si>
    <t>🇻🇦</t>
  </si>
  <si>
    <t>Venezuela</t>
  </si>
  <si>
    <t>VE</t>
  </si>
  <si>
    <t>VEN</t>
  </si>
  <si>
    <t>VEF</t>
  </si>
  <si>
    <t>Bolivar</t>
  </si>
  <si>
    <t>🇻🇪</t>
  </si>
  <si>
    <t>Vietnam</t>
  </si>
  <si>
    <t>VN</t>
  </si>
  <si>
    <t>VNM</t>
  </si>
  <si>
    <t>VND</t>
  </si>
  <si>
    <t>Dong</t>
  </si>
  <si>
    <t>🇻🇳</t>
  </si>
  <si>
    <t>Western Sahara</t>
  </si>
  <si>
    <t>EH</t>
  </si>
  <si>
    <t>EHH</t>
  </si>
  <si>
    <t>🇪🇭</t>
  </si>
  <si>
    <t>Yemen</t>
  </si>
  <si>
    <t>YE</t>
  </si>
  <si>
    <t>YEM</t>
  </si>
  <si>
    <t>YER</t>
  </si>
  <si>
    <t>Yemeni Rial</t>
  </si>
  <si>
    <t>🇾🇪</t>
  </si>
  <si>
    <t>Zambia</t>
  </si>
  <si>
    <t>ZM</t>
  </si>
  <si>
    <t>ZMB</t>
  </si>
  <si>
    <t>ZMW</t>
  </si>
  <si>
    <t>Zambian Kwacha</t>
  </si>
  <si>
    <t>🇿🇲</t>
  </si>
  <si>
    <t>Zimbabwe</t>
  </si>
  <si>
    <t>ZW</t>
  </si>
  <si>
    <t>ZWE</t>
  </si>
  <si>
    <t>ZWL</t>
  </si>
  <si>
    <t>Zimbabwe Dollar</t>
  </si>
  <si>
    <t>🇿🇼</t>
  </si>
  <si>
    <t>Raw country list</t>
  </si>
  <si>
    <t>Most common used currency code</t>
  </si>
  <si>
    <t>Guinea Bissau</t>
  </si>
  <si>
    <t>Hong-Kong</t>
  </si>
  <si>
    <t>HongKong</t>
  </si>
  <si>
    <t>New-Zealand</t>
  </si>
  <si>
    <t>NewZealand</t>
  </si>
  <si>
    <t>Korea</t>
  </si>
  <si>
    <t>SouthKorea</t>
  </si>
  <si>
    <t>Korea, South</t>
  </si>
  <si>
    <t>UK</t>
  </si>
  <si>
    <t>Great Britain</t>
  </si>
  <si>
    <t>Britain</t>
  </si>
  <si>
    <t>Carriage mode</t>
  </si>
  <si>
    <t>By mode</t>
  </si>
  <si>
    <t>Truck</t>
  </si>
  <si>
    <t>By truck</t>
  </si>
  <si>
    <t>Barge</t>
  </si>
  <si>
    <t>By barge</t>
  </si>
  <si>
    <t>Rail</t>
  </si>
  <si>
    <t>By rail</t>
  </si>
  <si>
    <t>Time frame</t>
  </si>
  <si>
    <t>Dates</t>
  </si>
  <si>
    <t>24 months in the past</t>
  </si>
  <si>
    <t>12 months in the past</t>
  </si>
  <si>
    <t>9 months in the past</t>
  </si>
  <si>
    <t>6 months in the past</t>
  </si>
  <si>
    <t>3 months in the past</t>
  </si>
  <si>
    <t>1 month in the past</t>
  </si>
  <si>
    <t>2 weeks in the past</t>
  </si>
  <si>
    <t>1 week in the past</t>
  </si>
  <si>
    <t>Today</t>
  </si>
  <si>
    <t>1 week in the future</t>
  </si>
  <si>
    <t>2 weeks in the future</t>
  </si>
  <si>
    <t>1 month in the future</t>
  </si>
  <si>
    <t>3 months in the future</t>
  </si>
  <si>
    <t>6 months in the future</t>
  </si>
  <si>
    <t>9 months in the future</t>
  </si>
  <si>
    <t>12 months in the future</t>
  </si>
  <si>
    <t>24 months in the future</t>
  </si>
  <si>
    <t>Yes/No</t>
  </si>
  <si>
    <t>Yes</t>
  </si>
  <si>
    <t>No</t>
  </si>
  <si>
    <t>No data</t>
  </si>
  <si>
    <t>ISO 4217 most used currency code</t>
  </si>
  <si>
    <t>ISO 4217 most used currency names</t>
  </si>
  <si>
    <t>Low exchange rate</t>
  </si>
  <si>
    <t>Updated according to Sungwoo's requierements.</t>
  </si>
  <si>
    <t>Currency pairs</t>
  </si>
  <si>
    <t>Exchange rates</t>
  </si>
  <si>
    <t>Unformated currency</t>
  </si>
  <si>
    <t>Unformated exchange rates</t>
  </si>
  <si>
    <t>Explanation</t>
  </si>
  <si>
    <t>USD/AUD</t>
  </si>
  <si>
    <t>EUR/AUD</t>
  </si>
  <si>
    <t>CNY/AUD</t>
  </si>
  <si>
    <t>BRL/AUD</t>
  </si>
  <si>
    <t>CAD/AUD</t>
  </si>
  <si>
    <t>CHF/AUD</t>
  </si>
  <si>
    <t>CZK/AUD</t>
  </si>
  <si>
    <t>DKK/AUD</t>
  </si>
  <si>
    <t>GBP/AUD</t>
  </si>
  <si>
    <t>HKD/AUD</t>
  </si>
  <si>
    <t>HUF/AUD</t>
  </si>
  <si>
    <t>IDR/AUD</t>
  </si>
  <si>
    <t>INR/AUD</t>
  </si>
  <si>
    <t>JPY/AUD</t>
  </si>
  <si>
    <t>KRW/AUD</t>
  </si>
  <si>
    <t>MXN/AUD</t>
  </si>
  <si>
    <t>MYR/AUD</t>
  </si>
  <si>
    <t>NOK/AUD</t>
  </si>
  <si>
    <t>NZD/AUD</t>
  </si>
  <si>
    <t>PHP/AUD</t>
  </si>
  <si>
    <t>PLN/AUD</t>
  </si>
  <si>
    <t>RUB/AUD</t>
  </si>
  <si>
    <t>SEK/AUD</t>
  </si>
  <si>
    <t>SGD/AUD</t>
  </si>
  <si>
    <t>THB/AUD</t>
  </si>
  <si>
    <t>TRY/AUD</t>
  </si>
  <si>
    <t>TWD/AUD</t>
  </si>
  <si>
    <t>VND/AUD</t>
  </si>
  <si>
    <t>ZAR/AUD</t>
  </si>
  <si>
    <t>USD/BRL</t>
  </si>
  <si>
    <t>EUR/BRL</t>
  </si>
  <si>
    <t>CNY/BRL</t>
  </si>
  <si>
    <t>AUD/BRL</t>
  </si>
  <si>
    <t>CAD/BRL</t>
  </si>
  <si>
    <t>CHF/BRL</t>
  </si>
  <si>
    <t>CZK/BRL</t>
  </si>
  <si>
    <t>DKK/BRL</t>
  </si>
  <si>
    <t>GBP/BRL</t>
  </si>
  <si>
    <t>HKD/BRL</t>
  </si>
  <si>
    <t>HUF/BRL</t>
  </si>
  <si>
    <t>IDR/BRL</t>
  </si>
  <si>
    <t>INR/BRL</t>
  </si>
  <si>
    <t>JPY/BRL</t>
  </si>
  <si>
    <t>KRW/BRL</t>
  </si>
  <si>
    <t>MXN/BRL</t>
  </si>
  <si>
    <t>MYR/BRL</t>
  </si>
  <si>
    <t>NOK/BRL</t>
  </si>
  <si>
    <t>NZD/BRL</t>
  </si>
  <si>
    <t>PHP/BRL</t>
  </si>
  <si>
    <t>PLN/BRL</t>
  </si>
  <si>
    <t>RUB/BRL</t>
  </si>
  <si>
    <t>SEK/BRL</t>
  </si>
  <si>
    <t>SGD/BRL</t>
  </si>
  <si>
    <t>THB/BRL</t>
  </si>
  <si>
    <t>TRY/BRL</t>
  </si>
  <si>
    <t>TWD/BRL</t>
  </si>
  <si>
    <t>VND/BRL</t>
  </si>
  <si>
    <t>ZAR/BRL</t>
  </si>
  <si>
    <t>USD/CAD</t>
  </si>
  <si>
    <t>EUR/CAD</t>
  </si>
  <si>
    <t>CNY/CAD</t>
  </si>
  <si>
    <t>AUD/CAD</t>
  </si>
  <si>
    <t>BRL/CAD</t>
  </si>
  <si>
    <t>CHF/CAD</t>
  </si>
  <si>
    <t>CZK/CAD</t>
  </si>
  <si>
    <t>DKK/CAD</t>
  </si>
  <si>
    <t>GBP/CAD</t>
  </si>
  <si>
    <t>HKD/CAD</t>
  </si>
  <si>
    <t>HUF/CAD</t>
  </si>
  <si>
    <t>IDR/CAD</t>
  </si>
  <si>
    <t>INR/CAD</t>
  </si>
  <si>
    <t>JPY/CAD</t>
  </si>
  <si>
    <t>KRW/CAD</t>
  </si>
  <si>
    <t>MXN/CAD</t>
  </si>
  <si>
    <t>MYR/CAD</t>
  </si>
  <si>
    <t>NOK/CAD</t>
  </si>
  <si>
    <t>NZD/CAD</t>
  </si>
  <si>
    <t>PHP/CAD</t>
  </si>
  <si>
    <t>PLN/CAD</t>
  </si>
  <si>
    <t>RUB/CAD</t>
  </si>
  <si>
    <t>SEK/CAD</t>
  </si>
  <si>
    <t>SGD/CAD</t>
  </si>
  <si>
    <t>THB/CAD</t>
  </si>
  <si>
    <t>TRY/CAD</t>
  </si>
  <si>
    <t>TWD/CAD</t>
  </si>
  <si>
    <t>VND/CAD</t>
  </si>
  <si>
    <t>ZAR/CAD</t>
  </si>
  <si>
    <t>USD/CHF</t>
  </si>
  <si>
    <t>EUR/CHF</t>
  </si>
  <si>
    <t>CNY/CHF</t>
  </si>
  <si>
    <t>AUD/CHF</t>
  </si>
  <si>
    <t>BRL/CHF</t>
  </si>
  <si>
    <t>CAD/CHF</t>
  </si>
  <si>
    <t>CZK/CHF</t>
  </si>
  <si>
    <t>DKK/CHF</t>
  </si>
  <si>
    <t>GBP/CHF</t>
  </si>
  <si>
    <t>HKD/CHF</t>
  </si>
  <si>
    <t>HUF/CHF</t>
  </si>
  <si>
    <t>IDR/CHF</t>
  </si>
  <si>
    <t>INR/CHF</t>
  </si>
  <si>
    <t>JPY/CHF</t>
  </si>
  <si>
    <t>KRW/CHF</t>
  </si>
  <si>
    <t>MXN/CHF</t>
  </si>
  <si>
    <t>MYR/CHF</t>
  </si>
  <si>
    <t>NOK/CHF</t>
  </si>
  <si>
    <t>NZD/CHF</t>
  </si>
  <si>
    <t>PHP/CHF</t>
  </si>
  <si>
    <t>PLN/CHF</t>
  </si>
  <si>
    <t>RUB/CHF</t>
  </si>
  <si>
    <t>SEK/CHF</t>
  </si>
  <si>
    <t>SGD/CHF</t>
  </si>
  <si>
    <t>THB/CHF</t>
  </si>
  <si>
    <t>TRY/CHF</t>
  </si>
  <si>
    <t>TWD/CHF</t>
  </si>
  <si>
    <t>VND/CHF</t>
  </si>
  <si>
    <t>ZAR/CHF</t>
  </si>
  <si>
    <t>USD/CNY</t>
  </si>
  <si>
    <t>EUR/CNY</t>
  </si>
  <si>
    <t>AUD/CNY</t>
  </si>
  <si>
    <t>BRL/CNY</t>
  </si>
  <si>
    <t>CAD/CNY</t>
  </si>
  <si>
    <t>CZK/CNY</t>
  </si>
  <si>
    <t>DKK/CNY</t>
  </si>
  <si>
    <t>GBP/CNY</t>
  </si>
  <si>
    <t>HKD/CNY</t>
  </si>
  <si>
    <t>HUF/CNY</t>
  </si>
  <si>
    <t>IDR/CNY</t>
  </si>
  <si>
    <t>INR/CNY</t>
  </si>
  <si>
    <t>JPY/CNY</t>
  </si>
  <si>
    <t>KRW/CNY</t>
  </si>
  <si>
    <t>MXN/CNY</t>
  </si>
  <si>
    <t>MYR/CNY</t>
  </si>
  <si>
    <t>NOK/CNY</t>
  </si>
  <si>
    <t>NZD/CNY</t>
  </si>
  <si>
    <t>PHP/CNY</t>
  </si>
  <si>
    <t>PLN/CNY</t>
  </si>
  <si>
    <t>RUB/CNY</t>
  </si>
  <si>
    <t>SEK/CNY</t>
  </si>
  <si>
    <t>SGD/CNY</t>
  </si>
  <si>
    <t>THB/CNY</t>
  </si>
  <si>
    <t>TRY/CNY</t>
  </si>
  <si>
    <t>TWD/CNY</t>
  </si>
  <si>
    <t>VND/CNY</t>
  </si>
  <si>
    <t>ZAR/CNY</t>
  </si>
  <si>
    <t>USD/CZK</t>
  </si>
  <si>
    <t>EUR/CZK</t>
  </si>
  <si>
    <t>CNY/CZK</t>
  </si>
  <si>
    <t>AUD/CZK</t>
  </si>
  <si>
    <t>BRL/CZK</t>
  </si>
  <si>
    <t>CAD/CZK</t>
  </si>
  <si>
    <t>CHF/CZK</t>
  </si>
  <si>
    <t>JPY/CZK</t>
  </si>
  <si>
    <t>DKK/CZK</t>
  </si>
  <si>
    <t>GBP/CZK</t>
  </si>
  <si>
    <t>HKD/CZK</t>
  </si>
  <si>
    <t>HUF/CZK</t>
  </si>
  <si>
    <t>IDR/CZK</t>
  </si>
  <si>
    <t>INR/CZK</t>
  </si>
  <si>
    <t>KRW/CZK</t>
  </si>
  <si>
    <t>MXN/CZK</t>
  </si>
  <si>
    <t>MYR/CZK</t>
  </si>
  <si>
    <t>NOK/CZK</t>
  </si>
  <si>
    <t>NZD/CZK</t>
  </si>
  <si>
    <t>PHP/CZK</t>
  </si>
  <si>
    <t>PLN/CZK</t>
  </si>
  <si>
    <t>RUB/CZK</t>
  </si>
  <si>
    <t>SEK/CZK</t>
  </si>
  <si>
    <t>SGD/CZK</t>
  </si>
  <si>
    <t>THB/CZK</t>
  </si>
  <si>
    <t>TRY/CZK</t>
  </si>
  <si>
    <t>TWD/CZK</t>
  </si>
  <si>
    <t>VND/CZK</t>
  </si>
  <si>
    <t>ZAR/CZK</t>
  </si>
  <si>
    <t>USD/DKK</t>
  </si>
  <si>
    <t>EUR/DKK</t>
  </si>
  <si>
    <t>CNY/DKK</t>
  </si>
  <si>
    <t>AUD/DKK</t>
  </si>
  <si>
    <t>BRL/DKK</t>
  </si>
  <si>
    <t>CAD/DKK</t>
  </si>
  <si>
    <t>CHF/DKK</t>
  </si>
  <si>
    <t>CZK/DKK</t>
  </si>
  <si>
    <t>GBP/DKK</t>
  </si>
  <si>
    <t>HKD/DKK</t>
  </si>
  <si>
    <t>HUF/DKK</t>
  </si>
  <si>
    <t>IDR/DKK</t>
  </si>
  <si>
    <t>INR/DKK</t>
  </si>
  <si>
    <t>JPY/DKK</t>
  </si>
  <si>
    <t>KRW/DKK</t>
  </si>
  <si>
    <t>MXN/DKK</t>
  </si>
  <si>
    <t>MYR/DKK</t>
  </si>
  <si>
    <t>NOK/DKK</t>
  </si>
  <si>
    <t>NZD/DKK</t>
  </si>
  <si>
    <t>PHP/DKK</t>
  </si>
  <si>
    <t>PLN/DKK</t>
  </si>
  <si>
    <t>RUB/DKK</t>
  </si>
  <si>
    <t>SEK/DKK</t>
  </si>
  <si>
    <t>SGD/DKK</t>
  </si>
  <si>
    <t>THB/DKK</t>
  </si>
  <si>
    <t>TRY/DKK</t>
  </si>
  <si>
    <t>TWD/DKK</t>
  </si>
  <si>
    <t>VND/DKK</t>
  </si>
  <si>
    <t>ZAR/DKK</t>
  </si>
  <si>
    <t>USD/EUR</t>
  </si>
  <si>
    <t>CNY/EUR</t>
  </si>
  <si>
    <t>AUD/EUR</t>
  </si>
  <si>
    <t>BRL/EUR</t>
  </si>
  <si>
    <t>CAD/EUR</t>
  </si>
  <si>
    <t>CHF/EUR</t>
  </si>
  <si>
    <t>CZK/EUR</t>
  </si>
  <si>
    <t>GBP/EUR</t>
  </si>
  <si>
    <t>HKD/EUR</t>
  </si>
  <si>
    <t>HUF/EUR</t>
  </si>
  <si>
    <t>IDR/EUR</t>
  </si>
  <si>
    <t>INR/EUR</t>
  </si>
  <si>
    <t>JPY/EUR</t>
  </si>
  <si>
    <t>KRW/EUR</t>
  </si>
  <si>
    <t>MXN/EUR</t>
  </si>
  <si>
    <t>MYR/EUR</t>
  </si>
  <si>
    <t>NOK/EUR</t>
  </si>
  <si>
    <t>NZD/EUR</t>
  </si>
  <si>
    <t>PHP/EUR</t>
  </si>
  <si>
    <t>PLN/EUR</t>
  </si>
  <si>
    <t>RUB/EUR</t>
  </si>
  <si>
    <t>SEK/EUR</t>
  </si>
  <si>
    <t>SGD/EUR</t>
  </si>
  <si>
    <t>THB/EUR</t>
  </si>
  <si>
    <t>TRY/EUR</t>
  </si>
  <si>
    <t>TWD/EUR</t>
  </si>
  <si>
    <t>VND/EUR</t>
  </si>
  <si>
    <t>ZAR/EUR</t>
  </si>
  <si>
    <t>USD/GBP</t>
  </si>
  <si>
    <t>EUR/GBP</t>
  </si>
  <si>
    <t>CNY/GBP</t>
  </si>
  <si>
    <t>AUD/GBP</t>
  </si>
  <si>
    <t>BRL/GBP</t>
  </si>
  <si>
    <t>CAD/GBP</t>
  </si>
  <si>
    <t>CHF/GBP</t>
  </si>
  <si>
    <t>CZK/GBP</t>
  </si>
  <si>
    <t>DKK/GBP</t>
  </si>
  <si>
    <t>HKD/GBP</t>
  </si>
  <si>
    <t>HUF/GBP</t>
  </si>
  <si>
    <t>IDR/GBP</t>
  </si>
  <si>
    <t>INR/GBP</t>
  </si>
  <si>
    <t>JPY/GBP</t>
  </si>
  <si>
    <t>KRW/GBP</t>
  </si>
  <si>
    <t>MXN/GBP</t>
  </si>
  <si>
    <t>MYR/GBP</t>
  </si>
  <si>
    <t>NOK/GBP</t>
  </si>
  <si>
    <t>NZD/GBP</t>
  </si>
  <si>
    <t>PHP/GBP</t>
  </si>
  <si>
    <t>PLN/GBP</t>
  </si>
  <si>
    <t>RUB/GBP</t>
  </si>
  <si>
    <t>SEK/GBP</t>
  </si>
  <si>
    <t>SGD/GBP</t>
  </si>
  <si>
    <t>THB/GBP</t>
  </si>
  <si>
    <t>TRY/GBP</t>
  </si>
  <si>
    <t>TWD/GBP</t>
  </si>
  <si>
    <t>VND/GBP</t>
  </si>
  <si>
    <t>ZAR/GBP</t>
  </si>
  <si>
    <t>USD/HKD</t>
  </si>
  <si>
    <t>EUR/HKD</t>
  </si>
  <si>
    <t>CNY/HKD</t>
  </si>
  <si>
    <t>AUD/HKD</t>
  </si>
  <si>
    <t>BRL/HKD</t>
  </si>
  <si>
    <t>CAD/HKD</t>
  </si>
  <si>
    <t>CHF/HKD</t>
  </si>
  <si>
    <t>CZK/HKD</t>
  </si>
  <si>
    <t>DKK/HKD</t>
  </si>
  <si>
    <t>GBP/HKD</t>
  </si>
  <si>
    <t>JPY/HKD</t>
  </si>
  <si>
    <t>HUF/HKD</t>
  </si>
  <si>
    <t>IDR/HKD</t>
  </si>
  <si>
    <t>INR/HKD</t>
  </si>
  <si>
    <t>KRW/HKD</t>
  </si>
  <si>
    <t>MXN/HKD</t>
  </si>
  <si>
    <t>MYR/HKD</t>
  </si>
  <si>
    <t>NOK/HKD</t>
  </si>
  <si>
    <t>NZD/HKD</t>
  </si>
  <si>
    <t>PHP/HKD</t>
  </si>
  <si>
    <t>PLN/HKD</t>
  </si>
  <si>
    <t>RUB/HKD</t>
  </si>
  <si>
    <t>SEK/HKD</t>
  </si>
  <si>
    <t>SGD/HKD</t>
  </si>
  <si>
    <t>THB/HKD</t>
  </si>
  <si>
    <t>TRY/HKD</t>
  </si>
  <si>
    <t>TWD/HKD</t>
  </si>
  <si>
    <t>VND/HKD</t>
  </si>
  <si>
    <t>ZAR/HKD</t>
  </si>
  <si>
    <t>USD/HUF</t>
  </si>
  <si>
    <t>EUR/HUF</t>
  </si>
  <si>
    <t>CNY/HUF</t>
  </si>
  <si>
    <t>AUD/HUF</t>
  </si>
  <si>
    <t>BRL/HUF</t>
  </si>
  <si>
    <t>CAD/HUF</t>
  </si>
  <si>
    <t>CHF/HUF</t>
  </si>
  <si>
    <t>CZK/HUF</t>
  </si>
  <si>
    <t>DKK/HUF</t>
  </si>
  <si>
    <t>GBP/HUF</t>
  </si>
  <si>
    <t>HKD/HUF</t>
  </si>
  <si>
    <t>IDR/HUF</t>
  </si>
  <si>
    <t>INR/HUF</t>
  </si>
  <si>
    <t>JPY/HUF</t>
  </si>
  <si>
    <t>KRW/HUF</t>
  </si>
  <si>
    <t>MXN/HUF</t>
  </si>
  <si>
    <t>MYR/HUF</t>
  </si>
  <si>
    <t>NOK/HUF</t>
  </si>
  <si>
    <t>NZD/HUF</t>
  </si>
  <si>
    <t>PHP/HUF</t>
  </si>
  <si>
    <t>PLN/HUF</t>
  </si>
  <si>
    <t>RUB/HUF</t>
  </si>
  <si>
    <t>SEK/HUF</t>
  </si>
  <si>
    <t>SGD/HUF</t>
  </si>
  <si>
    <t>THB/HUF</t>
  </si>
  <si>
    <t>TRY/HUF</t>
  </si>
  <si>
    <t>TWD/HUF</t>
  </si>
  <si>
    <t>VND/HUF</t>
  </si>
  <si>
    <t>ZAR/HUF</t>
  </si>
  <si>
    <t>USD/IDR</t>
  </si>
  <si>
    <t>EUR/IDR</t>
  </si>
  <si>
    <t>CNY/IDR</t>
  </si>
  <si>
    <t>AUD/IDR</t>
  </si>
  <si>
    <t>BRL/IDR</t>
  </si>
  <si>
    <t>CAD/IDR</t>
  </si>
  <si>
    <t>CHF/IDR</t>
  </si>
  <si>
    <t>CZK/IDR</t>
  </si>
  <si>
    <t>DKK/IDR</t>
  </si>
  <si>
    <t>GBP/IDR</t>
  </si>
  <si>
    <t>HKD/IDR</t>
  </si>
  <si>
    <t>HUF/IDR</t>
  </si>
  <si>
    <t>INR/IDR</t>
  </si>
  <si>
    <t>JPY/IDR</t>
  </si>
  <si>
    <t>KRW/IDR</t>
  </si>
  <si>
    <t>MXN/IDR</t>
  </si>
  <si>
    <t>MYR/IDR</t>
  </si>
  <si>
    <t>NOK/IDR</t>
  </si>
  <si>
    <t>NZD/IDR</t>
  </si>
  <si>
    <t>PHP/IDR</t>
  </si>
  <si>
    <t>PLN/IDR</t>
  </si>
  <si>
    <t>RUB/IDR</t>
  </si>
  <si>
    <t>SEK/IDR</t>
  </si>
  <si>
    <t>SGD/IDR</t>
  </si>
  <si>
    <t>THB/IDR</t>
  </si>
  <si>
    <t>TRY/IDR</t>
  </si>
  <si>
    <t>TWD/IDR</t>
  </si>
  <si>
    <t>VND/IDR</t>
  </si>
  <si>
    <t>ZAR/IDR</t>
  </si>
  <si>
    <t>USD/INR</t>
  </si>
  <si>
    <t>EUR/INR</t>
  </si>
  <si>
    <t>CNY/INR</t>
  </si>
  <si>
    <t>AUD/INR</t>
  </si>
  <si>
    <t>BRL/INR</t>
  </si>
  <si>
    <t>CAD/INR</t>
  </si>
  <si>
    <t>CHF/INR</t>
  </si>
  <si>
    <t>CZK/INR</t>
  </si>
  <si>
    <t>DKK/INR</t>
  </si>
  <si>
    <t>GBP/INR</t>
  </si>
  <si>
    <t>HKD/INR</t>
  </si>
  <si>
    <t>HUF/INR</t>
  </si>
  <si>
    <t>IDR/INR</t>
  </si>
  <si>
    <t>JPY/INR</t>
  </si>
  <si>
    <t>KRW/INR</t>
  </si>
  <si>
    <t>MXN/INR</t>
  </si>
  <si>
    <t>MYR/INR</t>
  </si>
  <si>
    <t>NOK/INR</t>
  </si>
  <si>
    <t>NZD/INR</t>
  </si>
  <si>
    <t>PHP/INR</t>
  </si>
  <si>
    <t>PLN/INR</t>
  </si>
  <si>
    <t>RUB/INR</t>
  </si>
  <si>
    <t>SEK/INR</t>
  </si>
  <si>
    <t>SGD/INR</t>
  </si>
  <si>
    <t>THB/INR</t>
  </si>
  <si>
    <t>TRY/INR</t>
  </si>
  <si>
    <t>TWD/INR</t>
  </si>
  <si>
    <t>VND/INR</t>
  </si>
  <si>
    <t>ZAR/INR</t>
  </si>
  <si>
    <t>USD/JPY</t>
  </si>
  <si>
    <t>EUR/JPY</t>
  </si>
  <si>
    <t>CNY/JPY</t>
  </si>
  <si>
    <t>AUD/JPY</t>
  </si>
  <si>
    <t>BRL/JPY</t>
  </si>
  <si>
    <t>CAD/JPY</t>
  </si>
  <si>
    <t>CHF/JPY</t>
  </si>
  <si>
    <t>CZK/JPY</t>
  </si>
  <si>
    <t>DKK/JPY</t>
  </si>
  <si>
    <t>GBP/JPY</t>
  </si>
  <si>
    <t>HKD/JPY</t>
  </si>
  <si>
    <t>HUF/JPY</t>
  </si>
  <si>
    <t>IDR/JPY</t>
  </si>
  <si>
    <t>INR/JPY</t>
  </si>
  <si>
    <t>SEK/JPY</t>
  </si>
  <si>
    <t>KRW/JPY</t>
  </si>
  <si>
    <t>MXN/JPY</t>
  </si>
  <si>
    <t>MYR/JPY</t>
  </si>
  <si>
    <t>NOK/JPY</t>
  </si>
  <si>
    <t>NZD/JPY</t>
  </si>
  <si>
    <t>PHP/JPY</t>
  </si>
  <si>
    <t>PLN/JPY</t>
  </si>
  <si>
    <t>RUB/JPY</t>
  </si>
  <si>
    <t>SGD/JPY</t>
  </si>
  <si>
    <t>THB/JPY</t>
  </si>
  <si>
    <t>TRY/JPY</t>
  </si>
  <si>
    <t>TWD/JPY</t>
  </si>
  <si>
    <t>VND/JPY</t>
  </si>
  <si>
    <t>ZAR/JPY</t>
  </si>
  <si>
    <t>USD/KRW</t>
  </si>
  <si>
    <t>EUR/KRW</t>
  </si>
  <si>
    <t>CNY/KRW</t>
  </si>
  <si>
    <t>AUD/KRW</t>
  </si>
  <si>
    <t>BRL/KRW</t>
  </si>
  <si>
    <t>CAD/KRW</t>
  </si>
  <si>
    <t>CHF/KRW</t>
  </si>
  <si>
    <t>CZK/KRW</t>
  </si>
  <si>
    <t>DKK/KRW</t>
  </si>
  <si>
    <t>GBP/KRW</t>
  </si>
  <si>
    <t>HKD/KRW</t>
  </si>
  <si>
    <t>HUF/KRW</t>
  </si>
  <si>
    <t>IDR/KRW</t>
  </si>
  <si>
    <t>INR/KRW</t>
  </si>
  <si>
    <t>JPY/KRW</t>
  </si>
  <si>
    <t>MXN/KRW</t>
  </si>
  <si>
    <t>MYR/KRW</t>
  </si>
  <si>
    <t>NOK/KRW</t>
  </si>
  <si>
    <t>NZD/KRW</t>
  </si>
  <si>
    <t>PHP/KRW</t>
  </si>
  <si>
    <t>PLN/KRW</t>
  </si>
  <si>
    <t>RUB/KRW</t>
  </si>
  <si>
    <t>SEK/KRW</t>
  </si>
  <si>
    <t>SGD/KRW</t>
  </si>
  <si>
    <t>THB/KRW</t>
  </si>
  <si>
    <t>TRY/KRW</t>
  </si>
  <si>
    <t>TWD/KRW</t>
  </si>
  <si>
    <t>VND/KRW</t>
  </si>
  <si>
    <t>ZAR/KRW</t>
  </si>
  <si>
    <t>USD/MXN</t>
  </si>
  <si>
    <t>EUR/MXN</t>
  </si>
  <si>
    <t>CNY/MXN</t>
  </si>
  <si>
    <t>AUD/MXN</t>
  </si>
  <si>
    <t>BRL/MXN</t>
  </si>
  <si>
    <t>CAD/MXN</t>
  </si>
  <si>
    <t>CHF/MXN</t>
  </si>
  <si>
    <t>CZK/MXN</t>
  </si>
  <si>
    <t>DKK/MXN</t>
  </si>
  <si>
    <t>GBP/MXN</t>
  </si>
  <si>
    <t>HKD/MXN</t>
  </si>
  <si>
    <t>HUF/MXN</t>
  </si>
  <si>
    <t>IDR/MXN</t>
  </si>
  <si>
    <t>INR/MXN</t>
  </si>
  <si>
    <t>JPY/MXN</t>
  </si>
  <si>
    <t>KRW/MXN</t>
  </si>
  <si>
    <t>MYR/MXN</t>
  </si>
  <si>
    <t>NOK/MXN</t>
  </si>
  <si>
    <t>NZD/MXN</t>
  </si>
  <si>
    <t>PHP/MXN</t>
  </si>
  <si>
    <t>PLN/MXN</t>
  </si>
  <si>
    <t>RUB/MXN</t>
  </si>
  <si>
    <t>SEK/MXN</t>
  </si>
  <si>
    <t>SGD/MXN</t>
  </si>
  <si>
    <t>THB/MXN</t>
  </si>
  <si>
    <t>TRY/MXN</t>
  </si>
  <si>
    <t>TWD/MXN</t>
  </si>
  <si>
    <t>VND/MXN</t>
  </si>
  <si>
    <t>ZAR/MXN</t>
  </si>
  <si>
    <t>USD/MYR</t>
  </si>
  <si>
    <t>EUR/MYR</t>
  </si>
  <si>
    <t>CNY/MYR</t>
  </si>
  <si>
    <t>AUD/MYR</t>
  </si>
  <si>
    <t>BRL/MYR</t>
  </si>
  <si>
    <t>CAD/MYR</t>
  </si>
  <si>
    <t>CHF/MYR</t>
  </si>
  <si>
    <t>CZK/MYR</t>
  </si>
  <si>
    <t>DKK/MYR</t>
  </si>
  <si>
    <t>GBP/MYR</t>
  </si>
  <si>
    <t>HKD/MYR</t>
  </si>
  <si>
    <t>HUF/MYR</t>
  </si>
  <si>
    <t>IDR/MYR</t>
  </si>
  <si>
    <t>INR/MYR</t>
  </si>
  <si>
    <t>JPY/MYR</t>
  </si>
  <si>
    <t>KRW/MYR</t>
  </si>
  <si>
    <t>MXN/MYR</t>
  </si>
  <si>
    <t>NOK/MYR</t>
  </si>
  <si>
    <t>NZD/MYR</t>
  </si>
  <si>
    <t>PHP/MYR</t>
  </si>
  <si>
    <t>PLN/MYR</t>
  </si>
  <si>
    <t>RUB/MYR</t>
  </si>
  <si>
    <t>SEK/MYR</t>
  </si>
  <si>
    <t>SGD/MYR</t>
  </si>
  <si>
    <t>THB/MYR</t>
  </si>
  <si>
    <t>TRY/MYR</t>
  </si>
  <si>
    <t>TWD/MYR</t>
  </si>
  <si>
    <t>VND/MYR</t>
  </si>
  <si>
    <t>ZAR/MYR</t>
  </si>
  <si>
    <t>USD/NOK</t>
  </si>
  <si>
    <t>EUR/NOK</t>
  </si>
  <si>
    <t>CNY/NOK</t>
  </si>
  <si>
    <t>AUD/NOK</t>
  </si>
  <si>
    <t>BRL/NOK</t>
  </si>
  <si>
    <t>CAD/NOK</t>
  </si>
  <si>
    <t>CHF/NOK</t>
  </si>
  <si>
    <t>CZK/NOK</t>
  </si>
  <si>
    <t>DKK/NOK</t>
  </si>
  <si>
    <t>GBP/NOK</t>
  </si>
  <si>
    <t>HKD/NOK</t>
  </si>
  <si>
    <t>HUF/NOK</t>
  </si>
  <si>
    <t>IDR/NOK</t>
  </si>
  <si>
    <t>INR/NOK</t>
  </si>
  <si>
    <t>JPY/NOK</t>
  </si>
  <si>
    <t>KRW/NOK</t>
  </si>
  <si>
    <t>MXN/NOK</t>
  </si>
  <si>
    <t>MYR/NOK</t>
  </si>
  <si>
    <t>SEK/NOK</t>
  </si>
  <si>
    <t>NZD/NOK</t>
  </si>
  <si>
    <t>PHP/NOK</t>
  </si>
  <si>
    <t>PLN/NOK</t>
  </si>
  <si>
    <t>RUB/NOK</t>
  </si>
  <si>
    <t>SGD/NOK</t>
  </si>
  <si>
    <t>THB/NOK</t>
  </si>
  <si>
    <t>TRY/NOK</t>
  </si>
  <si>
    <t>TWD/NOK</t>
  </si>
  <si>
    <t>VND/NOK</t>
  </si>
  <si>
    <t>ZAR/NOK</t>
  </si>
  <si>
    <t>USD/NZD</t>
  </si>
  <si>
    <t>EUR/NZD</t>
  </si>
  <si>
    <t>CNY/NZD</t>
  </si>
  <si>
    <t>AUD/NZD</t>
  </si>
  <si>
    <t>BRL/NZD</t>
  </si>
  <si>
    <t>CAD/NZD</t>
  </si>
  <si>
    <t>CHF/NZD</t>
  </si>
  <si>
    <t>CZK/NZD</t>
  </si>
  <si>
    <t>DKK/NZD</t>
  </si>
  <si>
    <t>GBP/NZD</t>
  </si>
  <si>
    <t>HKD/NZD</t>
  </si>
  <si>
    <t>HUF/NZD</t>
  </si>
  <si>
    <t>IDR/NZD</t>
  </si>
  <si>
    <t>INR/NZD</t>
  </si>
  <si>
    <t>JPY/NZD</t>
  </si>
  <si>
    <t>KRW/NZD</t>
  </si>
  <si>
    <t>MXN/NZD</t>
  </si>
  <si>
    <t>MYR/NZD</t>
  </si>
  <si>
    <t>NOK/NZD</t>
  </si>
  <si>
    <t>PHP/NZD</t>
  </si>
  <si>
    <t>PLN/NZD</t>
  </si>
  <si>
    <t>RUB/NZD</t>
  </si>
  <si>
    <t>SEK/NZD</t>
  </si>
  <si>
    <t>SGD/NZD</t>
  </si>
  <si>
    <t>THB/NZD</t>
  </si>
  <si>
    <t>TRY/NZD</t>
  </si>
  <si>
    <t>TWD/NZD</t>
  </si>
  <si>
    <t>VND/NZD</t>
  </si>
  <si>
    <t>ZAR/NZD</t>
  </si>
  <si>
    <t>USD/PHP</t>
  </si>
  <si>
    <t>EUR/PHP</t>
  </si>
  <si>
    <t>CNY/PHP</t>
  </si>
  <si>
    <t>AUD/PHP</t>
  </si>
  <si>
    <t>BRL/PHP</t>
  </si>
  <si>
    <t>CAD/PHP</t>
  </si>
  <si>
    <t>CHF/PHP</t>
  </si>
  <si>
    <t>CZK/PHP</t>
  </si>
  <si>
    <t>DKK/PHP</t>
  </si>
  <si>
    <t>GBP/PHP</t>
  </si>
  <si>
    <t>HKD/PHP</t>
  </si>
  <si>
    <t>HUF/PHP</t>
  </si>
  <si>
    <t>IDR/PHP</t>
  </si>
  <si>
    <t>INR/PHP</t>
  </si>
  <si>
    <t>JPY/PHP</t>
  </si>
  <si>
    <t>KRW/PHP</t>
  </si>
  <si>
    <t>MXN/PHP</t>
  </si>
  <si>
    <t>MYR/PHP</t>
  </si>
  <si>
    <t>NOK/PHP</t>
  </si>
  <si>
    <t>NZD/PHP</t>
  </si>
  <si>
    <t>PLN/PHP</t>
  </si>
  <si>
    <t>RUB/PHP</t>
  </si>
  <si>
    <t>SEK/PHP</t>
  </si>
  <si>
    <t>SGD/PHP</t>
  </si>
  <si>
    <t>THB/PHP</t>
  </si>
  <si>
    <t>TRY/PHP</t>
  </si>
  <si>
    <t>TWD/PHP</t>
  </si>
  <si>
    <t>VND/PHP</t>
  </si>
  <si>
    <t>ZAR/PHP</t>
  </si>
  <si>
    <t>USD/PLN</t>
  </si>
  <si>
    <t>EUR/PLN</t>
  </si>
  <si>
    <t>CNY/PLN</t>
  </si>
  <si>
    <t>AUD/PLN</t>
  </si>
  <si>
    <t>BRL/PLN</t>
  </si>
  <si>
    <t>CAD/PLN</t>
  </si>
  <si>
    <t>CHF/PLN</t>
  </si>
  <si>
    <t>CZK/PLN</t>
  </si>
  <si>
    <t>DKK/PLN</t>
  </si>
  <si>
    <t>GBP/PLN</t>
  </si>
  <si>
    <t>HKD/PLN</t>
  </si>
  <si>
    <t>HUF/PLN</t>
  </si>
  <si>
    <t>IDR/PLN</t>
  </si>
  <si>
    <t>INR/PLN</t>
  </si>
  <si>
    <t>JPY/PLN</t>
  </si>
  <si>
    <t>KRW/PLN</t>
  </si>
  <si>
    <t>MXN/PLN</t>
  </si>
  <si>
    <t>MYR/PLN</t>
  </si>
  <si>
    <t>NOK/PLN</t>
  </si>
  <si>
    <t>NZD/PLN</t>
  </si>
  <si>
    <t>PHP/PLN</t>
  </si>
  <si>
    <t>SEK/PLN</t>
  </si>
  <si>
    <t>RUB/PLN</t>
  </si>
  <si>
    <t>SGD/PLN</t>
  </si>
  <si>
    <t>THB/PLN</t>
  </si>
  <si>
    <t>TRY/PLN</t>
  </si>
  <si>
    <t>TWD/PLN</t>
  </si>
  <si>
    <t>VND/PLN</t>
  </si>
  <si>
    <t>ZAR/PLN</t>
  </si>
  <si>
    <t>USD/RUB</t>
  </si>
  <si>
    <t>EUR/RUB</t>
  </si>
  <si>
    <t>CNY/RUB</t>
  </si>
  <si>
    <t>AUD/RUB</t>
  </si>
  <si>
    <t>BRL/RUB</t>
  </si>
  <si>
    <t>CAD/RUB</t>
  </si>
  <si>
    <t>CHF/RUB</t>
  </si>
  <si>
    <t>CZK/RUB</t>
  </si>
  <si>
    <t>DKK/RUB</t>
  </si>
  <si>
    <t>GBP/RUB</t>
  </si>
  <si>
    <t>HKD/RUB</t>
  </si>
  <si>
    <t>HUF/RUB</t>
  </si>
  <si>
    <t>IDR/RUB</t>
  </si>
  <si>
    <t>INR/RUB</t>
  </si>
  <si>
    <t>JPY/RUB</t>
  </si>
  <si>
    <t>KRW/RUB</t>
  </si>
  <si>
    <t>MXN/RUB</t>
  </si>
  <si>
    <t>MYR/RUB</t>
  </si>
  <si>
    <t>NOK/RUB</t>
  </si>
  <si>
    <t>NZD/RUB</t>
  </si>
  <si>
    <t>PHP/RUB</t>
  </si>
  <si>
    <t>PLN/RUB</t>
  </si>
  <si>
    <t>SEK/RUB</t>
  </si>
  <si>
    <t>SGD/RUB</t>
  </si>
  <si>
    <t>THB/RUB</t>
  </si>
  <si>
    <t>TRY/RUB</t>
  </si>
  <si>
    <t>TWD/RUB</t>
  </si>
  <si>
    <t>VND/RUB</t>
  </si>
  <si>
    <t>ZAR/RUB</t>
  </si>
  <si>
    <t>USD/SEK</t>
  </si>
  <si>
    <t>EUR/SEK</t>
  </si>
  <si>
    <t>CNY/SEK</t>
  </si>
  <si>
    <t>AUD/SEK</t>
  </si>
  <si>
    <t>BRL/SEK</t>
  </si>
  <si>
    <t>CAD/SEK</t>
  </si>
  <si>
    <t>CHF/SEK</t>
  </si>
  <si>
    <t>CZK/SEK</t>
  </si>
  <si>
    <t>DKK/SEK</t>
  </si>
  <si>
    <t>GBP/SEK</t>
  </si>
  <si>
    <t>HKD/SEK</t>
  </si>
  <si>
    <t>HUF/SEK</t>
  </si>
  <si>
    <t>IDR/SEK</t>
  </si>
  <si>
    <t>INR/SEK</t>
  </si>
  <si>
    <t>JPY/SEK</t>
  </si>
  <si>
    <t>KRW/SEK</t>
  </si>
  <si>
    <t>MXN/SEK</t>
  </si>
  <si>
    <t>MYR/SEK</t>
  </si>
  <si>
    <t>NOK/SEK</t>
  </si>
  <si>
    <t>NZD/SEK</t>
  </si>
  <si>
    <t>PHP/SEK</t>
  </si>
  <si>
    <t>PLN/SEK</t>
  </si>
  <si>
    <t>RUB/SEK</t>
  </si>
  <si>
    <t>SGD/SEK</t>
  </si>
  <si>
    <t>THB/SEK</t>
  </si>
  <si>
    <t>TRY/SEK</t>
  </si>
  <si>
    <t>TWD/SEK</t>
  </si>
  <si>
    <t>VND/SEK</t>
  </si>
  <si>
    <t>ZAR/SEK</t>
  </si>
  <si>
    <t>USD/SGD</t>
  </si>
  <si>
    <t>EUR/SGD</t>
  </si>
  <si>
    <t>CNY/SGD</t>
  </si>
  <si>
    <t>AUD/SGD</t>
  </si>
  <si>
    <t>BRL/SGD</t>
  </si>
  <si>
    <t>CAD/SGD</t>
  </si>
  <si>
    <t>CHF/SGD</t>
  </si>
  <si>
    <t>CZK/SGD</t>
  </si>
  <si>
    <t>DKK/SGD</t>
  </si>
  <si>
    <t>GBP/SGD</t>
  </si>
  <si>
    <t>HKD/SGD</t>
  </si>
  <si>
    <t>HUF/SGD</t>
  </si>
  <si>
    <t>IDR/SGD</t>
  </si>
  <si>
    <t>INR/SGD</t>
  </si>
  <si>
    <t>JPY/SGD</t>
  </si>
  <si>
    <t>KRW/SGD</t>
  </si>
  <si>
    <t>MXN/SGD</t>
  </si>
  <si>
    <t>MYR/SGD</t>
  </si>
  <si>
    <t>NOK/SGD</t>
  </si>
  <si>
    <t>NZD/SGD</t>
  </si>
  <si>
    <t>PHP/SGD</t>
  </si>
  <si>
    <t>PLN/SGD</t>
  </si>
  <si>
    <t>RUB/SGD</t>
  </si>
  <si>
    <t>SEK/SGD</t>
  </si>
  <si>
    <t>THB/SGD</t>
  </si>
  <si>
    <t>TRY/SGD</t>
  </si>
  <si>
    <t>TWD/SGD</t>
  </si>
  <si>
    <t>VND/SGD</t>
  </si>
  <si>
    <t>ZAR/SGD</t>
  </si>
  <si>
    <t>USD/THB</t>
  </si>
  <si>
    <t>EUR/THB</t>
  </si>
  <si>
    <t>CNY/THB</t>
  </si>
  <si>
    <t>AUD/THB</t>
  </si>
  <si>
    <t>BRL/THB</t>
  </si>
  <si>
    <t>CAD/THB</t>
  </si>
  <si>
    <t>CHF/THB</t>
  </si>
  <si>
    <t>CZK/THB</t>
  </si>
  <si>
    <t>DKK/THB</t>
  </si>
  <si>
    <t>GBP/THB</t>
  </si>
  <si>
    <t>HKD/THB</t>
  </si>
  <si>
    <t>HUF/THB</t>
  </si>
  <si>
    <t>IDR/THB</t>
  </si>
  <si>
    <t>INR/THB</t>
  </si>
  <si>
    <t>JPY/THB</t>
  </si>
  <si>
    <t>KRW/THB</t>
  </si>
  <si>
    <t>MXN/THB</t>
  </si>
  <si>
    <t>MYR/THB</t>
  </si>
  <si>
    <t>NOK/THB</t>
  </si>
  <si>
    <t>NZD/THB</t>
  </si>
  <si>
    <t>PHP/THB</t>
  </si>
  <si>
    <t>PLN/THB</t>
  </si>
  <si>
    <t>RUB/THB</t>
  </si>
  <si>
    <t>SEK/THB</t>
  </si>
  <si>
    <t>SGD/THB</t>
  </si>
  <si>
    <t>TRY/THB</t>
  </si>
  <si>
    <t>TWD/THB</t>
  </si>
  <si>
    <t>VND/THB</t>
  </si>
  <si>
    <t>ZAR/THB</t>
  </si>
  <si>
    <t>USD/TRY</t>
  </si>
  <si>
    <t>EUR/TRY</t>
  </si>
  <si>
    <t>CNY/TRY</t>
  </si>
  <si>
    <t>AUD/TRY</t>
  </si>
  <si>
    <t>BRL/TRY</t>
  </si>
  <si>
    <t>CAD/TRY</t>
  </si>
  <si>
    <t>CHF/TRY</t>
  </si>
  <si>
    <t>CZK/TRY</t>
  </si>
  <si>
    <t>DKK/TRY</t>
  </si>
  <si>
    <t>GBP/TRY</t>
  </si>
  <si>
    <t>HKD/TRY</t>
  </si>
  <si>
    <t>HUF/TRY</t>
  </si>
  <si>
    <t>IDR/TRY</t>
  </si>
  <si>
    <t>INR/TRY</t>
  </si>
  <si>
    <t>JPY/TRY</t>
  </si>
  <si>
    <t>KRW/TRY</t>
  </si>
  <si>
    <t>MXN/TRY</t>
  </si>
  <si>
    <t>MYR/TRY</t>
  </si>
  <si>
    <t>NOK/TRY</t>
  </si>
  <si>
    <t>NZD/TRY</t>
  </si>
  <si>
    <t>PHP/TRY</t>
  </si>
  <si>
    <t>PLN/TRY</t>
  </si>
  <si>
    <t>RUB/TRY</t>
  </si>
  <si>
    <t>SEK/TRY</t>
  </si>
  <si>
    <t>SGD/TRY</t>
  </si>
  <si>
    <t>THB/TRY</t>
  </si>
  <si>
    <t>TWD/TRY</t>
  </si>
  <si>
    <t>VND/TRY</t>
  </si>
  <si>
    <t>ZAR/TRY</t>
  </si>
  <si>
    <t>USD/TWD</t>
  </si>
  <si>
    <t>EUR/TWD</t>
  </si>
  <si>
    <t>CNY/TWD</t>
  </si>
  <si>
    <t>AUD/TWD</t>
  </si>
  <si>
    <t>BRL/TWD</t>
  </si>
  <si>
    <t>CAD/TWD</t>
  </si>
  <si>
    <t>CHF/TWD</t>
  </si>
  <si>
    <t>CZK/TWD</t>
  </si>
  <si>
    <t>DKK/TWD</t>
  </si>
  <si>
    <t>GBP/TWD</t>
  </si>
  <si>
    <t>HKD/TWD</t>
  </si>
  <si>
    <t>HUF/TWD</t>
  </si>
  <si>
    <t>IDR/TWD</t>
  </si>
  <si>
    <t>INR/TWD</t>
  </si>
  <si>
    <t>JPY/TWD</t>
  </si>
  <si>
    <t>KRW/TWD</t>
  </si>
  <si>
    <t>MXN/TWD</t>
  </si>
  <si>
    <t>MYR/TWD</t>
  </si>
  <si>
    <t>NOK/TWD</t>
  </si>
  <si>
    <t>NZD/TWD</t>
  </si>
  <si>
    <t>PHP/TWD</t>
  </si>
  <si>
    <t>PLN/TWD</t>
  </si>
  <si>
    <t>RUB/TWD</t>
  </si>
  <si>
    <t>SEK/TWD</t>
  </si>
  <si>
    <t>SGD/TWD</t>
  </si>
  <si>
    <t>THB/TWD</t>
  </si>
  <si>
    <t>TRY/TWD</t>
  </si>
  <si>
    <t>VND/TWD</t>
  </si>
  <si>
    <t>ZAR/TWD</t>
  </si>
  <si>
    <t>EUR/USD</t>
  </si>
  <si>
    <t>CNY/USD</t>
  </si>
  <si>
    <t>AUD/USD</t>
  </si>
  <si>
    <t>BRL/USD</t>
  </si>
  <si>
    <t>CAD/USD</t>
  </si>
  <si>
    <t>CHF/USD</t>
  </si>
  <si>
    <t>CZK/USD</t>
  </si>
  <si>
    <t>DKK/USD</t>
  </si>
  <si>
    <t>GBP/USD</t>
  </si>
  <si>
    <t>HKD/USD</t>
  </si>
  <si>
    <t>HUF/USD</t>
  </si>
  <si>
    <t>IDR/USD</t>
  </si>
  <si>
    <t>INR/USD</t>
  </si>
  <si>
    <t>JPY/USD</t>
  </si>
  <si>
    <t>KRW/USD</t>
  </si>
  <si>
    <t>MXN/USD</t>
  </si>
  <si>
    <t>MYR/USD</t>
  </si>
  <si>
    <t>NOK/USD</t>
  </si>
  <si>
    <t>NZD/USD</t>
  </si>
  <si>
    <t>PHP/USD</t>
  </si>
  <si>
    <t>PLN/USD</t>
  </si>
  <si>
    <t>RUB/USD</t>
  </si>
  <si>
    <t>SEK/USD</t>
  </si>
  <si>
    <t>SGD/USD</t>
  </si>
  <si>
    <t>THB/USD</t>
  </si>
  <si>
    <t>TRY/USD</t>
  </si>
  <si>
    <t>TWD/USD</t>
  </si>
  <si>
    <t>VND/USD</t>
  </si>
  <si>
    <t>ZAR/USD</t>
  </si>
  <si>
    <t>USD/VND</t>
  </si>
  <si>
    <t>EUR/VND</t>
  </si>
  <si>
    <t>CNY/VND</t>
  </si>
  <si>
    <t>AUD/VND</t>
  </si>
  <si>
    <t>CHF/VND</t>
  </si>
  <si>
    <t>CZK/VND</t>
  </si>
  <si>
    <t>DKK/VND</t>
  </si>
  <si>
    <t>GBP/VND</t>
  </si>
  <si>
    <t>HKD/VND</t>
  </si>
  <si>
    <t>HUF/VND</t>
  </si>
  <si>
    <t>IDR/VND</t>
  </si>
  <si>
    <t>INR/VND</t>
  </si>
  <si>
    <t>JPY/VND</t>
  </si>
  <si>
    <t>KRW/VND</t>
  </si>
  <si>
    <t>MXN/VND</t>
  </si>
  <si>
    <t>MYR/VND</t>
  </si>
  <si>
    <t>NOK/VND</t>
  </si>
  <si>
    <t>NZD/VND</t>
  </si>
  <si>
    <t>PHP/VND</t>
  </si>
  <si>
    <t>PLN/VND</t>
  </si>
  <si>
    <t>RUB/VND</t>
  </si>
  <si>
    <t>SGD/VND</t>
  </si>
  <si>
    <t>THB/VND</t>
  </si>
  <si>
    <t>TRY/VND</t>
  </si>
  <si>
    <t>TWD/VND</t>
  </si>
  <si>
    <t>ZAR/VND</t>
  </si>
  <si>
    <t>USD/ZAR</t>
  </si>
  <si>
    <t>EUR/ZAR</t>
  </si>
  <si>
    <t>CNY/ZAR</t>
  </si>
  <si>
    <t>AUD/ZAR</t>
  </si>
  <si>
    <t>BRL/ZAR</t>
  </si>
  <si>
    <t>CAD/ZAR</t>
  </si>
  <si>
    <t>CHF/ZAR</t>
  </si>
  <si>
    <t>CZK/ZAR</t>
  </si>
  <si>
    <t>DKK/ZAR</t>
  </si>
  <si>
    <t>GBP/ZAR</t>
  </si>
  <si>
    <t>HKD/ZAR</t>
  </si>
  <si>
    <t>HUF/ZAR</t>
  </si>
  <si>
    <t>IDR/ZAR</t>
  </si>
  <si>
    <t>INR/ZAR</t>
  </si>
  <si>
    <t>JPY/ZAR</t>
  </si>
  <si>
    <t>KRW/ZAR</t>
  </si>
  <si>
    <t>MXN/ZAR</t>
  </si>
  <si>
    <t>MYR/ZAR</t>
  </si>
  <si>
    <t>NOK/ZAR</t>
  </si>
  <si>
    <t>NZD/ZAR</t>
  </si>
  <si>
    <t>PHP/ZAR</t>
  </si>
  <si>
    <t>PLN/ZAR</t>
  </si>
  <si>
    <t>RUB/ZAR</t>
  </si>
  <si>
    <t>SEK/ZAR</t>
  </si>
  <si>
    <t>SGD/ZAR</t>
  </si>
  <si>
    <t>THB/ZAR</t>
  </si>
  <si>
    <t>TRY/ZAR</t>
  </si>
  <si>
    <t>TWD/ZAR</t>
  </si>
  <si>
    <t>VND/ZAR</t>
  </si>
  <si>
    <t>Documentation name</t>
  </si>
  <si>
    <t>Documentation code</t>
  </si>
  <si>
    <t>Automated Manifest System</t>
  </si>
  <si>
    <t>AMS</t>
  </si>
  <si>
    <t>Entry Summary Declaration</t>
  </si>
  <si>
    <t>ENS</t>
  </si>
  <si>
    <t>Other</t>
  </si>
  <si>
    <t>Other(s)</t>
  </si>
  <si>
    <t>FCL Units of measurement</t>
  </si>
  <si>
    <t>/container</t>
  </si>
  <si>
    <t>/shipment</t>
  </si>
  <si>
    <t>/HS code</t>
  </si>
  <si>
    <t>/entry</t>
  </si>
  <si>
    <t>/w/m</t>
  </si>
  <si>
    <t>/Kg (charg.)</t>
  </si>
  <si>
    <t>/Kg (charg.) /day</t>
  </si>
  <si>
    <t>/Kg (gross)</t>
  </si>
  <si>
    <t>/Kg (gross) /day</t>
  </si>
  <si>
    <t>/CBM</t>
  </si>
  <si>
    <t>/CBM /day</t>
  </si>
  <si>
    <t>/parcel</t>
  </si>
  <si>
    <t>/parcel /day</t>
  </si>
  <si>
    <t>/pal.</t>
  </si>
  <si>
    <t>/pal. /day</t>
  </si>
  <si>
    <t>/truck</t>
  </si>
  <si>
    <t>/truck /day</t>
  </si>
  <si>
    <t>/manday</t>
  </si>
  <si>
    <t>/week</t>
  </si>
  <si>
    <t>/day</t>
  </si>
  <si>
    <t>/hour</t>
  </si>
  <si>
    <t>/additional hour</t>
  </si>
  <si>
    <t>LCL Units of measurement</t>
  </si>
  <si>
    <t>/w/m /day</t>
  </si>
  <si>
    <t>AIR Units of measurement</t>
  </si>
  <si>
    <t>/ULD</t>
  </si>
  <si>
    <t>Container types</t>
  </si>
  <si>
    <t>TEU equivalent</t>
  </si>
  <si>
    <t>40'GP</t>
  </si>
  <si>
    <t>45'HC</t>
  </si>
  <si>
    <t>20'RF</t>
  </si>
  <si>
    <t>40'HC'RF</t>
  </si>
  <si>
    <t>45'HC'RF</t>
  </si>
  <si>
    <t>20'GP'GOH</t>
  </si>
  <si>
    <t>40'GP'GOH</t>
  </si>
  <si>
    <t>20'FR (InG)</t>
  </si>
  <si>
    <t>n/a</t>
  </si>
  <si>
    <t>40'FR (InG)</t>
  </si>
  <si>
    <t>20'FR (OOG)</t>
  </si>
  <si>
    <t>40'FR (OOG)</t>
  </si>
  <si>
    <t>20'OT (InG)</t>
  </si>
  <si>
    <t>40'OT (InG)</t>
  </si>
  <si>
    <t>20'OT (OOG)</t>
  </si>
  <si>
    <t>40'OT (OOG)</t>
  </si>
  <si>
    <t>Incoterm code</t>
  </si>
  <si>
    <t>Incoterm name</t>
  </si>
  <si>
    <t>Incoterm code and name</t>
  </si>
  <si>
    <t>Ex Works</t>
  </si>
  <si>
    <t>EXW  - Ex Works</t>
  </si>
  <si>
    <t xml:space="preserve">FCA </t>
  </si>
  <si>
    <t>Free Carrier</t>
  </si>
  <si>
    <t>FCA - Free Carrier</t>
  </si>
  <si>
    <t xml:space="preserve">FAS </t>
  </si>
  <si>
    <t>Free Alongside Ship</t>
  </si>
  <si>
    <t>FAS - Free Alongside Ship</t>
  </si>
  <si>
    <t xml:space="preserve">FOB </t>
  </si>
  <si>
    <t>Free on Board</t>
  </si>
  <si>
    <t>FOB - Free on Board</t>
  </si>
  <si>
    <t xml:space="preserve">CFR </t>
  </si>
  <si>
    <t xml:space="preserve">Cost and Freight </t>
  </si>
  <si>
    <t xml:space="preserve">CFR - Cost and Freight </t>
  </si>
  <si>
    <t xml:space="preserve">CIF </t>
  </si>
  <si>
    <t>Cost, Insurance and Freight paid to</t>
  </si>
  <si>
    <t>CIF - Cost, Insurance and Freight paid to</t>
  </si>
  <si>
    <t xml:space="preserve">CIP </t>
  </si>
  <si>
    <t>Carriage and Insurance paid to</t>
  </si>
  <si>
    <t>CIP - Carriage and Insurance paid to</t>
  </si>
  <si>
    <t xml:space="preserve">CPT </t>
  </si>
  <si>
    <t>Carriage paid to</t>
  </si>
  <si>
    <t>CPT - Carriage paid to</t>
  </si>
  <si>
    <t xml:space="preserve">DAP </t>
  </si>
  <si>
    <t xml:space="preserve">Delivery at </t>
  </si>
  <si>
    <t xml:space="preserve">DAP - Delivery at </t>
  </si>
  <si>
    <t xml:space="preserve">DPU </t>
  </si>
  <si>
    <t>Delivery at Place Unloaded</t>
  </si>
  <si>
    <t>DPU - Delivery at Place Unloaded</t>
  </si>
  <si>
    <t xml:space="preserve">DDP </t>
  </si>
  <si>
    <t>Delivery Duty Paid</t>
  </si>
  <si>
    <t>DDP - Delivery Duty Paid</t>
  </si>
  <si>
    <t>Service scope abreviation</t>
  </si>
  <si>
    <t>Service scope full name</t>
  </si>
  <si>
    <t>D-to-D</t>
  </si>
  <si>
    <t>D-to-P</t>
  </si>
  <si>
    <t>Door to Port</t>
  </si>
  <si>
    <t>P-to-P</t>
  </si>
  <si>
    <t>Port to Port</t>
  </si>
  <si>
    <t>P-to-D</t>
  </si>
  <si>
    <t>Port to Door</t>
  </si>
  <si>
    <t>Not stackable</t>
  </si>
  <si>
    <t>Parcel type abreviation</t>
  </si>
  <si>
    <t>Parcel type name</t>
  </si>
  <si>
    <t>Box</t>
  </si>
  <si>
    <t>Crtn.</t>
  </si>
  <si>
    <t>Cartons</t>
  </si>
  <si>
    <t>Crates</t>
  </si>
  <si>
    <t>Wood crates</t>
  </si>
  <si>
    <t>Crates (wood)</t>
  </si>
  <si>
    <t>Drums</t>
  </si>
  <si>
    <t>Rolls</t>
  </si>
  <si>
    <t>Fabric rolls</t>
  </si>
  <si>
    <t>Pal.</t>
  </si>
  <si>
    <t>Pallets</t>
  </si>
  <si>
    <t>Wood pal.</t>
  </si>
  <si>
    <t>Tanks</t>
  </si>
  <si>
    <t>Departure day possibilities</t>
  </si>
  <si>
    <t>40'RF</t>
  </si>
  <si>
    <t>CIF</t>
  </si>
  <si>
    <t>FOB</t>
  </si>
  <si>
    <t>CFR</t>
  </si>
  <si>
    <t>DAP</t>
  </si>
  <si>
    <t>CPT</t>
  </si>
  <si>
    <t>DDP</t>
  </si>
  <si>
    <t>FCA</t>
  </si>
  <si>
    <t>Gent</t>
  </si>
  <si>
    <t>Kreuzlingen</t>
  </si>
  <si>
    <t>Yumbo</t>
  </si>
  <si>
    <t>Singen</t>
  </si>
  <si>
    <t>Teningen</t>
  </si>
  <si>
    <t>Alicante</t>
  </si>
  <si>
    <t>Alzira</t>
  </si>
  <si>
    <t>Chalon sur Saône-Crissey</t>
  </si>
  <si>
    <t>Dax</t>
  </si>
  <si>
    <t>Surabaya</t>
  </si>
  <si>
    <t>Campiglia Marittima</t>
  </si>
  <si>
    <t>Cesano Maderno</t>
  </si>
  <si>
    <t>Lugo</t>
  </si>
  <si>
    <t>Milano</t>
  </si>
  <si>
    <t>Istanbul</t>
  </si>
  <si>
    <t>Bristol</t>
  </si>
  <si>
    <t>Saint Cesaire, QC</t>
  </si>
  <si>
    <t>Asheville, NC</t>
  </si>
  <si>
    <t>Elgin, IL</t>
  </si>
  <si>
    <t>Madison, WI</t>
  </si>
  <si>
    <t>Menomomee Falls, WI</t>
  </si>
  <si>
    <t>Milwaukee, WI</t>
  </si>
  <si>
    <t>Mt Holly, NJ</t>
  </si>
  <si>
    <t>Mundelein, IL</t>
  </si>
  <si>
    <t>New London, WI</t>
  </si>
  <si>
    <t>Oshkosh, WI</t>
  </si>
  <si>
    <t>Shelbyville, KY</t>
  </si>
  <si>
    <t>9000</t>
  </si>
  <si>
    <t>J0L 1T0</t>
  </si>
  <si>
    <t>CH-8280</t>
  </si>
  <si>
    <t>760502</t>
  </si>
  <si>
    <t>78224</t>
  </si>
  <si>
    <t>79331</t>
  </si>
  <si>
    <t>3008</t>
  </si>
  <si>
    <t>46600</t>
  </si>
  <si>
    <t>71100</t>
  </si>
  <si>
    <t>40104</t>
  </si>
  <si>
    <t>67152</t>
  </si>
  <si>
    <t>57021</t>
  </si>
  <si>
    <t>20811</t>
  </si>
  <si>
    <t>36030</t>
  </si>
  <si>
    <t>16011</t>
  </si>
  <si>
    <t>34959</t>
  </si>
  <si>
    <t>BS34 6PT</t>
  </si>
  <si>
    <t>28003-2114 NC</t>
  </si>
  <si>
    <t>66215</t>
  </si>
  <si>
    <t>60060-9735</t>
  </si>
  <si>
    <t>53704</t>
  </si>
  <si>
    <t>W153052-0534</t>
  </si>
  <si>
    <t>53218</t>
  </si>
  <si>
    <t>NJ08060-0158</t>
  </si>
  <si>
    <t>54961</t>
  </si>
  <si>
    <t>54904</t>
  </si>
  <si>
    <t>40065</t>
  </si>
  <si>
    <t>Yongzhou</t>
  </si>
  <si>
    <t>Paarl</t>
  </si>
  <si>
    <t>Tzaneen</t>
  </si>
  <si>
    <t>Santiago de Chile</t>
  </si>
  <si>
    <t>Cambé, N</t>
  </si>
  <si>
    <t>San Antonio</t>
  </si>
  <si>
    <t>Valparaiso</t>
  </si>
  <si>
    <t>Puerto Caldera</t>
  </si>
  <si>
    <t>Caucedo</t>
  </si>
  <si>
    <t>Peurto Quetzal</t>
  </si>
  <si>
    <t>Ensenada</t>
  </si>
  <si>
    <t>Mexico City</t>
  </si>
  <si>
    <t>Callao</t>
  </si>
  <si>
    <t>San Juan</t>
  </si>
  <si>
    <t>Acajutla</t>
  </si>
  <si>
    <t>New York, NY</t>
  </si>
  <si>
    <t>Londrina, Parana</t>
  </si>
  <si>
    <t>Blacks Harbour, NB</t>
  </si>
  <si>
    <t>Alger</t>
  </si>
  <si>
    <t>Boumerdes</t>
  </si>
  <si>
    <t>Dely Brahim Alger</t>
  </si>
  <si>
    <t>Tangerang</t>
  </si>
  <si>
    <t>Casablanca</t>
  </si>
  <si>
    <t>Sham Alam</t>
  </si>
  <si>
    <t>Riyadh</t>
  </si>
  <si>
    <t>Ho Chi Minh</t>
  </si>
  <si>
    <t>Vanderbijl</t>
  </si>
  <si>
    <t>Melbourne</t>
  </si>
  <si>
    <t>Bangkok</t>
  </si>
  <si>
    <t>Laem Chabang</t>
  </si>
  <si>
    <t>Saint Jean sur Richelieu, QC</t>
  </si>
  <si>
    <t>Chittagong</t>
  </si>
  <si>
    <t>Amman</t>
  </si>
  <si>
    <t>American Canyon, CA</t>
  </si>
  <si>
    <t>Busan</t>
  </si>
  <si>
    <t>Nilai</t>
  </si>
  <si>
    <t>Huizhou City</t>
  </si>
  <si>
    <t>Khatraj</t>
  </si>
  <si>
    <t>Johnston, SC</t>
  </si>
  <si>
    <t>STCLAIR</t>
  </si>
  <si>
    <t>Shuwaikh</t>
  </si>
  <si>
    <t>Nantong</t>
  </si>
  <si>
    <t>Zhejiang Shaoxing</t>
  </si>
  <si>
    <t>Cairo</t>
  </si>
  <si>
    <t>El Zarabi</t>
  </si>
  <si>
    <t>Faridabad</t>
  </si>
  <si>
    <t>Gurgaon</t>
  </si>
  <si>
    <t>Kandla</t>
  </si>
  <si>
    <t>New Delhi</t>
  </si>
  <si>
    <t>Kulim</t>
  </si>
  <si>
    <t>KULIM</t>
  </si>
  <si>
    <t>Penang</t>
  </si>
  <si>
    <t>Chonburi</t>
  </si>
  <si>
    <t>Ouedellil</t>
  </si>
  <si>
    <t>Ankara</t>
  </si>
  <si>
    <t>Dover, NH</t>
  </si>
  <si>
    <t>Cape Town</t>
  </si>
  <si>
    <t>Capetown</t>
  </si>
  <si>
    <t>Sligo</t>
  </si>
  <si>
    <t>Londrina, Paraná</t>
  </si>
  <si>
    <t>425000</t>
  </si>
  <si>
    <t>850</t>
  </si>
  <si>
    <t>04571-011</t>
  </si>
  <si>
    <t>7820</t>
  </si>
  <si>
    <t>7101</t>
  </si>
  <si>
    <t>86087-340</t>
  </si>
  <si>
    <t>E5H 1G6</t>
  </si>
  <si>
    <t>16100</t>
  </si>
  <si>
    <t>35500</t>
  </si>
  <si>
    <t>16302</t>
  </si>
  <si>
    <t>15134</t>
  </si>
  <si>
    <t>11383</t>
  </si>
  <si>
    <t>629617</t>
  </si>
  <si>
    <t>700000</t>
  </si>
  <si>
    <t>1900</t>
  </si>
  <si>
    <t>3189</t>
  </si>
  <si>
    <t>73120</t>
  </si>
  <si>
    <t>J2X 5M3</t>
  </si>
  <si>
    <t>4100</t>
  </si>
  <si>
    <t>16010</t>
  </si>
  <si>
    <t>20270</t>
  </si>
  <si>
    <t>94503</t>
  </si>
  <si>
    <t>28803</t>
  </si>
  <si>
    <t>626230</t>
  </si>
  <si>
    <t>71800</t>
  </si>
  <si>
    <t>516006</t>
  </si>
  <si>
    <t>516025</t>
  </si>
  <si>
    <t>387130</t>
  </si>
  <si>
    <t>29832</t>
  </si>
  <si>
    <t>226000</t>
  </si>
  <si>
    <t>312035</t>
  </si>
  <si>
    <t>16000</t>
  </si>
  <si>
    <t>11865</t>
  </si>
  <si>
    <t>11422</t>
  </si>
  <si>
    <t>121004</t>
  </si>
  <si>
    <t>122001</t>
  </si>
  <si>
    <t>400702</t>
  </si>
  <si>
    <t>900</t>
  </si>
  <si>
    <t>638819</t>
  </si>
  <si>
    <t>20000</t>
  </si>
  <si>
    <t>2021</t>
  </si>
  <si>
    <t>6980</t>
  </si>
  <si>
    <t>3820</t>
  </si>
  <si>
    <t>7100</t>
  </si>
  <si>
    <t>F91 N674</t>
  </si>
  <si>
    <t>86087-475</t>
  </si>
  <si>
    <t>86087-469</t>
  </si>
  <si>
    <t>86087-472</t>
  </si>
  <si>
    <t>86087-471</t>
  </si>
  <si>
    <t>CNSZX</t>
  </si>
  <si>
    <t>ZACPT</t>
  </si>
  <si>
    <t>ZADUR</t>
  </si>
  <si>
    <t>CLSAI</t>
  </si>
  <si>
    <t>CRCAL</t>
  </si>
  <si>
    <t>DOCAU</t>
  </si>
  <si>
    <t>GTPRQ</t>
  </si>
  <si>
    <t>MXESE</t>
  </si>
  <si>
    <t>MXVER</t>
  </si>
  <si>
    <t>PABLB</t>
  </si>
  <si>
    <t>PECLL</t>
  </si>
  <si>
    <t>PRSJU</t>
  </si>
  <si>
    <t>SVAQJ</t>
  </si>
  <si>
    <t>USNYC</t>
  </si>
  <si>
    <t>BRPNG</t>
  </si>
  <si>
    <t>DZALG</t>
  </si>
  <si>
    <t>IDJKT</t>
  </si>
  <si>
    <t>MACAS</t>
  </si>
  <si>
    <t>MYPKG</t>
  </si>
  <si>
    <t>SADMM</t>
  </si>
  <si>
    <t>SGSIN</t>
  </si>
  <si>
    <t>VNSGN</t>
  </si>
  <si>
    <t>AUMEL</t>
  </si>
  <si>
    <t>BHBAH</t>
  </si>
  <si>
    <t>THBKK</t>
  </si>
  <si>
    <t>THLCH</t>
  </si>
  <si>
    <t>BDCGP</t>
  </si>
  <si>
    <t>JOAQB</t>
  </si>
  <si>
    <t>KRPUS</t>
  </si>
  <si>
    <t>CNYTN</t>
  </si>
  <si>
    <t>INNSA</t>
  </si>
  <si>
    <t>TTPOS</t>
  </si>
  <si>
    <t>KWSAA</t>
  </si>
  <si>
    <t>CNXGG</t>
  </si>
  <si>
    <t>CNNTG</t>
  </si>
  <si>
    <t>CNNGB</t>
  </si>
  <si>
    <t>EGALY</t>
  </si>
  <si>
    <t>INIXY</t>
  </si>
  <si>
    <t>MYPEN</t>
  </si>
  <si>
    <t>TNTUN</t>
  </si>
  <si>
    <t>USBOS</t>
  </si>
  <si>
    <t>ITGOA</t>
  </si>
  <si>
    <t>Commodity</t>
  </si>
  <si>
    <t>Packaging Material</t>
  </si>
  <si>
    <t>Apto Alimentos / food grade</t>
  </si>
  <si>
    <t>Aluminium</t>
  </si>
  <si>
    <t>Printed Material</t>
  </si>
  <si>
    <t>Nylon Film</t>
  </si>
  <si>
    <t>Special handling</t>
  </si>
  <si>
    <t>Temp. Control, 5-25C°</t>
  </si>
  <si>
    <t>Direct</t>
  </si>
  <si>
    <t>Quote DTHC, printing of original B/Ls in Chile</t>
  </si>
  <si>
    <t>Ctnr. weight</t>
  </si>
  <si>
    <t>Average ctnr. gross weight</t>
  </si>
  <si>
    <t>Door-to-Port</t>
  </si>
  <si>
    <t>Port-to-Port</t>
  </si>
  <si>
    <t>Door-to-Door</t>
  </si>
  <si>
    <t>Port-to-Door</t>
  </si>
  <si>
    <t>Origin Region</t>
  </si>
  <si>
    <t>Dest. Region</t>
  </si>
  <si>
    <t>EU</t>
  </si>
  <si>
    <t>AP</t>
  </si>
  <si>
    <t>MEA</t>
  </si>
  <si>
    <t>✓</t>
  </si>
  <si>
    <t>CLP</t>
  </si>
  <si>
    <t>Guatemalan Quetzal</t>
  </si>
  <si>
    <t>Panamanian Balboa</t>
  </si>
  <si>
    <t>Bangladeshi Taka</t>
  </si>
  <si>
    <t>Chilean Peso</t>
  </si>
  <si>
    <t>AM - CO</t>
  </si>
  <si>
    <t>EU - Procurement</t>
  </si>
  <si>
    <t>Marco - Agent</t>
  </si>
  <si>
    <t>EU - ZA</t>
  </si>
  <si>
    <t>AM - BR</t>
  </si>
  <si>
    <t>AP - ID</t>
  </si>
  <si>
    <t>EU - TR</t>
  </si>
  <si>
    <t>EU - BE</t>
  </si>
  <si>
    <t>AP - CN</t>
  </si>
  <si>
    <t>AM - CA</t>
  </si>
  <si>
    <t>EU - CH</t>
  </si>
  <si>
    <t>AM - MX</t>
  </si>
  <si>
    <t>AM - US</t>
  </si>
  <si>
    <t>EU - DE</t>
  </si>
  <si>
    <t>AP - MY</t>
  </si>
  <si>
    <t>AP - SG</t>
  </si>
  <si>
    <t>AP - VN</t>
  </si>
  <si>
    <t>AP - AU</t>
  </si>
  <si>
    <t>AP - TH</t>
  </si>
  <si>
    <t>EU - ES</t>
  </si>
  <si>
    <t>EU - FR</t>
  </si>
  <si>
    <t>AP - KR</t>
  </si>
  <si>
    <t>EU - IT</t>
  </si>
  <si>
    <t>AP - IN</t>
  </si>
  <si>
    <t>EU - UK</t>
  </si>
  <si>
    <t>EU - IE</t>
  </si>
  <si>
    <t>/ctnr. /day</t>
  </si>
  <si>
    <t>Free time at origin
additional price per day</t>
  </si>
  <si>
    <t>Free time at destination
additional price per day</t>
  </si>
  <si>
    <t>Included</t>
  </si>
  <si>
    <t>BEANR</t>
  </si>
  <si>
    <t>matrix:</t>
  </si>
  <si>
    <t>As is / Opportunities</t>
  </si>
  <si>
    <t>description:</t>
  </si>
  <si>
    <t>service package</t>
  </si>
  <si>
    <t>row description / column description</t>
  </si>
  <si>
    <t>field description</t>
  </si>
  <si>
    <t>Company</t>
  </si>
  <si>
    <t>Lane ID</t>
  </si>
  <si>
    <t>Lane Group</t>
  </si>
  <si>
    <t>Lane between 2 Amcor sites - Yes/No</t>
  </si>
  <si>
    <t>BG payer</t>
  </si>
  <si>
    <t>Site payer</t>
  </si>
  <si>
    <t>Site payer - country</t>
  </si>
  <si>
    <t>Equipment type</t>
  </si>
  <si>
    <t>Import /_Export</t>
  </si>
  <si>
    <t>Indicative yearly volume - # of containers</t>
  </si>
  <si>
    <t>Indicative yearly volume - # of TEUs</t>
  </si>
  <si>
    <t>Shipping terms</t>
  </si>
  <si>
    <t>Origin - Region</t>
  </si>
  <si>
    <t>Origin - Country</t>
  </si>
  <si>
    <t>Origin - City</t>
  </si>
  <si>
    <t>Origin - State</t>
  </si>
  <si>
    <t>Origin - ZIP Code</t>
  </si>
  <si>
    <t>Origin - POL (UN/LOCODE) - Suggest any as long as overall transit time is fulfilled</t>
  </si>
  <si>
    <t>Origin - Alternative port of loading allowed (Yes/No)</t>
  </si>
  <si>
    <t>Destination - Region</t>
  </si>
  <si>
    <t>Destination - Country</t>
  </si>
  <si>
    <t>Destination - City</t>
  </si>
  <si>
    <t>Destination - State</t>
  </si>
  <si>
    <t>Destination - ZIP Code</t>
  </si>
  <si>
    <t>Destination - Port of delivery (UN/LOCODE)</t>
  </si>
  <si>
    <t>Destination - Alternative port of delivery allowed (Yes/No)</t>
  </si>
  <si>
    <t>Temperature_Controlled (Yes/No)</t>
  </si>
  <si>
    <t>Temperature Range</t>
  </si>
  <si>
    <t>Hazardous Goods (Yes/No)</t>
  </si>
  <si>
    <t>Hazardous material classification</t>
  </si>
  <si>
    <t>Transshipment allowed (Yes/No)</t>
  </si>
  <si>
    <t>Special Remarks</t>
  </si>
  <si>
    <t>Indicative transit time port to port requested</t>
  </si>
  <si>
    <t>Origin - off-terminal detention free time requested (in days)</t>
  </si>
  <si>
    <t>Origin - on-terminal demurrage free time requested (in days)</t>
  </si>
  <si>
    <t>Destination - on-terminal demurrage free time requested (in days)</t>
  </si>
  <si>
    <t>Destination - off-terminal detention free time requested (in days)</t>
  </si>
  <si>
    <t>Average gross weight per container (in kg)</t>
  </si>
  <si>
    <t>Transit time door to port (in days)</t>
  </si>
  <si>
    <t>Transit time port to port (in days)</t>
  </si>
  <si>
    <t>Transit time port to door (in days)</t>
  </si>
  <si>
    <t>Shipping line</t>
  </si>
  <si>
    <t>Sailing frequency</t>
  </si>
  <si>
    <t>Origin - off-terminal detention free time offered (in days)</t>
  </si>
  <si>
    <t>Origin - on-terminal demurrage free time offered (in days)</t>
  </si>
  <si>
    <t>Are the free times at origin combined? Yes/No</t>
  </si>
  <si>
    <t>Destination - on-terminal demurrage free time offered (in days)</t>
  </si>
  <si>
    <t>Destination - off-terminal detention free time offered (in days)</t>
  </si>
  <si>
    <t>Are the free times at destination combined? Yes/No</t>
  </si>
  <si>
    <t>Origin - Off-Terminal Free Time (Detention) - per Diem charge after freetime</t>
  </si>
  <si>
    <t>Origin - On-Terminal Free Time (Demurrage) - per Diem charge after freetime</t>
  </si>
  <si>
    <t>Destination - On-Terminal Free Time (Demurrage) - per Diem charge after freetime</t>
  </si>
  <si>
    <t>Destination - Off-Terminal Free Time (Detention) - per Diem charge after freetime</t>
  </si>
  <si>
    <t>Origin_Currency</t>
  </si>
  <si>
    <t>Origin Haulage - per_container</t>
  </si>
  <si>
    <t>Origin haulage - Type</t>
  </si>
  <si>
    <t>Origin - B/L fee - per_shipment</t>
  </si>
  <si>
    <t>Origin - AMS/ACI/ENS/etc per_shipment</t>
  </si>
  <si>
    <t>Origin - ISPS Carrier / terminal security per_container</t>
  </si>
  <si>
    <t>Orign - other fees 1 - Description</t>
  </si>
  <si>
    <t>Origin - other fees 1 - per_container</t>
  </si>
  <si>
    <t>Orign - other fees 2 - Description</t>
  </si>
  <si>
    <t>Origin - other fees 2 - per shipment</t>
  </si>
  <si>
    <t>Origin THC per_container</t>
  </si>
  <si>
    <t>Ocean Freight_Currency</t>
  </si>
  <si>
    <t>Ocean freight - per_container</t>
  </si>
  <si>
    <t>BAF - per_container</t>
  </si>
  <si>
    <t>Ocean freight - other fees - Description</t>
  </si>
  <si>
    <t>Ocean freight - other fees - per_container</t>
  </si>
  <si>
    <t>Destination_Currency</t>
  </si>
  <si>
    <t>Destination THC</t>
  </si>
  <si>
    <t>Destination - ISPS Terminal security - per_container</t>
  </si>
  <si>
    <t>Destination documentation fee per_shipment</t>
  </si>
  <si>
    <t>Destination haulage - per_container</t>
  </si>
  <si>
    <t>Destination haulage type</t>
  </si>
  <si>
    <t>Destination - Other fees 1 - Description</t>
  </si>
  <si>
    <t>Destination  - other fees 1 - per_container</t>
  </si>
  <si>
    <t>Destination - Other fees 2 - Description</t>
  </si>
  <si>
    <t>Destination  - other fees 2 - per_shipment</t>
  </si>
  <si>
    <t>Region pair</t>
  </si>
  <si>
    <t>NVOCC</t>
  </si>
  <si>
    <t>As is / service package 1</t>
  </si>
  <si>
    <t>BE-Gent-CN-Yongzhou-40FT-Export-CIF</t>
  </si>
  <si>
    <t>offer- / price field</t>
  </si>
  <si>
    <t>Amcor Group</t>
  </si>
  <si>
    <t>AFEMEA</t>
  </si>
  <si>
    <t>AF Conversion Gent</t>
  </si>
  <si>
    <t>40FT</t>
  </si>
  <si>
    <t>Export</t>
  </si>
  <si>
    <t>Door-to-port</t>
  </si>
  <si>
    <t>37</t>
  </si>
  <si>
    <t>3</t>
  </si>
  <si>
    <t>14</t>
  </si>
  <si>
    <t>22000</t>
  </si>
  <si>
    <t>(no selection)</t>
  </si>
  <si>
    <t>EU-AP</t>
  </si>
  <si>
    <t>DSV-Agility</t>
  </si>
  <si>
    <t>BE-Gent-ZA-Paarl-20FT-Export-CIF</t>
  </si>
  <si>
    <t>20FT</t>
  </si>
  <si>
    <t>21</t>
  </si>
  <si>
    <t>11</t>
  </si>
  <si>
    <t>10000</t>
  </si>
  <si>
    <t>EU-MEA</t>
  </si>
  <si>
    <t>BE-Gent-ZA-Tzaneen-20FT-Export-CIF</t>
  </si>
  <si>
    <t>26</t>
  </si>
  <si>
    <t>BE-Gent-ZA-Tzaneen-40FT-Export-CIF</t>
  </si>
  <si>
    <t>15000</t>
  </si>
  <si>
    <t>CA-Saint Cesaire-CL-Santiago de Chile-20FT-Import-EXW</t>
  </si>
  <si>
    <t>AF Santiago</t>
  </si>
  <si>
    <t>Import</t>
  </si>
  <si>
    <t>Saint Cesaire</t>
  </si>
  <si>
    <t>QC</t>
  </si>
  <si>
    <t>Please quote DTHC, printing of original B/Ls in Chile</t>
  </si>
  <si>
    <t>36</t>
  </si>
  <si>
    <t>5000</t>
  </si>
  <si>
    <t>AM-AM</t>
  </si>
  <si>
    <t>CA-Saint Cesaire-CL-Santiago de Chile-40FT-Import-EXW</t>
  </si>
  <si>
    <t>CH-Kreuzlingen-BR-Cambé-20FT-Export-FOB</t>
  </si>
  <si>
    <t>AF Kreuzlingen</t>
  </si>
  <si>
    <t>Cambé</t>
  </si>
  <si>
    <t>N</t>
  </si>
  <si>
    <t>18</t>
  </si>
  <si>
    <t>10</t>
  </si>
  <si>
    <t>7</t>
  </si>
  <si>
    <t>EU-AM</t>
  </si>
  <si>
    <t>CH-Kreuzlingen-BR-Cambé-20FT-Import-FOB</t>
  </si>
  <si>
    <t>AF LA</t>
  </si>
  <si>
    <t>AF Brasil</t>
  </si>
  <si>
    <t>Port-to-port</t>
  </si>
  <si>
    <t>CH-Kreuzlingen-BR-Cambé-40FT-Export-FOB</t>
  </si>
  <si>
    <t>CH-Kreuzlingen-BR-Cambé-40FT-Import-FOB</t>
  </si>
  <si>
    <t>CO-Yumbo-CL-SAN ANTONIO-20FT-Export-CFR</t>
  </si>
  <si>
    <t>AF Cali</t>
  </si>
  <si>
    <t>SAN ANTONIO</t>
  </si>
  <si>
    <t>APTO ALIMENTOS / food grade</t>
  </si>
  <si>
    <t>CO-Yumbo-CL-VALPARAISO-40FT-Export-CFR</t>
  </si>
  <si>
    <t>VALPARAISO</t>
  </si>
  <si>
    <t>CO-Yumbo-CR-PUERTO CALDERA-20FT-Export-CFR</t>
  </si>
  <si>
    <t>PUERTO CALDERA</t>
  </si>
  <si>
    <t>CO-Yumbo-CR-PUERTO CALDERA-40FT-Export-CFR</t>
  </si>
  <si>
    <t>CO-Yumbo-DO-CAUCEDO -20FT-Export-CIF</t>
  </si>
  <si>
    <t>CAUCEDO</t>
  </si>
  <si>
    <t>CO-Yumbo-DO-CAUCEDO -40FT-Export-CIF</t>
  </si>
  <si>
    <t>CO-Yumbo-GT-PUERTO QUETZAL-40FT-Export-CFR</t>
  </si>
  <si>
    <t>PUERTO QUETZAL</t>
  </si>
  <si>
    <t>CO-Yumbo-MX-ENSENADA-20FT-Export-CFR</t>
  </si>
  <si>
    <t>ENSENADA</t>
  </si>
  <si>
    <t>CO-Yumbo-MX-ENSENADA-40FT-Export-CFR</t>
  </si>
  <si>
    <t>CO-Yumbo-MX-Mexico City-20FT-Export-DAP</t>
  </si>
  <si>
    <t>Door-to-door</t>
  </si>
  <si>
    <t>CO-Yumbo-MX-Mexico City-40FT-Export-DAP</t>
  </si>
  <si>
    <t>CO-Yumbo-PA-BALBOA-20FT-Export-DAP</t>
  </si>
  <si>
    <t>BALBOA</t>
  </si>
  <si>
    <t>CO-Yumbo-PA-BALBOA-40FT-Export-DAP</t>
  </si>
  <si>
    <t>CO-Yumbo-PE-CALLAO-20FT-Export-CFR</t>
  </si>
  <si>
    <t>CALLAO</t>
  </si>
  <si>
    <t>CO-Yumbo-PE-CALLAO-40FT-Export-CIF</t>
  </si>
  <si>
    <t>CO-Yumbo-PR-SAN JUAN-20FT-Export-CIF</t>
  </si>
  <si>
    <t>SAN JUAN</t>
  </si>
  <si>
    <t>CO-Yumbo-PR-SAN JUAN-40FT-Export-CIF</t>
  </si>
  <si>
    <t>CO-Yumbo-SV-ACAJUTLA-20FT-Export-CFR</t>
  </si>
  <si>
    <t>ACAJUTLA</t>
  </si>
  <si>
    <t>CO-Yumbo-SV-ACAJUTLA-40FT-Export-CFR</t>
  </si>
  <si>
    <t>CO-Yumbo-US-New York-40FT-Export-CIF</t>
  </si>
  <si>
    <t>New York</t>
  </si>
  <si>
    <t>NY</t>
  </si>
  <si>
    <t>DE-Singen-BR-Cambé-20FT-Export-FOB</t>
  </si>
  <si>
    <t>AF Singen Rolling</t>
  </si>
  <si>
    <t>34</t>
  </si>
  <si>
    <t>DE-Singen-BR-Cambé-20FT-Import-FOB</t>
  </si>
  <si>
    <t>DE-Singen-BR-Cambé-40FT-Export-FOB</t>
  </si>
  <si>
    <t>DE-Singen-BR-Cambé-40FT-Import-FOB</t>
  </si>
  <si>
    <t>DE-Singen-BR-Londrina, Parana-40FT-Export-CIF</t>
  </si>
  <si>
    <t>24000</t>
  </si>
  <si>
    <t>DE-Singen-CA-Blacks Harbour-20FT-Export-DAP</t>
  </si>
  <si>
    <t>AF Singen Converting</t>
  </si>
  <si>
    <t>Blacks Harbour</t>
  </si>
  <si>
    <t>NB</t>
  </si>
  <si>
    <t>30</t>
  </si>
  <si>
    <t>DE-Singen-DZ-Alger-20FT-Export-CFR</t>
  </si>
  <si>
    <t>25</t>
  </si>
  <si>
    <t>DE-Singen-DZ-Boumerdes-20FT-Export-CFR</t>
  </si>
  <si>
    <t>DE-Singen-DZ-Dely Brahim Alger-20FT-Export-CFR</t>
  </si>
  <si>
    <t>DE-Singen-ID-Tangerang-20FT-Export-CIF</t>
  </si>
  <si>
    <t>DE-Singen-MA-MA-CASABLANCA-20FT-Export-CFR</t>
  </si>
  <si>
    <t>MA-CASABLANCA</t>
  </si>
  <si>
    <t>15</t>
  </si>
  <si>
    <t>0</t>
  </si>
  <si>
    <t>DE-Singen-MA-MA-CASABLANCA-40FT-Export-CFR</t>
  </si>
  <si>
    <t>DE-Singen-MY-MY-SHAH ALAM-20FT-Export-CIF</t>
  </si>
  <si>
    <t>MY-SHAH ALAM</t>
  </si>
  <si>
    <t>40</t>
  </si>
  <si>
    <t>5</t>
  </si>
  <si>
    <t>DE-Singen-SA-Riyadh-40FT-Export-CPT</t>
  </si>
  <si>
    <t>29</t>
  </si>
  <si>
    <t>DE-Singen-SG-Singapore-20FT-Export-CIF</t>
  </si>
  <si>
    <t>DE-Singen-VN-Ho Chi Minh-20FT-Export-CIF</t>
  </si>
  <si>
    <t>41</t>
  </si>
  <si>
    <t>DE-Singen-ZA-Vanderbijl-20FT-Export-CFR</t>
  </si>
  <si>
    <t>33</t>
  </si>
  <si>
    <t>DE-Teningen-AU-Melbourne-20RF-Export-CFR</t>
  </si>
  <si>
    <t>AF Teningen</t>
  </si>
  <si>
    <t>20RF</t>
  </si>
  <si>
    <t>5-25C°</t>
  </si>
  <si>
    <t>48</t>
  </si>
  <si>
    <t>DE-Teningen-BH-Bahrain-20RF-Export-CFR</t>
  </si>
  <si>
    <t>DE-Teningen-DZ-Alger-20FT-Export-CFR</t>
  </si>
  <si>
    <t>DE-Teningen-DZ-Alger-40FT-Export-CFR</t>
  </si>
  <si>
    <t>DE-Teningen-TH-Bangkok-20FT-Export-CFR</t>
  </si>
  <si>
    <t>DE-Teningen-TH-Bangkok-40FT-Export-CFR</t>
  </si>
  <si>
    <t>DE-Teningen-TH-Laem Chabang-20FT-Export-CIF</t>
  </si>
  <si>
    <t>DE-Teningen-TH-Laem Chabang-40FT-Export-CIF</t>
  </si>
  <si>
    <t>ES-Alicante-CA-Saint Jean sur Richelieu-20FT-Import-EXW</t>
  </si>
  <si>
    <t>AF Saint Cesaire</t>
  </si>
  <si>
    <t>Saint Jean sur Richelieu</t>
  </si>
  <si>
    <t>17</t>
  </si>
  <si>
    <t>ES-Alzira-BD-Chittagong-20FT-Export-CFR</t>
  </si>
  <si>
    <t>AF Alzira</t>
  </si>
  <si>
    <t>ES-Alzira-JO-Amman-20FT-Export-CFR</t>
  </si>
  <si>
    <t>ES-Alzira-JO-Amman-40FT-Export-CFR</t>
  </si>
  <si>
    <t>ES-Alzira-MA-Casablanca-20FT-Export-CFR</t>
  </si>
  <si>
    <t>ES-Alzira-MA-Casablanca-40FT-Export-CFR</t>
  </si>
  <si>
    <t>FR-Chalon sur Saône-Crissey-US-American Canyon-40FT-Import-EXW</t>
  </si>
  <si>
    <t>AF American Canyon</t>
  </si>
  <si>
    <t>American Canyon</t>
  </si>
  <si>
    <t>FR-Dax-US-Asheville-40FT-Import-EXW</t>
  </si>
  <si>
    <t>AF NA</t>
  </si>
  <si>
    <t>AF Asheville</t>
  </si>
  <si>
    <t>Asheville</t>
  </si>
  <si>
    <t>NC</t>
  </si>
  <si>
    <t>20</t>
  </si>
  <si>
    <t>ID-Surabaya-KR-Busan-20FT-Export-CFR</t>
  </si>
  <si>
    <t>ASC</t>
  </si>
  <si>
    <t>ASC Indonesia</t>
  </si>
  <si>
    <t>AP-AP</t>
  </si>
  <si>
    <t>ID-Surabaya-KR-Busan-40FT-Export-CFR</t>
  </si>
  <si>
    <t>ID-Surabaya-MY-Nilai-40HC-Export-DDP</t>
  </si>
  <si>
    <t>40HC</t>
  </si>
  <si>
    <t>IT-Campiglia Marittima-CN-Huizhou City-20FT-Export-CFR</t>
  </si>
  <si>
    <t>AF Venturina</t>
  </si>
  <si>
    <t>IT-Campiglia Marittima-CN-Huizhou City-40FT-Export-CFR</t>
  </si>
  <si>
    <t>IT-Campiglia Marittima-IN-Khatraj-40FT-Export-CFR</t>
  </si>
  <si>
    <t>38</t>
  </si>
  <si>
    <t>IT-Campiglia Marittima-US-Johnston-40FT-Export-DAP</t>
  </si>
  <si>
    <t>Johnston</t>
  </si>
  <si>
    <t>IT-Cesano Maderno-US-Shelbyville-40FT-Import -FCA</t>
  </si>
  <si>
    <t>AF Shelbyville</t>
  </si>
  <si>
    <t>Shelbyville</t>
  </si>
  <si>
    <t>KY</t>
  </si>
  <si>
    <t>IT-Cesano Maderno-US-Shelbyville-40FT-Import-FOB</t>
  </si>
  <si>
    <t>Port-to-door</t>
  </si>
  <si>
    <t>16</t>
  </si>
  <si>
    <t>IT-Lugo-TT-STCLAIR-40FT-Export-CFR</t>
  </si>
  <si>
    <t>AF Lugo</t>
  </si>
  <si>
    <t>32</t>
  </si>
  <si>
    <t>25000</t>
  </si>
  <si>
    <t>IT-Milano-BR-Cambé-20FT-Import-FOB</t>
  </si>
  <si>
    <t>24</t>
  </si>
  <si>
    <t>TR-Istanbul-DZ-Alger-20FT-Export-CFR</t>
  </si>
  <si>
    <t>AF Istanbul</t>
  </si>
  <si>
    <t>8</t>
  </si>
  <si>
    <t>MEA-MEA</t>
  </si>
  <si>
    <t>TR-Istanbul-DZ-Alger-40FT-Export-CFR</t>
  </si>
  <si>
    <t>TR-Istanbul-KW-Shuwaikh-20FT-Export-CFR</t>
  </si>
  <si>
    <t>TR-Istanbul-KW-Shuwaikh-40FT-Export-CFR</t>
  </si>
  <si>
    <t>UK-Bristol-CN-Huizhou City-20FT-Export-CFR</t>
  </si>
  <si>
    <t>AF Winterbourne</t>
  </si>
  <si>
    <t>31</t>
  </si>
  <si>
    <t>UK-Bristol-CN-Huizhou City-40FT-Export-CFR</t>
  </si>
  <si>
    <t>UK-Bristol-CN-NANTONG-20FT-Export-CIF</t>
  </si>
  <si>
    <t>NANTONG</t>
  </si>
  <si>
    <t>UK-Bristol-CN-Zhejiang Shaoxing-40FT-Export-CIF</t>
  </si>
  <si>
    <t>UK-Bristol-DZ-Alger-20FT-Export-CFR</t>
  </si>
  <si>
    <t>UK-Bristol-DZ-Alger-40FT-Export-CFR</t>
  </si>
  <si>
    <t>UK-Bristol-EG-Cairo-20FT-Export-CIF</t>
  </si>
  <si>
    <t>UK-Bristol-EG-Cairo-40FT-Export-CIF</t>
  </si>
  <si>
    <t>UK-Bristol-EG-EL ZARABI-40FT-Export-CIF</t>
  </si>
  <si>
    <t>EL ZARABI</t>
  </si>
  <si>
    <t>UK-Bristol-IN-Faridabad-20FT-Export-DAP</t>
  </si>
  <si>
    <t>UK-Bristol-IN-GURGAON-40FT-Export-CIF</t>
  </si>
  <si>
    <t>GURGAON</t>
  </si>
  <si>
    <t>UK-Bristol-IN-Kandla-40FT-Export-CIF</t>
  </si>
  <si>
    <t>UK-Bristol-IN-New Delhi-40FT-Export-CIF</t>
  </si>
  <si>
    <t>UK-Bristol-MY-Kulim-20FT-Export-CIF</t>
  </si>
  <si>
    <t>28</t>
  </si>
  <si>
    <t>UK-Bristol-MY-KULIM-40FT-Export-CIF</t>
  </si>
  <si>
    <t>UK-Bristol-MY-Penang-20FT-Export-CIF</t>
  </si>
  <si>
    <t>UK-Bristol-MY-Penang-40FT-Export-CIF</t>
  </si>
  <si>
    <t>UK-Bristol-SG-Singapore-20FT-Export-CFR</t>
  </si>
  <si>
    <t>22</t>
  </si>
  <si>
    <t>UK-Bristol-SG-Singapore-20RF-Export-CFR</t>
  </si>
  <si>
    <t>UK-Bristol-SG-Singapore-40FT-Export-CFR</t>
  </si>
  <si>
    <t>UK-Bristol-SG-Singapore-40RF-Export-CFR</t>
  </si>
  <si>
    <t>40RF</t>
  </si>
  <si>
    <t>UK-Bristol-TH-Chonburi-20FT-Export-CFR</t>
  </si>
  <si>
    <t>UK-Bristol-TH-Chonburi-40FT-Export-CFR</t>
  </si>
  <si>
    <t>UK-Bristol-TN-Ouedellil-20FT-Export-CFR</t>
  </si>
  <si>
    <t>27</t>
  </si>
  <si>
    <t>UK-Bristol-TN-Ouedellil-40FT-Export-CFR</t>
  </si>
  <si>
    <t>UK-Bristol-TR-Ankara-20FT-Export-DAP</t>
  </si>
  <si>
    <t>UK-Bristol-TR-Ankara-40FT-Export-DAP</t>
  </si>
  <si>
    <t>UK-Bristol-US-Asheville-20FT-Import-FOB</t>
  </si>
  <si>
    <t>UK-Bristol-US-Asheville-40FT-Export-DAP</t>
  </si>
  <si>
    <t>UK-Bristol-US-Dover-20FT-Export-CFR</t>
  </si>
  <si>
    <t>Dover</t>
  </si>
  <si>
    <t>NH</t>
  </si>
  <si>
    <t>UK-Bristol-ZA-CAPE TOWN-40FT-Export-CIF</t>
  </si>
  <si>
    <t>CAPE TOWN</t>
  </si>
  <si>
    <t>23</t>
  </si>
  <si>
    <t>UK-Bristol-ZA-Capetown-20FT-Export-CIF</t>
  </si>
  <si>
    <t>US-Asheville-IE-Sligo-20FT-Import-EXW</t>
  </si>
  <si>
    <t>AF Sligo</t>
  </si>
  <si>
    <t>AM-EU</t>
  </si>
  <si>
    <t>US-Asheville-IE-Sligo-40FT-Import-EXW</t>
  </si>
  <si>
    <t>US-Elgin-BR-LONDRINA-20FT-Import-EXW</t>
  </si>
  <si>
    <t>Elgin</t>
  </si>
  <si>
    <t>LONDRINA</t>
  </si>
  <si>
    <t>PARANÁ</t>
  </si>
  <si>
    <t>35</t>
  </si>
  <si>
    <t>US-Madison-BR-Cambé-40FT-Import-EXW</t>
  </si>
  <si>
    <t>Madison</t>
  </si>
  <si>
    <t>WI</t>
  </si>
  <si>
    <t>US-Madison-UK-Bristol-20FT-Import-EXW</t>
  </si>
  <si>
    <t>US-Menomomee Falls-IE-Sligo-40FT-Import-EXW</t>
  </si>
  <si>
    <t>Menomomee Falls</t>
  </si>
  <si>
    <t>US-Milwaukee-UK-Bristol-40FT-Import-EXW</t>
  </si>
  <si>
    <t>Milwaukee</t>
  </si>
  <si>
    <t>US-Mt Holly-IE-Sligo-20FT-Import-EXW</t>
  </si>
  <si>
    <t>Mt Holly</t>
  </si>
  <si>
    <t>NJ</t>
  </si>
  <si>
    <t>US-Mt Holly-IE-Sligo-40FT-Import-EXW</t>
  </si>
  <si>
    <t>US-Mundelein-BR-Cambé-20FT-Import-EXW</t>
  </si>
  <si>
    <t>Mundelein</t>
  </si>
  <si>
    <t>US-New London-BR-LONDRINA-40RF-Import-FCA</t>
  </si>
  <si>
    <t>New London</t>
  </si>
  <si>
    <t>US-Oshkosh-BR-LONDRINA-20FT-Import-FCA</t>
  </si>
  <si>
    <t>Oshkosh</t>
  </si>
  <si>
    <t>US-Oshkosh-BR-LONDRINA-40FT-Import-FCA</t>
  </si>
  <si>
    <t>US-Shelbyville-BR-LONDRINA-20FT-Import-FCA</t>
  </si>
  <si>
    <t>US-Shelbyville-BR-LONDRINA-40FT-Import-FCA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</si>
  <si>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</si>
  <si>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</si>
  <si>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</si>
  <si>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</si>
  <si>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</si>
  <si>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</si>
  <si>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</si>
  <si>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</si>
  <si>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</si>
  <si>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</si>
  <si>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</si>
  <si>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</si>
  <si>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13 days</t>
  </si>
  <si>
    <t>14 days</t>
  </si>
  <si>
    <t>15 days</t>
  </si>
  <si>
    <t>16 days</t>
  </si>
  <si>
    <t>17 days</t>
  </si>
  <si>
    <t>18 days</t>
  </si>
  <si>
    <t>19 days</t>
  </si>
  <si>
    <t>20 days</t>
  </si>
  <si>
    <t>21 days</t>
  </si>
  <si>
    <t>22 days</t>
  </si>
  <si>
    <t>23 days</t>
  </si>
  <si>
    <t>24 days</t>
  </si>
  <si>
    <t>25 days</t>
  </si>
  <si>
    <t>26 days</t>
  </si>
  <si>
    <t>27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</si>
  <si>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</si>
  <si>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</si>
  <si>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</si>
  <si>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</si>
  <si>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</si>
  <si>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</si>
  <si>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</si>
  <si>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</si>
  <si>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</si>
  <si>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37 days</t>
  </si>
  <si>
    <t>38 days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</si>
  <si>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</si>
  <si>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</si>
  <si>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</si>
  <si>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</si>
  <si>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</si>
  <si>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</si>
  <si>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</si>
  <si>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</si>
  <si>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</si>
  <si>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</si>
  <si>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</si>
  <si>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</si>
  <si>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</si>
  <si>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</si>
  <si>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</si>
  <si>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</si>
  <si>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</si>
  <si>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</si>
  <si>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</si>
  <si>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</si>
  <si>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</si>
  <si>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</si>
  <si>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</si>
  <si>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</si>
  <si>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</si>
  <si>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</si>
  <si>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65 days</t>
  </si>
  <si>
    <t>biweekly</t>
  </si>
  <si>
    <t>weekly</t>
  </si>
  <si>
    <t>bimonthly</t>
  </si>
  <si>
    <t>monthly</t>
  </si>
  <si>
    <t>0 days</t>
  </si>
  <si>
    <t>Road</t>
  </si>
  <si>
    <t>Ferry</t>
  </si>
  <si>
    <t>35 day</t>
  </si>
  <si>
    <t>7 day</t>
  </si>
  <si>
    <t>21 day</t>
  </si>
  <si>
    <t>31 day</t>
  </si>
  <si>
    <t>13 day</t>
  </si>
  <si>
    <t>17 day</t>
  </si>
  <si>
    <t>14 day</t>
  </si>
  <si>
    <t>40 day</t>
  </si>
  <si>
    <t>24 day</t>
  </si>
  <si>
    <t>5 day</t>
  </si>
  <si>
    <t>45 day</t>
  </si>
  <si>
    <t>34 day</t>
  </si>
  <si>
    <t>15 day</t>
  </si>
  <si>
    <t>8 day</t>
  </si>
  <si>
    <t>23 day</t>
  </si>
  <si>
    <t>33 day</t>
  </si>
  <si>
    <t>22 day</t>
  </si>
  <si>
    <t>4 day</t>
  </si>
  <si>
    <t>11 day</t>
  </si>
  <si>
    <t>10 day</t>
  </si>
  <si>
    <t>19 day</t>
  </si>
  <si>
    <t>30 day</t>
  </si>
  <si>
    <t>9 day</t>
  </si>
  <si>
    <t>20 day</t>
  </si>
  <si>
    <t>16 day</t>
  </si>
  <si>
    <t>38 day</t>
  </si>
  <si>
    <t>6 day</t>
  </si>
  <si>
    <t>27 day</t>
  </si>
  <si>
    <t>44 day</t>
  </si>
  <si>
    <t>43 day</t>
  </si>
  <si>
    <t>26 day</t>
  </si>
  <si>
    <t>12 day</t>
  </si>
  <si>
    <t>18 day</t>
  </si>
  <si>
    <t>29 day</t>
  </si>
  <si>
    <t>28 day</t>
  </si>
  <si>
    <t>39 day</t>
  </si>
  <si>
    <t>42 day</t>
  </si>
  <si>
    <t>32 day</t>
  </si>
  <si>
    <t>3 day</t>
  </si>
  <si>
    <t>2 day</t>
  </si>
  <si>
    <t>36 day</t>
  </si>
  <si>
    <t>41 day</t>
  </si>
  <si>
    <t>25 day</t>
  </si>
  <si>
    <t>37 day</t>
  </si>
  <si>
    <t>APAC - Procurement</t>
  </si>
  <si>
    <t>DEHAM</t>
  </si>
  <si>
    <t>NLRTM</t>
  </si>
  <si>
    <t>ESVLC</t>
  </si>
  <si>
    <t>FRFOS</t>
  </si>
  <si>
    <t>USOAK</t>
  </si>
  <si>
    <t>USCHS</t>
  </si>
  <si>
    <t>CNHUA</t>
  </si>
  <si>
    <t>GBSOU</t>
  </si>
  <si>
    <t>CAMTR</t>
  </si>
  <si>
    <t>MYKLA</t>
  </si>
  <si>
    <t>INDEL</t>
  </si>
  <si>
    <t>Subject to</t>
  </si>
  <si>
    <t>cma cgm</t>
  </si>
  <si>
    <t>Transshipment</t>
  </si>
  <si>
    <t>singapore</t>
  </si>
  <si>
    <t>msc</t>
  </si>
  <si>
    <t>p a pitre</t>
  </si>
  <si>
    <t>tanger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</si>
</sst>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5">
    <numFmt numFmtId="165" formatCode="_-[$$-C09]* #,##0.00_-;\-[$$-C09]* #,##0.00_-;_-[$$-C09]* &quot;-&quot;??_-;_-@_-"/>
    <numFmt numFmtId="166" formatCode="_-[$R-436]* #,##0.00_-;\-[$R-436]* #,##0.00_-;_-[$R-436]* &quot;-&quot;??_-;_-@_-"/>
    <numFmt numFmtId="167" formatCode="_-* #,##0.00\ [$₫-42A]_-;\-* #,##0.00\ [$₫-42A]_-;_-* &quot;-&quot;??\ [$₫-42A]_-;_-@_-"/>
    <numFmt numFmtId="168" formatCode="_-[$NT$-404]* #,##0.00_-;\-[$NT$-404]* #,##0.00_-;_-[$NT$-404]* &quot;-&quot;??_-;_-@_-"/>
    <numFmt numFmtId="169" formatCode="_-[$₺-41F]* #,##0.00_-;\-[$₺-41F]* #,##0.00_-;_-[$₺-41F]* &quot;-&quot;??_-;_-@_-"/>
    <numFmt numFmtId="170" formatCode="_-[$฿-41E]* #,##0.00_-;\-[$฿-41E]* #,##0.00_-;_-[$฿-41E]* &quot;-&quot;??_-;_-@_-"/>
    <numFmt numFmtId="171" formatCode="_-[$$-1004]* #,##0.00_-;\-[$$-1004]* #,##0.00_-;_-[$$-1004]* &quot;-&quot;??_-;_-@_-"/>
    <numFmt numFmtId="172" formatCode="_-* #,##0.00\ [$kr-143B]_-;\-* #,##0.00\ [$kr-143B]_-;_-* &quot;-&quot;??\ [$kr-143B]_-;_-@_-"/>
    <numFmt numFmtId="173" formatCode="_-* #,##0.00\ [$₽-46D]_-;\-* #,##0.00\ [$₽-46D]_-;_-* &quot;-&quot;??\ [$₽-46D]_-;_-@_-"/>
    <numFmt numFmtId="174" formatCode="_-* #,##0.00\ [$zł-415]_-;\-* #,##0.00\ [$zł-415]_-;_-* &quot;-&quot;??\ [$zł-415]_-;_-@_-"/>
    <numFmt numFmtId="175" formatCode="_-[$₱-3409]* #,##0.00_-;\-[$₱-3409]* #,##0.00_-;_-[$₱-3409]* &quot;-&quot;??_-;_-@_-"/>
    <numFmt numFmtId="176" formatCode="_-[$$-1409]* #,##0.00_-;\-[$$-1409]* #,##0.00_-;_-[$$-1409]* &quot;-&quot;??_-;_-@_-"/>
    <numFmt numFmtId="177" formatCode="_ [$kr-103B]\ * #,##0.00_ ;_ [$kr-103B]\ * \-#,##0.00_ ;_ [$kr-103B]\ * &quot;-&quot;??_ ;_ @_ "/>
    <numFmt numFmtId="178" formatCode="_-[$RM-4409]* #,##0.00_-;\-[$RM-4409]* #,##0.00_-;_-[$RM-4409]* &quot;-&quot;??_-;_-@_-"/>
    <numFmt numFmtId="179" formatCode="_-[$$-80A]* #,##0.00_-;\-[$$-80A]* #,##0.00_-;_-[$$-80A]* &quot;-&quot;??_-;_-@_-"/>
    <numFmt numFmtId="180" formatCode="_-[$₩-412]* #,##0.00_-;\-[$₩-412]* #,##0.00_-;_-[$₩-412]* &quot;-&quot;??_-;_-@_-"/>
    <numFmt numFmtId="181" formatCode="_-[$¥-411]* #,##0.00_-;\-[$¥-411]* #,##0.00_-;_-[$¥-411]* &quot;-&quot;??_-;_-@_-"/>
    <numFmt numFmtId="182" formatCode="_ [$₹-44D]\ * #,##0.00_ ;_ [$₹-44D]\ * \-#,##0.00_ ;_ [$₹-44D]\ * &quot;-&quot;??_ ;_ @_ "/>
    <numFmt numFmtId="183" formatCode="_-[$Rp-3809]* #,##0.00_-;\-[$Rp-3809]* #,##0.00_-;_-[$Rp-3809]* &quot;-&quot;??_-;_-@_-"/>
    <numFmt numFmtId="184" formatCode="_-* #,##0.00\ [$Ft-40E]_-;\-* #,##0.00\ [$Ft-40E]_-;_-* &quot;-&quot;??\ [$Ft-40E]_-;_-@_-"/>
    <numFmt numFmtId="185" formatCode="_-[$$-3C09]* #,##0.00_-;\-[$$-3C09]* #,##0.00_-;_-[$$-3C09]* &quot;-&quot;??_-;_-@_-"/>
    <numFmt numFmtId="186" formatCode="_-[$£-809]* #,##0.00_-;\-[$£-809]* #,##0.00_-;_-[$£-809]* &quot;-&quot;??_-;_-@_-"/>
    <numFmt numFmtId="187" formatCode="_-* #,##0.00\ [$kr-438]_-;\-* #,##0.00\ [$kr-438]_-;_-* &quot;-&quot;??\ [$kr-438]_-;_-@_-"/>
    <numFmt numFmtId="188" formatCode="_-* #,##0.00\ [$Kč-405]_-;\-* #,##0.00\ [$Kč-405]_-;_-* &quot;-&quot;??\ [$Kč-405]_-;_-@_-"/>
    <numFmt numFmtId="189" formatCode="_-* #,##0.00\ [$CHF-100C]_-;\-* #,##0.00\ [$CHF-100C]_-;_-* &quot;-&quot;??\ [$CHF-100C]_-;_-@_-"/>
    <numFmt numFmtId="190" formatCode="_-[$$-1009]* #,##0.00_-;\-[$$-1009]* #,##0.00_-;_-[$$-1009]* &quot;-&quot;??_-;_-@_-"/>
    <numFmt numFmtId="191" formatCode="_-[$R$-416]\ * #,##0.00_-;\-[$R$-416]\ * #,##0.00_-;_-[$R$-416]\ * &quot;-&quot;??_-;_-@_-"/>
    <numFmt numFmtId="192" formatCode="_ [$¥-804]* #,##0.00_ ;_ [$¥-804]* \-#,##0.00_ ;_ [$¥-804]* &quot;-&quot;??_ ;_ @_ "/>
    <numFmt numFmtId="193" formatCode="_([$€-2]\ * #,##0.00_);_([$€-2]\ * \(#,##0.00\);_([$€-2]\ * &quot;-&quot;??_);_(@_)"/>
    <numFmt numFmtId="194" formatCode="_(* #,##0.00_);_(* \(#,##0.00\);_(* &quot;-&quot;??_);_(@_)"/>
    <numFmt numFmtId="195" formatCode="_(&quot;$&quot;* #,##0_);_(&quot;$&quot;* \(#,##0\);_(&quot;$&quot;* &quot;-&quot;??_);_(@_)"/>
    <numFmt numFmtId="196" formatCode="[$-409]d/mmm/yyyy;@"/>
    <numFmt numFmtId="197" formatCode="#,##0\ &quot;day(s)&quot;;\-#,##0\ &quot;day(s)&quot;;#,##0\ &quot;day(s)&quot;;&quot;(no offer) day(s)&quot;"/>
    <numFmt numFmtId="198" formatCode="#,##0.00;\-#,##0.00;#,##0.00;&quot;(no offer)&quot;"/>
    <numFmt numFmtId="199" formatCode="dd/mmm/yyyy;;;&quot;(no date)&quot;"/>
    <numFmt numFmtId="200" formatCode="#,##0.00\ &quot;Kg&quot;;\-#,##0.00\ &quot;Kg&quot;;#,##0.00\ &quot;Kg&quot;;&quot;&quot;"/>
    <numFmt numFmtId="201" formatCode="#,##0.00\ &quot;TEU(s)&quot;;\-#,##0.00\ &quot;TEU(s)&quot;;#,##0.00\ &quot;TEU(s)&quot;;&quot;&quot;"/>
    <numFmt numFmtId="202" formatCode="#,##0\ &quot;sailing(s)&quot;;\-#,##0\ &quot;sailing(s)&quot;;#,##0\ &quot;sailing(s)&quot;;&quot;(no offer) sailing(s)&quot;"/>
    <numFmt numFmtId="203" formatCode="#,##0\ &quot;day(s)&quot;;\-#,##0\ &quot;day(s)&quot;;#,##0\ &quot;day(s)&quot;;&quot;(no request)&quot;"/>
    <numFmt numFmtId="204" formatCode="_-[$$-409]* #,##0.00_ ;_-[$$-409]* \-#,##0.00\ ;_-[$$-409]* &quot;-&quot;??_ ;_-@_ "/>
    <numFmt numFmtId="205" formatCode="&quot;(min.)&quot;\ #,##0.00;&quot;(min.)&quot;\ \-#,##0.00;#,##0.00;&quot;(no min.)&quot;"/>
    <numFmt numFmtId="206" formatCode="_-* #,##0.000\ _€_-;\-* #,##0.000\ _€_-;_-* &quot;-&quot;??\ _€_-;_-@_-"/>
    <numFmt numFmtId="207" formatCode="&quot;(max.)&quot;\ #,##0.00;&quot;(max.)&quot;\ \-#,##0.00;#,##0.00;&quot;(no max.)&quot;"/>
    <numFmt numFmtId="208" formatCode="#,##0.00\ &quot;USD / day(s)&quot;;\-#,##0.00\ &quot;USD / day(s)&quot;;#,##0.00\ &quot;USD / day(s)&quot;;&quot;(no offer) USD / day(s)&quot;"/>
    <numFmt numFmtId="209" formatCode="#,##0.00\ &quot;EUR / cont.&quot;;\-#,##0.00\ &quot;EUR / cont.&quot;;#,##0.00\ &quot;EUR / cont.&quot;;&quot;(no offer) EUR / cont.&quot;"/>
    <numFmt numFmtId="210" formatCode="#,##0.00\ &quot;USD / cont.&quot;;\-#,##0.00\ &quot;USD / cont.&quot;;#,##0.00\ &quot;USD / cont.&quot;;&quot;(no offer) USD / cont.&quot;"/>
    <numFmt numFmtId="211" formatCode="#,##0.00\ &quot; / ?&quot;;\-#,##0.00\ &quot; / ?&quot;;#,##0.00\ &quot; / ?&quot;;&quot;(no offer)  / ?&quot;"/>
    <numFmt numFmtId="212" formatCode="#,##0.00\ &quot;CAD / cont.&quot;;\-#,##0.00\ &quot;CAD / cont.&quot;;#,##0.00\ &quot;CAD / cont.&quot;;&quot;(no offer) CAD / cont.&quot;"/>
    <numFmt numFmtId="213" formatCode="#,##0.00\ &quot;CLP / cont.&quot;;\-#,##0.00\ &quot;CLP / cont.&quot;;#,##0.00\ &quot;CLP / cont.&quot;;&quot;(no offer) CLP / cont.&quot;"/>
    <numFmt numFmtId="214" formatCode="#,##0.00\ &quot;CHF / cont.&quot;;\-#,##0.00\ &quot;CHF / cont.&quot;;#,##0.00\ &quot;CHF / cont.&quot;;&quot;(no offer) CHF / cont.&quot;"/>
    <numFmt numFmtId="215" formatCode="#,##0.00\ &quot;BRL / cont.&quot;;\-#,##0.00\ &quot;BRL / cont.&quot;;#,##0.00\ &quot;BRL / cont.&quot;;&quot;(no offer) BRL / cont.&quot;"/>
    <numFmt numFmtId="216" formatCode="#,##0.00\ &quot;COP / cont.&quot;;\-#,##0.00\ &quot;COP / cont.&quot;;#,##0.00\ &quot;COP / cont.&quot;;&quot;(no offer) COP / cont.&quot;"/>
    <numFmt numFmtId="217" formatCode="#,##0.00\ &quot;MXN / cont.&quot;;\-#,##0.00\ &quot;MXN / cont.&quot;;#,##0.00\ &quot;MXN / cont.&quot;;&quot;(no offer) MXN / cont.&quot;"/>
    <numFmt numFmtId="218" formatCode="#,##0.00\ &quot;PAB / cont.&quot;;\-#,##0.00\ &quot;PAB / cont.&quot;;#,##0.00\ &quot;PAB / cont.&quot;;&quot;(no offer) PAB / cont.&quot;"/>
    <numFmt numFmtId="219" formatCode="#,##0.00\ &quot;DZD / cont.&quot;;\-#,##0.00\ &quot;DZD / cont.&quot;;#,##0.00\ &quot;DZD / cont.&quot;;&quot;(no offer) DZD / cont.&quot;"/>
    <numFmt numFmtId="220" formatCode="#,##0.00\ &quot;IDR / cont.&quot;;\-#,##0.00\ &quot;IDR / cont.&quot;;#,##0.00\ &quot;IDR / cont.&quot;;&quot;(no offer) IDR / cont.&quot;"/>
    <numFmt numFmtId="221" formatCode="#,##0.00\ &quot;MAD / cont.&quot;;\-#,##0.00\ &quot;MAD / cont.&quot;;#,##0.00\ &quot;MAD / cont.&quot;;&quot;(no offer) MAD / cont.&quot;"/>
    <numFmt numFmtId="222" formatCode="#,##0.00\ &quot;MYR / cont.&quot;;\-#,##0.00\ &quot;MYR / cont.&quot;;#,##0.00\ &quot;MYR / cont.&quot;;&quot;(no offer) MYR / cont.&quot;"/>
    <numFmt numFmtId="223" formatCode="#,##0.00\ &quot;SAR / cont.&quot;;\-#,##0.00\ &quot;SAR / cont.&quot;;#,##0.00\ &quot;SAR / cont.&quot;;&quot;(no offer) SAR / cont.&quot;"/>
    <numFmt numFmtId="224" formatCode="#,##0.00\ &quot;SGD / cont.&quot;;\-#,##0.00\ &quot;SGD / cont.&quot;;#,##0.00\ &quot;SGD / cont.&quot;;&quot;(no offer) SGD / cont.&quot;"/>
    <numFmt numFmtId="225" formatCode="#,##0.00\ &quot;VND / cont.&quot;;\-#,##0.00\ &quot;VND / cont.&quot;;#,##0.00\ &quot;VND / cont.&quot;;&quot;(no offer) VND / cont.&quot;"/>
    <numFmt numFmtId="226" formatCode="#,##0.00\ &quot;ZAR / cont.&quot;;\-#,##0.00\ &quot;ZAR / cont.&quot;;#,##0.00\ &quot;ZAR / cont.&quot;;&quot;(no offer) ZAR / cont.&quot;"/>
    <numFmt numFmtId="227" formatCode="#,##0.00\ &quot;AUD / cont.&quot;;\-#,##0.00\ &quot;AUD / cont.&quot;;#,##0.00\ &quot;AUD / cont.&quot;;&quot;(no offer) AUD / cont.&quot;"/>
    <numFmt numFmtId="228" formatCode="#,##0.00\ &quot;BHD / cont.&quot;;\-#,##0.00\ &quot;BHD / cont.&quot;;#,##0.00\ &quot;BHD / cont.&quot;;&quot;(no offer) BHD / cont.&quot;"/>
    <numFmt numFmtId="229" formatCode="#,##0.00\ &quot;THB / cont.&quot;;\-#,##0.00\ &quot;THB / cont.&quot;;#,##0.00\ &quot;THB / cont.&quot;;&quot;(no offer) THB / cont.&quot;"/>
    <numFmt numFmtId="230" formatCode="#,##0.00\ &quot;BDT / cont.&quot;;\-#,##0.00\ &quot;BDT / cont.&quot;;#,##0.00\ &quot;BDT / cont.&quot;;&quot;(no offer) BDT / cont.&quot;"/>
    <numFmt numFmtId="231" formatCode="#,##0.00\ &quot;JOD / cont.&quot;;\-#,##0.00\ &quot;JOD / cont.&quot;;#,##0.00\ &quot;JOD / cont.&quot;;&quot;(no offer) JOD / cont.&quot;"/>
    <numFmt numFmtId="232" formatCode="#,##0.00\ &quot;KRW / cont.&quot;;\-#,##0.00\ &quot;KRW / cont.&quot;;#,##0.00\ &quot;KRW / cont.&quot;;&quot;(no offer) KRW / cont.&quot;"/>
    <numFmt numFmtId="233" formatCode="#,##0.00\ &quot;CNY / cont.&quot;;\-#,##0.00\ &quot;CNY / cont.&quot;;#,##0.00\ &quot;CNY / cont.&quot;;&quot;(no offer) CNY / cont.&quot;"/>
    <numFmt numFmtId="234" formatCode="#,##0.00\ &quot;INR / cont.&quot;;\-#,##0.00\ &quot;INR / cont.&quot;;#,##0.00\ &quot;INR / cont.&quot;;&quot;(no offer) INR / cont.&quot;"/>
    <numFmt numFmtId="235" formatCode="#,##0.00\ &quot;TTD / cont.&quot;;\-#,##0.00\ &quot;TTD / cont.&quot;;#,##0.00\ &quot;TTD / cont.&quot;;&quot;(no offer) TTD / cont.&quot;"/>
    <numFmt numFmtId="236" formatCode="#,##0.00\ &quot;TRY / cont.&quot;;\-#,##0.00\ &quot;TRY / cont.&quot;;#,##0.00\ &quot;TRY / cont.&quot;;&quot;(no offer) TRY / cont.&quot;"/>
    <numFmt numFmtId="237" formatCode="#,##0.00\ &quot;GBP / cont.&quot;;\-#,##0.00\ &quot;GBP / cont.&quot;;#,##0.00\ &quot;GBP / cont.&quot;;&quot;(no offer) GBP / cont.&quot;"/>
    <numFmt numFmtId="238" formatCode="#,##0.00\ &quot;EGP / cont.&quot;;\-#,##0.00\ &quot;EGP / cont.&quot;;#,##0.00\ &quot;EGP / cont.&quot;;&quot;(no offer) EGP / cont.&quot;"/>
    <numFmt numFmtId="239" formatCode="#,##0.00\ &quot;TND / cont.&quot;;\-#,##0.00\ &quot;TND / cont.&quot;;#,##0.00\ &quot;TND / cont.&quot;;&quot;(no offer) TND / cont.&quot;"/>
  </numFmts>
  <fonts count="6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rgb="FF9C65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8"/>
      <color rgb="FF000000"/>
      <name val="Arial"/>
      <family val="2"/>
      <scheme val="minor"/>
    </font>
    <font>
      <i/>
      <sz val="8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color theme="0"/>
      <name val="Arial"/>
      <family val="2"/>
      <scheme val="minor"/>
    </font>
    <font>
      <i/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name val="Arial"/>
      <family val="2"/>
      <scheme val="minor"/>
    </font>
    <font>
      <b/>
      <i/>
      <sz val="10"/>
      <color rgb="FFFF0000"/>
      <name val="Arial"/>
      <family val="2"/>
      <scheme val="minor"/>
    </font>
    <font>
      <b/>
      <sz val="18"/>
      <color rgb="FFFF0000"/>
      <name val="Arial"/>
      <family val="2"/>
      <scheme val="minor"/>
    </font>
    <font>
      <b/>
      <sz val="8"/>
      <color rgb="FFFF0000"/>
      <name val="Arial"/>
      <family val="2"/>
      <scheme val="minor"/>
    </font>
    <font>
      <sz val="11"/>
      <color theme="0" tint="-0.249977111117893"/>
      <name val="Arial"/>
      <family val="2"/>
      <scheme val="minor"/>
    </font>
    <font>
      <i/>
      <sz val="8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sz val="11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rgb="FFFF0000"/>
      <name val="Arial"/>
      <family val="2"/>
    </font>
    <font>
      <sz val="10"/>
      <color indexed="22"/>
      <name val="Arial"/>
      <family val="2"/>
    </font>
    <font>
      <sz val="10"/>
      <color rgb="FFFF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85959D"/>
        <bgColor indexed="64"/>
      </patternFill>
    </fill>
    <fill>
      <patternFill patternType="solid">
        <fgColor rgb="FFACB7BC"/>
        <bgColor indexed="64"/>
      </patternFill>
    </fill>
    <fill>
      <patternFill patternType="solid">
        <fgColor rgb="FFD8DEE0"/>
        <bgColor indexed="64"/>
      </patternFill>
    </fill>
    <fill>
      <patternFill patternType="solid">
        <fgColor rgb="FFBE0C4A"/>
        <bgColor indexed="64"/>
      </patternFill>
    </fill>
    <fill>
      <patternFill patternType="solid">
        <fgColor rgb="FF002C7C"/>
        <bgColor indexed="64"/>
      </patternFill>
    </fill>
    <fill>
      <patternFill patternType="solid">
        <fgColor rgb="FFCCE0E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FABB00"/>
        <bgColor indexed="64"/>
      </patternFill>
    </fill>
    <fill>
      <patternFill patternType="solid">
        <fgColor rgb="FFF6DD96"/>
        <bgColor indexed="64"/>
      </patternFill>
    </fill>
    <fill>
      <patternFill patternType="solid">
        <fgColor rgb="FFFFFFCC"/>
        <bgColor theme="0" tint="-0.34998626667073579"/>
      </patternFill>
    </fill>
    <fill>
      <patternFill patternType="lightUp">
        <fgColor rgb="FFFFC000"/>
        <bgColor rgb="FFFFFF00"/>
      </patternFill>
    </fill>
    <fill>
      <patternFill patternType="solid">
        <fgColor rgb="FF336699"/>
        <bgColor indexed="64"/>
      </patternFill>
    </fill>
    <fill>
      <patternFill patternType="solid">
        <fgColor rgb="FF00486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lightUp">
        <fgColor theme="4" tint="-0.499984740745262"/>
        <bgColor rgb="FF336699"/>
      </patternFill>
    </fill>
    <fill>
      <patternFill patternType="lightUp">
        <fgColor theme="4" tint="-0.24994659260841701"/>
        <bgColor rgb="FF00486C"/>
      </patternFill>
    </fill>
    <fill>
      <patternFill patternType="solid">
        <fgColor indexed="9"/>
      </patternFill>
    </fill>
  </fills>
  <borders count="1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/>
      <top style="thick">
        <color indexed="64"/>
      </top>
      <bottom/>
      <diagonal/>
    </border>
    <border>
      <left/>
      <right style="medium">
        <color theme="0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0"/>
      </top>
      <bottom/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auto="1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theme="0"/>
      </top>
      <bottom/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dashed">
        <color indexed="64"/>
      </left>
      <right/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dashed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dash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dashed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</borders>
  <cellStyleXfs count="586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6" fillId="0" borderId="6" applyNumberFormat="0" applyFill="0" applyAlignment="0" applyProtection="0"/>
    <xf numFmtId="195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195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26" fillId="0" borderId="0"/>
    <xf numFmtId="0" fontId="27" fillId="24" borderId="0" applyNumberFormat="0" applyBorder="0" applyAlignment="0" applyProtection="0"/>
    <xf numFmtId="0" fontId="3" fillId="0" borderId="0"/>
    <xf numFmtId="0" fontId="3" fillId="0" borderId="0"/>
    <xf numFmtId="194" fontId="1" fillId="0" borderId="0" applyFont="0" applyFill="0" applyBorder="0" applyAlignment="0" applyProtection="0"/>
    <xf numFmtId="0" fontId="55" fillId="0" borderId="0" applyBorder="0"/>
  </cellStyleXfs>
  <cellXfs count="475">
    <xf numFmtId="0" fontId="0" fillId="0" borderId="0" xfId="0"/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0" fillId="0" borderId="10" xfId="0" applyBorder="1"/>
    <xf numFmtId="0" fontId="37" fillId="0" borderId="0" xfId="0" applyFont="1" applyAlignment="1">
      <alignment vertical="center"/>
    </xf>
    <xf numFmtId="196" fontId="0" fillId="0" borderId="0" xfId="0" applyNumberFormat="1"/>
    <xf numFmtId="0" fontId="32" fillId="0" borderId="0" xfId="0" applyFont="1" applyAlignment="1">
      <alignment horizontal="center" vertical="center" wrapText="1"/>
    </xf>
    <xf numFmtId="198" fontId="33" fillId="0" borderId="22" xfId="0" applyNumberFormat="1" applyFont="1" applyBorder="1" applyAlignment="1" applyProtection="1">
      <alignment vertical="center"/>
      <protection locked="0"/>
    </xf>
    <xf numFmtId="0" fontId="33" fillId="0" borderId="24" xfId="0" applyFont="1" applyBorder="1" applyAlignment="1">
      <alignment horizontal="center" vertical="center"/>
    </xf>
    <xf numFmtId="197" fontId="33" fillId="0" borderId="25" xfId="0" applyNumberFormat="1" applyFont="1" applyBorder="1" applyAlignment="1" applyProtection="1">
      <alignment vertical="center"/>
      <protection locked="0"/>
    </xf>
    <xf numFmtId="0" fontId="33" fillId="0" borderId="30" xfId="0" applyFont="1" applyBorder="1" applyAlignment="1">
      <alignment horizontal="center" vertical="center"/>
    </xf>
    <xf numFmtId="197" fontId="33" fillId="0" borderId="23" xfId="0" applyNumberFormat="1" applyFont="1" applyBorder="1" applyAlignment="1" applyProtection="1">
      <alignment vertical="center"/>
      <protection locked="0"/>
    </xf>
    <xf numFmtId="0" fontId="38" fillId="0" borderId="38" xfId="0" applyFont="1" applyBorder="1" applyAlignment="1">
      <alignment vertical="center"/>
    </xf>
    <xf numFmtId="0" fontId="33" fillId="0" borderId="23" xfId="0" applyFont="1" applyBorder="1" applyAlignment="1" applyProtection="1">
      <alignment horizontal="center" vertical="center"/>
      <protection locked="0"/>
    </xf>
    <xf numFmtId="0" fontId="31" fillId="0" borderId="23" xfId="0" applyFont="1" applyBorder="1" applyAlignment="1" applyProtection="1">
      <alignment vertical="center"/>
      <protection locked="0"/>
    </xf>
    <xf numFmtId="0" fontId="31" fillId="0" borderId="25" xfId="0" applyFont="1" applyBorder="1" applyAlignment="1" applyProtection="1">
      <alignment vertical="center"/>
      <protection locked="0"/>
    </xf>
    <xf numFmtId="0" fontId="33" fillId="0" borderId="60" xfId="0" applyFont="1" applyBorder="1" applyAlignment="1" applyProtection="1">
      <alignment vertical="center"/>
      <protection locked="0"/>
    </xf>
    <xf numFmtId="0" fontId="33" fillId="0" borderId="62" xfId="0" applyFont="1" applyBorder="1" applyAlignment="1" applyProtection="1">
      <alignment vertical="center"/>
      <protection locked="0"/>
    </xf>
    <xf numFmtId="0" fontId="33" fillId="0" borderId="63" xfId="0" applyFont="1" applyBorder="1" applyAlignment="1" applyProtection="1">
      <alignment vertical="center"/>
      <protection locked="0"/>
    </xf>
    <xf numFmtId="0" fontId="33" fillId="0" borderId="64" xfId="0" applyFont="1" applyBorder="1" applyAlignment="1" applyProtection="1">
      <alignment vertical="center"/>
      <protection locked="0"/>
    </xf>
    <xf numFmtId="0" fontId="31" fillId="0" borderId="29" xfId="0" applyFont="1" applyBorder="1" applyAlignment="1" applyProtection="1">
      <alignment vertical="center"/>
      <protection locked="0"/>
    </xf>
    <xf numFmtId="0" fontId="31" fillId="0" borderId="31" xfId="0" applyFont="1" applyBorder="1" applyAlignment="1" applyProtection="1">
      <alignment vertical="center"/>
      <protection locked="0"/>
    </xf>
    <xf numFmtId="0" fontId="33" fillId="0" borderId="29" xfId="0" applyFont="1" applyBorder="1" applyAlignment="1" applyProtection="1">
      <alignment horizontal="center" vertical="center"/>
      <protection locked="0"/>
    </xf>
    <xf numFmtId="0" fontId="28" fillId="0" borderId="76" xfId="0" applyFont="1" applyBorder="1" applyAlignment="1">
      <alignment horizontal="center" vertical="center"/>
    </xf>
    <xf numFmtId="0" fontId="33" fillId="0" borderId="72" xfId="0" applyFont="1" applyBorder="1" applyAlignment="1">
      <alignment vertical="center"/>
    </xf>
    <xf numFmtId="197" fontId="33" fillId="0" borderId="22" xfId="0" applyNumberFormat="1" applyFont="1" applyBorder="1" applyAlignment="1" applyProtection="1">
      <alignment vertical="center"/>
      <protection locked="0"/>
    </xf>
    <xf numFmtId="197" fontId="33" fillId="0" borderId="76" xfId="0" applyNumberFormat="1" applyFont="1" applyBorder="1" applyAlignment="1" applyProtection="1">
      <alignment vertical="center"/>
      <protection locked="0"/>
    </xf>
    <xf numFmtId="197" fontId="33" fillId="0" borderId="47" xfId="0" applyNumberFormat="1" applyFont="1" applyBorder="1" applyAlignment="1" applyProtection="1">
      <alignment vertical="center"/>
      <protection locked="0"/>
    </xf>
    <xf numFmtId="0" fontId="33" fillId="0" borderId="79" xfId="0" applyFont="1" applyBorder="1" applyAlignment="1" applyProtection="1">
      <alignment horizontal="center" vertical="center"/>
      <protection locked="0"/>
    </xf>
    <xf numFmtId="0" fontId="33" fillId="0" borderId="80" xfId="0" applyFont="1" applyBorder="1" applyAlignment="1" applyProtection="1">
      <alignment horizontal="center" vertical="center"/>
      <protection locked="0"/>
    </xf>
    <xf numFmtId="199" fontId="31" fillId="0" borderId="57" xfId="0" applyNumberFormat="1" applyFont="1" applyBorder="1" applyAlignment="1" applyProtection="1">
      <alignment vertical="center"/>
      <protection locked="0"/>
    </xf>
    <xf numFmtId="199" fontId="31" fillId="0" borderId="25" xfId="0" applyNumberFormat="1" applyFont="1" applyBorder="1" applyAlignment="1" applyProtection="1">
      <alignment vertical="center"/>
      <protection locked="0"/>
    </xf>
    <xf numFmtId="0" fontId="33" fillId="0" borderId="22" xfId="0" applyFont="1" applyBorder="1" applyAlignment="1" applyProtection="1">
      <alignment horizontal="center" vertical="center"/>
      <protection locked="0"/>
    </xf>
    <xf numFmtId="0" fontId="33" fillId="0" borderId="81" xfId="0" applyFont="1" applyBorder="1" applyAlignment="1" applyProtection="1">
      <alignment horizontal="center" vertical="center"/>
      <protection locked="0"/>
    </xf>
    <xf numFmtId="0" fontId="33" fillId="0" borderId="25" xfId="0" applyFont="1" applyBorder="1" applyAlignment="1" applyProtection="1">
      <alignment horizontal="center" vertical="center"/>
      <protection locked="0"/>
    </xf>
    <xf numFmtId="0" fontId="34" fillId="26" borderId="0" xfId="0" applyFont="1" applyFill="1" applyAlignment="1">
      <alignment horizontal="center" vertical="center" wrapText="1"/>
    </xf>
    <xf numFmtId="0" fontId="31" fillId="26" borderId="0" xfId="0" applyFont="1" applyFill="1" applyAlignment="1">
      <alignment horizontal="center" vertical="center" wrapText="1"/>
    </xf>
    <xf numFmtId="0" fontId="34" fillId="26" borderId="16" xfId="0" applyFont="1" applyFill="1" applyBorder="1" applyAlignment="1">
      <alignment horizontal="center" vertical="center"/>
    </xf>
    <xf numFmtId="0" fontId="30" fillId="26" borderId="68" xfId="0" applyFont="1" applyFill="1" applyBorder="1" applyAlignment="1">
      <alignment horizontal="center" vertical="center" wrapText="1"/>
    </xf>
    <xf numFmtId="0" fontId="28" fillId="0" borderId="67" xfId="0" applyFont="1" applyBorder="1" applyAlignment="1">
      <alignment horizontal="left" vertical="center"/>
    </xf>
    <xf numFmtId="0" fontId="28" fillId="0" borderId="68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29" fillId="0" borderId="69" xfId="0" applyFont="1" applyBorder="1" applyAlignment="1">
      <alignment horizontal="left" vertical="center"/>
    </xf>
    <xf numFmtId="0" fontId="28" fillId="0" borderId="78" xfId="0" applyFont="1" applyBorder="1" applyAlignment="1">
      <alignment horizontal="left" vertical="center"/>
    </xf>
    <xf numFmtId="201" fontId="28" fillId="0" borderId="33" xfId="0" applyNumberFormat="1" applyFont="1" applyBorder="1" applyAlignment="1">
      <alignment horizontal="center" vertical="center"/>
    </xf>
    <xf numFmtId="0" fontId="28" fillId="0" borderId="27" xfId="0" applyFont="1" applyBorder="1" applyAlignment="1">
      <alignment horizontal="left" vertical="center"/>
    </xf>
    <xf numFmtId="0" fontId="28" fillId="0" borderId="20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9" fillId="0" borderId="46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  <xf numFmtId="0" fontId="28" fillId="0" borderId="50" xfId="0" applyFont="1" applyBorder="1" applyAlignment="1">
      <alignment horizontal="left" vertical="center"/>
    </xf>
    <xf numFmtId="3" fontId="28" fillId="0" borderId="46" xfId="584" applyNumberFormat="1" applyFont="1" applyFill="1" applyBorder="1" applyAlignment="1" applyProtection="1">
      <alignment horizontal="center" vertical="center"/>
    </xf>
    <xf numFmtId="201" fontId="28" fillId="0" borderId="32" xfId="0" applyNumberFormat="1" applyFont="1" applyBorder="1" applyAlignment="1">
      <alignment horizontal="center" vertical="center"/>
    </xf>
    <xf numFmtId="0" fontId="28" fillId="0" borderId="69" xfId="0" applyFont="1" applyBorder="1" applyAlignment="1">
      <alignment horizontal="left" vertical="center"/>
    </xf>
    <xf numFmtId="0" fontId="28" fillId="0" borderId="46" xfId="0" applyFont="1" applyBorder="1" applyAlignment="1">
      <alignment horizontal="left" vertical="center"/>
    </xf>
    <xf numFmtId="200" fontId="28" fillId="0" borderId="33" xfId="584" applyNumberFormat="1" applyFont="1" applyFill="1" applyBorder="1" applyAlignment="1" applyProtection="1">
      <alignment horizontal="center" vertical="center"/>
    </xf>
    <xf numFmtId="0" fontId="40" fillId="0" borderId="0" xfId="0" applyFont="1" applyAlignment="1">
      <alignment vertical="center"/>
    </xf>
    <xf numFmtId="0" fontId="36" fillId="27" borderId="35" xfId="0" applyFont="1" applyFill="1" applyBorder="1" applyAlignment="1">
      <alignment vertical="center"/>
    </xf>
    <xf numFmtId="0" fontId="36" fillId="27" borderId="55" xfId="0" applyFont="1" applyFill="1" applyBorder="1" applyAlignment="1">
      <alignment vertical="center"/>
    </xf>
    <xf numFmtId="0" fontId="36" fillId="27" borderId="0" xfId="0" applyFont="1" applyFill="1" applyAlignment="1">
      <alignment vertical="center"/>
    </xf>
    <xf numFmtId="0" fontId="38" fillId="27" borderId="52" xfId="0" applyFont="1" applyFill="1" applyBorder="1" applyAlignment="1">
      <alignment horizontal="center" vertical="center"/>
    </xf>
    <xf numFmtId="0" fontId="38" fillId="27" borderId="42" xfId="0" applyFont="1" applyFill="1" applyBorder="1" applyAlignment="1">
      <alignment horizontal="center" vertical="center"/>
    </xf>
    <xf numFmtId="0" fontId="38" fillId="27" borderId="53" xfId="0" applyFont="1" applyFill="1" applyBorder="1" applyAlignment="1">
      <alignment horizontal="center" vertical="center"/>
    </xf>
    <xf numFmtId="0" fontId="38" fillId="28" borderId="51" xfId="0" applyFont="1" applyFill="1" applyBorder="1" applyAlignment="1">
      <alignment horizontal="left" vertical="center"/>
    </xf>
    <xf numFmtId="0" fontId="38" fillId="28" borderId="51" xfId="0" applyFont="1" applyFill="1" applyBorder="1" applyAlignment="1">
      <alignment vertical="center"/>
    </xf>
    <xf numFmtId="0" fontId="30" fillId="29" borderId="11" xfId="0" applyFont="1" applyFill="1" applyBorder="1" applyAlignment="1">
      <alignment horizontal="center" vertical="center" wrapText="1"/>
    </xf>
    <xf numFmtId="0" fontId="30" fillId="29" borderId="56" xfId="0" applyFont="1" applyFill="1" applyBorder="1" applyAlignment="1">
      <alignment horizontal="center" vertical="center" wrapText="1"/>
    </xf>
    <xf numFmtId="0" fontId="30" fillId="29" borderId="49" xfId="0" applyFont="1" applyFill="1" applyBorder="1" applyAlignment="1">
      <alignment horizontal="center" vertical="center" wrapText="1"/>
    </xf>
    <xf numFmtId="0" fontId="30" fillId="29" borderId="44" xfId="0" applyFont="1" applyFill="1" applyBorder="1" applyAlignment="1">
      <alignment horizontal="center" vertical="center" wrapText="1"/>
    </xf>
    <xf numFmtId="0" fontId="30" fillId="29" borderId="45" xfId="0" applyFont="1" applyFill="1" applyBorder="1" applyAlignment="1">
      <alignment horizontal="center" vertical="center" wrapText="1"/>
    </xf>
    <xf numFmtId="0" fontId="31" fillId="29" borderId="11" xfId="0" applyFont="1" applyFill="1" applyBorder="1" applyAlignment="1">
      <alignment horizontal="center" vertical="center" wrapText="1"/>
    </xf>
    <xf numFmtId="0" fontId="31" fillId="29" borderId="10" xfId="0" applyFont="1" applyFill="1" applyBorder="1" applyAlignment="1">
      <alignment horizontal="center" vertical="center" wrapText="1"/>
    </xf>
    <xf numFmtId="0" fontId="31" fillId="29" borderId="44" xfId="0" applyFont="1" applyFill="1" applyBorder="1" applyAlignment="1">
      <alignment horizontal="center" vertical="center" wrapText="1"/>
    </xf>
    <xf numFmtId="0" fontId="31" fillId="29" borderId="49" xfId="0" applyFont="1" applyFill="1" applyBorder="1" applyAlignment="1">
      <alignment horizontal="center" vertical="center" wrapText="1"/>
    </xf>
    <xf numFmtId="0" fontId="31" fillId="29" borderId="45" xfId="0" applyFont="1" applyFill="1" applyBorder="1" applyAlignment="1">
      <alignment horizontal="center" vertical="center" wrapText="1"/>
    </xf>
    <xf numFmtId="0" fontId="34" fillId="29" borderId="11" xfId="0" applyFont="1" applyFill="1" applyBorder="1" applyAlignment="1">
      <alignment horizontal="center" vertical="center" wrapText="1"/>
    </xf>
    <xf numFmtId="0" fontId="34" fillId="29" borderId="10" xfId="0" applyFont="1" applyFill="1" applyBorder="1" applyAlignment="1">
      <alignment horizontal="center" vertical="center" wrapText="1"/>
    </xf>
    <xf numFmtId="0" fontId="34" fillId="29" borderId="44" xfId="0" applyFont="1" applyFill="1" applyBorder="1" applyAlignment="1">
      <alignment horizontal="center" vertical="center" wrapText="1"/>
    </xf>
    <xf numFmtId="0" fontId="34" fillId="29" borderId="49" xfId="0" applyFont="1" applyFill="1" applyBorder="1" applyAlignment="1">
      <alignment horizontal="center" vertical="center" wrapText="1"/>
    </xf>
    <xf numFmtId="0" fontId="34" fillId="29" borderId="45" xfId="0" applyFont="1" applyFill="1" applyBorder="1" applyAlignment="1">
      <alignment horizontal="center" vertical="center" wrapText="1"/>
    </xf>
    <xf numFmtId="0" fontId="30" fillId="29" borderId="68" xfId="0" applyFont="1" applyFill="1" applyBorder="1" applyAlignment="1">
      <alignment horizontal="center" vertical="center" wrapText="1"/>
    </xf>
    <xf numFmtId="0" fontId="30" fillId="29" borderId="28" xfId="0" applyFont="1" applyFill="1" applyBorder="1" applyAlignment="1">
      <alignment horizontal="center" vertical="center" wrapText="1"/>
    </xf>
    <xf numFmtId="0" fontId="30" fillId="29" borderId="69" xfId="0" applyFont="1" applyFill="1" applyBorder="1" applyAlignment="1">
      <alignment horizontal="center" vertical="center" wrapText="1"/>
    </xf>
    <xf numFmtId="0" fontId="30" fillId="29" borderId="78" xfId="0" applyFont="1" applyFill="1" applyBorder="1" applyAlignment="1">
      <alignment horizontal="center" vertical="center" wrapText="1"/>
    </xf>
    <xf numFmtId="0" fontId="30" fillId="29" borderId="33" xfId="0" applyFont="1" applyFill="1" applyBorder="1" applyAlignment="1">
      <alignment horizontal="center" vertical="center" wrapText="1"/>
    </xf>
    <xf numFmtId="0" fontId="38" fillId="28" borderId="84" xfId="0" applyFont="1" applyFill="1" applyBorder="1" applyAlignment="1">
      <alignment vertical="center"/>
    </xf>
    <xf numFmtId="0" fontId="30" fillId="29" borderId="17" xfId="0" applyFont="1" applyFill="1" applyBorder="1" applyAlignment="1">
      <alignment horizontal="center" vertical="center" wrapText="1"/>
    </xf>
    <xf numFmtId="0" fontId="30" fillId="29" borderId="70" xfId="0" applyFont="1" applyFill="1" applyBorder="1" applyAlignment="1">
      <alignment horizontal="center" vertical="center" wrapText="1"/>
    </xf>
    <xf numFmtId="0" fontId="30" fillId="29" borderId="73" xfId="0" applyFont="1" applyFill="1" applyBorder="1" applyAlignment="1">
      <alignment horizontal="center" vertical="center" wrapText="1"/>
    </xf>
    <xf numFmtId="0" fontId="36" fillId="27" borderId="54" xfId="0" applyFont="1" applyFill="1" applyBorder="1" applyAlignment="1">
      <alignment vertical="center"/>
    </xf>
    <xf numFmtId="0" fontId="36" fillId="30" borderId="35" xfId="0" applyFont="1" applyFill="1" applyBorder="1" applyAlignment="1">
      <alignment vertical="center"/>
    </xf>
    <xf numFmtId="0" fontId="38" fillId="30" borderId="38" xfId="0" applyFont="1" applyFill="1" applyBorder="1" applyAlignment="1">
      <alignment horizontal="center" vertical="center" wrapText="1"/>
    </xf>
    <xf numFmtId="0" fontId="36" fillId="30" borderId="36" xfId="0" applyFont="1" applyFill="1" applyBorder="1" applyAlignment="1">
      <alignment vertical="center"/>
    </xf>
    <xf numFmtId="0" fontId="36" fillId="31" borderId="35" xfId="0" applyFont="1" applyFill="1" applyBorder="1" applyAlignment="1">
      <alignment vertical="center"/>
    </xf>
    <xf numFmtId="0" fontId="36" fillId="31" borderId="37" xfId="0" applyFont="1" applyFill="1" applyBorder="1" applyAlignment="1">
      <alignment vertical="center"/>
    </xf>
    <xf numFmtId="0" fontId="38" fillId="31" borderId="38" xfId="0" applyFont="1" applyFill="1" applyBorder="1" applyAlignment="1">
      <alignment horizontal="center" vertical="center" wrapText="1"/>
    </xf>
    <xf numFmtId="0" fontId="31" fillId="32" borderId="10" xfId="0" applyFont="1" applyFill="1" applyBorder="1" applyAlignment="1">
      <alignment horizontal="center" vertical="center" wrapText="1"/>
    </xf>
    <xf numFmtId="0" fontId="34" fillId="32" borderId="0" xfId="0" applyFont="1" applyFill="1" applyAlignment="1">
      <alignment horizontal="center" vertical="center" wrapText="1"/>
    </xf>
    <xf numFmtId="0" fontId="31" fillId="32" borderId="0" xfId="0" applyFont="1" applyFill="1" applyAlignment="1">
      <alignment horizontal="center" vertical="center" wrapText="1"/>
    </xf>
    <xf numFmtId="0" fontId="34" fillId="32" borderId="38" xfId="0" applyFont="1" applyFill="1" applyBorder="1" applyAlignment="1">
      <alignment horizontal="center" vertical="center" wrapText="1"/>
    </xf>
    <xf numFmtId="0" fontId="34" fillId="32" borderId="48" xfId="0" applyFont="1" applyFill="1" applyBorder="1" applyAlignment="1">
      <alignment horizontal="center" vertical="center" wrapText="1"/>
    </xf>
    <xf numFmtId="0" fontId="34" fillId="32" borderId="16" xfId="0" applyFont="1" applyFill="1" applyBorder="1" applyAlignment="1">
      <alignment horizontal="center" vertical="center"/>
    </xf>
    <xf numFmtId="0" fontId="34" fillId="32" borderId="16" xfId="0" applyFont="1" applyFill="1" applyBorder="1" applyAlignment="1">
      <alignment horizontal="center" vertical="center" wrapText="1"/>
    </xf>
    <xf numFmtId="0" fontId="31" fillId="32" borderId="58" xfId="0" applyFont="1" applyFill="1" applyBorder="1" applyAlignment="1">
      <alignment horizontal="center" vertical="center"/>
    </xf>
    <xf numFmtId="0" fontId="34" fillId="32" borderId="12" xfId="0" applyFont="1" applyFill="1" applyBorder="1" applyAlignment="1">
      <alignment horizontal="center" vertical="center" wrapText="1"/>
    </xf>
    <xf numFmtId="0" fontId="30" fillId="32" borderId="68" xfId="0" applyFont="1" applyFill="1" applyBorder="1" applyAlignment="1">
      <alignment horizontal="center" vertical="center"/>
    </xf>
    <xf numFmtId="0" fontId="30" fillId="32" borderId="68" xfId="0" applyFont="1" applyFill="1" applyBorder="1" applyAlignment="1">
      <alignment horizontal="center" vertical="center" wrapText="1"/>
    </xf>
    <xf numFmtId="0" fontId="30" fillId="32" borderId="74" xfId="0" applyFont="1" applyFill="1" applyBorder="1" applyAlignment="1">
      <alignment horizontal="center" vertical="center" wrapText="1"/>
    </xf>
    <xf numFmtId="0" fontId="30" fillId="32" borderId="28" xfId="0" applyFont="1" applyFill="1" applyBorder="1" applyAlignment="1">
      <alignment horizontal="center" vertical="center" wrapText="1"/>
    </xf>
    <xf numFmtId="0" fontId="36" fillId="33" borderId="36" xfId="0" applyFont="1" applyFill="1" applyBorder="1" applyAlignment="1">
      <alignment vertical="center"/>
    </xf>
    <xf numFmtId="0" fontId="36" fillId="33" borderId="35" xfId="0" applyFont="1" applyFill="1" applyBorder="1" applyAlignment="1">
      <alignment vertical="center"/>
    </xf>
    <xf numFmtId="0" fontId="36" fillId="33" borderId="37" xfId="0" applyFont="1" applyFill="1" applyBorder="1" applyAlignment="1">
      <alignment vertical="center"/>
    </xf>
    <xf numFmtId="0" fontId="38" fillId="33" borderId="39" xfId="0" applyFont="1" applyFill="1" applyBorder="1" applyAlignment="1">
      <alignment horizontal="center" vertical="center" wrapText="1"/>
    </xf>
    <xf numFmtId="0" fontId="38" fillId="33" borderId="38" xfId="0" applyFont="1" applyFill="1" applyBorder="1" applyAlignment="1">
      <alignment horizontal="center" vertical="center" wrapText="1"/>
    </xf>
    <xf numFmtId="0" fontId="38" fillId="33" borderId="40" xfId="0" applyFont="1" applyFill="1" applyBorder="1" applyAlignment="1">
      <alignment horizontal="center" vertical="center" wrapText="1"/>
    </xf>
    <xf numFmtId="0" fontId="31" fillId="34" borderId="18" xfId="0" applyFont="1" applyFill="1" applyBorder="1" applyAlignment="1">
      <alignment horizontal="center" vertical="center" wrapText="1"/>
    </xf>
    <xf numFmtId="0" fontId="34" fillId="34" borderId="0" xfId="0" applyFont="1" applyFill="1" applyAlignment="1">
      <alignment horizontal="center" vertical="center" wrapText="1"/>
    </xf>
    <xf numFmtId="0" fontId="31" fillId="34" borderId="10" xfId="0" applyFont="1" applyFill="1" applyBorder="1" applyAlignment="1">
      <alignment horizontal="center" vertical="center" wrapText="1"/>
    </xf>
    <xf numFmtId="0" fontId="34" fillId="34" borderId="0" xfId="0" applyFont="1" applyFill="1" applyAlignment="1">
      <alignment horizontal="right" vertical="center"/>
    </xf>
    <xf numFmtId="0" fontId="31" fillId="34" borderId="0" xfId="0" applyFont="1" applyFill="1" applyAlignment="1">
      <alignment horizontal="center" vertical="center" wrapText="1"/>
    </xf>
    <xf numFmtId="0" fontId="34" fillId="34" borderId="38" xfId="0" applyFont="1" applyFill="1" applyBorder="1" applyAlignment="1">
      <alignment horizontal="center" vertical="center" wrapText="1"/>
    </xf>
    <xf numFmtId="0" fontId="34" fillId="34" borderId="48" xfId="0" applyFont="1" applyFill="1" applyBorder="1" applyAlignment="1">
      <alignment horizontal="center" vertical="center" wrapText="1"/>
    </xf>
    <xf numFmtId="0" fontId="34" fillId="34" borderId="40" xfId="0" applyFont="1" applyFill="1" applyBorder="1" applyAlignment="1">
      <alignment horizontal="center" vertical="center" wrapText="1"/>
    </xf>
    <xf numFmtId="0" fontId="34" fillId="34" borderId="16" xfId="0" applyFont="1" applyFill="1" applyBorder="1" applyAlignment="1">
      <alignment horizontal="center" vertical="center"/>
    </xf>
    <xf numFmtId="0" fontId="34" fillId="34" borderId="12" xfId="0" applyFont="1" applyFill="1" applyBorder="1" applyAlignment="1">
      <alignment horizontal="center" vertical="center"/>
    </xf>
    <xf numFmtId="0" fontId="34" fillId="34" borderId="16" xfId="0" applyFont="1" applyFill="1" applyBorder="1" applyAlignment="1">
      <alignment horizontal="center" vertical="center" wrapText="1"/>
    </xf>
    <xf numFmtId="0" fontId="34" fillId="34" borderId="12" xfId="0" applyFont="1" applyFill="1" applyBorder="1" applyAlignment="1">
      <alignment horizontal="center" vertical="center" wrapText="1"/>
    </xf>
    <xf numFmtId="0" fontId="31" fillId="34" borderId="59" xfId="0" applyFont="1" applyFill="1" applyBorder="1" applyAlignment="1">
      <alignment horizontal="center" vertical="center"/>
    </xf>
    <xf numFmtId="0" fontId="34" fillId="34" borderId="65" xfId="0" applyFont="1" applyFill="1" applyBorder="1" applyAlignment="1">
      <alignment horizontal="center" vertical="center" wrapText="1"/>
    </xf>
    <xf numFmtId="0" fontId="30" fillId="34" borderId="69" xfId="0" applyFont="1" applyFill="1" applyBorder="1" applyAlignment="1">
      <alignment horizontal="center" vertical="center" wrapText="1"/>
    </xf>
    <xf numFmtId="0" fontId="30" fillId="34" borderId="68" xfId="0" applyFont="1" applyFill="1" applyBorder="1" applyAlignment="1">
      <alignment horizontal="center" vertical="center" wrapText="1"/>
    </xf>
    <xf numFmtId="0" fontId="30" fillId="34" borderId="68" xfId="0" applyFont="1" applyFill="1" applyBorder="1" applyAlignment="1">
      <alignment horizontal="center" vertical="center"/>
    </xf>
    <xf numFmtId="0" fontId="30" fillId="34" borderId="28" xfId="0" applyFont="1" applyFill="1" applyBorder="1" applyAlignment="1">
      <alignment horizontal="center" vertical="center" wrapText="1"/>
    </xf>
    <xf numFmtId="0" fontId="30" fillId="34" borderId="75" xfId="0" applyFont="1" applyFill="1" applyBorder="1" applyAlignment="1">
      <alignment horizontal="center" vertical="center" wrapText="1"/>
    </xf>
    <xf numFmtId="0" fontId="30" fillId="34" borderId="70" xfId="0" applyFont="1" applyFill="1" applyBorder="1" applyAlignment="1">
      <alignment horizontal="center" vertical="center" wrapText="1"/>
    </xf>
    <xf numFmtId="0" fontId="30" fillId="34" borderId="33" xfId="0" applyFont="1" applyFill="1" applyBorder="1" applyAlignment="1">
      <alignment horizontal="center" vertical="center" wrapText="1"/>
    </xf>
    <xf numFmtId="0" fontId="36" fillId="35" borderId="36" xfId="0" applyFont="1" applyFill="1" applyBorder="1" applyAlignment="1">
      <alignment vertical="center"/>
    </xf>
    <xf numFmtId="0" fontId="36" fillId="35" borderId="35" xfId="0" applyFont="1" applyFill="1" applyBorder="1" applyAlignment="1">
      <alignment vertical="center"/>
    </xf>
    <xf numFmtId="0" fontId="36" fillId="35" borderId="37" xfId="0" applyFont="1" applyFill="1" applyBorder="1" applyAlignment="1">
      <alignment horizontal="center" vertical="center"/>
    </xf>
    <xf numFmtId="0" fontId="38" fillId="35" borderId="39" xfId="0" applyFont="1" applyFill="1" applyBorder="1" applyAlignment="1">
      <alignment horizontal="center" vertical="center"/>
    </xf>
    <xf numFmtId="0" fontId="38" fillId="35" borderId="38" xfId="0" applyFont="1" applyFill="1" applyBorder="1" applyAlignment="1">
      <alignment horizontal="center" vertical="center"/>
    </xf>
    <xf numFmtId="0" fontId="38" fillId="35" borderId="40" xfId="0" applyFont="1" applyFill="1" applyBorder="1" applyAlignment="1">
      <alignment horizontal="center" vertical="center"/>
    </xf>
    <xf numFmtId="0" fontId="34" fillId="36" borderId="0" xfId="0" applyFont="1" applyFill="1" applyAlignment="1">
      <alignment horizontal="center" vertical="center" wrapText="1"/>
    </xf>
    <xf numFmtId="0" fontId="31" fillId="36" borderId="0" xfId="0" applyFont="1" applyFill="1" applyAlignment="1">
      <alignment horizontal="center" vertical="center" wrapText="1"/>
    </xf>
    <xf numFmtId="0" fontId="34" fillId="36" borderId="38" xfId="0" applyFont="1" applyFill="1" applyBorder="1" applyAlignment="1">
      <alignment horizontal="center" vertical="center" wrapText="1"/>
    </xf>
    <xf numFmtId="0" fontId="34" fillId="36" borderId="40" xfId="0" applyFont="1" applyFill="1" applyBorder="1" applyAlignment="1">
      <alignment horizontal="center" vertical="center" wrapText="1"/>
    </xf>
    <xf numFmtId="0" fontId="34" fillId="36" borderId="16" xfId="0" applyFont="1" applyFill="1" applyBorder="1" applyAlignment="1">
      <alignment horizontal="center" vertical="center" wrapText="1"/>
    </xf>
    <xf numFmtId="0" fontId="34" fillId="36" borderId="16" xfId="0" applyFont="1" applyFill="1" applyBorder="1" applyAlignment="1">
      <alignment horizontal="center" vertical="center"/>
    </xf>
    <xf numFmtId="0" fontId="34" fillId="36" borderId="12" xfId="0" applyFont="1" applyFill="1" applyBorder="1" applyAlignment="1">
      <alignment horizontal="center" vertical="center" wrapText="1"/>
    </xf>
    <xf numFmtId="0" fontId="34" fillId="36" borderId="65" xfId="0" applyFont="1" applyFill="1" applyBorder="1" applyAlignment="1">
      <alignment horizontal="center" vertical="center" wrapText="1"/>
    </xf>
    <xf numFmtId="0" fontId="30" fillId="36" borderId="69" xfId="0" applyFont="1" applyFill="1" applyBorder="1" applyAlignment="1">
      <alignment horizontal="center" vertical="center"/>
    </xf>
    <xf numFmtId="0" fontId="30" fillId="36" borderId="68" xfId="0" applyFont="1" applyFill="1" applyBorder="1" applyAlignment="1">
      <alignment horizontal="center" vertical="center" wrapText="1"/>
    </xf>
    <xf numFmtId="0" fontId="30" fillId="36" borderId="68" xfId="0" applyFont="1" applyFill="1" applyBorder="1" applyAlignment="1">
      <alignment horizontal="center" vertical="center"/>
    </xf>
    <xf numFmtId="0" fontId="30" fillId="36" borderId="28" xfId="0" applyFont="1" applyFill="1" applyBorder="1" applyAlignment="1">
      <alignment horizontal="center" vertical="center" wrapText="1"/>
    </xf>
    <xf numFmtId="0" fontId="30" fillId="36" borderId="33" xfId="0" applyFont="1" applyFill="1" applyBorder="1" applyAlignment="1">
      <alignment horizontal="center" vertical="center" wrapText="1"/>
    </xf>
    <xf numFmtId="0" fontId="31" fillId="26" borderId="38" xfId="0" applyFont="1" applyFill="1" applyBorder="1" applyAlignment="1">
      <alignment horizontal="center" vertical="center" wrapText="1"/>
    </xf>
    <xf numFmtId="0" fontId="34" fillId="26" borderId="38" xfId="0" applyFont="1" applyFill="1" applyBorder="1" applyAlignment="1">
      <alignment horizontal="center" vertical="center"/>
    </xf>
    <xf numFmtId="0" fontId="34" fillId="26" borderId="12" xfId="0" applyFont="1" applyFill="1" applyBorder="1" applyAlignment="1">
      <alignment horizontal="center" vertical="center"/>
    </xf>
    <xf numFmtId="0" fontId="30" fillId="26" borderId="28" xfId="0" applyFont="1" applyFill="1" applyBorder="1" applyAlignment="1">
      <alignment horizontal="center" vertical="center" wrapText="1"/>
    </xf>
    <xf numFmtId="0" fontId="36" fillId="27" borderId="85" xfId="0" applyFont="1" applyFill="1" applyBorder="1" applyAlignment="1">
      <alignment vertical="center"/>
    </xf>
    <xf numFmtId="0" fontId="30" fillId="29" borderId="86" xfId="0" applyFont="1" applyFill="1" applyBorder="1" applyAlignment="1">
      <alignment horizontal="center" vertical="center" wrapText="1"/>
    </xf>
    <xf numFmtId="0" fontId="34" fillId="36" borderId="48" xfId="0" applyFont="1" applyFill="1" applyBorder="1" applyAlignment="1">
      <alignment horizontal="center" vertical="center" wrapText="1"/>
    </xf>
    <xf numFmtId="0" fontId="33" fillId="0" borderId="72" xfId="0" applyFont="1" applyBorder="1" applyAlignment="1" applyProtection="1">
      <alignment vertical="center"/>
      <protection locked="0"/>
    </xf>
    <xf numFmtId="0" fontId="33" fillId="0" borderId="66" xfId="0" applyFont="1" applyBorder="1" applyAlignment="1" applyProtection="1">
      <alignment vertical="center"/>
      <protection locked="0"/>
    </xf>
    <xf numFmtId="202" fontId="33" fillId="0" borderId="31" xfId="0" applyNumberFormat="1" applyFont="1" applyBorder="1" applyAlignment="1" applyProtection="1">
      <alignment vertical="center"/>
      <protection locked="0"/>
    </xf>
    <xf numFmtId="202" fontId="33" fillId="0" borderId="25" xfId="0" applyNumberFormat="1" applyFont="1" applyBorder="1" applyAlignment="1" applyProtection="1">
      <alignment vertical="center"/>
      <protection locked="0"/>
    </xf>
    <xf numFmtId="0" fontId="34" fillId="32" borderId="0" xfId="0" applyFont="1" applyFill="1" applyAlignment="1">
      <alignment horizontal="right" vertical="center"/>
    </xf>
    <xf numFmtId="0" fontId="34" fillId="36" borderId="0" xfId="0" applyFont="1" applyFill="1" applyAlignment="1">
      <alignment horizontal="right" vertical="center"/>
    </xf>
    <xf numFmtId="0" fontId="34" fillId="26" borderId="48" xfId="0" applyFont="1" applyFill="1" applyBorder="1" applyAlignment="1">
      <alignment horizontal="center" vertical="center"/>
    </xf>
    <xf numFmtId="197" fontId="33" fillId="0" borderId="87" xfId="0" applyNumberFormat="1" applyFont="1" applyBorder="1" applyAlignment="1" applyProtection="1">
      <alignment vertical="center"/>
      <protection locked="0"/>
    </xf>
    <xf numFmtId="0" fontId="44" fillId="38" borderId="77" xfId="0" applyFont="1" applyFill="1" applyBorder="1" applyAlignment="1">
      <alignment horizontal="center" vertical="center"/>
    </xf>
    <xf numFmtId="0" fontId="44" fillId="38" borderId="0" xfId="0" applyFont="1" applyFill="1" applyAlignment="1">
      <alignment horizontal="center" vertical="center"/>
    </xf>
    <xf numFmtId="0" fontId="44" fillId="38" borderId="83" xfId="0" applyFont="1" applyFill="1" applyBorder="1" applyAlignment="1">
      <alignment horizontal="center" vertical="center"/>
    </xf>
    <xf numFmtId="0" fontId="36" fillId="40" borderId="34" xfId="0" applyFont="1" applyFill="1" applyBorder="1" applyAlignment="1">
      <alignment vertical="center"/>
    </xf>
    <xf numFmtId="0" fontId="36" fillId="40" borderId="54" xfId="0" applyFont="1" applyFill="1" applyBorder="1" applyAlignment="1">
      <alignment vertical="center"/>
    </xf>
    <xf numFmtId="0" fontId="36" fillId="40" borderId="35" xfId="0" applyFont="1" applyFill="1" applyBorder="1" applyAlignment="1">
      <alignment vertical="center"/>
    </xf>
    <xf numFmtId="0" fontId="36" fillId="40" borderId="55" xfId="0" applyFont="1" applyFill="1" applyBorder="1" applyAlignment="1">
      <alignment vertical="center"/>
    </xf>
    <xf numFmtId="0" fontId="38" fillId="40" borderId="41" xfId="0" applyFont="1" applyFill="1" applyBorder="1" applyAlignment="1">
      <alignment horizontal="center" vertical="center"/>
    </xf>
    <xf numFmtId="0" fontId="38" fillId="39" borderId="26" xfId="0" applyFont="1" applyFill="1" applyBorder="1" applyAlignment="1">
      <alignment horizontal="center" vertical="center" wrapText="1"/>
    </xf>
    <xf numFmtId="0" fontId="38" fillId="39" borderId="11" xfId="0" applyFont="1" applyFill="1" applyBorder="1" applyAlignment="1">
      <alignment horizontal="center" vertical="center" wrapText="1"/>
    </xf>
    <xf numFmtId="0" fontId="38" fillId="39" borderId="10" xfId="0" applyFont="1" applyFill="1" applyBorder="1" applyAlignment="1">
      <alignment horizontal="center" vertical="center" wrapText="1"/>
    </xf>
    <xf numFmtId="0" fontId="31" fillId="39" borderId="26" xfId="0" applyFont="1" applyFill="1" applyBorder="1" applyAlignment="1">
      <alignment horizontal="center" vertical="center" wrapText="1"/>
    </xf>
    <xf numFmtId="0" fontId="31" fillId="39" borderId="11" xfId="0" applyFont="1" applyFill="1" applyBorder="1" applyAlignment="1">
      <alignment horizontal="center" vertical="center" wrapText="1"/>
    </xf>
    <xf numFmtId="0" fontId="31" fillId="39" borderId="10" xfId="0" applyFont="1" applyFill="1" applyBorder="1" applyAlignment="1">
      <alignment horizontal="center" vertical="center" wrapText="1"/>
    </xf>
    <xf numFmtId="0" fontId="34" fillId="39" borderId="26" xfId="0" applyFont="1" applyFill="1" applyBorder="1" applyAlignment="1">
      <alignment horizontal="center" vertical="center" wrapText="1"/>
    </xf>
    <xf numFmtId="0" fontId="34" fillId="39" borderId="11" xfId="0" applyFont="1" applyFill="1" applyBorder="1" applyAlignment="1">
      <alignment horizontal="center" vertical="center" wrapText="1"/>
    </xf>
    <xf numFmtId="0" fontId="34" fillId="39" borderId="10" xfId="0" applyFont="1" applyFill="1" applyBorder="1" applyAlignment="1">
      <alignment horizontal="center" vertical="center" wrapText="1"/>
    </xf>
    <xf numFmtId="0" fontId="30" fillId="39" borderId="67" xfId="0" applyFont="1" applyFill="1" applyBorder="1" applyAlignment="1">
      <alignment horizontal="center" vertical="center" wrapText="1"/>
    </xf>
    <xf numFmtId="0" fontId="30" fillId="39" borderId="68" xfId="0" applyFont="1" applyFill="1" applyBorder="1" applyAlignment="1">
      <alignment horizontal="center" vertical="center" wrapText="1"/>
    </xf>
    <xf numFmtId="0" fontId="30" fillId="39" borderId="28" xfId="0" applyFont="1" applyFill="1" applyBorder="1" applyAlignment="1">
      <alignment horizontal="center" vertical="center" wrapText="1"/>
    </xf>
    <xf numFmtId="0" fontId="29" fillId="41" borderId="69" xfId="0" applyFont="1" applyFill="1" applyBorder="1" applyAlignment="1">
      <alignment horizontal="left" vertical="center"/>
    </xf>
    <xf numFmtId="0" fontId="30" fillId="42" borderId="68" xfId="0" applyFont="1" applyFill="1" applyBorder="1" applyAlignment="1">
      <alignment horizontal="center" vertical="center" wrapText="1"/>
    </xf>
    <xf numFmtId="0" fontId="31" fillId="0" borderId="71" xfId="0" applyFont="1" applyBorder="1" applyAlignment="1" applyProtection="1">
      <alignment vertical="center"/>
      <protection locked="0"/>
    </xf>
    <xf numFmtId="0" fontId="31" fillId="0" borderId="57" xfId="0" applyFont="1" applyBorder="1" applyAlignment="1" applyProtection="1">
      <alignment vertical="center"/>
      <protection locked="0"/>
    </xf>
    <xf numFmtId="0" fontId="38" fillId="42" borderId="90" xfId="0" applyFont="1" applyFill="1" applyBorder="1" applyAlignment="1">
      <alignment horizontal="center" vertical="center"/>
    </xf>
    <xf numFmtId="0" fontId="36" fillId="31" borderId="36" xfId="0" applyFont="1" applyFill="1" applyBorder="1" applyAlignment="1">
      <alignment vertical="center"/>
    </xf>
    <xf numFmtId="0" fontId="36" fillId="30" borderId="18" xfId="0" applyFont="1" applyFill="1" applyBorder="1" applyAlignment="1">
      <alignment vertical="center"/>
    </xf>
    <xf numFmtId="0" fontId="30" fillId="42" borderId="78" xfId="0" applyFont="1" applyFill="1" applyBorder="1" applyAlignment="1">
      <alignment horizontal="center" vertical="center" wrapText="1"/>
    </xf>
    <xf numFmtId="203" fontId="31" fillId="0" borderId="89" xfId="0" applyNumberFormat="1" applyFont="1" applyBorder="1" applyAlignment="1">
      <alignment vertical="center"/>
    </xf>
    <xf numFmtId="0" fontId="31" fillId="0" borderId="89" xfId="0" applyFont="1" applyBorder="1" applyAlignment="1">
      <alignment vertical="center"/>
    </xf>
    <xf numFmtId="0" fontId="28" fillId="0" borderId="91" xfId="0" applyFont="1" applyBorder="1" applyAlignment="1">
      <alignment horizontal="center" vertical="center"/>
    </xf>
    <xf numFmtId="204" fontId="0" fillId="0" borderId="0" xfId="0" applyNumberFormat="1"/>
    <xf numFmtId="193" fontId="0" fillId="0" borderId="0" xfId="0" applyNumberFormat="1"/>
    <xf numFmtId="192" fontId="0" fillId="0" borderId="0" xfId="0" applyNumberFormat="1"/>
    <xf numFmtId="191" fontId="0" fillId="0" borderId="0" xfId="0" applyNumberFormat="1"/>
    <xf numFmtId="190" fontId="0" fillId="0" borderId="0" xfId="0" applyNumberFormat="1"/>
    <xf numFmtId="189" fontId="0" fillId="0" borderId="0" xfId="0" applyNumberFormat="1"/>
    <xf numFmtId="188" fontId="0" fillId="0" borderId="0" xfId="0" applyNumberFormat="1"/>
    <xf numFmtId="187" fontId="0" fillId="0" borderId="0" xfId="0" applyNumberFormat="1"/>
    <xf numFmtId="186" fontId="0" fillId="0" borderId="0" xfId="0" applyNumberFormat="1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175" fontId="0" fillId="0" borderId="0" xfId="0" applyNumberFormat="1"/>
    <xf numFmtId="174" fontId="0" fillId="0" borderId="0" xfId="0" applyNumberFormat="1"/>
    <xf numFmtId="173" fontId="0" fillId="0" borderId="0" xfId="0" applyNumberFormat="1"/>
    <xf numFmtId="172" fontId="0" fillId="0" borderId="0" xfId="0" applyNumberFormat="1"/>
    <xf numFmtId="171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34" fillId="38" borderId="12" xfId="0" applyFont="1" applyFill="1" applyBorder="1" applyAlignment="1">
      <alignment horizontal="center" vertical="center"/>
    </xf>
    <xf numFmtId="0" fontId="30" fillId="38" borderId="28" xfId="0" applyFont="1" applyFill="1" applyBorder="1" applyAlignment="1">
      <alignment horizontal="center" vertical="center" wrapText="1"/>
    </xf>
    <xf numFmtId="0" fontId="47" fillId="38" borderId="92" xfId="0" applyFont="1" applyFill="1" applyBorder="1" applyAlignment="1">
      <alignment horizontal="center" vertical="center"/>
    </xf>
    <xf numFmtId="0" fontId="48" fillId="0" borderId="0" xfId="0" applyFont="1"/>
    <xf numFmtId="0" fontId="48" fillId="25" borderId="0" xfId="0" applyFont="1" applyFill="1"/>
    <xf numFmtId="0" fontId="30" fillId="38" borderId="68" xfId="0" applyFont="1" applyFill="1" applyBorder="1" applyAlignment="1">
      <alignment horizontal="center" vertical="center" wrapText="1"/>
    </xf>
    <xf numFmtId="198" fontId="31" fillId="0" borderId="22" xfId="0" applyNumberFormat="1" applyFont="1" applyBorder="1" applyAlignment="1">
      <alignment vertical="center"/>
    </xf>
    <xf numFmtId="0" fontId="49" fillId="0" borderId="21" xfId="0" applyFont="1" applyBorder="1" applyAlignment="1">
      <alignment horizontal="center" vertical="center"/>
    </xf>
    <xf numFmtId="206" fontId="48" fillId="0" borderId="0" xfId="0" applyNumberFormat="1" applyFont="1"/>
    <xf numFmtId="0" fontId="31" fillId="29" borderId="18" xfId="0" applyFont="1" applyFill="1" applyBorder="1" applyAlignment="1">
      <alignment horizontal="center" vertical="center" wrapText="1"/>
    </xf>
    <xf numFmtId="0" fontId="34" fillId="29" borderId="18" xfId="0" applyFont="1" applyFill="1" applyBorder="1" applyAlignment="1">
      <alignment horizontal="center" vertical="center" wrapText="1"/>
    </xf>
    <xf numFmtId="0" fontId="30" fillId="29" borderId="94" xfId="0" applyFont="1" applyFill="1" applyBorder="1" applyAlignment="1">
      <alignment horizontal="center" vertical="center" wrapText="1"/>
    </xf>
    <xf numFmtId="3" fontId="28" fillId="0" borderId="91" xfId="584" applyNumberFormat="1" applyFont="1" applyFill="1" applyBorder="1" applyAlignment="1" applyProtection="1">
      <alignment horizontal="center" vertical="center"/>
    </xf>
    <xf numFmtId="0" fontId="38" fillId="27" borderId="0" xfId="0" applyFont="1" applyFill="1" applyAlignment="1">
      <alignment horizontal="center" vertical="center"/>
    </xf>
    <xf numFmtId="0" fontId="31" fillId="29" borderId="0" xfId="0" applyFont="1" applyFill="1" applyAlignment="1">
      <alignment horizontal="center" vertical="center" wrapText="1"/>
    </xf>
    <xf numFmtId="0" fontId="34" fillId="29" borderId="0" xfId="0" applyFont="1" applyFill="1" applyAlignment="1">
      <alignment horizontal="center" vertical="center" wrapText="1"/>
    </xf>
    <xf numFmtId="0" fontId="28" fillId="0" borderId="47" xfId="0" applyFont="1" applyBorder="1" applyAlignment="1">
      <alignment horizontal="center" vertical="center"/>
    </xf>
    <xf numFmtId="0" fontId="39" fillId="40" borderId="0" xfId="0" applyFont="1" applyFill="1" applyAlignment="1">
      <alignment vertical="center"/>
    </xf>
    <xf numFmtId="0" fontId="28" fillId="0" borderId="43" xfId="0" applyFont="1" applyBorder="1" applyAlignment="1">
      <alignment vertical="center"/>
    </xf>
    <xf numFmtId="0" fontId="0" fillId="0" borderId="0" xfId="0" quotePrefix="1"/>
    <xf numFmtId="0" fontId="33" fillId="0" borderId="95" xfId="0" applyFont="1" applyBorder="1" applyAlignment="1">
      <alignment horizontal="center" vertical="center"/>
    </xf>
    <xf numFmtId="0" fontId="33" fillId="0" borderId="76" xfId="0" applyFont="1" applyBorder="1" applyAlignment="1">
      <alignment vertical="center"/>
    </xf>
    <xf numFmtId="0" fontId="33" fillId="0" borderId="76" xfId="0" applyFont="1" applyBorder="1" applyAlignment="1">
      <alignment horizontal="center" vertical="center"/>
    </xf>
    <xf numFmtId="198" fontId="33" fillId="0" borderId="29" xfId="0" applyNumberFormat="1" applyFont="1" applyBorder="1" applyAlignment="1" applyProtection="1">
      <alignment vertical="center"/>
      <protection locked="0"/>
    </xf>
    <xf numFmtId="198" fontId="33" fillId="0" borderId="23" xfId="0" applyNumberFormat="1" applyFont="1" applyBorder="1" applyAlignment="1" applyProtection="1">
      <alignment vertical="center"/>
      <protection locked="0"/>
    </xf>
    <xf numFmtId="0" fontId="33" fillId="0" borderId="47" xfId="0" applyFont="1" applyBorder="1" applyAlignment="1" applyProtection="1">
      <alignment vertical="center"/>
      <protection locked="0"/>
    </xf>
    <xf numFmtId="0" fontId="34" fillId="34" borderId="14" xfId="0" applyFont="1" applyFill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0" fontId="33" fillId="0" borderId="96" xfId="0" applyFont="1" applyBorder="1" applyAlignment="1" applyProtection="1">
      <alignment horizontal="center" vertical="center"/>
      <protection locked="0"/>
    </xf>
    <xf numFmtId="199" fontId="31" fillId="0" borderId="47" xfId="0" applyNumberFormat="1" applyFont="1" applyBorder="1" applyAlignment="1" applyProtection="1">
      <alignment vertical="center"/>
      <protection locked="0"/>
    </xf>
    <xf numFmtId="198" fontId="31" fillId="0" borderId="23" xfId="0" applyNumberFormat="1" applyFont="1" applyBorder="1" applyAlignment="1">
      <alignment vertical="center"/>
    </xf>
    <xf numFmtId="0" fontId="31" fillId="34" borderId="13" xfId="0" applyFont="1" applyFill="1" applyBorder="1" applyAlignment="1">
      <alignment horizontal="center" vertical="center"/>
    </xf>
    <xf numFmtId="0" fontId="30" fillId="34" borderId="76" xfId="0" applyFont="1" applyFill="1" applyBorder="1" applyAlignment="1">
      <alignment horizontal="center" vertical="center" wrapText="1"/>
    </xf>
    <xf numFmtId="0" fontId="34" fillId="34" borderId="11" xfId="0" applyFont="1" applyFill="1" applyBorder="1" applyAlignment="1">
      <alignment horizontal="center" vertical="center"/>
    </xf>
    <xf numFmtId="0" fontId="34" fillId="26" borderId="13" xfId="0" applyFont="1" applyFill="1" applyBorder="1" applyAlignment="1">
      <alignment horizontal="center" vertical="center"/>
    </xf>
    <xf numFmtId="0" fontId="30" fillId="29" borderId="10" xfId="0" applyFont="1" applyFill="1" applyBorder="1" applyAlignment="1">
      <alignment horizontal="center" vertical="center" wrapText="1"/>
    </xf>
    <xf numFmtId="0" fontId="30" fillId="29" borderId="0" xfId="0" applyFont="1" applyFill="1" applyAlignment="1">
      <alignment horizontal="center" vertical="center" wrapText="1"/>
    </xf>
    <xf numFmtId="0" fontId="34" fillId="34" borderId="88" xfId="0" applyFont="1" applyFill="1" applyBorder="1" applyAlignment="1">
      <alignment horizontal="center" vertical="center" wrapText="1"/>
    </xf>
    <xf numFmtId="0" fontId="34" fillId="34" borderId="19" xfId="0" applyFont="1" applyFill="1" applyBorder="1" applyAlignment="1">
      <alignment horizontal="center" vertical="center"/>
    </xf>
    <xf numFmtId="0" fontId="34" fillId="34" borderId="38" xfId="0" applyFont="1" applyFill="1" applyBorder="1" applyAlignment="1">
      <alignment horizontal="center" vertical="center"/>
    </xf>
    <xf numFmtId="0" fontId="34" fillId="34" borderId="48" xfId="0" applyFont="1" applyFill="1" applyBorder="1" applyAlignment="1">
      <alignment horizontal="center" vertical="center"/>
    </xf>
    <xf numFmtId="0" fontId="34" fillId="26" borderId="19" xfId="0" applyFont="1" applyFill="1" applyBorder="1" applyAlignment="1">
      <alignment horizontal="center" vertical="center"/>
    </xf>
    <xf numFmtId="0" fontId="34" fillId="32" borderId="88" xfId="0" applyFont="1" applyFill="1" applyBorder="1" applyAlignment="1">
      <alignment horizontal="center" vertical="center" wrapText="1"/>
    </xf>
    <xf numFmtId="0" fontId="34" fillId="32" borderId="19" xfId="0" applyFont="1" applyFill="1" applyBorder="1" applyAlignment="1">
      <alignment horizontal="center" vertical="center" wrapText="1"/>
    </xf>
    <xf numFmtId="0" fontId="34" fillId="34" borderId="88" xfId="0" applyFont="1" applyFill="1" applyBorder="1" applyAlignment="1">
      <alignment horizontal="center" vertical="center"/>
    </xf>
    <xf numFmtId="0" fontId="31" fillId="34" borderId="38" xfId="0" applyFont="1" applyFill="1" applyBorder="1" applyAlignment="1">
      <alignment horizontal="center" vertical="center"/>
    </xf>
    <xf numFmtId="0" fontId="34" fillId="36" borderId="88" xfId="0" applyFont="1" applyFill="1" applyBorder="1" applyAlignment="1">
      <alignment horizontal="center" vertical="center" wrapText="1"/>
    </xf>
    <xf numFmtId="0" fontId="34" fillId="36" borderId="19" xfId="0" applyFont="1" applyFill="1" applyBorder="1" applyAlignment="1">
      <alignment horizontal="center" vertical="center" wrapText="1"/>
    </xf>
    <xf numFmtId="205" fontId="34" fillId="38" borderId="12" xfId="0" applyNumberFormat="1" applyFont="1" applyFill="1" applyBorder="1" applyAlignment="1">
      <alignment horizontal="center" vertical="center"/>
    </xf>
    <xf numFmtId="207" fontId="34" fillId="38" borderId="88" xfId="0" applyNumberFormat="1" applyFont="1" applyFill="1" applyBorder="1" applyAlignment="1">
      <alignment horizontal="center" vertical="center"/>
    </xf>
    <xf numFmtId="0" fontId="34" fillId="26" borderId="0" xfId="0" applyFont="1" applyFill="1" applyAlignment="1">
      <alignment horizontal="center" vertical="center"/>
    </xf>
    <xf numFmtId="0" fontId="34" fillId="26" borderId="11" xfId="0" applyFont="1" applyFill="1" applyBorder="1" applyAlignment="1">
      <alignment horizontal="center" vertical="center"/>
    </xf>
    <xf numFmtId="0" fontId="34" fillId="26" borderId="10" xfId="0" applyFont="1" applyFill="1" applyBorder="1" applyAlignment="1">
      <alignment horizontal="center" vertical="center"/>
    </xf>
    <xf numFmtId="0" fontId="34" fillId="26" borderId="15" xfId="0" applyFont="1" applyFill="1" applyBorder="1" applyAlignment="1">
      <alignment horizontal="center" vertical="center"/>
    </xf>
    <xf numFmtId="0" fontId="31" fillId="26" borderId="11" xfId="0" applyFont="1" applyFill="1" applyBorder="1" applyAlignment="1">
      <alignment horizontal="center" vertical="center" wrapText="1"/>
    </xf>
    <xf numFmtId="0" fontId="34" fillId="26" borderId="17" xfId="0" applyFont="1" applyFill="1" applyBorder="1" applyAlignment="1">
      <alignment horizontal="center" vertical="center"/>
    </xf>
    <xf numFmtId="0" fontId="34" fillId="26" borderId="40" xfId="0" applyFont="1" applyFill="1" applyBorder="1" applyAlignment="1">
      <alignment horizontal="center" vertical="center"/>
    </xf>
    <xf numFmtId="0" fontId="34" fillId="32" borderId="44" xfId="0" applyFont="1" applyFill="1" applyBorder="1" applyAlignment="1">
      <alignment horizontal="center" vertical="center"/>
    </xf>
    <xf numFmtId="0" fontId="31" fillId="32" borderId="44" xfId="0" applyFont="1" applyFill="1" applyBorder="1" applyAlignment="1">
      <alignment horizontal="center" vertical="center" wrapText="1"/>
    </xf>
    <xf numFmtId="0" fontId="34" fillId="32" borderId="11" xfId="0" applyFont="1" applyFill="1" applyBorder="1" applyAlignment="1">
      <alignment horizontal="center" vertical="center"/>
    </xf>
    <xf numFmtId="0" fontId="31" fillId="32" borderId="11" xfId="0" applyFont="1" applyFill="1" applyBorder="1" applyAlignment="1">
      <alignment horizontal="center" vertical="center" wrapText="1"/>
    </xf>
    <xf numFmtId="0" fontId="31" fillId="32" borderId="15" xfId="0" applyFont="1" applyFill="1" applyBorder="1" applyAlignment="1">
      <alignment horizontal="center" vertical="center" wrapText="1"/>
    </xf>
    <xf numFmtId="0" fontId="34" fillId="32" borderId="10" xfId="0" applyFont="1" applyFill="1" applyBorder="1" applyAlignment="1">
      <alignment horizontal="center" vertical="center" wrapText="1"/>
    </xf>
    <xf numFmtId="0" fontId="34" fillId="32" borderId="15" xfId="0" applyFont="1" applyFill="1" applyBorder="1" applyAlignment="1">
      <alignment horizontal="center" vertical="center" wrapText="1"/>
    </xf>
    <xf numFmtId="0" fontId="31" fillId="32" borderId="48" xfId="0" applyFont="1" applyFill="1" applyBorder="1" applyAlignment="1">
      <alignment horizontal="center" vertical="center"/>
    </xf>
    <xf numFmtId="0" fontId="34" fillId="32" borderId="14" xfId="0" applyFont="1" applyFill="1" applyBorder="1" applyAlignment="1">
      <alignment horizontal="center" vertical="center" wrapText="1"/>
    </xf>
    <xf numFmtId="0" fontId="31" fillId="32" borderId="15" xfId="0" applyFont="1" applyFill="1" applyBorder="1" applyAlignment="1">
      <alignment horizontal="center" vertical="center"/>
    </xf>
    <xf numFmtId="0" fontId="34" fillId="32" borderId="10" xfId="0" applyFont="1" applyFill="1" applyBorder="1" applyAlignment="1">
      <alignment horizontal="center" vertical="center"/>
    </xf>
    <xf numFmtId="0" fontId="34" fillId="32" borderId="13" xfId="0" applyFont="1" applyFill="1" applyBorder="1" applyAlignment="1">
      <alignment horizontal="center" vertical="center"/>
    </xf>
    <xf numFmtId="0" fontId="34" fillId="32" borderId="15" xfId="0" applyFont="1" applyFill="1" applyBorder="1" applyAlignment="1">
      <alignment horizontal="center" vertical="center"/>
    </xf>
    <xf numFmtId="0" fontId="34" fillId="32" borderId="38" xfId="0" applyFont="1" applyFill="1" applyBorder="1" applyAlignment="1">
      <alignment horizontal="center" vertical="center"/>
    </xf>
    <xf numFmtId="0" fontId="34" fillId="34" borderId="44" xfId="0" applyFont="1" applyFill="1" applyBorder="1" applyAlignment="1">
      <alignment horizontal="center" vertical="center"/>
    </xf>
    <xf numFmtId="0" fontId="34" fillId="34" borderId="13" xfId="0" applyFont="1" applyFill="1" applyBorder="1" applyAlignment="1">
      <alignment horizontal="center" vertical="center"/>
    </xf>
    <xf numFmtId="0" fontId="34" fillId="34" borderId="15" xfId="0" applyFont="1" applyFill="1" applyBorder="1" applyAlignment="1">
      <alignment horizontal="center" vertical="center"/>
    </xf>
    <xf numFmtId="0" fontId="34" fillId="34" borderId="0" xfId="0" applyFont="1" applyFill="1" applyAlignment="1">
      <alignment horizontal="center" vertical="center"/>
    </xf>
    <xf numFmtId="0" fontId="34" fillId="34" borderId="18" xfId="0" applyFont="1" applyFill="1" applyBorder="1" applyAlignment="1">
      <alignment horizontal="center" vertical="center"/>
    </xf>
    <xf numFmtId="0" fontId="34" fillId="34" borderId="10" xfId="0" applyFont="1" applyFill="1" applyBorder="1" applyAlignment="1">
      <alignment horizontal="center" vertical="center"/>
    </xf>
    <xf numFmtId="0" fontId="34" fillId="34" borderId="15" xfId="0" applyFont="1" applyFill="1" applyBorder="1" applyAlignment="1">
      <alignment horizontal="center" vertical="center" wrapText="1"/>
    </xf>
    <xf numFmtId="205" fontId="34" fillId="38" borderId="16" xfId="0" applyNumberFormat="1" applyFont="1" applyFill="1" applyBorder="1" applyAlignment="1">
      <alignment horizontal="center" vertical="center"/>
    </xf>
    <xf numFmtId="0" fontId="31" fillId="34" borderId="0" xfId="0" applyFont="1" applyFill="1" applyAlignment="1">
      <alignment horizontal="center" vertical="center"/>
    </xf>
    <xf numFmtId="0" fontId="34" fillId="38" borderId="11" xfId="0" applyFont="1" applyFill="1" applyBorder="1" applyAlignment="1">
      <alignment horizontal="center" vertical="center"/>
    </xf>
    <xf numFmtId="0" fontId="31" fillId="34" borderId="19" xfId="0" applyFont="1" applyFill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4" fillId="34" borderId="17" xfId="0" applyFont="1" applyFill="1" applyBorder="1" applyAlignment="1">
      <alignment horizontal="center" vertical="center" wrapText="1"/>
    </xf>
    <xf numFmtId="0" fontId="31" fillId="36" borderId="44" xfId="0" applyFont="1" applyFill="1" applyBorder="1" applyAlignment="1">
      <alignment horizontal="center" vertical="center" wrapText="1"/>
    </xf>
    <xf numFmtId="0" fontId="34" fillId="36" borderId="44" xfId="0" applyFont="1" applyFill="1" applyBorder="1" applyAlignment="1">
      <alignment horizontal="center" vertical="center"/>
    </xf>
    <xf numFmtId="0" fontId="31" fillId="36" borderId="11" xfId="0" applyFont="1" applyFill="1" applyBorder="1" applyAlignment="1">
      <alignment horizontal="center" vertical="center" wrapText="1"/>
    </xf>
    <xf numFmtId="0" fontId="34" fillId="36" borderId="11" xfId="0" applyFont="1" applyFill="1" applyBorder="1" applyAlignment="1">
      <alignment horizontal="center" vertical="center"/>
    </xf>
    <xf numFmtId="0" fontId="34" fillId="36" borderId="10" xfId="0" applyFont="1" applyFill="1" applyBorder="1" applyAlignment="1">
      <alignment horizontal="center" vertical="center" wrapText="1"/>
    </xf>
    <xf numFmtId="0" fontId="34" fillId="36" borderId="15" xfId="0" applyFont="1" applyFill="1" applyBorder="1" applyAlignment="1">
      <alignment horizontal="center" vertical="center" wrapText="1"/>
    </xf>
    <xf numFmtId="0" fontId="34" fillId="36" borderId="15" xfId="0" applyFont="1" applyFill="1" applyBorder="1" applyAlignment="1">
      <alignment horizontal="center" vertical="center"/>
    </xf>
    <xf numFmtId="0" fontId="34" fillId="36" borderId="48" xfId="0" applyFont="1" applyFill="1" applyBorder="1" applyAlignment="1">
      <alignment horizontal="center" vertical="center"/>
    </xf>
    <xf numFmtId="0" fontId="34" fillId="36" borderId="14" xfId="0" applyFont="1" applyFill="1" applyBorder="1" applyAlignment="1">
      <alignment horizontal="center" vertical="center" wrapText="1"/>
    </xf>
    <xf numFmtId="0" fontId="34" fillId="36" borderId="10" xfId="0" applyFont="1" applyFill="1" applyBorder="1" applyAlignment="1">
      <alignment horizontal="center" vertical="center"/>
    </xf>
    <xf numFmtId="0" fontId="34" fillId="36" borderId="17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left" vertical="center"/>
    </xf>
    <xf numFmtId="0" fontId="52" fillId="0" borderId="10" xfId="0" applyFont="1" applyBorder="1" applyAlignment="1">
      <alignment horizontal="left" vertical="center"/>
    </xf>
    <xf numFmtId="0" fontId="53" fillId="25" borderId="19" xfId="0" applyFont="1" applyFill="1" applyBorder="1"/>
    <xf numFmtId="0" fontId="48" fillId="25" borderId="38" xfId="0" applyFont="1" applyFill="1" applyBorder="1"/>
    <xf numFmtId="0" fontId="31" fillId="0" borderId="24" xfId="0" applyFont="1" applyBorder="1" applyAlignment="1" applyProtection="1">
      <alignment vertical="center"/>
      <protection locked="0"/>
    </xf>
    <xf numFmtId="198" fontId="33" fillId="0" borderId="95" xfId="0" applyNumberFormat="1" applyFont="1" applyBorder="1" applyAlignment="1" applyProtection="1">
      <alignment vertical="center"/>
      <protection locked="0"/>
    </xf>
    <xf numFmtId="198" fontId="33" fillId="0" borderId="25" xfId="0" applyNumberFormat="1" applyFont="1" applyBorder="1" applyAlignment="1" applyProtection="1">
      <alignment vertical="center"/>
      <protection locked="0"/>
    </xf>
    <xf numFmtId="0" fontId="30" fillId="29" borderId="10" xfId="0" applyFont="1" applyFill="1" applyBorder="1" applyAlignment="1">
      <alignment horizontal="center" vertical="center" wrapText="1"/>
    </xf>
    <xf numFmtId="0" fontId="34" fillId="34" borderId="38" xfId="0" applyFont="1" applyFill="1" applyBorder="1" applyAlignment="1">
      <alignment horizontal="center" vertical="center"/>
    </xf>
    <xf numFmtId="0" fontId="28" fillId="0" borderId="94" xfId="0" applyFont="1" applyBorder="1" applyAlignment="1">
      <alignment horizontal="center" vertical="center"/>
    </xf>
    <xf numFmtId="0" fontId="28" fillId="0" borderId="50" xfId="0" applyFont="1" applyBorder="1" applyAlignment="1">
      <alignment horizontal="center" vertical="center"/>
    </xf>
    <xf numFmtId="0" fontId="30" fillId="29" borderId="18" xfId="0" applyFont="1" applyFill="1" applyBorder="1" applyAlignment="1">
      <alignment horizontal="center" vertical="center" wrapText="1"/>
    </xf>
    <xf numFmtId="203" fontId="31" fillId="0" borderId="22" xfId="0" applyNumberFormat="1" applyFont="1" applyBorder="1" applyAlignment="1" applyProtection="1">
      <alignment vertical="center"/>
    </xf>
    <xf numFmtId="0" fontId="38" fillId="43" borderId="56" xfId="0" applyFont="1" applyFill="1" applyBorder="1" applyAlignment="1">
      <alignment horizontal="center" vertical="center" wrapText="1"/>
    </xf>
    <xf numFmtId="0" fontId="38" fillId="43" borderId="10" xfId="0" applyFont="1" applyFill="1" applyBorder="1" applyAlignment="1">
      <alignment horizontal="center" vertical="center" wrapText="1"/>
    </xf>
    <xf numFmtId="0" fontId="31" fillId="43" borderId="44" xfId="0" applyFont="1" applyFill="1" applyBorder="1" applyAlignment="1">
      <alignment horizontal="center" vertical="center" wrapText="1"/>
    </xf>
    <xf numFmtId="0" fontId="31" fillId="43" borderId="10" xfId="0" applyFont="1" applyFill="1" applyBorder="1" applyAlignment="1">
      <alignment horizontal="center" vertical="center" wrapText="1"/>
    </xf>
    <xf numFmtId="0" fontId="34" fillId="43" borderId="44" xfId="0" applyFont="1" applyFill="1" applyBorder="1" applyAlignment="1">
      <alignment horizontal="center" vertical="center" wrapText="1"/>
    </xf>
    <xf numFmtId="0" fontId="34" fillId="43" borderId="10" xfId="0" applyFont="1" applyFill="1" applyBorder="1" applyAlignment="1">
      <alignment horizontal="center" vertical="center" wrapText="1"/>
    </xf>
    <xf numFmtId="0" fontId="30" fillId="43" borderId="69" xfId="0" applyFont="1" applyFill="1" applyBorder="1" applyAlignment="1">
      <alignment horizontal="center" vertical="center" wrapText="1"/>
    </xf>
    <xf numFmtId="0" fontId="30" fillId="43" borderId="28" xfId="0" applyFont="1" applyFill="1" applyBorder="1" applyAlignment="1">
      <alignment horizontal="center" vertical="center" wrapText="1"/>
    </xf>
    <xf numFmtId="0" fontId="44" fillId="38" borderId="0" xfId="0" applyFont="1" applyFill="1" applyBorder="1" applyAlignment="1">
      <alignment horizontal="center" vertical="center"/>
    </xf>
    <xf numFmtId="0" fontId="38" fillId="44" borderId="42" xfId="0" applyFont="1" applyFill="1" applyBorder="1" applyAlignment="1">
      <alignment horizontal="center" vertical="center"/>
    </xf>
    <xf numFmtId="0" fontId="38" fillId="44" borderId="52" xfId="0" applyFont="1" applyFill="1" applyBorder="1" applyAlignment="1">
      <alignment horizontal="center" vertical="center"/>
    </xf>
    <xf numFmtId="0" fontId="30" fillId="29" borderId="97" xfId="0" applyFont="1" applyFill="1" applyBorder="1" applyAlignment="1">
      <alignment horizontal="center" vertical="center" wrapText="1"/>
    </xf>
    <xf numFmtId="0" fontId="34" fillId="29" borderId="15" xfId="0" applyFont="1" applyFill="1" applyBorder="1" applyAlignment="1">
      <alignment horizontal="center" vertical="center" wrapText="1"/>
    </xf>
    <xf numFmtId="0" fontId="29" fillId="0" borderId="70" xfId="0" applyFont="1" applyBorder="1" applyAlignment="1">
      <alignment horizontal="left" vertical="center"/>
    </xf>
    <xf numFmtId="0" fontId="29" fillId="41" borderId="70" xfId="0" applyFont="1" applyFill="1" applyBorder="1" applyAlignment="1">
      <alignment horizontal="left" vertical="center"/>
    </xf>
    <xf numFmtId="0" fontId="31" fillId="29" borderId="15" xfId="0" applyFont="1" applyFill="1" applyBorder="1" applyAlignment="1">
      <alignment horizontal="center" vertical="center" wrapText="1"/>
    </xf>
    <xf numFmtId="0" fontId="29" fillId="0" borderId="43" xfId="0" applyFont="1" applyBorder="1" applyAlignment="1">
      <alignment horizontal="left" vertical="center"/>
    </xf>
    <xf numFmtId="0" fontId="29" fillId="0" borderId="20" xfId="0" applyFont="1" applyBorder="1" applyAlignment="1" applyProtection="1">
      <alignment horizontal="left" vertical="center"/>
      <protection locked="0"/>
    </xf>
    <xf numFmtId="0" fontId="31" fillId="0" borderId="98" xfId="0" applyFont="1" applyBorder="1" applyAlignment="1" applyProtection="1">
      <alignment vertical="center"/>
    </xf>
    <xf numFmtId="198" fontId="33" fillId="0" borderId="99" xfId="0" applyNumberFormat="1" applyFont="1" applyBorder="1" applyAlignment="1" applyProtection="1">
      <alignment vertical="center"/>
    </xf>
    <xf numFmtId="0" fontId="33" fillId="0" borderId="100" xfId="0" applyFont="1" applyBorder="1" applyAlignment="1" applyProtection="1">
      <alignment vertical="center"/>
    </xf>
    <xf numFmtId="197" fontId="33" fillId="0" borderId="101" xfId="0" applyNumberFormat="1" applyFont="1" applyBorder="1" applyAlignment="1" applyProtection="1">
      <alignment vertical="center"/>
    </xf>
    <xf numFmtId="198" fontId="33" fillId="0" borderId="102" xfId="0" applyNumberFormat="1" applyFont="1" applyBorder="1" applyAlignment="1" applyProtection="1">
      <alignment vertical="center"/>
    </xf>
    <xf numFmtId="197" fontId="33" fillId="0" borderId="103" xfId="0" applyNumberFormat="1" applyFont="1" applyBorder="1" applyAlignment="1" applyProtection="1">
      <alignment vertical="center"/>
    </xf>
    <xf numFmtId="0" fontId="31" fillId="0" borderId="105" xfId="0" applyFont="1" applyBorder="1" applyAlignment="1" applyProtection="1">
      <alignment vertical="center"/>
    </xf>
    <xf numFmtId="0" fontId="31" fillId="0" borderId="106" xfId="0" applyFont="1" applyBorder="1" applyAlignment="1" applyProtection="1">
      <alignment vertical="center"/>
    </xf>
    <xf numFmtId="0" fontId="33" fillId="0" borderId="107" xfId="0" applyFont="1" applyBorder="1" applyAlignment="1" applyProtection="1">
      <alignment horizontal="center" vertical="center"/>
    </xf>
    <xf numFmtId="197" fontId="33" fillId="0" borderId="105" xfId="0" applyNumberFormat="1" applyFont="1" applyBorder="1" applyAlignment="1" applyProtection="1">
      <alignment vertical="center"/>
    </xf>
    <xf numFmtId="202" fontId="33" fillId="0" borderId="106" xfId="0" applyNumberFormat="1" applyFont="1" applyBorder="1" applyAlignment="1" applyProtection="1">
      <alignment vertical="center"/>
    </xf>
    <xf numFmtId="0" fontId="33" fillId="0" borderId="105" xfId="0" applyFont="1" applyBorder="1" applyAlignment="1" applyProtection="1">
      <alignment horizontal="center" vertical="center"/>
    </xf>
    <xf numFmtId="197" fontId="33" fillId="0" borderId="107" xfId="0" applyNumberFormat="1" applyFont="1" applyBorder="1" applyAlignment="1" applyProtection="1">
      <alignment vertical="center"/>
    </xf>
    <xf numFmtId="197" fontId="33" fillId="0" borderId="104" xfId="0" applyNumberFormat="1" applyFont="1" applyBorder="1" applyAlignment="1" applyProtection="1">
      <alignment vertical="center"/>
    </xf>
    <xf numFmtId="198" fontId="33" fillId="0" borderId="107" xfId="0" applyNumberFormat="1" applyFont="1" applyBorder="1" applyAlignment="1" applyProtection="1">
      <alignment vertical="center"/>
    </xf>
    <xf numFmtId="199" fontId="31" fillId="0" borderId="108" xfId="0" applyNumberFormat="1" applyFont="1" applyBorder="1" applyAlignment="1" applyProtection="1">
      <alignment vertical="center"/>
    </xf>
    <xf numFmtId="199" fontId="31" fillId="0" borderId="106" xfId="0" applyNumberFormat="1" applyFont="1" applyBorder="1" applyAlignment="1" applyProtection="1">
      <alignment vertical="center"/>
    </xf>
    <xf numFmtId="0" fontId="33" fillId="0" borderId="109" xfId="0" applyFont="1" applyBorder="1" applyAlignment="1" applyProtection="1">
      <alignment vertical="center"/>
    </xf>
    <xf numFmtId="0" fontId="33" fillId="0" borderId="110" xfId="0" applyFont="1" applyBorder="1" applyAlignment="1" applyProtection="1">
      <alignment vertical="center"/>
    </xf>
    <xf numFmtId="0" fontId="33" fillId="0" borderId="111" xfId="0" applyFont="1" applyBorder="1" applyAlignment="1" applyProtection="1">
      <alignment vertical="center"/>
    </xf>
    <xf numFmtId="197" fontId="33" fillId="0" borderId="106" xfId="0" applyNumberFormat="1" applyFont="1" applyBorder="1" applyAlignment="1" applyProtection="1">
      <alignment vertical="center"/>
    </xf>
    <xf numFmtId="0" fontId="31" fillId="0" borderId="112" xfId="0" applyFont="1" applyBorder="1" applyAlignment="1" applyProtection="1">
      <alignment vertical="center"/>
    </xf>
    <xf numFmtId="198" fontId="33" fillId="0" borderId="113" xfId="0" applyNumberFormat="1" applyFont="1" applyBorder="1" applyAlignment="1" applyProtection="1">
      <alignment vertical="center"/>
    </xf>
    <xf numFmtId="197" fontId="33" fillId="0" borderId="114" xfId="0" applyNumberFormat="1" applyFont="1" applyBorder="1" applyAlignment="1" applyProtection="1">
      <alignment vertical="center"/>
    </xf>
    <xf numFmtId="0" fontId="34" fillId="34" borderId="10" xfId="0" applyFont="1" applyFill="1" applyBorder="1" applyAlignment="1">
      <alignment horizontal="center" vertical="center" wrapText="1"/>
    </xf>
    <xf numFmtId="0" fontId="34" fillId="34" borderId="0" xfId="0" applyFont="1" applyFill="1" applyAlignment="1">
      <alignment horizontal="center" vertical="center" wrapText="1"/>
    </xf>
    <xf numFmtId="0" fontId="34" fillId="34" borderId="15" xfId="0" applyFont="1" applyFill="1" applyBorder="1" applyAlignment="1">
      <alignment horizontal="center" vertical="center" wrapText="1"/>
    </xf>
    <xf numFmtId="0" fontId="34" fillId="34" borderId="38" xfId="0" applyFont="1" applyFill="1" applyBorder="1" applyAlignment="1">
      <alignment horizontal="center" vertical="center"/>
    </xf>
    <xf numFmtId="0" fontId="36" fillId="33" borderId="38" xfId="0" applyFont="1" applyFill="1" applyBorder="1" applyAlignment="1">
      <alignment vertical="center"/>
    </xf>
    <xf numFmtId="0" fontId="34" fillId="34" borderId="19" xfId="0" applyFont="1" applyFill="1" applyBorder="1" applyAlignment="1">
      <alignment horizontal="center" vertical="center" wrapText="1"/>
    </xf>
    <xf numFmtId="0" fontId="31" fillId="34" borderId="11" xfId="0" applyFont="1" applyFill="1" applyBorder="1" applyAlignment="1">
      <alignment horizontal="center" vertical="center" wrapText="1"/>
    </xf>
    <xf numFmtId="0" fontId="56" fillId="0" borderId="0" xfId="585" applyFont="1" applyAlignment="1">
      <alignment vertical="center"/>
    </xf>
    <xf numFmtId="0" fontId="55" fillId="0" borderId="0" xfId="585"/>
    <xf numFmtId="0" fontId="56" fillId="0" borderId="0" xfId="585" applyFont="1"/>
    <xf numFmtId="0" fontId="57" fillId="0" borderId="0" xfId="585" applyFont="1" applyAlignment="1">
      <alignment vertical="center"/>
    </xf>
    <xf numFmtId="0" fontId="56" fillId="45" borderId="0" xfId="585" applyFont="1" applyFill="1" applyAlignment="1">
      <alignment vertical="center"/>
    </xf>
    <xf numFmtId="0" fontId="57" fillId="15" borderId="0" xfId="585" applyFont="1" applyFill="1" applyAlignment="1">
      <alignment vertical="center"/>
    </xf>
    <xf numFmtId="0" fontId="58" fillId="41" borderId="0" xfId="585" applyFont="1" applyFill="1"/>
    <xf numFmtId="0" fontId="57" fillId="22" borderId="0" xfId="585" applyFont="1" applyFill="1" applyAlignment="1">
      <alignment vertical="center"/>
    </xf>
    <xf numFmtId="49" fontId="56" fillId="20" borderId="0" xfId="585" applyNumberFormat="1" applyFont="1" applyFill="1" applyAlignment="1">
      <alignment vertical="center"/>
    </xf>
    <xf numFmtId="0" fontId="56" fillId="20" borderId="0" xfId="585" applyFont="1" applyFill="1" applyAlignment="1">
      <alignment vertical="center"/>
    </xf>
    <xf numFmtId="49" fontId="56" fillId="0" borderId="0" xfId="585" applyNumberFormat="1" applyFont="1" applyAlignment="1" applyProtection="1">
      <alignment vertical="center"/>
      <protection locked="0"/>
    </xf>
    <xf numFmtId="208" fontId="59" fillId="0" borderId="0" xfId="585" applyNumberFormat="1" applyFont="1" applyAlignment="1" applyProtection="1">
      <alignment vertical="center"/>
      <protection locked="0"/>
    </xf>
    <xf numFmtId="209" fontId="56" fillId="0" borderId="0" xfId="585" applyNumberFormat="1" applyFont="1" applyAlignment="1" applyProtection="1">
      <alignment vertical="center"/>
      <protection locked="0"/>
    </xf>
    <xf numFmtId="210" fontId="56" fillId="0" borderId="0" xfId="585" applyNumberFormat="1" applyFont="1" applyAlignment="1" applyProtection="1">
      <alignment vertical="center"/>
      <protection locked="0"/>
    </xf>
    <xf numFmtId="211" fontId="56" fillId="20" borderId="0" xfId="585" applyNumberFormat="1" applyFont="1" applyFill="1" applyAlignment="1">
      <alignment vertical="center"/>
    </xf>
    <xf numFmtId="212" fontId="56" fillId="0" borderId="0" xfId="585" applyNumberFormat="1" applyFont="1" applyAlignment="1" applyProtection="1">
      <alignment vertical="center"/>
      <protection locked="0"/>
    </xf>
    <xf numFmtId="213" fontId="56" fillId="0" borderId="0" xfId="585" applyNumberFormat="1" applyFont="1" applyAlignment="1" applyProtection="1">
      <alignment vertical="center"/>
      <protection locked="0"/>
    </xf>
    <xf numFmtId="0" fontId="3" fillId="20" borderId="0" xfId="585" applyFont="1" applyFill="1" applyAlignment="1">
      <alignment vertical="center"/>
    </xf>
    <xf numFmtId="0" fontId="60" fillId="20" borderId="0" xfId="585" applyFont="1" applyFill="1" applyAlignment="1">
      <alignment vertical="center"/>
    </xf>
    <xf numFmtId="214" fontId="56" fillId="0" borderId="0" xfId="585" applyNumberFormat="1" applyFont="1" applyAlignment="1" applyProtection="1">
      <alignment vertical="center"/>
      <protection locked="0"/>
    </xf>
    <xf numFmtId="215" fontId="56" fillId="0" borderId="0" xfId="585" applyNumberFormat="1" applyFont="1" applyAlignment="1" applyProtection="1">
      <alignment vertical="center"/>
      <protection locked="0"/>
    </xf>
    <xf numFmtId="216" fontId="56" fillId="0" borderId="0" xfId="585" applyNumberFormat="1" applyFont="1" applyAlignment="1" applyProtection="1">
      <alignment vertical="center"/>
      <protection locked="0"/>
    </xf>
    <xf numFmtId="217" fontId="56" fillId="0" borderId="0" xfId="585" applyNumberFormat="1" applyFont="1" applyAlignment="1" applyProtection="1">
      <alignment vertical="center"/>
      <protection locked="0"/>
    </xf>
    <xf numFmtId="218" fontId="56" fillId="0" borderId="0" xfId="585" applyNumberFormat="1" applyFont="1" applyAlignment="1" applyProtection="1">
      <alignment vertical="center"/>
      <protection locked="0"/>
    </xf>
    <xf numFmtId="219" fontId="56" fillId="0" borderId="0" xfId="585" applyNumberFormat="1" applyFont="1" applyAlignment="1" applyProtection="1">
      <alignment vertical="center"/>
      <protection locked="0"/>
    </xf>
    <xf numFmtId="220" fontId="56" fillId="0" borderId="0" xfId="585" applyNumberFormat="1" applyFont="1" applyAlignment="1" applyProtection="1">
      <alignment vertical="center"/>
      <protection locked="0"/>
    </xf>
    <xf numFmtId="221" fontId="56" fillId="0" borderId="0" xfId="585" applyNumberFormat="1" applyFont="1" applyAlignment="1" applyProtection="1">
      <alignment vertical="center"/>
      <protection locked="0"/>
    </xf>
    <xf numFmtId="222" fontId="56" fillId="0" borderId="0" xfId="585" applyNumberFormat="1" applyFont="1" applyAlignment="1" applyProtection="1">
      <alignment vertical="center"/>
      <protection locked="0"/>
    </xf>
    <xf numFmtId="223" fontId="56" fillId="0" borderId="0" xfId="585" applyNumberFormat="1" applyFont="1" applyAlignment="1" applyProtection="1">
      <alignment vertical="center"/>
      <protection locked="0"/>
    </xf>
    <xf numFmtId="224" fontId="56" fillId="0" borderId="0" xfId="585" applyNumberFormat="1" applyFont="1" applyAlignment="1" applyProtection="1">
      <alignment vertical="center"/>
      <protection locked="0"/>
    </xf>
    <xf numFmtId="225" fontId="56" fillId="0" borderId="0" xfId="585" applyNumberFormat="1" applyFont="1" applyAlignment="1" applyProtection="1">
      <alignment vertical="center"/>
      <protection locked="0"/>
    </xf>
    <xf numFmtId="226" fontId="56" fillId="0" borderId="0" xfId="585" applyNumberFormat="1" applyFont="1" applyAlignment="1" applyProtection="1">
      <alignment vertical="center"/>
      <protection locked="0"/>
    </xf>
    <xf numFmtId="227" fontId="56" fillId="0" borderId="0" xfId="585" applyNumberFormat="1" applyFont="1" applyAlignment="1" applyProtection="1">
      <alignment vertical="center"/>
      <protection locked="0"/>
    </xf>
    <xf numFmtId="228" fontId="56" fillId="0" borderId="0" xfId="585" applyNumberFormat="1" applyFont="1" applyAlignment="1" applyProtection="1">
      <alignment vertical="center"/>
      <protection locked="0"/>
    </xf>
    <xf numFmtId="229" fontId="56" fillId="0" borderId="0" xfId="585" applyNumberFormat="1" applyFont="1" applyAlignment="1" applyProtection="1">
      <alignment vertical="center"/>
      <protection locked="0"/>
    </xf>
    <xf numFmtId="230" fontId="56" fillId="0" borderId="0" xfId="585" applyNumberFormat="1" applyFont="1" applyAlignment="1" applyProtection="1">
      <alignment vertical="center"/>
      <protection locked="0"/>
    </xf>
    <xf numFmtId="231" fontId="56" fillId="0" borderId="0" xfId="585" applyNumberFormat="1" applyFont="1" applyAlignment="1" applyProtection="1">
      <alignment vertical="center"/>
      <protection locked="0"/>
    </xf>
    <xf numFmtId="232" fontId="56" fillId="0" borderId="0" xfId="585" applyNumberFormat="1" applyFont="1" applyAlignment="1" applyProtection="1">
      <alignment vertical="center"/>
      <protection locked="0"/>
    </xf>
    <xf numFmtId="233" fontId="56" fillId="0" borderId="0" xfId="585" applyNumberFormat="1" applyFont="1" applyAlignment="1" applyProtection="1">
      <alignment vertical="center"/>
      <protection locked="0"/>
    </xf>
    <xf numFmtId="234" fontId="56" fillId="0" borderId="0" xfId="585" applyNumberFormat="1" applyFont="1" applyAlignment="1" applyProtection="1">
      <alignment vertical="center"/>
      <protection locked="0"/>
    </xf>
    <xf numFmtId="235" fontId="56" fillId="0" borderId="0" xfId="585" applyNumberFormat="1" applyFont="1" applyAlignment="1" applyProtection="1">
      <alignment vertical="center"/>
      <protection locked="0"/>
    </xf>
    <xf numFmtId="236" fontId="56" fillId="0" borderId="0" xfId="585" applyNumberFormat="1" applyFont="1" applyAlignment="1" applyProtection="1">
      <alignment vertical="center"/>
      <protection locked="0"/>
    </xf>
    <xf numFmtId="237" fontId="56" fillId="0" borderId="0" xfId="585" applyNumberFormat="1" applyFont="1" applyAlignment="1" applyProtection="1">
      <alignment vertical="center"/>
      <protection locked="0"/>
    </xf>
    <xf numFmtId="238" fontId="56" fillId="0" borderId="0" xfId="585" applyNumberFormat="1" applyFont="1" applyAlignment="1" applyProtection="1">
      <alignment vertical="center"/>
      <protection locked="0"/>
    </xf>
    <xf numFmtId="239" fontId="56" fillId="0" borderId="0" xfId="585" applyNumberFormat="1" applyFont="1" applyAlignment="1" applyProtection="1">
      <alignment vertical="center"/>
      <protection locked="0"/>
    </xf>
    <xf numFmtId="0" fontId="43" fillId="0" borderId="20" xfId="0" applyFont="1" applyBorder="1" applyAlignment="1">
      <alignment horizontal="left" vertical="center"/>
    </xf>
    <xf numFmtId="0" fontId="36" fillId="44" borderId="54" xfId="0" applyFont="1" applyFill="1" applyBorder="1" applyAlignment="1">
      <alignment horizontal="left" vertical="center"/>
    </xf>
    <xf numFmtId="0" fontId="36" fillId="44" borderId="35" xfId="0" applyFont="1" applyFill="1" applyBorder="1" applyAlignment="1">
      <alignment horizontal="left" vertical="center"/>
    </xf>
    <xf numFmtId="0" fontId="30" fillId="34" borderId="12" xfId="0" applyFont="1" applyFill="1" applyBorder="1" applyAlignment="1">
      <alignment horizontal="center" vertical="center" wrapText="1"/>
    </xf>
    <xf numFmtId="0" fontId="30" fillId="34" borderId="13" xfId="0" applyFont="1" applyFill="1" applyBorder="1" applyAlignment="1">
      <alignment horizontal="center" vertical="center" wrapText="1"/>
    </xf>
    <xf numFmtId="0" fontId="30" fillId="34" borderId="14" xfId="0" applyFont="1" applyFill="1" applyBorder="1" applyAlignment="1">
      <alignment horizontal="center" vertical="center" wrapText="1"/>
    </xf>
    <xf numFmtId="0" fontId="34" fillId="34" borderId="13" xfId="0" applyFont="1" applyFill="1" applyBorder="1" applyAlignment="1">
      <alignment horizontal="center" vertical="center"/>
    </xf>
    <xf numFmtId="0" fontId="34" fillId="34" borderId="14" xfId="0" applyFont="1" applyFill="1" applyBorder="1" applyAlignment="1">
      <alignment horizontal="center" vertical="center"/>
    </xf>
    <xf numFmtId="0" fontId="36" fillId="27" borderId="54" xfId="0" applyFont="1" applyFill="1" applyBorder="1" applyAlignment="1">
      <alignment horizontal="left" vertical="center"/>
    </xf>
    <xf numFmtId="0" fontId="36" fillId="27" borderId="35" xfId="0" applyFont="1" applyFill="1" applyBorder="1" applyAlignment="1">
      <alignment horizontal="left" vertical="center"/>
    </xf>
    <xf numFmtId="0" fontId="36" fillId="27" borderId="55" xfId="0" applyFont="1" applyFill="1" applyBorder="1" applyAlignment="1">
      <alignment horizontal="left" vertical="center"/>
    </xf>
    <xf numFmtId="0" fontId="30" fillId="32" borderId="12" xfId="0" applyFont="1" applyFill="1" applyBorder="1" applyAlignment="1">
      <alignment horizontal="center" vertical="center" wrapText="1"/>
    </xf>
    <xf numFmtId="0" fontId="30" fillId="32" borderId="13" xfId="0" applyFont="1" applyFill="1" applyBorder="1" applyAlignment="1">
      <alignment horizontal="center" vertical="center" wrapText="1"/>
    </xf>
    <xf numFmtId="0" fontId="46" fillId="37" borderId="49" xfId="0" applyFont="1" applyFill="1" applyBorder="1" applyAlignment="1">
      <alignment horizontal="center" textRotation="90"/>
    </xf>
    <xf numFmtId="0" fontId="30" fillId="26" borderId="12" xfId="0" applyFont="1" applyFill="1" applyBorder="1" applyAlignment="1">
      <alignment horizontal="center" vertical="center" wrapText="1"/>
    </xf>
    <xf numFmtId="0" fontId="30" fillId="26" borderId="13" xfId="0" applyFont="1" applyFill="1" applyBorder="1" applyAlignment="1">
      <alignment horizontal="center" vertical="center" wrapText="1"/>
    </xf>
    <xf numFmtId="0" fontId="30" fillId="26" borderId="14" xfId="0" applyFont="1" applyFill="1" applyBorder="1" applyAlignment="1">
      <alignment horizontal="center" vertical="center" wrapText="1"/>
    </xf>
    <xf numFmtId="0" fontId="30" fillId="32" borderId="82" xfId="0" applyFont="1" applyFill="1" applyBorder="1" applyAlignment="1">
      <alignment horizontal="center" vertical="center" wrapText="1"/>
    </xf>
    <xf numFmtId="0" fontId="30" fillId="32" borderId="14" xfId="0" applyFont="1" applyFill="1" applyBorder="1" applyAlignment="1">
      <alignment horizontal="center" vertical="center" wrapText="1"/>
    </xf>
    <xf numFmtId="0" fontId="46" fillId="38" borderId="93" xfId="0" applyFont="1" applyFill="1" applyBorder="1" applyAlignment="1">
      <alignment horizontal="center" textRotation="90"/>
    </xf>
    <xf numFmtId="0" fontId="46" fillId="38" borderId="45" xfId="0" applyFont="1" applyFill="1" applyBorder="1" applyAlignment="1">
      <alignment horizontal="center" textRotation="90"/>
    </xf>
    <xf numFmtId="0" fontId="54" fillId="26" borderId="12" xfId="0" applyFont="1" applyFill="1" applyBorder="1" applyAlignment="1">
      <alignment horizontal="center" vertical="center" wrapText="1"/>
    </xf>
    <xf numFmtId="0" fontId="54" fillId="26" borderId="14" xfId="0" applyFont="1" applyFill="1" applyBorder="1" applyAlignment="1">
      <alignment horizontal="center" vertical="center" wrapText="1"/>
    </xf>
    <xf numFmtId="0" fontId="30" fillId="32" borderId="61" xfId="0" applyFont="1" applyFill="1" applyBorder="1" applyAlignment="1">
      <alignment horizontal="center" vertical="center" wrapText="1"/>
    </xf>
    <xf numFmtId="0" fontId="30" fillId="34" borderId="82" xfId="0" applyFont="1" applyFill="1" applyBorder="1" applyAlignment="1">
      <alignment horizontal="center" vertical="center" wrapText="1"/>
    </xf>
    <xf numFmtId="0" fontId="30" fillId="36" borderId="82" xfId="0" applyFont="1" applyFill="1" applyBorder="1" applyAlignment="1">
      <alignment horizontal="center" vertical="center" wrapText="1"/>
    </xf>
    <xf numFmtId="0" fontId="30" fillId="36" borderId="13" xfId="0" applyFont="1" applyFill="1" applyBorder="1" applyAlignment="1">
      <alignment horizontal="center" vertical="center" wrapText="1"/>
    </xf>
    <xf numFmtId="0" fontId="30" fillId="36" borderId="12" xfId="0" applyFont="1" applyFill="1" applyBorder="1" applyAlignment="1">
      <alignment horizontal="center" vertical="center" wrapText="1"/>
    </xf>
    <xf numFmtId="0" fontId="34" fillId="34" borderId="10" xfId="0" applyFont="1" applyFill="1" applyBorder="1" applyAlignment="1">
      <alignment horizontal="center" vertical="center"/>
    </xf>
    <xf numFmtId="0" fontId="34" fillId="34" borderId="0" xfId="0" applyFont="1" applyFill="1" applyAlignment="1">
      <alignment horizontal="center" vertical="center"/>
    </xf>
    <xf numFmtId="0" fontId="34" fillId="34" borderId="15" xfId="0" applyFont="1" applyFill="1" applyBorder="1" applyAlignment="1">
      <alignment horizontal="center" vertical="center"/>
    </xf>
    <xf numFmtId="0" fontId="30" fillId="34" borderId="10" xfId="0" applyFont="1" applyFill="1" applyBorder="1" applyAlignment="1">
      <alignment horizontal="center" vertical="center" wrapText="1"/>
    </xf>
    <xf numFmtId="0" fontId="30" fillId="34" borderId="0" xfId="0" applyFont="1" applyFill="1" applyAlignment="1">
      <alignment horizontal="center" vertical="center" wrapText="1"/>
    </xf>
    <xf numFmtId="0" fontId="30" fillId="34" borderId="61" xfId="0" applyFont="1" applyFill="1" applyBorder="1" applyAlignment="1">
      <alignment horizontal="center" vertical="center" wrapText="1"/>
    </xf>
    <xf numFmtId="0" fontId="34" fillId="34" borderId="11" xfId="0" applyFont="1" applyFill="1" applyBorder="1" applyAlignment="1">
      <alignment horizontal="center" vertical="center" wrapText="1"/>
    </xf>
    <xf numFmtId="0" fontId="34" fillId="34" borderId="88" xfId="0" applyFont="1" applyFill="1" applyBorder="1" applyAlignment="1">
      <alignment horizontal="center" vertical="center" wrapText="1"/>
    </xf>
    <xf numFmtId="0" fontId="34" fillId="34" borderId="10" xfId="0" applyFont="1" applyFill="1" applyBorder="1" applyAlignment="1">
      <alignment horizontal="center" vertical="center" wrapText="1"/>
    </xf>
    <xf numFmtId="0" fontId="34" fillId="34" borderId="38" xfId="0" applyFont="1" applyFill="1" applyBorder="1" applyAlignment="1">
      <alignment horizontal="center" vertical="center" wrapText="1"/>
    </xf>
    <xf numFmtId="0" fontId="34" fillId="34" borderId="0" xfId="0" applyFont="1" applyFill="1" applyAlignment="1">
      <alignment horizontal="center" vertical="center" wrapText="1"/>
    </xf>
    <xf numFmtId="0" fontId="30" fillId="36" borderId="14" xfId="0" applyFont="1" applyFill="1" applyBorder="1" applyAlignment="1">
      <alignment horizontal="center" vertical="center" wrapText="1"/>
    </xf>
    <xf numFmtId="0" fontId="30" fillId="36" borderId="61" xfId="0" applyFont="1" applyFill="1" applyBorder="1" applyAlignment="1">
      <alignment horizontal="center" vertical="center" wrapText="1"/>
    </xf>
  </cellXfs>
  <cellStyles count="586">
    <cellStyle name="20% - Accent1 2" xfId="54" xr:uid="{00000000-0005-0000-0000-000000000000}"/>
    <cellStyle name="20% - Accent1 3" xfId="2" xr:uid="{00000000-0005-0000-0000-000001000000}"/>
    <cellStyle name="20% - Accent2 2" xfId="55" xr:uid="{00000000-0005-0000-0000-000002000000}"/>
    <cellStyle name="20% - Accent2 3" xfId="3" xr:uid="{00000000-0005-0000-0000-000003000000}"/>
    <cellStyle name="20% - Accent3 2" xfId="56" xr:uid="{00000000-0005-0000-0000-000004000000}"/>
    <cellStyle name="20% - Accent3 3" xfId="4" xr:uid="{00000000-0005-0000-0000-000005000000}"/>
    <cellStyle name="20% - Accent4 2" xfId="57" xr:uid="{00000000-0005-0000-0000-000006000000}"/>
    <cellStyle name="20% - Accent4 3" xfId="5" xr:uid="{00000000-0005-0000-0000-000007000000}"/>
    <cellStyle name="20% - Accent5 2" xfId="58" xr:uid="{00000000-0005-0000-0000-000008000000}"/>
    <cellStyle name="20% - Accent5 3" xfId="6" xr:uid="{00000000-0005-0000-0000-000009000000}"/>
    <cellStyle name="20% - Accent6 2" xfId="59" xr:uid="{00000000-0005-0000-0000-00000A000000}"/>
    <cellStyle name="20% - Accent6 3" xfId="7" xr:uid="{00000000-0005-0000-0000-00000B000000}"/>
    <cellStyle name="40% - Accent1 2" xfId="60" xr:uid="{00000000-0005-0000-0000-00000C000000}"/>
    <cellStyle name="40% - Accent1 3" xfId="8" xr:uid="{00000000-0005-0000-0000-00000D000000}"/>
    <cellStyle name="40% - Accent2 2" xfId="61" xr:uid="{00000000-0005-0000-0000-00000E000000}"/>
    <cellStyle name="40% - Accent2 3" xfId="9" xr:uid="{00000000-0005-0000-0000-00000F000000}"/>
    <cellStyle name="40% - Accent3 2" xfId="62" xr:uid="{00000000-0005-0000-0000-000010000000}"/>
    <cellStyle name="40% - Accent3 3" xfId="10" xr:uid="{00000000-0005-0000-0000-000011000000}"/>
    <cellStyle name="40% - Accent4 2" xfId="63" xr:uid="{00000000-0005-0000-0000-000012000000}"/>
    <cellStyle name="40% - Accent4 3" xfId="11" xr:uid="{00000000-0005-0000-0000-000013000000}"/>
    <cellStyle name="40% - Accent5 2" xfId="64" xr:uid="{00000000-0005-0000-0000-000014000000}"/>
    <cellStyle name="40% - Accent5 3" xfId="12" xr:uid="{00000000-0005-0000-0000-000015000000}"/>
    <cellStyle name="40% - Accent6 2" xfId="65" xr:uid="{00000000-0005-0000-0000-000016000000}"/>
    <cellStyle name="40% - Accent6 3" xfId="13" xr:uid="{00000000-0005-0000-0000-000017000000}"/>
    <cellStyle name="60% - Accent1 2" xfId="66" xr:uid="{00000000-0005-0000-0000-000018000000}"/>
    <cellStyle name="60% - Accent1 3" xfId="14" xr:uid="{00000000-0005-0000-0000-000019000000}"/>
    <cellStyle name="60% - Accent2 2" xfId="67" xr:uid="{00000000-0005-0000-0000-00001A000000}"/>
    <cellStyle name="60% - Accent2 3" xfId="15" xr:uid="{00000000-0005-0000-0000-00001B000000}"/>
    <cellStyle name="60% - Accent3 2" xfId="68" xr:uid="{00000000-0005-0000-0000-00001C000000}"/>
    <cellStyle name="60% - Accent3 3" xfId="16" xr:uid="{00000000-0005-0000-0000-00001D000000}"/>
    <cellStyle name="60% - Accent4 2" xfId="69" xr:uid="{00000000-0005-0000-0000-00001E000000}"/>
    <cellStyle name="60% - Accent4 3" xfId="17" xr:uid="{00000000-0005-0000-0000-00001F000000}"/>
    <cellStyle name="60% - Accent5 2" xfId="70" xr:uid="{00000000-0005-0000-0000-000020000000}"/>
    <cellStyle name="60% - Accent5 3" xfId="18" xr:uid="{00000000-0005-0000-0000-000021000000}"/>
    <cellStyle name="60% - Accent6 2" xfId="71" xr:uid="{00000000-0005-0000-0000-000022000000}"/>
    <cellStyle name="60% - Accent6 3" xfId="19" xr:uid="{00000000-0005-0000-0000-000023000000}"/>
    <cellStyle name="Accent1 2" xfId="72" xr:uid="{00000000-0005-0000-0000-000024000000}"/>
    <cellStyle name="Accent1 3" xfId="20" xr:uid="{00000000-0005-0000-0000-000025000000}"/>
    <cellStyle name="Accent2 2" xfId="73" xr:uid="{00000000-0005-0000-0000-000026000000}"/>
    <cellStyle name="Accent2 3" xfId="21" xr:uid="{00000000-0005-0000-0000-000027000000}"/>
    <cellStyle name="Accent3 2" xfId="74" xr:uid="{00000000-0005-0000-0000-000028000000}"/>
    <cellStyle name="Accent3 3" xfId="22" xr:uid="{00000000-0005-0000-0000-000029000000}"/>
    <cellStyle name="Accent4 2" xfId="75" xr:uid="{00000000-0005-0000-0000-00002A000000}"/>
    <cellStyle name="Accent4 3" xfId="23" xr:uid="{00000000-0005-0000-0000-00002B000000}"/>
    <cellStyle name="Accent5 2" xfId="76" xr:uid="{00000000-0005-0000-0000-00002C000000}"/>
    <cellStyle name="Accent5 3" xfId="24" xr:uid="{00000000-0005-0000-0000-00002D000000}"/>
    <cellStyle name="Accent6 2" xfId="77" xr:uid="{00000000-0005-0000-0000-00002E000000}"/>
    <cellStyle name="Accent6 3" xfId="25" xr:uid="{00000000-0005-0000-0000-00002F000000}"/>
    <cellStyle name="Bad 2" xfId="78" xr:uid="{00000000-0005-0000-0000-000030000000}"/>
    <cellStyle name="Bad 3" xfId="26" xr:uid="{00000000-0005-0000-0000-000031000000}"/>
    <cellStyle name="Calculation 2" xfId="79" xr:uid="{00000000-0005-0000-0000-000032000000}"/>
    <cellStyle name="Calculation 3" xfId="27" xr:uid="{00000000-0005-0000-0000-000033000000}"/>
    <cellStyle name="Check Cell 2" xfId="80" xr:uid="{00000000-0005-0000-0000-000034000000}"/>
    <cellStyle name="Check Cell 3" xfId="28" xr:uid="{00000000-0005-0000-0000-000035000000}"/>
    <cellStyle name="Comma" xfId="584" builtinId="3"/>
    <cellStyle name="Explanatory Text 2" xfId="81" xr:uid="{00000000-0005-0000-0000-000036000000}"/>
    <cellStyle name="Explanatory Text 3" xfId="29" xr:uid="{00000000-0005-0000-0000-000037000000}"/>
    <cellStyle name="Good 2" xfId="82" xr:uid="{00000000-0005-0000-0000-000038000000}"/>
    <cellStyle name="Good 3" xfId="30" xr:uid="{00000000-0005-0000-0000-000039000000}"/>
    <cellStyle name="Heading 1 2" xfId="83" xr:uid="{00000000-0005-0000-0000-00003A000000}"/>
    <cellStyle name="Heading 1 3" xfId="31" xr:uid="{00000000-0005-0000-0000-00003B000000}"/>
    <cellStyle name="Heading 2 2" xfId="84" xr:uid="{00000000-0005-0000-0000-00003C000000}"/>
    <cellStyle name="Heading 2 3" xfId="32" xr:uid="{00000000-0005-0000-0000-00003D000000}"/>
    <cellStyle name="Heading 3 2" xfId="85" xr:uid="{00000000-0005-0000-0000-00003E000000}"/>
    <cellStyle name="Heading 3 3" xfId="33" xr:uid="{00000000-0005-0000-0000-00003F000000}"/>
    <cellStyle name="Heading 4 2" xfId="86" xr:uid="{00000000-0005-0000-0000-000040000000}"/>
    <cellStyle name="Heading 4 3" xfId="34" xr:uid="{00000000-0005-0000-0000-000041000000}"/>
    <cellStyle name="Hyperlink 2" xfId="100" xr:uid="{00000000-0005-0000-0000-000042000000}"/>
    <cellStyle name="Hyperlink 2 2" xfId="133" xr:uid="{00000000-0005-0000-0000-000043000000}"/>
    <cellStyle name="Hyperlink 2 2 2" xfId="232" xr:uid="{00000000-0005-0000-0000-000044000000}"/>
    <cellStyle name="Hyperlink 3" xfId="35" xr:uid="{00000000-0005-0000-0000-000045000000}"/>
    <cellStyle name="Hyperlink 3 2" xfId="481" xr:uid="{00000000-0005-0000-0000-000046000000}"/>
    <cellStyle name="Input 2" xfId="87" xr:uid="{00000000-0005-0000-0000-000047000000}"/>
    <cellStyle name="Input 3" xfId="36" xr:uid="{00000000-0005-0000-0000-000048000000}"/>
    <cellStyle name="Linked Cell 2" xfId="88" xr:uid="{00000000-0005-0000-0000-000049000000}"/>
    <cellStyle name="Linked Cell 3" xfId="37" xr:uid="{00000000-0005-0000-0000-00004A000000}"/>
    <cellStyle name="Moneda 2" xfId="38" xr:uid="{00000000-0005-0000-0000-00004C000000}"/>
    <cellStyle name="Moneda 2 2" xfId="47" xr:uid="{00000000-0005-0000-0000-00004D000000}"/>
    <cellStyle name="Neutral 2" xfId="89" xr:uid="{00000000-0005-0000-0000-00004E000000}"/>
    <cellStyle name="Neutral 2 2" xfId="581" xr:uid="{00000000-0005-0000-0000-00004F000000}"/>
    <cellStyle name="Neutral 3" xfId="39" xr:uid="{00000000-0005-0000-0000-000050000000}"/>
    <cellStyle name="Normal" xfId="0" builtinId="0"/>
    <cellStyle name="Normal 10" xfId="578" xr:uid="{00000000-0005-0000-0000-000051000000}"/>
    <cellStyle name="Normal 10 2" xfId="583" xr:uid="{00000000-0005-0000-0000-000052000000}"/>
    <cellStyle name="Normal 11" xfId="579" xr:uid="{00000000-0005-0000-0000-000053000000}"/>
    <cellStyle name="Normal 12" xfId="585" xr:uid="{00000000-0005-0000-0000-000054000000}"/>
    <cellStyle name="Normal 2" xfId="40" xr:uid="{00000000-0005-0000-0000-000055000000}"/>
    <cellStyle name="Normal 2 2" xfId="48" xr:uid="{00000000-0005-0000-0000-000056000000}"/>
    <cellStyle name="Normal 3" xfId="41" xr:uid="{00000000-0005-0000-0000-000057000000}"/>
    <cellStyle name="Normal 3 2" xfId="49" xr:uid="{00000000-0005-0000-0000-000058000000}"/>
    <cellStyle name="Normal 3 3" xfId="580" xr:uid="{00000000-0005-0000-0000-000059000000}"/>
    <cellStyle name="Normal 4" xfId="50" xr:uid="{00000000-0005-0000-0000-00005A000000}"/>
    <cellStyle name="Normal 4 10" xfId="158" xr:uid="{00000000-0005-0000-0000-00005B000000}"/>
    <cellStyle name="Normal 4 10 2" xfId="257" xr:uid="{00000000-0005-0000-0000-00005C000000}"/>
    <cellStyle name="Normal 4 10 3" xfId="353" xr:uid="{00000000-0005-0000-0000-00005D000000}"/>
    <cellStyle name="Normal 4 10 4" xfId="449" xr:uid="{00000000-0005-0000-0000-00005E000000}"/>
    <cellStyle name="Normal 4 10 5" xfId="546" xr:uid="{00000000-0005-0000-0000-00005F000000}"/>
    <cellStyle name="Normal 4 11" xfId="192" xr:uid="{00000000-0005-0000-0000-000060000000}"/>
    <cellStyle name="Normal 4 12" xfId="289" xr:uid="{00000000-0005-0000-0000-000061000000}"/>
    <cellStyle name="Normal 4 13" xfId="385" xr:uid="{00000000-0005-0000-0000-000062000000}"/>
    <cellStyle name="Normal 4 14" xfId="482" xr:uid="{00000000-0005-0000-0000-000063000000}"/>
    <cellStyle name="Normal 4 2" xfId="51" xr:uid="{00000000-0005-0000-0000-000064000000}"/>
    <cellStyle name="Normal 4 2 10" xfId="290" xr:uid="{00000000-0005-0000-0000-000065000000}"/>
    <cellStyle name="Normal 4 2 11" xfId="386" xr:uid="{00000000-0005-0000-0000-000066000000}"/>
    <cellStyle name="Normal 4 2 12" xfId="483" xr:uid="{00000000-0005-0000-0000-000067000000}"/>
    <cellStyle name="Normal 4 2 2" xfId="97" xr:uid="{00000000-0005-0000-0000-000068000000}"/>
    <cellStyle name="Normal 4 2 2 2" xfId="114" xr:uid="{00000000-0005-0000-0000-000069000000}"/>
    <cellStyle name="Normal 4 2 2 2 2" xfId="179" xr:uid="{00000000-0005-0000-0000-00006A000000}"/>
    <cellStyle name="Normal 4 2 2 2 2 2" xfId="278" xr:uid="{00000000-0005-0000-0000-00006B000000}"/>
    <cellStyle name="Normal 4 2 2 2 2 3" xfId="374" xr:uid="{00000000-0005-0000-0000-00006C000000}"/>
    <cellStyle name="Normal 4 2 2 2 2 4" xfId="470" xr:uid="{00000000-0005-0000-0000-00006D000000}"/>
    <cellStyle name="Normal 4 2 2 2 2 5" xfId="567" xr:uid="{00000000-0005-0000-0000-00006E000000}"/>
    <cellStyle name="Normal 4 2 2 2 3" xfId="213" xr:uid="{00000000-0005-0000-0000-00006F000000}"/>
    <cellStyle name="Normal 4 2 2 2 4" xfId="310" xr:uid="{00000000-0005-0000-0000-000070000000}"/>
    <cellStyle name="Normal 4 2 2 2 5" xfId="406" xr:uid="{00000000-0005-0000-0000-000071000000}"/>
    <cellStyle name="Normal 4 2 2 2 6" xfId="503" xr:uid="{00000000-0005-0000-0000-000072000000}"/>
    <cellStyle name="Normal 4 2 2 3" xfId="130" xr:uid="{00000000-0005-0000-0000-000073000000}"/>
    <cellStyle name="Normal 4 2 2 3 2" xfId="229" xr:uid="{00000000-0005-0000-0000-000074000000}"/>
    <cellStyle name="Normal 4 2 2 3 3" xfId="326" xr:uid="{00000000-0005-0000-0000-000075000000}"/>
    <cellStyle name="Normal 4 2 2 3 4" xfId="422" xr:uid="{00000000-0005-0000-0000-000076000000}"/>
    <cellStyle name="Normal 4 2 2 3 5" xfId="519" xr:uid="{00000000-0005-0000-0000-000077000000}"/>
    <cellStyle name="Normal 4 2 2 4" xfId="147" xr:uid="{00000000-0005-0000-0000-000078000000}"/>
    <cellStyle name="Normal 4 2 2 4 2" xfId="246" xr:uid="{00000000-0005-0000-0000-000079000000}"/>
    <cellStyle name="Normal 4 2 2 4 3" xfId="342" xr:uid="{00000000-0005-0000-0000-00007A000000}"/>
    <cellStyle name="Normal 4 2 2 4 4" xfId="438" xr:uid="{00000000-0005-0000-0000-00007B000000}"/>
    <cellStyle name="Normal 4 2 2 4 5" xfId="535" xr:uid="{00000000-0005-0000-0000-00007C000000}"/>
    <cellStyle name="Normal 4 2 2 5" xfId="163" xr:uid="{00000000-0005-0000-0000-00007D000000}"/>
    <cellStyle name="Normal 4 2 2 5 2" xfId="262" xr:uid="{00000000-0005-0000-0000-00007E000000}"/>
    <cellStyle name="Normal 4 2 2 5 3" xfId="358" xr:uid="{00000000-0005-0000-0000-00007F000000}"/>
    <cellStyle name="Normal 4 2 2 5 4" xfId="454" xr:uid="{00000000-0005-0000-0000-000080000000}"/>
    <cellStyle name="Normal 4 2 2 5 5" xfId="551" xr:uid="{00000000-0005-0000-0000-000081000000}"/>
    <cellStyle name="Normal 4 2 2 6" xfId="197" xr:uid="{00000000-0005-0000-0000-000082000000}"/>
    <cellStyle name="Normal 4 2 2 7" xfId="294" xr:uid="{00000000-0005-0000-0000-000083000000}"/>
    <cellStyle name="Normal 4 2 2 8" xfId="390" xr:uid="{00000000-0005-0000-0000-000084000000}"/>
    <cellStyle name="Normal 4 2 2 9" xfId="487" xr:uid="{00000000-0005-0000-0000-000085000000}"/>
    <cellStyle name="Normal 4 2 3" xfId="102" xr:uid="{00000000-0005-0000-0000-000086000000}"/>
    <cellStyle name="Normal 4 2 3 2" xfId="118" xr:uid="{00000000-0005-0000-0000-000087000000}"/>
    <cellStyle name="Normal 4 2 3 2 2" xfId="183" xr:uid="{00000000-0005-0000-0000-000088000000}"/>
    <cellStyle name="Normal 4 2 3 2 2 2" xfId="282" xr:uid="{00000000-0005-0000-0000-000089000000}"/>
    <cellStyle name="Normal 4 2 3 2 2 3" xfId="378" xr:uid="{00000000-0005-0000-0000-00008A000000}"/>
    <cellStyle name="Normal 4 2 3 2 2 4" xfId="474" xr:uid="{00000000-0005-0000-0000-00008B000000}"/>
    <cellStyle name="Normal 4 2 3 2 2 5" xfId="571" xr:uid="{00000000-0005-0000-0000-00008C000000}"/>
    <cellStyle name="Normal 4 2 3 2 3" xfId="217" xr:uid="{00000000-0005-0000-0000-00008D000000}"/>
    <cellStyle name="Normal 4 2 3 2 4" xfId="314" xr:uid="{00000000-0005-0000-0000-00008E000000}"/>
    <cellStyle name="Normal 4 2 3 2 5" xfId="410" xr:uid="{00000000-0005-0000-0000-00008F000000}"/>
    <cellStyle name="Normal 4 2 3 2 6" xfId="507" xr:uid="{00000000-0005-0000-0000-000090000000}"/>
    <cellStyle name="Normal 4 2 3 3" xfId="135" xr:uid="{00000000-0005-0000-0000-000091000000}"/>
    <cellStyle name="Normal 4 2 3 3 2" xfId="234" xr:uid="{00000000-0005-0000-0000-000092000000}"/>
    <cellStyle name="Normal 4 2 3 3 3" xfId="330" xr:uid="{00000000-0005-0000-0000-000093000000}"/>
    <cellStyle name="Normal 4 2 3 3 4" xfId="426" xr:uid="{00000000-0005-0000-0000-000094000000}"/>
    <cellStyle name="Normal 4 2 3 3 5" xfId="523" xr:uid="{00000000-0005-0000-0000-000095000000}"/>
    <cellStyle name="Normal 4 2 3 4" xfId="151" xr:uid="{00000000-0005-0000-0000-000096000000}"/>
    <cellStyle name="Normal 4 2 3 4 2" xfId="250" xr:uid="{00000000-0005-0000-0000-000097000000}"/>
    <cellStyle name="Normal 4 2 3 4 3" xfId="346" xr:uid="{00000000-0005-0000-0000-000098000000}"/>
    <cellStyle name="Normal 4 2 3 4 4" xfId="442" xr:uid="{00000000-0005-0000-0000-000099000000}"/>
    <cellStyle name="Normal 4 2 3 4 5" xfId="539" xr:uid="{00000000-0005-0000-0000-00009A000000}"/>
    <cellStyle name="Normal 4 2 3 5" xfId="167" xr:uid="{00000000-0005-0000-0000-00009B000000}"/>
    <cellStyle name="Normal 4 2 3 5 2" xfId="266" xr:uid="{00000000-0005-0000-0000-00009C000000}"/>
    <cellStyle name="Normal 4 2 3 5 3" xfId="362" xr:uid="{00000000-0005-0000-0000-00009D000000}"/>
    <cellStyle name="Normal 4 2 3 5 4" xfId="458" xr:uid="{00000000-0005-0000-0000-00009E000000}"/>
    <cellStyle name="Normal 4 2 3 5 5" xfId="555" xr:uid="{00000000-0005-0000-0000-00009F000000}"/>
    <cellStyle name="Normal 4 2 3 6" xfId="201" xr:uid="{00000000-0005-0000-0000-0000A0000000}"/>
    <cellStyle name="Normal 4 2 3 7" xfId="298" xr:uid="{00000000-0005-0000-0000-0000A1000000}"/>
    <cellStyle name="Normal 4 2 3 8" xfId="394" xr:uid="{00000000-0005-0000-0000-0000A2000000}"/>
    <cellStyle name="Normal 4 2 3 9" xfId="491" xr:uid="{00000000-0005-0000-0000-0000A3000000}"/>
    <cellStyle name="Normal 4 2 4" xfId="106" xr:uid="{00000000-0005-0000-0000-0000A4000000}"/>
    <cellStyle name="Normal 4 2 4 2" xfId="122" xr:uid="{00000000-0005-0000-0000-0000A5000000}"/>
    <cellStyle name="Normal 4 2 4 2 2" xfId="187" xr:uid="{00000000-0005-0000-0000-0000A6000000}"/>
    <cellStyle name="Normal 4 2 4 2 2 2" xfId="286" xr:uid="{00000000-0005-0000-0000-0000A7000000}"/>
    <cellStyle name="Normal 4 2 4 2 2 3" xfId="382" xr:uid="{00000000-0005-0000-0000-0000A8000000}"/>
    <cellStyle name="Normal 4 2 4 2 2 4" xfId="478" xr:uid="{00000000-0005-0000-0000-0000A9000000}"/>
    <cellStyle name="Normal 4 2 4 2 2 5" xfId="575" xr:uid="{00000000-0005-0000-0000-0000AA000000}"/>
    <cellStyle name="Normal 4 2 4 2 3" xfId="221" xr:uid="{00000000-0005-0000-0000-0000AB000000}"/>
    <cellStyle name="Normal 4 2 4 2 4" xfId="318" xr:uid="{00000000-0005-0000-0000-0000AC000000}"/>
    <cellStyle name="Normal 4 2 4 2 5" xfId="414" xr:uid="{00000000-0005-0000-0000-0000AD000000}"/>
    <cellStyle name="Normal 4 2 4 2 6" xfId="511" xr:uid="{00000000-0005-0000-0000-0000AE000000}"/>
    <cellStyle name="Normal 4 2 4 3" xfId="139" xr:uid="{00000000-0005-0000-0000-0000AF000000}"/>
    <cellStyle name="Normal 4 2 4 3 2" xfId="238" xr:uid="{00000000-0005-0000-0000-0000B0000000}"/>
    <cellStyle name="Normal 4 2 4 3 3" xfId="334" xr:uid="{00000000-0005-0000-0000-0000B1000000}"/>
    <cellStyle name="Normal 4 2 4 3 4" xfId="430" xr:uid="{00000000-0005-0000-0000-0000B2000000}"/>
    <cellStyle name="Normal 4 2 4 3 5" xfId="527" xr:uid="{00000000-0005-0000-0000-0000B3000000}"/>
    <cellStyle name="Normal 4 2 4 4" xfId="155" xr:uid="{00000000-0005-0000-0000-0000B4000000}"/>
    <cellStyle name="Normal 4 2 4 4 2" xfId="254" xr:uid="{00000000-0005-0000-0000-0000B5000000}"/>
    <cellStyle name="Normal 4 2 4 4 3" xfId="350" xr:uid="{00000000-0005-0000-0000-0000B6000000}"/>
    <cellStyle name="Normal 4 2 4 4 4" xfId="446" xr:uid="{00000000-0005-0000-0000-0000B7000000}"/>
    <cellStyle name="Normal 4 2 4 4 5" xfId="543" xr:uid="{00000000-0005-0000-0000-0000B8000000}"/>
    <cellStyle name="Normal 4 2 4 5" xfId="171" xr:uid="{00000000-0005-0000-0000-0000B9000000}"/>
    <cellStyle name="Normal 4 2 4 5 2" xfId="270" xr:uid="{00000000-0005-0000-0000-0000BA000000}"/>
    <cellStyle name="Normal 4 2 4 5 3" xfId="366" xr:uid="{00000000-0005-0000-0000-0000BB000000}"/>
    <cellStyle name="Normal 4 2 4 5 4" xfId="462" xr:uid="{00000000-0005-0000-0000-0000BC000000}"/>
    <cellStyle name="Normal 4 2 4 5 5" xfId="559" xr:uid="{00000000-0005-0000-0000-0000BD000000}"/>
    <cellStyle name="Normal 4 2 4 6" xfId="205" xr:uid="{00000000-0005-0000-0000-0000BE000000}"/>
    <cellStyle name="Normal 4 2 4 7" xfId="302" xr:uid="{00000000-0005-0000-0000-0000BF000000}"/>
    <cellStyle name="Normal 4 2 4 8" xfId="398" xr:uid="{00000000-0005-0000-0000-0000C0000000}"/>
    <cellStyle name="Normal 4 2 4 9" xfId="495" xr:uid="{00000000-0005-0000-0000-0000C1000000}"/>
    <cellStyle name="Normal 4 2 5" xfId="110" xr:uid="{00000000-0005-0000-0000-0000C2000000}"/>
    <cellStyle name="Normal 4 2 5 2" xfId="175" xr:uid="{00000000-0005-0000-0000-0000C3000000}"/>
    <cellStyle name="Normal 4 2 5 2 2" xfId="274" xr:uid="{00000000-0005-0000-0000-0000C4000000}"/>
    <cellStyle name="Normal 4 2 5 2 3" xfId="370" xr:uid="{00000000-0005-0000-0000-0000C5000000}"/>
    <cellStyle name="Normal 4 2 5 2 4" xfId="466" xr:uid="{00000000-0005-0000-0000-0000C6000000}"/>
    <cellStyle name="Normal 4 2 5 2 5" xfId="563" xr:uid="{00000000-0005-0000-0000-0000C7000000}"/>
    <cellStyle name="Normal 4 2 5 3" xfId="209" xr:uid="{00000000-0005-0000-0000-0000C8000000}"/>
    <cellStyle name="Normal 4 2 5 4" xfId="306" xr:uid="{00000000-0005-0000-0000-0000C9000000}"/>
    <cellStyle name="Normal 4 2 5 5" xfId="402" xr:uid="{00000000-0005-0000-0000-0000CA000000}"/>
    <cellStyle name="Normal 4 2 5 6" xfId="499" xr:uid="{00000000-0005-0000-0000-0000CB000000}"/>
    <cellStyle name="Normal 4 2 6" xfId="126" xr:uid="{00000000-0005-0000-0000-0000CC000000}"/>
    <cellStyle name="Normal 4 2 6 2" xfId="225" xr:uid="{00000000-0005-0000-0000-0000CD000000}"/>
    <cellStyle name="Normal 4 2 6 3" xfId="322" xr:uid="{00000000-0005-0000-0000-0000CE000000}"/>
    <cellStyle name="Normal 4 2 6 4" xfId="418" xr:uid="{00000000-0005-0000-0000-0000CF000000}"/>
    <cellStyle name="Normal 4 2 6 5" xfId="515" xr:uid="{00000000-0005-0000-0000-0000D0000000}"/>
    <cellStyle name="Normal 4 2 7" xfId="143" xr:uid="{00000000-0005-0000-0000-0000D1000000}"/>
    <cellStyle name="Normal 4 2 7 2" xfId="242" xr:uid="{00000000-0005-0000-0000-0000D2000000}"/>
    <cellStyle name="Normal 4 2 7 3" xfId="338" xr:uid="{00000000-0005-0000-0000-0000D3000000}"/>
    <cellStyle name="Normal 4 2 7 4" xfId="434" xr:uid="{00000000-0005-0000-0000-0000D4000000}"/>
    <cellStyle name="Normal 4 2 7 5" xfId="531" xr:uid="{00000000-0005-0000-0000-0000D5000000}"/>
    <cellStyle name="Normal 4 2 8" xfId="159" xr:uid="{00000000-0005-0000-0000-0000D6000000}"/>
    <cellStyle name="Normal 4 2 8 2" xfId="258" xr:uid="{00000000-0005-0000-0000-0000D7000000}"/>
    <cellStyle name="Normal 4 2 8 3" xfId="354" xr:uid="{00000000-0005-0000-0000-0000D8000000}"/>
    <cellStyle name="Normal 4 2 8 4" xfId="450" xr:uid="{00000000-0005-0000-0000-0000D9000000}"/>
    <cellStyle name="Normal 4 2 8 5" xfId="547" xr:uid="{00000000-0005-0000-0000-0000DA000000}"/>
    <cellStyle name="Normal 4 2 9" xfId="193" xr:uid="{00000000-0005-0000-0000-0000DB000000}"/>
    <cellStyle name="Normal 4 3" xfId="95" xr:uid="{00000000-0005-0000-0000-0000DC000000}"/>
    <cellStyle name="Normal 4 3 10" xfId="292" xr:uid="{00000000-0005-0000-0000-0000DD000000}"/>
    <cellStyle name="Normal 4 3 11" xfId="388" xr:uid="{00000000-0005-0000-0000-0000DE000000}"/>
    <cellStyle name="Normal 4 3 12" xfId="485" xr:uid="{00000000-0005-0000-0000-0000DF000000}"/>
    <cellStyle name="Normal 4 3 2" xfId="99" xr:uid="{00000000-0005-0000-0000-0000E0000000}"/>
    <cellStyle name="Normal 4 3 2 2" xfId="116" xr:uid="{00000000-0005-0000-0000-0000E1000000}"/>
    <cellStyle name="Normal 4 3 2 2 2" xfId="181" xr:uid="{00000000-0005-0000-0000-0000E2000000}"/>
    <cellStyle name="Normal 4 3 2 2 2 2" xfId="280" xr:uid="{00000000-0005-0000-0000-0000E3000000}"/>
    <cellStyle name="Normal 4 3 2 2 2 3" xfId="376" xr:uid="{00000000-0005-0000-0000-0000E4000000}"/>
    <cellStyle name="Normal 4 3 2 2 2 4" xfId="472" xr:uid="{00000000-0005-0000-0000-0000E5000000}"/>
    <cellStyle name="Normal 4 3 2 2 2 5" xfId="569" xr:uid="{00000000-0005-0000-0000-0000E6000000}"/>
    <cellStyle name="Normal 4 3 2 2 3" xfId="215" xr:uid="{00000000-0005-0000-0000-0000E7000000}"/>
    <cellStyle name="Normal 4 3 2 2 4" xfId="312" xr:uid="{00000000-0005-0000-0000-0000E8000000}"/>
    <cellStyle name="Normal 4 3 2 2 5" xfId="408" xr:uid="{00000000-0005-0000-0000-0000E9000000}"/>
    <cellStyle name="Normal 4 3 2 2 6" xfId="505" xr:uid="{00000000-0005-0000-0000-0000EA000000}"/>
    <cellStyle name="Normal 4 3 2 3" xfId="132" xr:uid="{00000000-0005-0000-0000-0000EB000000}"/>
    <cellStyle name="Normal 4 3 2 3 2" xfId="231" xr:uid="{00000000-0005-0000-0000-0000EC000000}"/>
    <cellStyle name="Normal 4 3 2 3 3" xfId="328" xr:uid="{00000000-0005-0000-0000-0000ED000000}"/>
    <cellStyle name="Normal 4 3 2 3 4" xfId="424" xr:uid="{00000000-0005-0000-0000-0000EE000000}"/>
    <cellStyle name="Normal 4 3 2 3 5" xfId="521" xr:uid="{00000000-0005-0000-0000-0000EF000000}"/>
    <cellStyle name="Normal 4 3 2 4" xfId="149" xr:uid="{00000000-0005-0000-0000-0000F0000000}"/>
    <cellStyle name="Normal 4 3 2 4 2" xfId="248" xr:uid="{00000000-0005-0000-0000-0000F1000000}"/>
    <cellStyle name="Normal 4 3 2 4 3" xfId="344" xr:uid="{00000000-0005-0000-0000-0000F2000000}"/>
    <cellStyle name="Normal 4 3 2 4 4" xfId="440" xr:uid="{00000000-0005-0000-0000-0000F3000000}"/>
    <cellStyle name="Normal 4 3 2 4 5" xfId="537" xr:uid="{00000000-0005-0000-0000-0000F4000000}"/>
    <cellStyle name="Normal 4 3 2 5" xfId="165" xr:uid="{00000000-0005-0000-0000-0000F5000000}"/>
    <cellStyle name="Normal 4 3 2 5 2" xfId="264" xr:uid="{00000000-0005-0000-0000-0000F6000000}"/>
    <cellStyle name="Normal 4 3 2 5 3" xfId="360" xr:uid="{00000000-0005-0000-0000-0000F7000000}"/>
    <cellStyle name="Normal 4 3 2 5 4" xfId="456" xr:uid="{00000000-0005-0000-0000-0000F8000000}"/>
    <cellStyle name="Normal 4 3 2 5 5" xfId="553" xr:uid="{00000000-0005-0000-0000-0000F9000000}"/>
    <cellStyle name="Normal 4 3 2 6" xfId="199" xr:uid="{00000000-0005-0000-0000-0000FA000000}"/>
    <cellStyle name="Normal 4 3 2 7" xfId="296" xr:uid="{00000000-0005-0000-0000-0000FB000000}"/>
    <cellStyle name="Normal 4 3 2 8" xfId="392" xr:uid="{00000000-0005-0000-0000-0000FC000000}"/>
    <cellStyle name="Normal 4 3 2 9" xfId="489" xr:uid="{00000000-0005-0000-0000-0000FD000000}"/>
    <cellStyle name="Normal 4 3 3" xfId="104" xr:uid="{00000000-0005-0000-0000-0000FE000000}"/>
    <cellStyle name="Normal 4 3 3 2" xfId="120" xr:uid="{00000000-0005-0000-0000-0000FF000000}"/>
    <cellStyle name="Normal 4 3 3 2 2" xfId="185" xr:uid="{00000000-0005-0000-0000-000000010000}"/>
    <cellStyle name="Normal 4 3 3 2 2 2" xfId="284" xr:uid="{00000000-0005-0000-0000-000001010000}"/>
    <cellStyle name="Normal 4 3 3 2 2 3" xfId="380" xr:uid="{00000000-0005-0000-0000-000002010000}"/>
    <cellStyle name="Normal 4 3 3 2 2 4" xfId="476" xr:uid="{00000000-0005-0000-0000-000003010000}"/>
    <cellStyle name="Normal 4 3 3 2 2 5" xfId="573" xr:uid="{00000000-0005-0000-0000-000004010000}"/>
    <cellStyle name="Normal 4 3 3 2 3" xfId="219" xr:uid="{00000000-0005-0000-0000-000005010000}"/>
    <cellStyle name="Normal 4 3 3 2 4" xfId="316" xr:uid="{00000000-0005-0000-0000-000006010000}"/>
    <cellStyle name="Normal 4 3 3 2 5" xfId="412" xr:uid="{00000000-0005-0000-0000-000007010000}"/>
    <cellStyle name="Normal 4 3 3 2 6" xfId="509" xr:uid="{00000000-0005-0000-0000-000008010000}"/>
    <cellStyle name="Normal 4 3 3 3" xfId="137" xr:uid="{00000000-0005-0000-0000-000009010000}"/>
    <cellStyle name="Normal 4 3 3 3 2" xfId="236" xr:uid="{00000000-0005-0000-0000-00000A010000}"/>
    <cellStyle name="Normal 4 3 3 3 3" xfId="332" xr:uid="{00000000-0005-0000-0000-00000B010000}"/>
    <cellStyle name="Normal 4 3 3 3 4" xfId="428" xr:uid="{00000000-0005-0000-0000-00000C010000}"/>
    <cellStyle name="Normal 4 3 3 3 5" xfId="525" xr:uid="{00000000-0005-0000-0000-00000D010000}"/>
    <cellStyle name="Normal 4 3 3 4" xfId="153" xr:uid="{00000000-0005-0000-0000-00000E010000}"/>
    <cellStyle name="Normal 4 3 3 4 2" xfId="252" xr:uid="{00000000-0005-0000-0000-00000F010000}"/>
    <cellStyle name="Normal 4 3 3 4 3" xfId="348" xr:uid="{00000000-0005-0000-0000-000010010000}"/>
    <cellStyle name="Normal 4 3 3 4 4" xfId="444" xr:uid="{00000000-0005-0000-0000-000011010000}"/>
    <cellStyle name="Normal 4 3 3 4 5" xfId="541" xr:uid="{00000000-0005-0000-0000-000012010000}"/>
    <cellStyle name="Normal 4 3 3 5" xfId="169" xr:uid="{00000000-0005-0000-0000-000013010000}"/>
    <cellStyle name="Normal 4 3 3 5 2" xfId="268" xr:uid="{00000000-0005-0000-0000-000014010000}"/>
    <cellStyle name="Normal 4 3 3 5 3" xfId="364" xr:uid="{00000000-0005-0000-0000-000015010000}"/>
    <cellStyle name="Normal 4 3 3 5 4" xfId="460" xr:uid="{00000000-0005-0000-0000-000016010000}"/>
    <cellStyle name="Normal 4 3 3 5 5" xfId="557" xr:uid="{00000000-0005-0000-0000-000017010000}"/>
    <cellStyle name="Normal 4 3 3 6" xfId="203" xr:uid="{00000000-0005-0000-0000-000018010000}"/>
    <cellStyle name="Normal 4 3 3 7" xfId="300" xr:uid="{00000000-0005-0000-0000-000019010000}"/>
    <cellStyle name="Normal 4 3 3 8" xfId="396" xr:uid="{00000000-0005-0000-0000-00001A010000}"/>
    <cellStyle name="Normal 4 3 3 9" xfId="493" xr:uid="{00000000-0005-0000-0000-00001B010000}"/>
    <cellStyle name="Normal 4 3 4" xfId="108" xr:uid="{00000000-0005-0000-0000-00001C010000}"/>
    <cellStyle name="Normal 4 3 4 2" xfId="124" xr:uid="{00000000-0005-0000-0000-00001D010000}"/>
    <cellStyle name="Normal 4 3 4 2 2" xfId="189" xr:uid="{00000000-0005-0000-0000-00001E010000}"/>
    <cellStyle name="Normal 4 3 4 2 2 2" xfId="288" xr:uid="{00000000-0005-0000-0000-00001F010000}"/>
    <cellStyle name="Normal 4 3 4 2 2 3" xfId="384" xr:uid="{00000000-0005-0000-0000-000020010000}"/>
    <cellStyle name="Normal 4 3 4 2 2 4" xfId="480" xr:uid="{00000000-0005-0000-0000-000021010000}"/>
    <cellStyle name="Normal 4 3 4 2 2 5" xfId="577" xr:uid="{00000000-0005-0000-0000-000022010000}"/>
    <cellStyle name="Normal 4 3 4 2 3" xfId="223" xr:uid="{00000000-0005-0000-0000-000023010000}"/>
    <cellStyle name="Normal 4 3 4 2 4" xfId="320" xr:uid="{00000000-0005-0000-0000-000024010000}"/>
    <cellStyle name="Normal 4 3 4 2 5" xfId="416" xr:uid="{00000000-0005-0000-0000-000025010000}"/>
    <cellStyle name="Normal 4 3 4 2 6" xfId="513" xr:uid="{00000000-0005-0000-0000-000026010000}"/>
    <cellStyle name="Normal 4 3 4 3" xfId="141" xr:uid="{00000000-0005-0000-0000-000027010000}"/>
    <cellStyle name="Normal 4 3 4 3 2" xfId="240" xr:uid="{00000000-0005-0000-0000-000028010000}"/>
    <cellStyle name="Normal 4 3 4 3 3" xfId="336" xr:uid="{00000000-0005-0000-0000-000029010000}"/>
    <cellStyle name="Normal 4 3 4 3 4" xfId="432" xr:uid="{00000000-0005-0000-0000-00002A010000}"/>
    <cellStyle name="Normal 4 3 4 3 5" xfId="529" xr:uid="{00000000-0005-0000-0000-00002B010000}"/>
    <cellStyle name="Normal 4 3 4 4" xfId="157" xr:uid="{00000000-0005-0000-0000-00002C010000}"/>
    <cellStyle name="Normal 4 3 4 4 2" xfId="256" xr:uid="{00000000-0005-0000-0000-00002D010000}"/>
    <cellStyle name="Normal 4 3 4 4 3" xfId="352" xr:uid="{00000000-0005-0000-0000-00002E010000}"/>
    <cellStyle name="Normal 4 3 4 4 4" xfId="448" xr:uid="{00000000-0005-0000-0000-00002F010000}"/>
    <cellStyle name="Normal 4 3 4 4 5" xfId="545" xr:uid="{00000000-0005-0000-0000-000030010000}"/>
    <cellStyle name="Normal 4 3 4 5" xfId="173" xr:uid="{00000000-0005-0000-0000-000031010000}"/>
    <cellStyle name="Normal 4 3 4 5 2" xfId="272" xr:uid="{00000000-0005-0000-0000-000032010000}"/>
    <cellStyle name="Normal 4 3 4 5 3" xfId="368" xr:uid="{00000000-0005-0000-0000-000033010000}"/>
    <cellStyle name="Normal 4 3 4 5 4" xfId="464" xr:uid="{00000000-0005-0000-0000-000034010000}"/>
    <cellStyle name="Normal 4 3 4 5 5" xfId="561" xr:uid="{00000000-0005-0000-0000-000035010000}"/>
    <cellStyle name="Normal 4 3 4 6" xfId="207" xr:uid="{00000000-0005-0000-0000-000036010000}"/>
    <cellStyle name="Normal 4 3 4 7" xfId="304" xr:uid="{00000000-0005-0000-0000-000037010000}"/>
    <cellStyle name="Normal 4 3 4 8" xfId="400" xr:uid="{00000000-0005-0000-0000-000038010000}"/>
    <cellStyle name="Normal 4 3 4 9" xfId="497" xr:uid="{00000000-0005-0000-0000-000039010000}"/>
    <cellStyle name="Normal 4 3 5" xfId="112" xr:uid="{00000000-0005-0000-0000-00003A010000}"/>
    <cellStyle name="Normal 4 3 5 2" xfId="177" xr:uid="{00000000-0005-0000-0000-00003B010000}"/>
    <cellStyle name="Normal 4 3 5 2 2" xfId="276" xr:uid="{00000000-0005-0000-0000-00003C010000}"/>
    <cellStyle name="Normal 4 3 5 2 3" xfId="372" xr:uid="{00000000-0005-0000-0000-00003D010000}"/>
    <cellStyle name="Normal 4 3 5 2 4" xfId="468" xr:uid="{00000000-0005-0000-0000-00003E010000}"/>
    <cellStyle name="Normal 4 3 5 2 5" xfId="565" xr:uid="{00000000-0005-0000-0000-00003F010000}"/>
    <cellStyle name="Normal 4 3 5 3" xfId="211" xr:uid="{00000000-0005-0000-0000-000040010000}"/>
    <cellStyle name="Normal 4 3 5 4" xfId="308" xr:uid="{00000000-0005-0000-0000-000041010000}"/>
    <cellStyle name="Normal 4 3 5 5" xfId="404" xr:uid="{00000000-0005-0000-0000-000042010000}"/>
    <cellStyle name="Normal 4 3 5 6" xfId="501" xr:uid="{00000000-0005-0000-0000-000043010000}"/>
    <cellStyle name="Normal 4 3 6" xfId="128" xr:uid="{00000000-0005-0000-0000-000044010000}"/>
    <cellStyle name="Normal 4 3 6 2" xfId="227" xr:uid="{00000000-0005-0000-0000-000045010000}"/>
    <cellStyle name="Normal 4 3 6 3" xfId="324" xr:uid="{00000000-0005-0000-0000-000046010000}"/>
    <cellStyle name="Normal 4 3 6 4" xfId="420" xr:uid="{00000000-0005-0000-0000-000047010000}"/>
    <cellStyle name="Normal 4 3 6 5" xfId="517" xr:uid="{00000000-0005-0000-0000-000048010000}"/>
    <cellStyle name="Normal 4 3 7" xfId="145" xr:uid="{00000000-0005-0000-0000-000049010000}"/>
    <cellStyle name="Normal 4 3 7 2" xfId="244" xr:uid="{00000000-0005-0000-0000-00004A010000}"/>
    <cellStyle name="Normal 4 3 7 3" xfId="340" xr:uid="{00000000-0005-0000-0000-00004B010000}"/>
    <cellStyle name="Normal 4 3 7 4" xfId="436" xr:uid="{00000000-0005-0000-0000-00004C010000}"/>
    <cellStyle name="Normal 4 3 7 5" xfId="533" xr:uid="{00000000-0005-0000-0000-00004D010000}"/>
    <cellStyle name="Normal 4 3 8" xfId="161" xr:uid="{00000000-0005-0000-0000-00004E010000}"/>
    <cellStyle name="Normal 4 3 8 2" xfId="260" xr:uid="{00000000-0005-0000-0000-00004F010000}"/>
    <cellStyle name="Normal 4 3 8 3" xfId="356" xr:uid="{00000000-0005-0000-0000-000050010000}"/>
    <cellStyle name="Normal 4 3 8 4" xfId="452" xr:uid="{00000000-0005-0000-0000-000051010000}"/>
    <cellStyle name="Normal 4 3 8 5" xfId="549" xr:uid="{00000000-0005-0000-0000-000052010000}"/>
    <cellStyle name="Normal 4 3 9" xfId="195" xr:uid="{00000000-0005-0000-0000-000053010000}"/>
    <cellStyle name="Normal 4 4" xfId="96" xr:uid="{00000000-0005-0000-0000-000054010000}"/>
    <cellStyle name="Normal 4 4 2" xfId="113" xr:uid="{00000000-0005-0000-0000-000055010000}"/>
    <cellStyle name="Normal 4 4 2 2" xfId="178" xr:uid="{00000000-0005-0000-0000-000056010000}"/>
    <cellStyle name="Normal 4 4 2 2 2" xfId="277" xr:uid="{00000000-0005-0000-0000-000057010000}"/>
    <cellStyle name="Normal 4 4 2 2 3" xfId="373" xr:uid="{00000000-0005-0000-0000-000058010000}"/>
    <cellStyle name="Normal 4 4 2 2 4" xfId="469" xr:uid="{00000000-0005-0000-0000-000059010000}"/>
    <cellStyle name="Normal 4 4 2 2 5" xfId="566" xr:uid="{00000000-0005-0000-0000-00005A010000}"/>
    <cellStyle name="Normal 4 4 2 3" xfId="212" xr:uid="{00000000-0005-0000-0000-00005B010000}"/>
    <cellStyle name="Normal 4 4 2 4" xfId="309" xr:uid="{00000000-0005-0000-0000-00005C010000}"/>
    <cellStyle name="Normal 4 4 2 5" xfId="405" xr:uid="{00000000-0005-0000-0000-00005D010000}"/>
    <cellStyle name="Normal 4 4 2 6" xfId="502" xr:uid="{00000000-0005-0000-0000-00005E010000}"/>
    <cellStyle name="Normal 4 4 3" xfId="129" xr:uid="{00000000-0005-0000-0000-00005F010000}"/>
    <cellStyle name="Normal 4 4 3 2" xfId="228" xr:uid="{00000000-0005-0000-0000-000060010000}"/>
    <cellStyle name="Normal 4 4 3 3" xfId="325" xr:uid="{00000000-0005-0000-0000-000061010000}"/>
    <cellStyle name="Normal 4 4 3 4" xfId="421" xr:uid="{00000000-0005-0000-0000-000062010000}"/>
    <cellStyle name="Normal 4 4 3 5" xfId="518" xr:uid="{00000000-0005-0000-0000-000063010000}"/>
    <cellStyle name="Normal 4 4 4" xfId="146" xr:uid="{00000000-0005-0000-0000-000064010000}"/>
    <cellStyle name="Normal 4 4 4 2" xfId="245" xr:uid="{00000000-0005-0000-0000-000065010000}"/>
    <cellStyle name="Normal 4 4 4 3" xfId="341" xr:uid="{00000000-0005-0000-0000-000066010000}"/>
    <cellStyle name="Normal 4 4 4 4" xfId="437" xr:uid="{00000000-0005-0000-0000-000067010000}"/>
    <cellStyle name="Normal 4 4 4 5" xfId="534" xr:uid="{00000000-0005-0000-0000-000068010000}"/>
    <cellStyle name="Normal 4 4 5" xfId="162" xr:uid="{00000000-0005-0000-0000-000069010000}"/>
    <cellStyle name="Normal 4 4 5 2" xfId="261" xr:uid="{00000000-0005-0000-0000-00006A010000}"/>
    <cellStyle name="Normal 4 4 5 3" xfId="357" xr:uid="{00000000-0005-0000-0000-00006B010000}"/>
    <cellStyle name="Normal 4 4 5 4" xfId="453" xr:uid="{00000000-0005-0000-0000-00006C010000}"/>
    <cellStyle name="Normal 4 4 5 5" xfId="550" xr:uid="{00000000-0005-0000-0000-00006D010000}"/>
    <cellStyle name="Normal 4 4 6" xfId="196" xr:uid="{00000000-0005-0000-0000-00006E010000}"/>
    <cellStyle name="Normal 4 4 7" xfId="293" xr:uid="{00000000-0005-0000-0000-00006F010000}"/>
    <cellStyle name="Normal 4 4 8" xfId="389" xr:uid="{00000000-0005-0000-0000-000070010000}"/>
    <cellStyle name="Normal 4 4 9" xfId="486" xr:uid="{00000000-0005-0000-0000-000071010000}"/>
    <cellStyle name="Normal 4 5" xfId="101" xr:uid="{00000000-0005-0000-0000-000072010000}"/>
    <cellStyle name="Normal 4 5 2" xfId="117" xr:uid="{00000000-0005-0000-0000-000073010000}"/>
    <cellStyle name="Normal 4 5 2 2" xfId="182" xr:uid="{00000000-0005-0000-0000-000074010000}"/>
    <cellStyle name="Normal 4 5 2 2 2" xfId="281" xr:uid="{00000000-0005-0000-0000-000075010000}"/>
    <cellStyle name="Normal 4 5 2 2 3" xfId="377" xr:uid="{00000000-0005-0000-0000-000076010000}"/>
    <cellStyle name="Normal 4 5 2 2 4" xfId="473" xr:uid="{00000000-0005-0000-0000-000077010000}"/>
    <cellStyle name="Normal 4 5 2 2 5" xfId="570" xr:uid="{00000000-0005-0000-0000-000078010000}"/>
    <cellStyle name="Normal 4 5 2 3" xfId="216" xr:uid="{00000000-0005-0000-0000-000079010000}"/>
    <cellStyle name="Normal 4 5 2 4" xfId="313" xr:uid="{00000000-0005-0000-0000-00007A010000}"/>
    <cellStyle name="Normal 4 5 2 5" xfId="409" xr:uid="{00000000-0005-0000-0000-00007B010000}"/>
    <cellStyle name="Normal 4 5 2 6" xfId="506" xr:uid="{00000000-0005-0000-0000-00007C010000}"/>
    <cellStyle name="Normal 4 5 3" xfId="134" xr:uid="{00000000-0005-0000-0000-00007D010000}"/>
    <cellStyle name="Normal 4 5 3 2" xfId="233" xr:uid="{00000000-0005-0000-0000-00007E010000}"/>
    <cellStyle name="Normal 4 5 3 3" xfId="329" xr:uid="{00000000-0005-0000-0000-00007F010000}"/>
    <cellStyle name="Normal 4 5 3 4" xfId="425" xr:uid="{00000000-0005-0000-0000-000080010000}"/>
    <cellStyle name="Normal 4 5 3 5" xfId="522" xr:uid="{00000000-0005-0000-0000-000081010000}"/>
    <cellStyle name="Normal 4 5 4" xfId="150" xr:uid="{00000000-0005-0000-0000-000082010000}"/>
    <cellStyle name="Normal 4 5 4 2" xfId="249" xr:uid="{00000000-0005-0000-0000-000083010000}"/>
    <cellStyle name="Normal 4 5 4 3" xfId="345" xr:uid="{00000000-0005-0000-0000-000084010000}"/>
    <cellStyle name="Normal 4 5 4 4" xfId="441" xr:uid="{00000000-0005-0000-0000-000085010000}"/>
    <cellStyle name="Normal 4 5 4 5" xfId="538" xr:uid="{00000000-0005-0000-0000-000086010000}"/>
    <cellStyle name="Normal 4 5 5" xfId="166" xr:uid="{00000000-0005-0000-0000-000087010000}"/>
    <cellStyle name="Normal 4 5 5 2" xfId="265" xr:uid="{00000000-0005-0000-0000-000088010000}"/>
    <cellStyle name="Normal 4 5 5 3" xfId="361" xr:uid="{00000000-0005-0000-0000-000089010000}"/>
    <cellStyle name="Normal 4 5 5 4" xfId="457" xr:uid="{00000000-0005-0000-0000-00008A010000}"/>
    <cellStyle name="Normal 4 5 5 5" xfId="554" xr:uid="{00000000-0005-0000-0000-00008B010000}"/>
    <cellStyle name="Normal 4 5 6" xfId="200" xr:uid="{00000000-0005-0000-0000-00008C010000}"/>
    <cellStyle name="Normal 4 5 7" xfId="297" xr:uid="{00000000-0005-0000-0000-00008D010000}"/>
    <cellStyle name="Normal 4 5 8" xfId="393" xr:uid="{00000000-0005-0000-0000-00008E010000}"/>
    <cellStyle name="Normal 4 5 9" xfId="490" xr:uid="{00000000-0005-0000-0000-00008F010000}"/>
    <cellStyle name="Normal 4 6" xfId="105" xr:uid="{00000000-0005-0000-0000-000090010000}"/>
    <cellStyle name="Normal 4 6 2" xfId="121" xr:uid="{00000000-0005-0000-0000-000091010000}"/>
    <cellStyle name="Normal 4 6 2 2" xfId="186" xr:uid="{00000000-0005-0000-0000-000092010000}"/>
    <cellStyle name="Normal 4 6 2 2 2" xfId="285" xr:uid="{00000000-0005-0000-0000-000093010000}"/>
    <cellStyle name="Normal 4 6 2 2 3" xfId="381" xr:uid="{00000000-0005-0000-0000-000094010000}"/>
    <cellStyle name="Normal 4 6 2 2 4" xfId="477" xr:uid="{00000000-0005-0000-0000-000095010000}"/>
    <cellStyle name="Normal 4 6 2 2 5" xfId="574" xr:uid="{00000000-0005-0000-0000-000096010000}"/>
    <cellStyle name="Normal 4 6 2 3" xfId="220" xr:uid="{00000000-0005-0000-0000-000097010000}"/>
    <cellStyle name="Normal 4 6 2 4" xfId="317" xr:uid="{00000000-0005-0000-0000-000098010000}"/>
    <cellStyle name="Normal 4 6 2 5" xfId="413" xr:uid="{00000000-0005-0000-0000-000099010000}"/>
    <cellStyle name="Normal 4 6 2 6" xfId="510" xr:uid="{00000000-0005-0000-0000-00009A010000}"/>
    <cellStyle name="Normal 4 6 3" xfId="138" xr:uid="{00000000-0005-0000-0000-00009B010000}"/>
    <cellStyle name="Normal 4 6 3 2" xfId="237" xr:uid="{00000000-0005-0000-0000-00009C010000}"/>
    <cellStyle name="Normal 4 6 3 3" xfId="333" xr:uid="{00000000-0005-0000-0000-00009D010000}"/>
    <cellStyle name="Normal 4 6 3 4" xfId="429" xr:uid="{00000000-0005-0000-0000-00009E010000}"/>
    <cellStyle name="Normal 4 6 3 5" xfId="526" xr:uid="{00000000-0005-0000-0000-00009F010000}"/>
    <cellStyle name="Normal 4 6 4" xfId="154" xr:uid="{00000000-0005-0000-0000-0000A0010000}"/>
    <cellStyle name="Normal 4 6 4 2" xfId="253" xr:uid="{00000000-0005-0000-0000-0000A1010000}"/>
    <cellStyle name="Normal 4 6 4 3" xfId="349" xr:uid="{00000000-0005-0000-0000-0000A2010000}"/>
    <cellStyle name="Normal 4 6 4 4" xfId="445" xr:uid="{00000000-0005-0000-0000-0000A3010000}"/>
    <cellStyle name="Normal 4 6 4 5" xfId="542" xr:uid="{00000000-0005-0000-0000-0000A4010000}"/>
    <cellStyle name="Normal 4 6 5" xfId="170" xr:uid="{00000000-0005-0000-0000-0000A5010000}"/>
    <cellStyle name="Normal 4 6 5 2" xfId="269" xr:uid="{00000000-0005-0000-0000-0000A6010000}"/>
    <cellStyle name="Normal 4 6 5 3" xfId="365" xr:uid="{00000000-0005-0000-0000-0000A7010000}"/>
    <cellStyle name="Normal 4 6 5 4" xfId="461" xr:uid="{00000000-0005-0000-0000-0000A8010000}"/>
    <cellStyle name="Normal 4 6 5 5" xfId="558" xr:uid="{00000000-0005-0000-0000-0000A9010000}"/>
    <cellStyle name="Normal 4 6 6" xfId="204" xr:uid="{00000000-0005-0000-0000-0000AA010000}"/>
    <cellStyle name="Normal 4 6 7" xfId="301" xr:uid="{00000000-0005-0000-0000-0000AB010000}"/>
    <cellStyle name="Normal 4 6 8" xfId="397" xr:uid="{00000000-0005-0000-0000-0000AC010000}"/>
    <cellStyle name="Normal 4 6 9" xfId="494" xr:uid="{00000000-0005-0000-0000-0000AD010000}"/>
    <cellStyle name="Normal 4 7" xfId="109" xr:uid="{00000000-0005-0000-0000-0000AE010000}"/>
    <cellStyle name="Normal 4 7 2" xfId="174" xr:uid="{00000000-0005-0000-0000-0000AF010000}"/>
    <cellStyle name="Normal 4 7 2 2" xfId="273" xr:uid="{00000000-0005-0000-0000-0000B0010000}"/>
    <cellStyle name="Normal 4 7 2 3" xfId="369" xr:uid="{00000000-0005-0000-0000-0000B1010000}"/>
    <cellStyle name="Normal 4 7 2 4" xfId="465" xr:uid="{00000000-0005-0000-0000-0000B2010000}"/>
    <cellStyle name="Normal 4 7 2 5" xfId="562" xr:uid="{00000000-0005-0000-0000-0000B3010000}"/>
    <cellStyle name="Normal 4 7 3" xfId="208" xr:uid="{00000000-0005-0000-0000-0000B4010000}"/>
    <cellStyle name="Normal 4 7 4" xfId="305" xr:uid="{00000000-0005-0000-0000-0000B5010000}"/>
    <cellStyle name="Normal 4 7 5" xfId="401" xr:uid="{00000000-0005-0000-0000-0000B6010000}"/>
    <cellStyle name="Normal 4 7 6" xfId="498" xr:uid="{00000000-0005-0000-0000-0000B7010000}"/>
    <cellStyle name="Normal 4 8" xfId="125" xr:uid="{00000000-0005-0000-0000-0000B8010000}"/>
    <cellStyle name="Normal 4 8 2" xfId="224" xr:uid="{00000000-0005-0000-0000-0000B9010000}"/>
    <cellStyle name="Normal 4 8 3" xfId="321" xr:uid="{00000000-0005-0000-0000-0000BA010000}"/>
    <cellStyle name="Normal 4 8 4" xfId="417" xr:uid="{00000000-0005-0000-0000-0000BB010000}"/>
    <cellStyle name="Normal 4 8 5" xfId="514" xr:uid="{00000000-0005-0000-0000-0000BC010000}"/>
    <cellStyle name="Normal 4 9" xfId="142" xr:uid="{00000000-0005-0000-0000-0000BD010000}"/>
    <cellStyle name="Normal 4 9 2" xfId="241" xr:uid="{00000000-0005-0000-0000-0000BE010000}"/>
    <cellStyle name="Normal 4 9 3" xfId="337" xr:uid="{00000000-0005-0000-0000-0000BF010000}"/>
    <cellStyle name="Normal 4 9 4" xfId="433" xr:uid="{00000000-0005-0000-0000-0000C0010000}"/>
    <cellStyle name="Normal 4 9 5" xfId="530" xr:uid="{00000000-0005-0000-0000-0000C1010000}"/>
    <cellStyle name="Normal 5" xfId="53" xr:uid="{00000000-0005-0000-0000-0000C2010000}"/>
    <cellStyle name="Normal 6" xfId="52" xr:uid="{00000000-0005-0000-0000-0000C3010000}"/>
    <cellStyle name="Normal 6 10" xfId="291" xr:uid="{00000000-0005-0000-0000-0000C4010000}"/>
    <cellStyle name="Normal 6 11" xfId="387" xr:uid="{00000000-0005-0000-0000-0000C5010000}"/>
    <cellStyle name="Normal 6 12" xfId="484" xr:uid="{00000000-0005-0000-0000-0000C6010000}"/>
    <cellStyle name="Normal 6 2" xfId="98" xr:uid="{00000000-0005-0000-0000-0000C7010000}"/>
    <cellStyle name="Normal 6 2 2" xfId="115" xr:uid="{00000000-0005-0000-0000-0000C8010000}"/>
    <cellStyle name="Normal 6 2 2 2" xfId="180" xr:uid="{00000000-0005-0000-0000-0000C9010000}"/>
    <cellStyle name="Normal 6 2 2 2 2" xfId="279" xr:uid="{00000000-0005-0000-0000-0000CA010000}"/>
    <cellStyle name="Normal 6 2 2 2 3" xfId="375" xr:uid="{00000000-0005-0000-0000-0000CB010000}"/>
    <cellStyle name="Normal 6 2 2 2 4" xfId="471" xr:uid="{00000000-0005-0000-0000-0000CC010000}"/>
    <cellStyle name="Normal 6 2 2 2 5" xfId="568" xr:uid="{00000000-0005-0000-0000-0000CD010000}"/>
    <cellStyle name="Normal 6 2 2 3" xfId="214" xr:uid="{00000000-0005-0000-0000-0000CE010000}"/>
    <cellStyle name="Normal 6 2 2 4" xfId="311" xr:uid="{00000000-0005-0000-0000-0000CF010000}"/>
    <cellStyle name="Normal 6 2 2 5" xfId="407" xr:uid="{00000000-0005-0000-0000-0000D0010000}"/>
    <cellStyle name="Normal 6 2 2 6" xfId="504" xr:uid="{00000000-0005-0000-0000-0000D1010000}"/>
    <cellStyle name="Normal 6 2 3" xfId="131" xr:uid="{00000000-0005-0000-0000-0000D2010000}"/>
    <cellStyle name="Normal 6 2 3 2" xfId="230" xr:uid="{00000000-0005-0000-0000-0000D3010000}"/>
    <cellStyle name="Normal 6 2 3 3" xfId="327" xr:uid="{00000000-0005-0000-0000-0000D4010000}"/>
    <cellStyle name="Normal 6 2 3 4" xfId="423" xr:uid="{00000000-0005-0000-0000-0000D5010000}"/>
    <cellStyle name="Normal 6 2 3 5" xfId="520" xr:uid="{00000000-0005-0000-0000-0000D6010000}"/>
    <cellStyle name="Normal 6 2 4" xfId="148" xr:uid="{00000000-0005-0000-0000-0000D7010000}"/>
    <cellStyle name="Normal 6 2 4 2" xfId="247" xr:uid="{00000000-0005-0000-0000-0000D8010000}"/>
    <cellStyle name="Normal 6 2 4 3" xfId="343" xr:uid="{00000000-0005-0000-0000-0000D9010000}"/>
    <cellStyle name="Normal 6 2 4 4" xfId="439" xr:uid="{00000000-0005-0000-0000-0000DA010000}"/>
    <cellStyle name="Normal 6 2 4 5" xfId="536" xr:uid="{00000000-0005-0000-0000-0000DB010000}"/>
    <cellStyle name="Normal 6 2 5" xfId="164" xr:uid="{00000000-0005-0000-0000-0000DC010000}"/>
    <cellStyle name="Normal 6 2 5 2" xfId="263" xr:uid="{00000000-0005-0000-0000-0000DD010000}"/>
    <cellStyle name="Normal 6 2 5 3" xfId="359" xr:uid="{00000000-0005-0000-0000-0000DE010000}"/>
    <cellStyle name="Normal 6 2 5 4" xfId="455" xr:uid="{00000000-0005-0000-0000-0000DF010000}"/>
    <cellStyle name="Normal 6 2 5 5" xfId="552" xr:uid="{00000000-0005-0000-0000-0000E0010000}"/>
    <cellStyle name="Normal 6 2 6" xfId="198" xr:uid="{00000000-0005-0000-0000-0000E1010000}"/>
    <cellStyle name="Normal 6 2 7" xfId="295" xr:uid="{00000000-0005-0000-0000-0000E2010000}"/>
    <cellStyle name="Normal 6 2 8" xfId="391" xr:uid="{00000000-0005-0000-0000-0000E3010000}"/>
    <cellStyle name="Normal 6 2 9" xfId="488" xr:uid="{00000000-0005-0000-0000-0000E4010000}"/>
    <cellStyle name="Normal 6 3" xfId="103" xr:uid="{00000000-0005-0000-0000-0000E5010000}"/>
    <cellStyle name="Normal 6 3 2" xfId="119" xr:uid="{00000000-0005-0000-0000-0000E6010000}"/>
    <cellStyle name="Normal 6 3 2 2" xfId="184" xr:uid="{00000000-0005-0000-0000-0000E7010000}"/>
    <cellStyle name="Normal 6 3 2 2 2" xfId="283" xr:uid="{00000000-0005-0000-0000-0000E8010000}"/>
    <cellStyle name="Normal 6 3 2 2 3" xfId="379" xr:uid="{00000000-0005-0000-0000-0000E9010000}"/>
    <cellStyle name="Normal 6 3 2 2 4" xfId="475" xr:uid="{00000000-0005-0000-0000-0000EA010000}"/>
    <cellStyle name="Normal 6 3 2 2 5" xfId="572" xr:uid="{00000000-0005-0000-0000-0000EB010000}"/>
    <cellStyle name="Normal 6 3 2 3" xfId="218" xr:uid="{00000000-0005-0000-0000-0000EC010000}"/>
    <cellStyle name="Normal 6 3 2 4" xfId="315" xr:uid="{00000000-0005-0000-0000-0000ED010000}"/>
    <cellStyle name="Normal 6 3 2 5" xfId="411" xr:uid="{00000000-0005-0000-0000-0000EE010000}"/>
    <cellStyle name="Normal 6 3 2 6" xfId="508" xr:uid="{00000000-0005-0000-0000-0000EF010000}"/>
    <cellStyle name="Normal 6 3 3" xfId="136" xr:uid="{00000000-0005-0000-0000-0000F0010000}"/>
    <cellStyle name="Normal 6 3 3 2" xfId="235" xr:uid="{00000000-0005-0000-0000-0000F1010000}"/>
    <cellStyle name="Normal 6 3 3 3" xfId="331" xr:uid="{00000000-0005-0000-0000-0000F2010000}"/>
    <cellStyle name="Normal 6 3 3 4" xfId="427" xr:uid="{00000000-0005-0000-0000-0000F3010000}"/>
    <cellStyle name="Normal 6 3 3 5" xfId="524" xr:uid="{00000000-0005-0000-0000-0000F4010000}"/>
    <cellStyle name="Normal 6 3 4" xfId="152" xr:uid="{00000000-0005-0000-0000-0000F5010000}"/>
    <cellStyle name="Normal 6 3 4 2" xfId="251" xr:uid="{00000000-0005-0000-0000-0000F6010000}"/>
    <cellStyle name="Normal 6 3 4 3" xfId="347" xr:uid="{00000000-0005-0000-0000-0000F7010000}"/>
    <cellStyle name="Normal 6 3 4 4" xfId="443" xr:uid="{00000000-0005-0000-0000-0000F8010000}"/>
    <cellStyle name="Normal 6 3 4 5" xfId="540" xr:uid="{00000000-0005-0000-0000-0000F9010000}"/>
    <cellStyle name="Normal 6 3 5" xfId="168" xr:uid="{00000000-0005-0000-0000-0000FA010000}"/>
    <cellStyle name="Normal 6 3 5 2" xfId="267" xr:uid="{00000000-0005-0000-0000-0000FB010000}"/>
    <cellStyle name="Normal 6 3 5 3" xfId="363" xr:uid="{00000000-0005-0000-0000-0000FC010000}"/>
    <cellStyle name="Normal 6 3 5 4" xfId="459" xr:uid="{00000000-0005-0000-0000-0000FD010000}"/>
    <cellStyle name="Normal 6 3 5 5" xfId="556" xr:uid="{00000000-0005-0000-0000-0000FE010000}"/>
    <cellStyle name="Normal 6 3 6" xfId="202" xr:uid="{00000000-0005-0000-0000-0000FF010000}"/>
    <cellStyle name="Normal 6 3 7" xfId="299" xr:uid="{00000000-0005-0000-0000-000000020000}"/>
    <cellStyle name="Normal 6 3 8" xfId="395" xr:uid="{00000000-0005-0000-0000-000001020000}"/>
    <cellStyle name="Normal 6 3 9" xfId="492" xr:uid="{00000000-0005-0000-0000-000002020000}"/>
    <cellStyle name="Normal 6 4" xfId="107" xr:uid="{00000000-0005-0000-0000-000003020000}"/>
    <cellStyle name="Normal 6 4 2" xfId="123" xr:uid="{00000000-0005-0000-0000-000004020000}"/>
    <cellStyle name="Normal 6 4 2 2" xfId="188" xr:uid="{00000000-0005-0000-0000-000005020000}"/>
    <cellStyle name="Normal 6 4 2 2 2" xfId="287" xr:uid="{00000000-0005-0000-0000-000006020000}"/>
    <cellStyle name="Normal 6 4 2 2 3" xfId="383" xr:uid="{00000000-0005-0000-0000-000007020000}"/>
    <cellStyle name="Normal 6 4 2 2 4" xfId="479" xr:uid="{00000000-0005-0000-0000-000008020000}"/>
    <cellStyle name="Normal 6 4 2 2 5" xfId="576" xr:uid="{00000000-0005-0000-0000-000009020000}"/>
    <cellStyle name="Normal 6 4 2 3" xfId="222" xr:uid="{00000000-0005-0000-0000-00000A020000}"/>
    <cellStyle name="Normal 6 4 2 4" xfId="319" xr:uid="{00000000-0005-0000-0000-00000B020000}"/>
    <cellStyle name="Normal 6 4 2 5" xfId="415" xr:uid="{00000000-0005-0000-0000-00000C020000}"/>
    <cellStyle name="Normal 6 4 2 6" xfId="512" xr:uid="{00000000-0005-0000-0000-00000D020000}"/>
    <cellStyle name="Normal 6 4 3" xfId="140" xr:uid="{00000000-0005-0000-0000-00000E020000}"/>
    <cellStyle name="Normal 6 4 3 2" xfId="239" xr:uid="{00000000-0005-0000-0000-00000F020000}"/>
    <cellStyle name="Normal 6 4 3 3" xfId="335" xr:uid="{00000000-0005-0000-0000-000010020000}"/>
    <cellStyle name="Normal 6 4 3 4" xfId="431" xr:uid="{00000000-0005-0000-0000-000011020000}"/>
    <cellStyle name="Normal 6 4 3 5" xfId="528" xr:uid="{00000000-0005-0000-0000-000012020000}"/>
    <cellStyle name="Normal 6 4 4" xfId="156" xr:uid="{00000000-0005-0000-0000-000013020000}"/>
    <cellStyle name="Normal 6 4 4 2" xfId="255" xr:uid="{00000000-0005-0000-0000-000014020000}"/>
    <cellStyle name="Normal 6 4 4 3" xfId="351" xr:uid="{00000000-0005-0000-0000-000015020000}"/>
    <cellStyle name="Normal 6 4 4 4" xfId="447" xr:uid="{00000000-0005-0000-0000-000016020000}"/>
    <cellStyle name="Normal 6 4 4 5" xfId="544" xr:uid="{00000000-0005-0000-0000-000017020000}"/>
    <cellStyle name="Normal 6 4 5" xfId="172" xr:uid="{00000000-0005-0000-0000-000018020000}"/>
    <cellStyle name="Normal 6 4 5 2" xfId="271" xr:uid="{00000000-0005-0000-0000-000019020000}"/>
    <cellStyle name="Normal 6 4 5 3" xfId="367" xr:uid="{00000000-0005-0000-0000-00001A020000}"/>
    <cellStyle name="Normal 6 4 5 4" xfId="463" xr:uid="{00000000-0005-0000-0000-00001B020000}"/>
    <cellStyle name="Normal 6 4 5 5" xfId="560" xr:uid="{00000000-0005-0000-0000-00001C020000}"/>
    <cellStyle name="Normal 6 4 6" xfId="206" xr:uid="{00000000-0005-0000-0000-00001D020000}"/>
    <cellStyle name="Normal 6 4 7" xfId="303" xr:uid="{00000000-0005-0000-0000-00001E020000}"/>
    <cellStyle name="Normal 6 4 8" xfId="399" xr:uid="{00000000-0005-0000-0000-00001F020000}"/>
    <cellStyle name="Normal 6 4 9" xfId="496" xr:uid="{00000000-0005-0000-0000-000020020000}"/>
    <cellStyle name="Normal 6 5" xfId="111" xr:uid="{00000000-0005-0000-0000-000021020000}"/>
    <cellStyle name="Normal 6 5 2" xfId="176" xr:uid="{00000000-0005-0000-0000-000022020000}"/>
    <cellStyle name="Normal 6 5 2 2" xfId="275" xr:uid="{00000000-0005-0000-0000-000023020000}"/>
    <cellStyle name="Normal 6 5 2 3" xfId="371" xr:uid="{00000000-0005-0000-0000-000024020000}"/>
    <cellStyle name="Normal 6 5 2 4" xfId="467" xr:uid="{00000000-0005-0000-0000-000025020000}"/>
    <cellStyle name="Normal 6 5 2 5" xfId="564" xr:uid="{00000000-0005-0000-0000-000026020000}"/>
    <cellStyle name="Normal 6 5 3" xfId="210" xr:uid="{00000000-0005-0000-0000-000027020000}"/>
    <cellStyle name="Normal 6 5 4" xfId="307" xr:uid="{00000000-0005-0000-0000-000028020000}"/>
    <cellStyle name="Normal 6 5 5" xfId="403" xr:uid="{00000000-0005-0000-0000-000029020000}"/>
    <cellStyle name="Normal 6 5 6" xfId="500" xr:uid="{00000000-0005-0000-0000-00002A020000}"/>
    <cellStyle name="Normal 6 6" xfId="127" xr:uid="{00000000-0005-0000-0000-00002B020000}"/>
    <cellStyle name="Normal 6 6 2" xfId="226" xr:uid="{00000000-0005-0000-0000-00002C020000}"/>
    <cellStyle name="Normal 6 6 3" xfId="323" xr:uid="{00000000-0005-0000-0000-00002D020000}"/>
    <cellStyle name="Normal 6 6 4" xfId="419" xr:uid="{00000000-0005-0000-0000-00002E020000}"/>
    <cellStyle name="Normal 6 6 5" xfId="516" xr:uid="{00000000-0005-0000-0000-00002F020000}"/>
    <cellStyle name="Normal 6 7" xfId="144" xr:uid="{00000000-0005-0000-0000-000030020000}"/>
    <cellStyle name="Normal 6 7 2" xfId="243" xr:uid="{00000000-0005-0000-0000-000031020000}"/>
    <cellStyle name="Normal 6 7 3" xfId="339" xr:uid="{00000000-0005-0000-0000-000032020000}"/>
    <cellStyle name="Normal 6 7 4" xfId="435" xr:uid="{00000000-0005-0000-0000-000033020000}"/>
    <cellStyle name="Normal 6 7 5" xfId="532" xr:uid="{00000000-0005-0000-0000-000034020000}"/>
    <cellStyle name="Normal 6 8" xfId="160" xr:uid="{00000000-0005-0000-0000-000035020000}"/>
    <cellStyle name="Normal 6 8 2" xfId="259" xr:uid="{00000000-0005-0000-0000-000036020000}"/>
    <cellStyle name="Normal 6 8 3" xfId="355" xr:uid="{00000000-0005-0000-0000-000037020000}"/>
    <cellStyle name="Normal 6 8 4" xfId="451" xr:uid="{00000000-0005-0000-0000-000038020000}"/>
    <cellStyle name="Normal 6 8 5" xfId="548" xr:uid="{00000000-0005-0000-0000-000039020000}"/>
    <cellStyle name="Normal 6 9" xfId="194" xr:uid="{00000000-0005-0000-0000-00003A020000}"/>
    <cellStyle name="Normal 7" xfId="1" xr:uid="{00000000-0005-0000-0000-00003B020000}"/>
    <cellStyle name="Normal 8" xfId="190" xr:uid="{00000000-0005-0000-0000-00003C020000}"/>
    <cellStyle name="Normal 9" xfId="191" xr:uid="{00000000-0005-0000-0000-00003D020000}"/>
    <cellStyle name="Normal 9 2" xfId="582" xr:uid="{00000000-0005-0000-0000-00003E020000}"/>
    <cellStyle name="Note 2" xfId="90" xr:uid="{00000000-0005-0000-0000-000040020000}"/>
    <cellStyle name="Note 3" xfId="42" xr:uid="{00000000-0005-0000-0000-000041020000}"/>
    <cellStyle name="Output 2" xfId="91" xr:uid="{00000000-0005-0000-0000-000042020000}"/>
    <cellStyle name="Output 3" xfId="43" xr:uid="{00000000-0005-0000-0000-000043020000}"/>
    <cellStyle name="Title 2" xfId="92" xr:uid="{00000000-0005-0000-0000-000044020000}"/>
    <cellStyle name="Title 3" xfId="44" xr:uid="{00000000-0005-0000-0000-000045020000}"/>
    <cellStyle name="Total 2" xfId="93" xr:uid="{00000000-0005-0000-0000-000046020000}"/>
    <cellStyle name="Total 3" xfId="45" xr:uid="{00000000-0005-0000-0000-000047020000}"/>
    <cellStyle name="Warning Text 2" xfId="94" xr:uid="{00000000-0005-0000-0000-000048020000}"/>
    <cellStyle name="Warning Text 3" xfId="46" xr:uid="{00000000-0005-0000-0000-000049020000}"/>
  </cellStyles>
  <dxfs count="154">
    <dxf>
      <numFmt numFmtId="196" formatCode="[$-409]d/mmm/yyyy;@"/>
    </dxf>
    <dxf>
      <numFmt numFmtId="0" formatCode="General"/>
    </dxf>
    <dxf>
      <numFmt numFmtId="0" formatCode="General"/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ill>
        <patternFill patternType="gray0625">
          <fgColor theme="0" tint="-0.24994659260841701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24994659260841701"/>
      </font>
    </dxf>
    <dxf>
      <fill>
        <patternFill patternType="gray0625">
          <fgColor theme="0" tint="-0.24994659260841701"/>
          <bgColor auto="1"/>
        </patternFill>
      </fill>
    </dxf>
    <dxf>
      <font>
        <b val="0"/>
        <i/>
        <color rgb="FFFF0000"/>
      </font>
      <fill>
        <patternFill patternType="gray0625">
          <fgColor rgb="FFFF9999"/>
          <bgColor rgb="FFFFEBEB"/>
        </patternFill>
      </fill>
    </dxf>
    <dxf>
      <font>
        <b/>
        <i val="0"/>
        <color rgb="FFFF0000"/>
      </font>
      <fill>
        <patternFill patternType="gray0625">
          <fgColor theme="1"/>
          <bgColor rgb="FFFFC000"/>
        </patternFill>
      </fill>
    </dxf>
    <dxf>
      <font>
        <b/>
        <i val="0"/>
        <color rgb="FF008000"/>
      </font>
      <fill>
        <patternFill patternType="gray0625">
          <fgColor rgb="FFFFFFFF"/>
          <bgColor rgb="FFEFFFEF"/>
        </patternFill>
      </fill>
    </dxf>
    <dxf>
      <font>
        <b/>
        <i val="0"/>
        <color rgb="FFFFFF00"/>
      </font>
      <fill>
        <patternFill patternType="gray0625">
          <bgColor rgb="FFFF0000"/>
        </patternFill>
      </fill>
    </dxf>
    <dxf>
      <font>
        <color theme="0" tint="-0.14996795556505021"/>
      </font>
      <fill>
        <patternFill patternType="lightUp"/>
      </fill>
    </dxf>
    <dxf>
      <font>
        <color theme="0" tint="-0.14996795556505021"/>
      </font>
      <fill>
        <patternFill patternType="lightUp"/>
      </fill>
    </dxf>
    <dxf>
      <font>
        <b val="0"/>
        <i/>
        <color theme="0" tint="-0.24994659260841701"/>
      </font>
    </dxf>
    <dxf>
      <font>
        <color theme="0" tint="-0.14996795556505021"/>
      </font>
      <fill>
        <patternFill patternType="lightUp"/>
      </fill>
    </dxf>
    <dxf>
      <font>
        <color theme="0" tint="-0.14996795556505021"/>
      </font>
      <fill>
        <patternFill patternType="lightUp"/>
      </fill>
    </dxf>
    <dxf>
      <font>
        <color theme="0" tint="-0.34998626667073579"/>
      </font>
      <fill>
        <patternFill patternType="lightUp">
          <fgColor auto="1"/>
        </patternFill>
      </fill>
      <border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theme="0" tint="-0.34998626667073579"/>
      </font>
      <fill>
        <patternFill patternType="lightUp">
          <fgColor auto="1"/>
        </patternFill>
      </fill>
      <border>
        <vertical/>
        <horizontal/>
      </border>
    </dxf>
    <dxf>
      <font>
        <color theme="0" tint="-0.34998626667073579"/>
      </font>
      <fill>
        <patternFill patternType="lightUp">
          <fgColor auto="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CFCFD1"/>
      <color rgb="FFFF9999"/>
      <color rgb="FFFFCCCC"/>
      <color rgb="FFFFEBEB"/>
      <color rgb="FFCCFFCC"/>
      <color rgb="FF336699"/>
      <color rgb="FF4D4D4D"/>
      <color rgb="FF0099CC"/>
      <color rgb="FF0066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microsoft.com/office/2017/06/relationships/rdSupportingPropertyBagStructure" Target="richData/rdsupportingpropertybag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ichStyles" Target="richData/rich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06/relationships/rdSupportingPropertyBag" Target="richData/rdsupportingpropertybag.xml"/><Relationship Id="rId27" Type="http://schemas.openxmlformats.org/officeDocument/2006/relationships/customXml" Target="../customXml/item3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724">
  <rv s="0">
    <v>en-US</v>
    <v>avykh7</v>
    <v>268435456</v>
    <v>1</v>
    <v>Powered by Refinitiv</v>
    <v>0</v>
    <v>USD/AUD</v>
    <v>2</v>
    <v>3</v>
    <v>Finance</v>
    <v>4</v>
    <v>1.4351</v>
    <v>1.2484</v>
    <v>-1.0500000000000001E-2</v>
    <v>-7.522E-3</v>
    <v>AUD</v>
    <v>USD</v>
    <v>1.4001999999999999</v>
    <v>Currency Pair</v>
    <v>44617.707083333335</v>
    <v>1.3817999999999999</v>
    <v>US Dollar/Australian Dollar FX Cross Rate</v>
    <v>1.3958999999999999</v>
    <v>1.3958999999999999</v>
    <v>1.3854</v>
    <v>USDAUD</v>
    <v>USD/AUD</v>
  </rv>
  <rv s="1">
    <v>0</v>
  </rv>
  <rv s="0">
    <v>en-US</v>
    <v>av8sfr</v>
    <v>268435456</v>
    <v>1</v>
    <v>Powered by Refinitiv</v>
    <v>0</v>
    <v>EUR/AUD</v>
    <v>2</v>
    <v>3</v>
    <v>Finance</v>
    <v>4</v>
    <v>1.6437999999999999</v>
    <v>1.5244</v>
    <v>-2.3999999999999998E-3</v>
    <v>-1.5359999999999998E-3</v>
    <v>AUD</v>
    <v>EUR</v>
    <v>1.5684</v>
    <v>Currency Pair</v>
    <v>44617.707129629627</v>
    <v>1.5517000000000001</v>
    <v>Euro/Australian Dollar FX Cross Rate</v>
    <v>1.5621</v>
    <v>1.5621</v>
    <v>1.5597000000000001</v>
    <v>EURAUD</v>
    <v>EUR/AUD</v>
  </rv>
  <rv s="1">
    <v>2</v>
  </rv>
  <rv s="0">
    <v>en-US</v>
    <v>av4uh7</v>
    <v>268435456</v>
    <v>1</v>
    <v>Powered by Refinitiv</v>
    <v>0</v>
    <v>CNY/AUD</v>
    <v>2</v>
    <v>3</v>
    <v>Finance</v>
    <v>4</v>
    <v>0.22559999999999999</v>
    <v>0.19359999999999999</v>
    <v>-1.1999999999999999E-3</v>
    <v>-5.4419999999999998E-3</v>
    <v>AUD</v>
    <v>CNY</v>
    <v>0.22120000000000001</v>
    <v>Currency Pair</v>
    <v>44617.707141203704</v>
    <v>0.21879999999999999</v>
    <v>Chinese Renminbi/Australian Dollar FX Cross Rate</v>
    <v>0.2205</v>
    <v>0.2205</v>
    <v>0.21929999999999999</v>
    <v>CNYAUD</v>
    <v>CNY/AUD</v>
  </rv>
  <rv s="1">
    <v>4</v>
  </rv>
  <rv s="0">
    <v>en-US</v>
    <v>av24yc</v>
    <v>268435456</v>
    <v>1</v>
    <v>Powered by Refinitiv</v>
    <v>0</v>
    <v>BRL/AUD</v>
    <v>2</v>
    <v>3</v>
    <v>Finance</v>
    <v>4</v>
    <v>0.2787</v>
    <v>0.22040000000000001</v>
    <v>-3.5999999999999999E-3</v>
    <v>-1.3216E-2</v>
    <v>AUD</v>
    <v>BRL</v>
    <v>0.27329999999999999</v>
    <v>Currency Pair</v>
    <v>44617.707106481481</v>
    <v>0.26800000000000002</v>
    <v>Brazilian Real/Australian Dollar FX Cross Rate</v>
    <v>0.27239999999999998</v>
    <v>0.27239999999999998</v>
    <v>0.26879999999999998</v>
    <v>BRLAUD</v>
    <v>BRL/AUD</v>
  </rv>
  <rv s="1">
    <v>6</v>
  </rv>
  <rv s="0">
    <v>en-US</v>
    <v>av3n1h</v>
    <v>268435456</v>
    <v>1</v>
    <v>Powered by Refinitiv</v>
    <v>0</v>
    <v>CAD/AUD</v>
    <v>2</v>
    <v>3</v>
    <v>Finance</v>
    <v>4</v>
    <v>1.1223000000000001</v>
    <v>1.0002</v>
    <v>-2.3999999999999998E-3</v>
    <v>-2.2030000000000001E-3</v>
    <v>AUD</v>
    <v>CAD</v>
    <v>1.0926</v>
    <v>Currency Pair</v>
    <v>44617.707106481481</v>
    <v>1.0823</v>
    <v>Canadian Dollar/Australian Dollar FX Cross Rate</v>
    <v>1.089</v>
    <v>1.0892999999999999</v>
    <v>1.0869</v>
    <v>CADAUD</v>
    <v>CAD/AUD</v>
  </rv>
  <rv s="1">
    <v>8</v>
  </rv>
  <rv s="0">
    <v>en-US</v>
    <v>avux52</v>
    <v>268435456</v>
    <v>1</v>
    <v>Powered by Refinitiv</v>
    <v>0</v>
    <v>CHF/AUD</v>
    <v>2</v>
    <v>3</v>
    <v>Finance</v>
    <v>4</v>
    <v>1.5588</v>
    <v>1.3763000000000001</v>
    <v>-1.3299999999999999E-2</v>
    <v>-8.8260000000000005E-3</v>
    <v>AUD</v>
    <v>CHF</v>
    <v>1.5144</v>
    <v>Currency Pair</v>
    <v>44617.707141203704</v>
    <v>1.4902</v>
    <v>Swiss Franc/Australian Dollar FX Cross Rate</v>
    <v>1.5068999999999999</v>
    <v>1.5068999999999999</v>
    <v>1.4936</v>
    <v>CHFAUD</v>
    <v>CHF/AUD</v>
  </rv>
  <rv s="1">
    <v>10</v>
  </rv>
  <rv s="0">
    <v>en-US</v>
    <v>av6o5r</v>
    <v>268435456</v>
    <v>1</v>
    <v>Powered by Refinitiv</v>
    <v>0</v>
    <v>CZK/AUD</v>
    <v>2</v>
    <v>3</v>
    <v>Finance</v>
    <v>4</v>
    <v>6.676E-2</v>
    <v>5.8279999999999998E-2</v>
    <v>1.1E-4</v>
    <v>1.7449999999999998E-3</v>
    <v>AUD</v>
    <v>CZK</v>
    <v>6.3299999999999995E-2</v>
    <v>Currency Pair</v>
    <v>44617.707141203704</v>
    <v>6.2210000000000001E-2</v>
    <v>Czech Koruna/Australian Dollar FX Cross Rate</v>
    <v>6.3030000000000003E-2</v>
    <v>6.3030000000000003E-2</v>
    <v>6.3140000000000002E-2</v>
    <v>CZKAUD</v>
    <v>CZK/AUD</v>
  </rv>
  <rv s="1">
    <v>12</v>
  </rv>
  <rv s="0">
    <v>en-US</v>
    <v>av6yr7</v>
    <v>268435456</v>
    <v>1</v>
    <v>Powered by Refinitiv</v>
    <v>0</v>
    <v>DKK/AUD</v>
    <v>2</v>
    <v>3</v>
    <v>Finance</v>
    <v>4</v>
    <v>0.22109999999999999</v>
    <v>0.20499999999999999</v>
    <v>-3.4000000000000002E-4</v>
    <v>-1.6200000000000001E-3</v>
    <v>AUD</v>
    <v>DKK</v>
    <v>0.2107</v>
    <v>Currency Pair</v>
    <v>44617.707129629627</v>
    <v>0.20849999999999999</v>
    <v>Danish Krone/Australian Dollar FX Cross Rate</v>
    <v>0.2099</v>
    <v>0.2099</v>
    <v>0.20960000000000001</v>
    <v>DKKAUD</v>
    <v>DKK/AUD</v>
  </rv>
  <rv s="1">
    <v>14</v>
  </rv>
  <rv s="0">
    <v>en-US</v>
    <v>avy9ur</v>
    <v>268435456</v>
    <v>1</v>
    <v>Powered by Refinitiv</v>
    <v>0</v>
    <v>GBP/AUD</v>
    <v>2</v>
    <v>3</v>
    <v>Finance</v>
    <v>4</v>
    <v>1.9219999999999999</v>
    <v>1.7678</v>
    <v>-1.03E-2</v>
    <v>-5.5169999999999993E-3</v>
    <v>AUD</v>
    <v>GBP</v>
    <v>1.8734999999999999</v>
    <v>Currency Pair</v>
    <v>44617.707094907404</v>
    <v>1.8509</v>
    <v>UK Pound Sterling/Australian Dollar FX Cross Rate</v>
    <v>1.867</v>
    <v>1.867</v>
    <v>1.8567</v>
    <v>GBPAUD</v>
    <v>GBP/AUD</v>
  </rv>
  <rv s="1">
    <v>16</v>
  </rv>
  <rv s="0">
    <v>en-US</v>
    <v>avbixm</v>
    <v>268435456</v>
    <v>1</v>
    <v>Powered by Refinitiv</v>
    <v>0</v>
    <v>HKD/AUD</v>
    <v>2</v>
    <v>3</v>
    <v>Finance</v>
    <v>4</v>
    <v>0.18410000000000001</v>
    <v>0.161</v>
    <v>-1.4E-3</v>
    <v>-7.8300000000000002E-3</v>
    <v>AUD</v>
    <v>HKD</v>
    <v>0.17929999999999999</v>
    <v>Currency Pair</v>
    <v>44617.707048611112</v>
    <v>0.17699999999999999</v>
    <v>Hong Kong Dollar/Australian Dollar FX Cross Rate</v>
    <v>0.17879999999999999</v>
    <v>0.17879999999999999</v>
    <v>0.1774</v>
    <v>HKDAUD</v>
    <v>HKD/AUD</v>
  </rv>
  <rv s="1">
    <v>18</v>
  </rv>
  <rv s="0">
    <v>en-US</v>
    <v>avbtk2</v>
    <v>268435456</v>
    <v>1</v>
    <v>Powered by Refinitiv</v>
    <v>0</v>
    <v>HUF/AUD</v>
    <v>2</v>
    <v>3</v>
    <v>Finance</v>
    <v>4</v>
    <v>4.6899999999999997E-3</v>
    <v>4.0699999999999998E-3</v>
    <v>0</v>
    <v>0</v>
    <v>AUD</v>
    <v>HUF</v>
    <v>4.2700000000000004E-3</v>
    <v>Currency Pair</v>
    <v>44617.707094907404</v>
    <v>4.2100000000000002E-3</v>
    <v>Hungarian Forint/Australian Dollar FX Cross Rate</v>
    <v>4.2599999999999999E-3</v>
    <v>4.2599999999999999E-3</v>
    <v>4.2599999999999999E-3</v>
    <v>HUFAUD</v>
    <v>HUF/AUD</v>
  </rv>
  <rv s="1">
    <v>20</v>
  </rv>
  <rv s="2">
    <v>en-US</v>
    <v>avcqec</v>
    <v>268435456</v>
    <v>1</v>
    <v>Powered by Refinitiv</v>
    <v>5</v>
    <v>IDR/AUD</v>
    <v>2</v>
    <v>6</v>
    <v>Finance</v>
    <v>4</v>
    <v>9.9729999999999996E-5</v>
    <v>8.8059999999999994E-5</v>
    <v>-6.1999999999999999E-7</v>
    <v>AUD</v>
    <v>IDR</v>
    <v>9.7330000000000005E-5</v>
    <v>Currency Pair</v>
    <v>44617.707083333335</v>
    <v>9.6189999999999999E-5</v>
    <v>Indonesian Rupiah/Australian Dollar FX Cross Rate</v>
    <v>9.7029999999999998E-5</v>
    <v>9.7029999999999998E-5</v>
    <v>9.6409999999999993E-5</v>
    <v>IDRAUD</v>
    <v>IDR/AUD</v>
  </rv>
  <rv s="1">
    <v>22</v>
  </rv>
  <rv s="0">
    <v>en-US</v>
    <v>avcfrw</v>
    <v>268435456</v>
    <v>1</v>
    <v>Powered by Refinitiv</v>
    <v>0</v>
    <v>INR/AUD</v>
    <v>2</v>
    <v>3</v>
    <v>Finance</v>
    <v>4</v>
    <v>1.9109999999999999E-2</v>
    <v>1.704E-2</v>
    <v>-2.0000000000000002E-5</v>
    <v>-1.083E-3</v>
    <v>AUD</v>
    <v>INR</v>
    <v>1.856E-2</v>
    <v>Currency Pair</v>
    <v>44617.707141203704</v>
    <v>1.839E-2</v>
    <v>Indian Rupee/Australian Dollar FX Cross Rate</v>
    <v>1.8460000000000001E-2</v>
    <v>1.8460000000000001E-2</v>
    <v>1.8440000000000002E-2</v>
    <v>INRAUD</v>
    <v>INR/AUD</v>
  </rv>
  <rv s="1">
    <v>24</v>
  </rv>
  <rv s="0">
    <v>en-US</v>
    <v>avdxu2</v>
    <v>268435456</v>
    <v>1</v>
    <v>Powered by Refinitiv</v>
    <v>0</v>
    <v>JPY/AUD</v>
    <v>2</v>
    <v>3</v>
    <v>Finance</v>
    <v>4</v>
    <v>1.2840000000000001E-2</v>
    <v>1.159E-2</v>
    <v>-9.7E-5</v>
    <v>-8.0300000000000007E-3</v>
    <v>AUD</v>
    <v>JPY</v>
    <v>1.213E-2</v>
    <v>Currency Pair</v>
    <v>44617.707118055558</v>
    <v>1.196E-2</v>
    <v>Japanese Yen/Australian Dollar FX Cross Rate</v>
    <v>1.208E-2</v>
    <v>1.208E-2</v>
    <v>1.1979999999999999E-2</v>
    <v>JPYAUD</v>
    <v>JPY/AUD</v>
  </rv>
  <rv s="1">
    <v>26</v>
  </rv>
  <rv s="0">
    <v>en-US</v>
    <v>avf6ar</v>
    <v>268435456</v>
    <v>1</v>
    <v>Powered by Refinitiv</v>
    <v>0</v>
    <v>KRW/AUD</v>
    <v>2</v>
    <v>3</v>
    <v>Finance</v>
    <v>4</v>
    <v>1.2099999999999999E-3</v>
    <v>1.1199999999999999E-3</v>
    <v>-3.0000000000000001E-6</v>
    <v>-2.5929999999999998E-3</v>
    <v>AUD</v>
    <v>KRW</v>
    <v>1.165E-3</v>
    <v>Currency Pair</v>
    <v>44617.707141203704</v>
    <v>1.152E-3</v>
    <v>Korean Won/Australian Dollar FX Cross Rate</v>
    <v>1.157E-3</v>
    <v>1.157E-3</v>
    <v>1.1540000000000001E-3</v>
    <v>KRWAUD</v>
    <v>KRW/AUD</v>
  </rv>
  <rv s="1">
    <v>28</v>
  </rv>
  <rv s="0">
    <v>en-US</v>
    <v>avkbp2</v>
    <v>268435456</v>
    <v>1</v>
    <v>Powered by Refinitiv</v>
    <v>0</v>
    <v>MXN/AUD</v>
    <v>2</v>
    <v>3</v>
    <v>Finance</v>
    <v>4</v>
    <v>6.9559999999999997E-2</v>
    <v>6.0049999999999999E-2</v>
    <v>-5.0000000000000004E-6</v>
    <v>-7.3670000000000004E-5</v>
    <v>AUD</v>
    <v>MXN</v>
    <v>6.8070000000000006E-2</v>
    <v>Currency Pair</v>
    <v>44617.707118055558</v>
    <v>6.7599999999999993E-2</v>
    <v>Mexican Peso/Australian Dollar FX Cross Rate</v>
    <v>6.787E-2</v>
    <v>6.787E-2</v>
    <v>6.7860000000000004E-2</v>
    <v>MXNAUD</v>
    <v>MXN/AUD</v>
  </rv>
  <rv s="1">
    <v>30</v>
  </rv>
  <rv s="0">
    <v>en-US</v>
    <v>avj49c</v>
    <v>268435456</v>
    <v>1</v>
    <v>Powered by Refinitiv</v>
    <v>0</v>
    <v>MYR/AUD</v>
    <v>2</v>
    <v>3</v>
    <v>Finance</v>
    <v>4</v>
    <v>0.34239999999999998</v>
    <v>0.30819999999999997</v>
    <v>-2.3999999999999998E-3</v>
    <v>-7.2269999999999999E-3</v>
    <v>AUD</v>
    <v>MYR</v>
    <v>0.33329999999999999</v>
    <v>Currency Pair</v>
    <v>44617.707141203704</v>
    <v>0.3291</v>
    <v>Malaysian Ringgit/Australian Dollar FX Cross Rate</v>
    <v>0.33210000000000001</v>
    <v>0.33210000000000001</v>
    <v>0.32969999999999999</v>
    <v>MYRAUD</v>
    <v>MYR/AUD</v>
  </rv>
  <rv s="1">
    <v>32</v>
  </rv>
  <rv s="0">
    <v>en-US</v>
    <v>avnctc</v>
    <v>268435456</v>
    <v>1</v>
    <v>Powered by Refinitiv</v>
    <v>0</v>
    <v>NOK/AUD</v>
    <v>2</v>
    <v>3</v>
    <v>Finance</v>
    <v>4</v>
    <v>0.16159999999999999</v>
    <v>0.14680000000000001</v>
    <v>5.9999999999999995E-4</v>
    <v>3.8540000000000002E-3</v>
    <v>AUD</v>
    <v>NOK</v>
    <v>0.15640000000000001</v>
    <v>Currency Pair</v>
    <v>44617.707106481481</v>
    <v>0.1547</v>
    <v>Norwegian Krone/Australian Dollar FX Cross Rate</v>
    <v>0.15570000000000001</v>
    <v>0.15570000000000001</v>
    <v>0.15629999999999999</v>
    <v>NOKAUD</v>
    <v>NOK/AUD</v>
  </rv>
  <rv s="1">
    <v>34</v>
  </rv>
  <rv s="0">
    <v>en-US</v>
    <v>avmfz2</v>
    <v>268435456</v>
    <v>1</v>
    <v>Powered by Refinitiv</v>
    <v>0</v>
    <v>NZD/AUD</v>
    <v>2</v>
    <v>3</v>
    <v>Finance</v>
    <v>4</v>
    <v>0.97270000000000001</v>
    <v>0.90210000000000001</v>
    <v>-5.0000000000000001E-4</v>
    <v>-5.3530000000000006E-4</v>
    <v>AUD</v>
    <v>NZD</v>
    <v>0.93740000000000001</v>
    <v>Currency Pair</v>
    <v>44617.707118055558</v>
    <v>0.93149999999999999</v>
    <v>New Zealand Dollar/Australian Dollar FX Cross Rate</v>
    <v>0.93400000000000005</v>
    <v>0.93400000000000005</v>
    <v>0.9335</v>
    <v>NZDAUD</v>
    <v>NZD/AUD</v>
  </rv>
  <rv s="1">
    <v>36</v>
  </rv>
  <rv s="0">
    <v>en-US</v>
    <v>avph4c</v>
    <v>268435456</v>
    <v>1</v>
    <v>Powered by Refinitiv</v>
    <v>0</v>
    <v>PHP/AUD</v>
    <v>2</v>
    <v>3</v>
    <v>Finance</v>
    <v>4</v>
    <v>2.8330000000000001E-2</v>
    <v>2.5669999999999998E-2</v>
    <v>-2.1000000000000001E-4</v>
    <v>-7.7210000000000004E-3</v>
    <v>AUD</v>
    <v>PHP</v>
    <v>2.7300000000000001E-2</v>
    <v>Currency Pair</v>
    <v>44617.707083333335</v>
    <v>2.6939999999999999E-2</v>
    <v>Philippine Peso/Australian Dollar FX Cross Rate</v>
    <v>2.7199999999999998E-2</v>
    <v>2.7199999999999998E-2</v>
    <v>2.699E-2</v>
    <v>PHPAUD</v>
    <v>PHP/AUD</v>
  </rv>
  <rv s="1">
    <v>38</v>
  </rv>
  <rv s="0">
    <v>en-US</v>
    <v>avprpr</v>
    <v>268435456</v>
    <v>1</v>
    <v>Powered by Refinitiv</v>
    <v>0</v>
    <v>PLN/AUD</v>
    <v>2</v>
    <v>3</v>
    <v>Finance</v>
    <v>4</v>
    <v>0.35849999999999999</v>
    <v>0.3286</v>
    <v>-1.67E-3</v>
    <v>-4.9519999999999998E-3</v>
    <v>AUD</v>
    <v>PLN</v>
    <v>0.33839999999999998</v>
    <v>Currency Pair</v>
    <v>44617.707106481481</v>
    <v>0.33239999999999997</v>
    <v>Polish Zloty/Australian Dollar FX Cross Rate</v>
    <v>0.3372</v>
    <v>0.3372</v>
    <v>0.33550000000000002</v>
    <v>PLNAUD</v>
    <v>PLN/AUD</v>
  </rv>
  <rv s="1">
    <v>40</v>
  </rv>
  <rv s="0">
    <v>en-US</v>
    <v>avqok2</v>
    <v>268435456</v>
    <v>1</v>
    <v>Powered by Refinitiv</v>
    <v>0</v>
    <v>RUB/AUD</v>
    <v>2</v>
    <v>3</v>
    <v>Finance</v>
    <v>4</v>
    <v>1.9369999999999998E-2</v>
    <v>1.538E-2</v>
    <v>1.9000000000000001E-4</v>
    <v>1.1514999999999999E-2</v>
    <v>AUD</v>
    <v>RUB</v>
    <v>1.695E-2</v>
    <v>Currency Pair</v>
    <v>44617.707129629627</v>
    <v>1.619E-2</v>
    <v>Russian Rouble/Australian Dollar FX Cross Rate</v>
    <v>1.6500000000000001E-2</v>
    <v>1.6500000000000001E-2</v>
    <v>1.669E-2</v>
    <v>RUBAUD</v>
    <v>RUB/AUD</v>
  </rv>
  <rv s="1">
    <v>42</v>
  </rv>
  <rv s="0">
    <v>en-US</v>
    <v>avumim</v>
    <v>268435456</v>
    <v>1</v>
    <v>Powered by Refinitiv</v>
    <v>0</v>
    <v>SEK/AUD</v>
    <v>2</v>
    <v>3</v>
    <v>Finance</v>
    <v>4</v>
    <v>0.15959999999999999</v>
    <v>0.14499999999999999</v>
    <v>-1E-4</v>
    <v>-6.7979999999999994E-4</v>
    <v>AUD</v>
    <v>SEK</v>
    <v>0.14760000000000001</v>
    <v>Currency Pair</v>
    <v>44617.707129629627</v>
    <v>0.14580000000000001</v>
    <v>Swedish Krona/Australian Dollar FX Cross Rate</v>
    <v>0.1469</v>
    <v>0.14710000000000001</v>
    <v>0.14699999999999999</v>
    <v>SEKAUD</v>
    <v>SEK/AUD</v>
  </rv>
  <rv s="1">
    <v>44</v>
  </rv>
  <rv s="0">
    <v>en-US</v>
    <v>avt4gh</v>
    <v>268435456</v>
    <v>1</v>
    <v>Powered by Refinitiv</v>
    <v>0</v>
    <v>SGD/AUD</v>
    <v>2</v>
    <v>3</v>
    <v>Finance</v>
    <v>4</v>
    <v>1.0575000000000001</v>
    <v>0.94779999999999998</v>
    <v>-6.4000000000000003E-3</v>
    <v>-6.2150000000000009E-3</v>
    <v>AUD</v>
    <v>SGD</v>
    <v>1.0334000000000001</v>
    <v>Currency Pair</v>
    <v>44617.707141203704</v>
    <v>1.0212000000000001</v>
    <v>Singapore Dollar/Australian Dollar FX Cross Rate</v>
    <v>1.0296000000000001</v>
    <v>1.0297000000000001</v>
    <v>1.0233000000000001</v>
    <v>SGDAUD</v>
    <v>SGD/AUD</v>
  </rv>
  <rv s="1">
    <v>46</v>
  </rv>
  <rv s="0">
    <v>en-US</v>
    <v>avvtyc</v>
    <v>268435456</v>
    <v>1</v>
    <v>Powered by Refinitiv</v>
    <v>0</v>
    <v>THB/AUD</v>
    <v>2</v>
    <v>3</v>
    <v>Finance</v>
    <v>4</v>
    <v>4.3520000000000003E-2</v>
    <v>3.9699999999999999E-2</v>
    <v>-1.76E-4</v>
    <v>-4.117E-3</v>
    <v>AUD</v>
    <v>THB</v>
    <v>4.3029999999999999E-2</v>
    <v>Currency Pair</v>
    <v>44617.707141203704</v>
    <v>4.2549999999999998E-2</v>
    <v>Thai Baht/Australian Dollar FX Cross Rate</v>
    <v>4.2750000000000003E-2</v>
    <v>4.2750000000000003E-2</v>
    <v>4.258E-2</v>
    <v>THBAUD</v>
    <v>THB/AUD</v>
  </rv>
  <rv s="1">
    <v>48</v>
  </rv>
  <rv s="0">
    <v>en-US</v>
    <v>avwqsm</v>
    <v>268435456</v>
    <v>1</v>
    <v>Powered by Refinitiv</v>
    <v>0</v>
    <v>TRY/AUD</v>
    <v>2</v>
    <v>3</v>
    <v>Finance</v>
    <v>4</v>
    <v>0.1827</v>
    <v>7.6499999999999999E-2</v>
    <v>4.0000000000000002E-4</v>
    <v>4.032E-3</v>
    <v>AUD</v>
    <v>TRY</v>
    <v>0.10059999999999999</v>
    <v>Currency Pair</v>
    <v>44617.707141203704</v>
    <v>9.8400000000000001E-2</v>
    <v>Turkish Lira/Australian Dollar FX Cross Rate</v>
    <v>9.9199999999999997E-2</v>
    <v>9.9199999999999997E-2</v>
    <v>9.9599999999999994E-2</v>
    <v>TRYAUD</v>
    <v>TRY/AUD</v>
  </rv>
  <rv s="1">
    <v>50</v>
  </rv>
  <rv s="0">
    <v>en-US</v>
    <v>avv8qh</v>
    <v>268435456</v>
    <v>1</v>
    <v>Powered by Refinitiv</v>
    <v>0</v>
    <v>TWD/AUD</v>
    <v>2</v>
    <v>3</v>
    <v>Finance</v>
    <v>4</v>
    <v>5.1650000000000001E-2</v>
    <v>4.4900000000000002E-2</v>
    <v>-2.4600000000000002E-4</v>
    <v>-4.9490000000000003E-3</v>
    <v>AUD</v>
    <v>TWD</v>
    <v>4.9919999999999999E-2</v>
    <v>Currency Pair</v>
    <v>44617.707141203704</v>
    <v>4.9340000000000002E-2</v>
    <v>Taiwan Dollar/Australian Dollar FX Cross Rate</v>
    <v>4.9700000000000001E-2</v>
    <v>4.9700000000000001E-2</v>
    <v>4.9459999999999997E-2</v>
    <v>TWDAUD</v>
    <v>TWD/AUD</v>
  </rv>
  <rv s="1">
    <v>52</v>
  </rv>
  <rv s="2">
    <v>en-US</v>
    <v>avzrww</v>
    <v>268435456</v>
    <v>1</v>
    <v>Powered by Refinitiv</v>
    <v>5</v>
    <v>VND/AUD</v>
    <v>2</v>
    <v>6</v>
    <v>Finance</v>
    <v>4</v>
    <v>6.334E-5</v>
    <v>5.4190000000000001E-5</v>
    <v>-4.4999999999999998E-7</v>
    <v>AUD</v>
    <v>VND</v>
    <v>6.1279999999999996E-5</v>
    <v>Currency Pair</v>
    <v>44617.707037037035</v>
    <v>6.0550000000000001E-5</v>
    <v>Vietnam Dong/Australian Dollar FX Cross Rate</v>
    <v>6.1099999999999994E-5</v>
    <v>6.1099999999999994E-5</v>
    <v>6.0649999999999997E-5</v>
    <v>VNDAUD</v>
    <v>VND/AUD</v>
  </rv>
  <rv s="1">
    <v>54</v>
  </rv>
  <rv s="0">
    <v>en-US</v>
    <v>avtpoc</v>
    <v>268435456</v>
    <v>1</v>
    <v>Powered by Refinitiv</v>
    <v>0</v>
    <v>ZAR/AUD</v>
    <v>2</v>
    <v>3</v>
    <v>Finance</v>
    <v>4</v>
    <v>9.64E-2</v>
    <v>8.3799999999999999E-2</v>
    <v>2.9999999999999997E-4</v>
    <v>3.3040000000000001E-3</v>
    <v>AUD</v>
    <v>ZAR</v>
    <v>9.1600000000000001E-2</v>
    <v>Currency Pair</v>
    <v>44617.707071759258</v>
    <v>9.0399999999999994E-2</v>
    <v>South African Rand/Australian Dollar FX Cross Rate</v>
    <v>9.0800000000000006E-2</v>
    <v>9.0800000000000006E-2</v>
    <v>9.11E-2</v>
    <v>ZARAUD</v>
    <v>ZAR/AUD</v>
  </rv>
  <rv s="1">
    <v>56</v>
  </rv>
  <rv s="0">
    <v>en-US</v>
    <v>avylgh</v>
    <v>268435456</v>
    <v>1</v>
    <v>Powered by Refinitiv</v>
    <v>0</v>
    <v>USD/BRL</v>
    <v>2</v>
    <v>7</v>
    <v>Finance</v>
    <v>4</v>
    <v>5.8784999999999998</v>
    <v>4.8921999999999999</v>
    <v>2.9600000000000001E-2</v>
    <v>5.7780000000000001E-3</v>
    <v>BRL</v>
    <v>USD</v>
    <v>5.17</v>
    <v>Currency Pair</v>
    <v>44617.707094907404</v>
    <v>5.0789</v>
    <v>US Dollar/Brazilian Real FX Spot Rate</v>
    <v>5.1192000000000002</v>
    <v>5.1231</v>
    <v>5.1527000000000003</v>
    <v>USDBRL</v>
    <v>USD/BRL</v>
  </rv>
  <rv s="1">
    <v>58</v>
  </rv>
  <rv s="0">
    <v>en-US</v>
    <v>av8tf2</v>
    <v>268435456</v>
    <v>1</v>
    <v>Powered by Refinitiv</v>
    <v>0</v>
    <v>EUR/BRL</v>
    <v>2</v>
    <v>7</v>
    <v>Finance</v>
    <v>4</v>
    <v>6.9988000000000001</v>
    <v>5.5872999999999999</v>
    <v>6.7100000000000007E-2</v>
    <v>1.1704000000000001E-2</v>
    <v>BRL</v>
    <v>EUR</v>
    <v>5.8185000000000002</v>
    <v>Currency Pair</v>
    <v>44617.707106481481</v>
    <v>5.6879999999999997</v>
    <v>Euro/Brazilian Real FX Cross Rate</v>
    <v>5.7332999999999998</v>
    <v>5.7332999999999998</v>
    <v>5.8003999999999998</v>
    <v>EURBRL</v>
    <v>EUR/BRL</v>
  </rv>
  <rv s="1">
    <v>60</v>
  </rv>
  <rv s="0">
    <v>en-US</v>
    <v>av4vgh</v>
    <v>268435456</v>
    <v>1</v>
    <v>Powered by Refinitiv</v>
    <v>0</v>
    <v>CNY/BRL</v>
    <v>2</v>
    <v>7</v>
    <v>Finance</v>
    <v>4</v>
    <v>0.90339999999999998</v>
    <v>0.75649999999999995</v>
    <v>6.1999999999999998E-3</v>
    <v>7.6610000000000003E-3</v>
    <v>BRL</v>
    <v>CNY</v>
    <v>0.81830000000000003</v>
    <v>Currency Pair</v>
    <v>44617.707118055558</v>
    <v>0.80410000000000004</v>
    <v>Chinese Renminbi/Brazilian Real FX Cross Rate</v>
    <v>0.81010000000000004</v>
    <v>0.80930000000000002</v>
    <v>0.8155</v>
    <v>CNYBRL</v>
    <v>CNY/BRL</v>
  </rv>
  <rv s="1">
    <v>62</v>
  </rv>
  <rv s="0">
    <v>en-US</v>
    <v>auxiim</v>
    <v>268435456</v>
    <v>1</v>
    <v>Powered by Refinitiv</v>
    <v>0</v>
    <v>AUD/BRL</v>
    <v>2</v>
    <v>7</v>
    <v>Finance</v>
    <v>4</v>
    <v>4.5340999999999996</v>
    <v>3.5863999999999998</v>
    <v>4.9500000000000002E-2</v>
    <v>1.3491E-2</v>
    <v>BRL</v>
    <v>AUD</v>
    <v>3.7315</v>
    <v>Currency Pair</v>
    <v>44617.707106481481</v>
    <v>3.6583000000000001</v>
    <v>Australian Dollar/Brazilian Real FX Cross Rate</v>
    <v>3.6692</v>
    <v>3.6692</v>
    <v>3.7187000000000001</v>
    <v>AUDBRL</v>
    <v>AUD/BRL</v>
  </rv>
  <rv s="1">
    <v>64</v>
  </rv>
  <rv s="0">
    <v>en-US</v>
    <v>av3nzr</v>
    <v>268435456</v>
    <v>1</v>
    <v>Powered by Refinitiv</v>
    <v>0</v>
    <v>CAD/BRL</v>
    <v>2</v>
    <v>7</v>
    <v>Finance</v>
    <v>4</v>
    <v>4.6654999999999998</v>
    <v>3.8982999999999999</v>
    <v>4.4299999999999999E-2</v>
    <v>1.1081000000000001E-2</v>
    <v>BRL</v>
    <v>CAD</v>
    <v>4.0566000000000004</v>
    <v>Currency Pair</v>
    <v>44617.707094907404</v>
    <v>3.9708999999999999</v>
    <v>Canadian Dollar/Brazilian Real FX Cross Rate</v>
    <v>3.9967999999999999</v>
    <v>3.9980000000000002</v>
    <v>4.0423</v>
    <v>CADBRL</v>
    <v>CAD/BRL</v>
  </rv>
  <rv s="1">
    <v>66</v>
  </rv>
  <rv s="0">
    <v>en-US</v>
    <v>avuy4c</v>
    <v>268435456</v>
    <v>1</v>
    <v>Powered by Refinitiv</v>
    <v>0</v>
    <v>CHF/BRL</v>
    <v>2</v>
    <v>7</v>
    <v>Finance</v>
    <v>4</v>
    <v>6.3135000000000003</v>
    <v>5.3329000000000004</v>
    <v>2.3599999999999999E-2</v>
    <v>4.267E-3</v>
    <v>BRL</v>
    <v>CHF</v>
    <v>5.5727000000000002</v>
    <v>Currency Pair</v>
    <v>44617.707141203704</v>
    <v>5.4870000000000001</v>
    <v>Swiss Franc/Brazilian Real FX Cross Rate</v>
    <v>5.5331000000000001</v>
    <v>5.5307000000000004</v>
    <v>5.5542999999999996</v>
    <v>CHFBRL</v>
    <v>CHF/BRL</v>
  </rv>
  <rv s="1">
    <v>68</v>
  </rv>
  <rv s="0">
    <v>en-US</v>
    <v>av6p52</v>
    <v>268435456</v>
    <v>1</v>
    <v>Powered by Refinitiv</v>
    <v>0</v>
    <v>CZK/BRL</v>
    <v>2</v>
    <v>7</v>
    <v>Finance</v>
    <v>4</v>
    <v>0.2666</v>
    <v>0.22339999999999999</v>
    <v>3.46E-3</v>
    <v>1.4956000000000001E-2</v>
    <v>BRL</v>
    <v>CZK</v>
    <v>0.23569999999999999</v>
    <v>Currency Pair</v>
    <v>44617.707094907404</v>
    <v>0.2291</v>
    <v>Czech Koruna/Brazilian Real FX Cross Rate</v>
    <v>0.2316</v>
    <v>0.23130000000000001</v>
    <v>0.23480000000000001</v>
    <v>CZKBRL</v>
    <v>CZK/BRL</v>
  </rv>
  <rv s="1">
    <v>70</v>
  </rv>
  <rv s="0">
    <v>en-US</v>
    <v>av6zqh</v>
    <v>268435456</v>
    <v>1</v>
    <v>Powered by Refinitiv</v>
    <v>0</v>
    <v>DKK/BRL</v>
    <v>2</v>
    <v>7</v>
    <v>Finance</v>
    <v>4</v>
    <v>0.94120000000000004</v>
    <v>0.751</v>
    <v>8.9999999999999993E-3</v>
    <v>1.1680999999999999E-2</v>
    <v>BRL</v>
    <v>DKK</v>
    <v>0.78180000000000005</v>
    <v>Currency Pair</v>
    <v>44617.707129629627</v>
    <v>0.76429999999999998</v>
    <v>Danish Krone/Brazilian Real FX Cross Rate</v>
    <v>0.77049999999999996</v>
    <v>0.77049999999999996</v>
    <v>0.77949999999999997</v>
    <v>DKKBRL</v>
    <v>DKK/BRL</v>
  </rv>
  <rv s="1">
    <v>72</v>
  </rv>
  <rv s="0">
    <v>en-US</v>
    <v>avyau2</v>
    <v>268435456</v>
    <v>1</v>
    <v>Powered by Refinitiv</v>
    <v>0</v>
    <v>GBP/BRL</v>
    <v>2</v>
    <v>7</v>
    <v>Finance</v>
    <v>4</v>
    <v>8.1669</v>
    <v>6.6985000000000001</v>
    <v>5.3499999999999999E-2</v>
    <v>7.8080000000000007E-3</v>
    <v>BRL</v>
    <v>GBP</v>
    <v>6.9318999999999997</v>
    <v>Currency Pair</v>
    <v>44617.707094907404</v>
    <v>6.7991000000000001</v>
    <v>UK Pound Sterling/Brazilian Real FX Cross Rate</v>
    <v>6.8526999999999996</v>
    <v>6.8521000000000001</v>
    <v>6.9055999999999997</v>
    <v>GBPBRL</v>
    <v>GBP/BRL</v>
  </rv>
  <rv s="1">
    <v>74</v>
  </rv>
  <rv s="0">
    <v>en-US</v>
    <v>avbjww</v>
    <v>268435456</v>
    <v>1</v>
    <v>Powered by Refinitiv</v>
    <v>0</v>
    <v>HKD/BRL</v>
    <v>2</v>
    <v>7</v>
    <v>Finance</v>
    <v>4</v>
    <v>0.75719999999999998</v>
    <v>0.63029999999999997</v>
    <v>3.7000000000000002E-3</v>
    <v>5.6389999999999999E-3</v>
    <v>BRL</v>
    <v>HKD</v>
    <v>0.66210000000000002</v>
    <v>Currency Pair</v>
    <v>44617.707094907404</v>
    <v>0.65039999999999998</v>
    <v>Hong Kong Dollar/Brazilian Real FX Cross Rate</v>
    <v>0.65610000000000002</v>
    <v>0.65610000000000002</v>
    <v>0.65980000000000005</v>
    <v>HKDBRL</v>
    <v>HKD/BRL</v>
  </rv>
  <rv s="1">
    <v>76</v>
  </rv>
  <rv s="0">
    <v>en-US</v>
    <v>avbujc</v>
    <v>268435456</v>
    <v>1</v>
    <v>Powered by Refinitiv</v>
    <v>0</v>
    <v>HUF/BRL</v>
    <v>2</v>
    <v>7</v>
    <v>Finance</v>
    <v>4</v>
    <v>1.915E-2</v>
    <v>1.523E-2</v>
    <v>2.12E-4</v>
    <v>1.3557999999999999E-2</v>
    <v>BRL</v>
    <v>HUF</v>
    <v>1.5910000000000001E-2</v>
    <v>Currency Pair</v>
    <v>44617.707118055558</v>
    <v>1.549E-2</v>
    <v>Hungarian Forint/Brazilian Real FX Cross Rate</v>
    <v>1.5650000000000001E-2</v>
    <v>1.5640000000000001E-2</v>
    <v>1.585E-2</v>
    <v>HUFBRL</v>
    <v>HUF/BRL</v>
  </rv>
  <rv s="1">
    <v>78</v>
  </rv>
  <rv s="0">
    <v>en-US</v>
    <v>avcrdm</v>
    <v>268435456</v>
    <v>1</v>
    <v>Powered by Refinitiv</v>
    <v>0</v>
    <v>IDR/BRL</v>
    <v>2</v>
    <v>7</v>
    <v>Finance</v>
    <v>4</v>
    <v>4.0000000000000002E-4</v>
    <v>2.9999999999999997E-4</v>
    <v>0</v>
    <v>0</v>
    <v>BRL</v>
    <v>IDR</v>
    <v>4.0000000000000002E-4</v>
    <v>Currency Pair</v>
    <v>44617.707094907404</v>
    <v>4.0000000000000002E-4</v>
    <v>Indonesian Rupiah/Brazilian Real FX Cross Rate</v>
    <v>4.0000000000000002E-4</v>
    <v>4.0000000000000002E-4</v>
    <v>4.0000000000000002E-4</v>
    <v>IDRBRL</v>
    <v>IDR/BRL</v>
  </rv>
  <rv s="1">
    <v>80</v>
  </rv>
  <rv s="0">
    <v>en-US</v>
    <v>avcgr7</v>
    <v>268435456</v>
    <v>1</v>
    <v>Powered by Refinitiv</v>
    <v>0</v>
    <v>INR/BRL</v>
    <v>2</v>
    <v>7</v>
    <v>Finance</v>
    <v>4</v>
    <v>8.0600000000000005E-2</v>
    <v>6.5949999999999995E-2</v>
    <v>8.3500000000000002E-4</v>
    <v>1.2326999999999999E-2</v>
    <v>BRL</v>
    <v>INR</v>
    <v>6.88E-2</v>
    <v>Currency Pair</v>
    <v>44617.707094907404</v>
    <v>6.7489999999999994E-2</v>
    <v>Indian Rupee/Brazilian Real FX Cross Rate</v>
    <v>6.7890000000000006E-2</v>
    <v>6.7739999999999995E-2</v>
    <v>6.8570000000000006E-2</v>
    <v>INRBRL</v>
    <v>INR/BRL</v>
  </rv>
  <rv s="1">
    <v>82</v>
  </rv>
  <rv s="0">
    <v>en-US</v>
    <v>avdytc</v>
    <v>268435456</v>
    <v>1</v>
    <v>Powered by Refinitiv</v>
    <v>0</v>
    <v>JPY/BRL</v>
    <v>2</v>
    <v>7</v>
    <v>Finance</v>
    <v>4</v>
    <v>5.4120000000000001E-2</v>
    <v>4.342E-2</v>
    <v>2.33E-4</v>
    <v>5.2549999999999993E-3</v>
    <v>BRL</v>
    <v>JPY</v>
    <v>4.4720000000000003E-2</v>
    <v>Currency Pair</v>
    <v>44617.707106481481</v>
    <v>4.3970000000000002E-2</v>
    <v>Japanese Yen/Brazilian Real FX Cross Rate</v>
    <v>4.4339999999999997E-2</v>
    <v>4.4339999999999997E-2</v>
    <v>4.4569999999999999E-2</v>
    <v>JPYBRL</v>
    <v>JPY/BRL</v>
  </rv>
  <rv s="1">
    <v>84</v>
  </rv>
  <rv s="0">
    <v>en-US</v>
    <v>avf7a2</v>
    <v>268435456</v>
    <v>1</v>
    <v>Powered by Refinitiv</v>
    <v>0</v>
    <v>KRW/BRL</v>
    <v>2</v>
    <v>7</v>
    <v>Finance</v>
    <v>4</v>
    <v>5.1720000000000004E-3</v>
    <v>4.1390000000000003E-3</v>
    <v>4.6100000000000002E-5</v>
    <v>1.0853999999999999E-2</v>
    <v>BRL</v>
    <v>KRW</v>
    <v>4.3099999999999996E-3</v>
    <v>Currency Pair</v>
    <v>44617.707094907404</v>
    <v>4.2259999999999997E-3</v>
    <v>Korean Won/Brazilian Real FX Cross Rate</v>
    <v>4.2469999999999999E-3</v>
    <v>4.2469999999999999E-3</v>
    <v>4.2940000000000001E-3</v>
    <v>KRWBRL</v>
    <v>KRW/BRL</v>
  </rv>
  <rv s="1">
    <v>86</v>
  </rv>
  <rv s="0">
    <v>en-US</v>
    <v>avkcoc</v>
    <v>268435456</v>
    <v>1</v>
    <v>Powered by Refinitiv</v>
    <v>0</v>
    <v>MXN/BRL</v>
    <v>2</v>
    <v>7</v>
    <v>Finance</v>
    <v>4</v>
    <v>0.28539999999999999</v>
    <v>0.2424</v>
    <v>3.29E-3</v>
    <v>1.3209E-2</v>
    <v>BRL</v>
    <v>MXN</v>
    <v>0.253</v>
    <v>Currency Pair</v>
    <v>44617.707129629627</v>
    <v>0.2487</v>
    <v>Mexican Peso/Brazilian Real FX Cross Rate</v>
    <v>0.24909999999999999</v>
    <v>0.24909999999999999</v>
    <v>0.25240000000000001</v>
    <v>MXNBRL</v>
    <v>MXN/BRL</v>
  </rv>
  <rv s="1">
    <v>88</v>
  </rv>
  <rv s="0">
    <v>en-US</v>
    <v>avj58m</v>
    <v>268435456</v>
    <v>1</v>
    <v>Powered by Refinitiv</v>
    <v>0</v>
    <v>MYR/BRL</v>
    <v>2</v>
    <v>7</v>
    <v>Finance</v>
    <v>4</v>
    <v>1.4298</v>
    <v>1.1766000000000001</v>
    <v>7.4999999999999997E-3</v>
    <v>6.1529999999999996E-3</v>
    <v>BRL</v>
    <v>MYR</v>
    <v>1.2304999999999999</v>
    <v>Currency Pair</v>
    <v>44617.707094907404</v>
    <v>1.2097</v>
    <v>Malaysian Ringgit/Brazilian Real FX Cross Rate</v>
    <v>1.2182999999999999</v>
    <v>1.2189000000000001</v>
    <v>1.2263999999999999</v>
    <v>MYRBRL</v>
    <v>MYR/BRL</v>
  </rv>
  <rv s="1">
    <v>90</v>
  </rv>
  <rv s="0">
    <v>en-US</v>
    <v>avndsm</v>
    <v>268435456</v>
    <v>1</v>
    <v>Powered by Refinitiv</v>
    <v>0</v>
    <v>NOK/BRL</v>
    <v>2</v>
    <v>7</v>
    <v>Finance</v>
    <v>4</v>
    <v>0.69430000000000003</v>
    <v>0.55159999999999998</v>
    <v>9.9000000000000008E-3</v>
    <v>1.7319999999999999E-2</v>
    <v>BRL</v>
    <v>NOK</v>
    <v>0.58320000000000005</v>
    <v>Currency Pair</v>
    <v>44617.707037037035</v>
    <v>0.56840000000000002</v>
    <v>Norwegian Krone/Brazilian Real FX Cross Rate</v>
    <v>0.57110000000000005</v>
    <v>0.5716</v>
    <v>0.58150000000000002</v>
    <v>NOKBRL</v>
    <v>NOK/BRL</v>
  </rv>
  <rv s="1">
    <v>92</v>
  </rv>
  <rv s="0">
    <v>en-US</v>
    <v>avmgyc</v>
    <v>268435456</v>
    <v>1</v>
    <v>Powered by Refinitiv</v>
    <v>0</v>
    <v>NZD/BRL</v>
    <v>2</v>
    <v>7</v>
    <v>Finance</v>
    <v>4</v>
    <v>4.2168999999999999</v>
    <v>3.35</v>
    <v>4.3700000000000003E-2</v>
    <v>1.2747999999999999E-2</v>
    <v>BRL</v>
    <v>NZD</v>
    <v>3.4832000000000001</v>
    <v>Currency Pair</v>
    <v>44617.707118055558</v>
    <v>3.4140000000000001</v>
    <v>New Zealand Dollar/Brazilian Real FX Cross Rate</v>
    <v>3.4279000000000002</v>
    <v>3.4279000000000002</v>
    <v>3.4716</v>
    <v>NZDBRL</v>
    <v>NZD/BRL</v>
  </rv>
  <rv s="1">
    <v>94</v>
  </rv>
  <rv s="0">
    <v>en-US</v>
    <v>avpi3m</v>
    <v>268435456</v>
    <v>1</v>
    <v>Powered by Refinitiv</v>
    <v>0</v>
    <v>PHP/BRL</v>
    <v>2</v>
    <v>7</v>
    <v>Finance</v>
    <v>4</v>
    <v>0.1212</v>
    <v>9.7299999999999998E-2</v>
    <v>5.9999999999999995E-4</v>
    <v>6.012E-3</v>
    <v>BRL</v>
    <v>PHP</v>
    <v>0.1007</v>
    <v>Currency Pair</v>
    <v>44617.707094907404</v>
    <v>9.9000000000000005E-2</v>
    <v>Philippine Peso/Brazilian Real FX Cross Rate</v>
    <v>9.98E-2</v>
    <v>9.98E-2</v>
    <v>0.1004</v>
    <v>PHPBRL</v>
    <v>PHP/BRL</v>
  </rv>
  <rv s="1">
    <v>96</v>
  </rv>
  <rv s="0">
    <v>en-US</v>
    <v>avpsp2</v>
    <v>268435456</v>
    <v>1</v>
    <v>Powered by Refinitiv</v>
    <v>0</v>
    <v>PLN/BRL</v>
    <v>2</v>
    <v>7</v>
    <v>Finance</v>
    <v>4</v>
    <v>1.5334000000000001</v>
    <v>1.2009000000000001</v>
    <v>1.0500000000000001E-2</v>
    <v>8.4840000000000002E-3</v>
    <v>BRL</v>
    <v>PLN</v>
    <v>1.2527999999999999</v>
    <v>Currency Pair</v>
    <v>44617.707071759258</v>
    <v>1.2236</v>
    <v>Polish Zloty/Brazilian Real FX Cross Rate</v>
    <v>1.2377</v>
    <v>1.2376</v>
    <v>1.2481</v>
    <v>PLNBRL</v>
    <v>PLN/BRL</v>
  </rv>
  <rv s="1">
    <v>98</v>
  </rv>
  <rv s="0">
    <v>en-US</v>
    <v>avqpjc</v>
    <v>268435456</v>
    <v>1</v>
    <v>Powered by Refinitiv</v>
    <v>0</v>
    <v>RUB/BRL</v>
    <v>2</v>
    <v>7</v>
    <v>Finance</v>
    <v>4</v>
    <v>8.1900000000000001E-2</v>
    <v>5.5399999999999998E-2</v>
    <v>1.1999999999999999E-3</v>
    <v>1.9802E-2</v>
    <v>BRL</v>
    <v>RUB</v>
    <v>6.2799999999999995E-2</v>
    <v>Currency Pair</v>
    <v>44617.707129629627</v>
    <v>5.96E-2</v>
    <v>Russian Rouble/Brazilian Real FX Cross Rate</v>
    <v>6.0499999999999998E-2</v>
    <v>6.0600000000000001E-2</v>
    <v>6.1800000000000001E-2</v>
    <v>RUBBRL</v>
    <v>RUB/BRL</v>
  </rv>
  <rv s="1">
    <v>100</v>
  </rv>
  <rv s="0">
    <v>en-US</v>
    <v>avunhw</v>
    <v>268435456</v>
    <v>1</v>
    <v>Powered by Refinitiv</v>
    <v>0</v>
    <v>SEK/BRL</v>
    <v>2</v>
    <v>7</v>
    <v>Finance</v>
    <v>4</v>
    <v>0.68969999999999998</v>
    <v>0.52139999999999997</v>
    <v>6.8999999999999999E-3</v>
    <v>1.278E-2</v>
    <v>BRL</v>
    <v>SEK</v>
    <v>0.54830000000000001</v>
    <v>Currency Pair</v>
    <v>44617.707106481481</v>
    <v>0.53580000000000005</v>
    <v>Swedish Krona/Brazilian Real FX Cross Rate</v>
    <v>0.53900000000000003</v>
    <v>0.53990000000000005</v>
    <v>0.54679999999999995</v>
    <v>SEKBRL</v>
    <v>SEK/BRL</v>
  </rv>
  <rv s="1">
    <v>102</v>
  </rv>
  <rv s="0">
    <v>en-US</v>
    <v>avt5fr</v>
    <v>268435456</v>
    <v>1</v>
    <v>Powered by Refinitiv</v>
    <v>0</v>
    <v>SGD/BRL</v>
    <v>2</v>
    <v>7</v>
    <v>Finance</v>
    <v>4</v>
    <v>4.3695000000000004</v>
    <v>3.6475</v>
    <v>2.69E-2</v>
    <v>7.1180000000000002E-3</v>
    <v>BRL</v>
    <v>SGD</v>
    <v>3.8180999999999998</v>
    <v>Currency Pair</v>
    <v>44617.707106481481</v>
    <v>3.7513999999999998</v>
    <v>Singapore Dollar/Brazilian Real FX Cross Rate</v>
    <v>3.7787000000000002</v>
    <v>3.7791999999999999</v>
    <v>3.8060999999999998</v>
    <v>SGDBRL</v>
    <v>SGD/BRL</v>
  </rv>
  <rv s="1">
    <v>104</v>
  </rv>
  <rv s="0">
    <v>en-US</v>
    <v>avvuxm</v>
    <v>268435456</v>
    <v>1</v>
    <v>Powered by Refinitiv</v>
    <v>0</v>
    <v>THB/BRL</v>
    <v>2</v>
    <v>7</v>
    <v>Finance</v>
    <v>4</v>
    <v>0.19109999999999999</v>
    <v>0.153</v>
    <v>1.4400000000000001E-3</v>
    <v>9.1769999999999994E-3</v>
    <v>BRL</v>
    <v>THB</v>
    <v>0.15890000000000001</v>
    <v>Currency Pair</v>
    <v>44617.707094907404</v>
    <v>0.15629999999999999</v>
    <v>Thai Baht/Brazilian Real FX Cross Rate</v>
    <v>0.15690000000000001</v>
    <v>0.15690000000000001</v>
    <v>0.15840000000000001</v>
    <v>THBBRL</v>
    <v>THB/BRL</v>
  </rv>
  <rv s="1">
    <v>106</v>
  </rv>
  <rv s="0">
    <v>en-US</v>
    <v>avwrrw</v>
    <v>268435456</v>
    <v>1</v>
    <v>Powered by Refinitiv</v>
    <v>0</v>
    <v>TRY/BRL</v>
    <v>2</v>
    <v>7</v>
    <v>Finance</v>
    <v>4</v>
    <v>0.78739999999999999</v>
    <v>0.31140000000000001</v>
    <v>6.3E-3</v>
    <v>1.7298000000000001E-2</v>
    <v>BRL</v>
    <v>TRY</v>
    <v>0.37219999999999998</v>
    <v>Currency Pair</v>
    <v>44617.707048611112</v>
    <v>0.36270000000000002</v>
    <v>Turkish Lira/Brazilian Real FX Cross Rate</v>
    <v>0.36399999999999999</v>
    <v>0.36420000000000002</v>
    <v>0.3705</v>
    <v>TRYBRL</v>
    <v>TRY/BRL</v>
  </rv>
  <rv s="1">
    <v>108</v>
  </rv>
  <rv s="0">
    <v>en-US</v>
    <v>avv9pr</v>
    <v>268435456</v>
    <v>1</v>
    <v>Powered by Refinitiv</v>
    <v>0</v>
    <v>TWD/BRL</v>
    <v>2</v>
    <v>7</v>
    <v>Finance</v>
    <v>4</v>
    <v>0.2079</v>
    <v>0.17480000000000001</v>
    <v>1.5200000000000001E-3</v>
    <v>8.3320000000000009E-3</v>
    <v>BRL</v>
    <v>TWD</v>
    <v>0.18459999999999999</v>
    <v>Currency Pair</v>
    <v>44617.707094907404</v>
    <v>0.18140000000000001</v>
    <v>Taiwan Dollar/Brazilian Real FX Cross Rate</v>
    <v>0.18240000000000001</v>
    <v>0.18240000000000001</v>
    <v>0.18390000000000001</v>
    <v>TWDBRL</v>
    <v>TWD/BRL</v>
  </rv>
  <rv s="1">
    <v>110</v>
  </rv>
  <rv s="2">
    <v>en-US</v>
    <v>aw12mw</v>
    <v>268435456</v>
    <v>1</v>
    <v>Powered by Refinitiv</v>
    <v>5</v>
    <v>VND/USD</v>
    <v>2</v>
    <v>8</v>
    <v>Finance</v>
    <v>4</v>
    <v>4.4190000000000002E-5</v>
    <v>4.3189999999999998E-5</v>
    <v>1E-8</v>
    <v>USD</v>
    <v>VND</v>
    <v>4.3819999999999997E-5</v>
    <v>Currency Pair</v>
    <v>44617.479548611111</v>
    <v>4.3779999999999998E-5</v>
    <v>Vietnam Dong/US Dollar FX Cross Rate</v>
    <v>4.3760000000000001E-5</v>
    <v>4.3770000000000003E-5</v>
    <v>4.3779999999999998E-5</v>
    <v>VNDUSD</v>
    <v>VND/USD</v>
  </rv>
  <rv s="1">
    <v>112</v>
  </rv>
  <rv s="0">
    <v>en-US</v>
    <v>avtqnm</v>
    <v>268435456</v>
    <v>1</v>
    <v>Powered by Refinitiv</v>
    <v>0</v>
    <v>ZAR/BRL</v>
    <v>2</v>
    <v>7</v>
    <v>Finance</v>
    <v>4</v>
    <v>0.3977</v>
    <v>0.32569999999999999</v>
    <v>5.3E-3</v>
    <v>1.5901999999999999E-2</v>
    <v>BRL</v>
    <v>ZAR</v>
    <v>0.34</v>
    <v>Currency Pair</v>
    <v>44617.707118055558</v>
    <v>0.33310000000000001</v>
    <v>South African Rand/Brazilian Real FX Cross Rate</v>
    <v>0.33329999999999999</v>
    <v>0.33329999999999999</v>
    <v>0.33860000000000001</v>
    <v>ZARBRL</v>
    <v>ZAR/BRL</v>
  </rv>
  <rv s="1">
    <v>114</v>
  </rv>
  <rv s="0">
    <v>en-US</v>
    <v>avylur</v>
    <v>268435456</v>
    <v>1</v>
    <v>Powered by Refinitiv</v>
    <v>0</v>
    <v>USD/CAD</v>
    <v>2</v>
    <v>9</v>
    <v>Finance</v>
    <v>4</v>
    <v>1.2963</v>
    <v>1.2001999999999999</v>
    <v>-6.7000000000000002E-3</v>
    <v>-5.2300000000000003E-3</v>
    <v>CAD</v>
    <v>USD</v>
    <v>1.282</v>
    <v>Currency Pair</v>
    <v>44617.707094907404</v>
    <v>1.2736000000000001</v>
    <v>US Dollar/Canadian Dollar FX Spot Rate</v>
    <v>1.2813000000000001</v>
    <v>1.2809999999999999</v>
    <v>1.2743</v>
    <v>USDCAD</v>
    <v>USD/CAD</v>
  </rv>
  <rv s="1">
    <v>116</v>
  </rv>
  <rv s="0">
    <v>en-US</v>
    <v>av8ttc</v>
    <v>268435456</v>
    <v>1</v>
    <v>Powered by Refinitiv</v>
    <v>0</v>
    <v>EUR/CAD</v>
    <v>2</v>
    <v>9</v>
    <v>Finance</v>
    <v>4</v>
    <v>1.5389999999999999</v>
    <v>1.4094</v>
    <v>1E-3</v>
    <v>6.9750000000000009E-4</v>
    <v>CAD</v>
    <v>EUR</v>
    <v>1.4377</v>
    <v>Currency Pair</v>
    <v>44617.707094907404</v>
    <v>1.4306000000000001</v>
    <v>Euro/Canadian Dollar FX Cross Rate</v>
    <v>1.4339</v>
    <v>1.4336</v>
    <v>1.4346000000000001</v>
    <v>EURCAD</v>
    <v>EUR/CAD</v>
  </rv>
  <rv s="1">
    <v>118</v>
  </rv>
  <rv s="0">
    <v>en-US</v>
    <v>av4vur</v>
    <v>268435456</v>
    <v>1</v>
    <v>Powered by Refinitiv</v>
    <v>0</v>
    <v>CNY/CAD</v>
    <v>2</v>
    <v>9</v>
    <v>Finance</v>
    <v>4</v>
    <v>0.2034</v>
    <v>0.18679999999999999</v>
    <v>-6.9999999999999999E-4</v>
    <v>-3.4580000000000001E-3</v>
    <v>CAD</v>
    <v>CNY</v>
    <v>0.20300000000000001</v>
    <v>Currency Pair</v>
    <v>44617.707071759258</v>
    <v>0.2016</v>
    <v>Chinese Renminbi/Canadian Dollar FX Cross Rate</v>
    <v>0.2024</v>
    <v>0.2024</v>
    <v>0.20169999999999999</v>
    <v>CNYCAD</v>
    <v>CNY/CAD</v>
  </rv>
  <rv s="1">
    <v>120</v>
  </rv>
  <rv s="0">
    <v>en-US</v>
    <v>auxiww</v>
    <v>268435456</v>
    <v>1</v>
    <v>Powered by Refinitiv</v>
    <v>0</v>
    <v>AUD/CAD</v>
    <v>2</v>
    <v>9</v>
    <v>Finance</v>
    <v>4</v>
    <v>0.99929999999999997</v>
    <v>0.89039999999999997</v>
    <v>2E-3</v>
    <v>2.1800000000000001E-3</v>
    <v>CAD</v>
    <v>AUD</v>
    <v>0.92400000000000004</v>
    <v>Currency Pair</v>
    <v>44617.707094907404</v>
    <v>0.91520000000000001</v>
    <v>Australian Dollar/Canadian Dollar FX Cross Rate</v>
    <v>0.91769999999999996</v>
    <v>0.91749999999999998</v>
    <v>0.91949999999999998</v>
    <v>AUDCAD</v>
    <v>AUD/CAD</v>
  </rv>
  <rv s="1">
    <v>122</v>
  </rv>
  <rv s="0">
    <v>en-US</v>
    <v>av26a2</v>
    <v>268435456</v>
    <v>1</v>
    <v>Powered by Refinitiv</v>
    <v>0</v>
    <v>BRL/CAD</v>
    <v>2</v>
    <v>9</v>
    <v>Finance</v>
    <v>4</v>
    <v>0.25640000000000002</v>
    <v>0.2142</v>
    <v>-2.7000000000000001E-3</v>
    <v>-1.0800000000000001E-2</v>
    <v>CAD</v>
    <v>BRL</v>
    <v>0.25180000000000002</v>
    <v>Currency Pair</v>
    <v>44617.707094907404</v>
    <v>0.2465</v>
    <v>Brazilian Real/Canadian Dollar FX Cross Rate</v>
    <v>0.25009999999999999</v>
    <v>0.25</v>
    <v>0.24729999999999999</v>
    <v>BRLCAD</v>
    <v>BRL/CAD</v>
  </rv>
  <rv s="1">
    <v>124</v>
  </rv>
  <rv s="0">
    <v>en-US</v>
    <v>avuyim</v>
    <v>268435456</v>
    <v>1</v>
    <v>Powered by Refinitiv</v>
    <v>0</v>
    <v>CHF/CAD</v>
    <v>2</v>
    <v>9</v>
    <v>Finance</v>
    <v>4</v>
    <v>1.411</v>
    <v>1.3274999999999999</v>
    <v>-9.1000000000000004E-3</v>
    <v>-6.5799999999999999E-3</v>
    <v>CAD</v>
    <v>CHF</v>
    <v>1.3859999999999999</v>
    <v>Currency Pair</v>
    <v>44617.707094907404</v>
    <v>1.3724000000000001</v>
    <v>Swiss Franc/Canadian Dollar FX Cross Rate</v>
    <v>1.3832</v>
    <v>1.3829</v>
    <v>1.3737999999999999</v>
    <v>CHFCAD</v>
    <v>CHF/CAD</v>
  </rv>
  <rv s="1">
    <v>126</v>
  </rv>
  <rv s="0">
    <v>en-US</v>
    <v>av6pjc</v>
    <v>268435456</v>
    <v>1</v>
    <v>Powered by Refinitiv</v>
    <v>0</v>
    <v>CZK/CAD</v>
    <v>2</v>
    <v>9</v>
    <v>Finance</v>
    <v>4</v>
    <v>6.0229999999999999E-2</v>
    <v>5.5289999999999999E-2</v>
    <v>2.2000000000000001E-4</v>
    <v>3.8030000000000004E-3</v>
    <v>CAD</v>
    <v>CZK</v>
    <v>5.824E-2</v>
    <v>Currency Pair</v>
    <v>44617.707094907404</v>
    <v>5.7270000000000001E-2</v>
    <v>Czech Koruna/Canadian Dollar FX Cross Rate</v>
    <v>5.7860000000000002E-2</v>
    <v>5.7849999999999999E-2</v>
    <v>5.8069999999999997E-2</v>
    <v>CZKCAD</v>
    <v>CZK/CAD</v>
  </rv>
  <rv s="1">
    <v>128</v>
  </rv>
  <rv s="0">
    <v>en-US</v>
    <v>av715r</v>
    <v>268435456</v>
    <v>1</v>
    <v>Powered by Refinitiv</v>
    <v>0</v>
    <v>DKK/CAD</v>
    <v>2</v>
    <v>9</v>
    <v>Finance</v>
    <v>4</v>
    <v>0.20699999999999999</v>
    <v>0.18940000000000001</v>
    <v>1E-4</v>
    <v>5.1889999999999998E-4</v>
    <v>CAD</v>
    <v>DKK</v>
    <v>0.19320000000000001</v>
    <v>Currency Pair</v>
    <v>44617.707118055558</v>
    <v>0.19220000000000001</v>
    <v>Danish Krone/Canadian Dollar FX Cross Rate</v>
    <v>0.19270000000000001</v>
    <v>0.19270000000000001</v>
    <v>0.1928</v>
    <v>DKKCAD</v>
    <v>DKK/CAD</v>
  </rv>
  <rv s="1">
    <v>130</v>
  </rv>
  <rv s="0">
    <v>en-US</v>
    <v>avyb9c</v>
    <v>268435456</v>
    <v>1</v>
    <v>Powered by Refinitiv</v>
    <v>0</v>
    <v>GBP/CAD</v>
    <v>2</v>
    <v>9</v>
    <v>Finance</v>
    <v>4</v>
    <v>1.7879</v>
    <v>1.6638999999999999</v>
    <v>-5.0000000000000001E-3</v>
    <v>-2.918E-3</v>
    <v>CAD</v>
    <v>GBP</v>
    <v>1.7177</v>
    <v>Currency Pair</v>
    <v>44617.707083333335</v>
    <v>1.7074</v>
    <v>UK Pound Sterling/Canadian Dollar FX Cross Rate</v>
    <v>1.7137</v>
    <v>1.7133</v>
    <v>1.7082999999999999</v>
    <v>GBPCAD</v>
    <v>GBP/CAD</v>
  </rv>
  <rv s="1">
    <v>132</v>
  </rv>
  <rv s="0">
    <v>en-US</v>
    <v>avbkc7</v>
    <v>268435456</v>
    <v>1</v>
    <v>Powered by Refinitiv</v>
    <v>0</v>
    <v>HKD/CAD</v>
    <v>2</v>
    <v>9</v>
    <v>Finance</v>
    <v>4</v>
    <v>0.16619999999999999</v>
    <v>0.15459999999999999</v>
    <v>-8.9999999999999998E-4</v>
    <v>-5.4840000000000002E-3</v>
    <v>CAD</v>
    <v>HKD</v>
    <v>0.16420000000000001</v>
    <v>Currency Pair</v>
    <v>44617.707094907404</v>
    <v>0.16309999999999999</v>
    <v>Hong Kong Dollar/Canadian Dollar FX Cross Rate</v>
    <v>0.1641</v>
    <v>0.1641</v>
    <v>0.16320000000000001</v>
    <v>HKDCAD</v>
    <v>HKD/CAD</v>
  </rv>
  <rv s="1">
    <v>134</v>
  </rv>
  <rv s="0">
    <v>en-US</v>
    <v>avbuxm</v>
    <v>268435456</v>
    <v>1</v>
    <v>Powered by Refinitiv</v>
    <v>0</v>
    <v>HUF/CAD</v>
    <v>2</v>
    <v>9</v>
    <v>Finance</v>
    <v>4</v>
    <v>4.3099999999999996E-3</v>
    <v>3.7799999999999999E-3</v>
    <v>1.0000000000000001E-5</v>
    <v>2.5580000000000004E-3</v>
    <v>CAD</v>
    <v>HUF</v>
    <v>3.9280000000000001E-3</v>
    <v>Currency Pair</v>
    <v>44617.707129629627</v>
    <v>3.8779999999999999E-3</v>
    <v>Hungarian Forint/Canadian Dollar FX Cross Rate</v>
    <v>3.9110000000000004E-3</v>
    <v>3.9100000000000003E-3</v>
    <v>3.9199999999999999E-3</v>
    <v>HUFCAD</v>
    <v>HUF/CAD</v>
  </rv>
  <rv s="1">
    <v>136</v>
  </rv>
  <rv s="2">
    <v>en-US</v>
    <v>avcrrw</v>
    <v>268435456</v>
    <v>1</v>
    <v>Powered by Refinitiv</v>
    <v>5</v>
    <v>IDR/CAD</v>
    <v>2</v>
    <v>10</v>
    <v>Finance</v>
    <v>4</v>
    <v>9.0660000000000003E-5</v>
    <v>8.3720000000000005E-5</v>
    <v>-3.5999999999999999E-7</v>
    <v>CAD</v>
    <v>IDR</v>
    <v>8.9209999999999995E-5</v>
    <v>Currency Pair</v>
    <v>44617.707071759258</v>
    <v>8.865E-5</v>
    <v>Indonesian Rupiah/Canadian Dollar FX Cross Rate</v>
    <v>8.9069999999999999E-5</v>
    <v>8.9049999999999996E-5</v>
    <v>8.8690000000000006E-5</v>
    <v>IDRCAD</v>
    <v>IDR/CAD</v>
  </rv>
  <rv s="1">
    <v>138</v>
  </rv>
  <rv s="0">
    <v>en-US</v>
    <v>avch6h</v>
    <v>268435456</v>
    <v>1</v>
    <v>Powered by Refinitiv</v>
    <v>0</v>
    <v>INR/CAD</v>
    <v>2</v>
    <v>9</v>
    <v>Finance</v>
    <v>4</v>
    <v>1.7500000000000002E-2</v>
    <v>1.6389999999999998E-2</v>
    <v>2.0999999999999999E-5</v>
    <v>1.24E-3</v>
    <v>CAD</v>
    <v>INR</v>
    <v>1.702E-2</v>
    <v>Currency Pair</v>
    <v>44617.707094907404</v>
    <v>1.6930000000000001E-2</v>
    <v>Indian Rupee/Canadian Dollar FX Cross Rate</v>
    <v>1.694E-2</v>
    <v>1.694E-2</v>
    <v>1.6959999999999999E-2</v>
    <v>INRCAD</v>
    <v>INR/CAD</v>
  </rv>
  <rv s="1">
    <v>140</v>
  </rv>
  <rv s="0">
    <v>en-US</v>
    <v>avdz8m</v>
    <v>268435456</v>
    <v>1</v>
    <v>Powered by Refinitiv</v>
    <v>0</v>
    <v>JPY/CAD</v>
    <v>2</v>
    <v>9</v>
    <v>Finance</v>
    <v>4</v>
    <v>1.2030000000000001E-2</v>
    <v>1.0749999999999999E-2</v>
    <v>-6.3999999999999997E-5</v>
    <v>-5.7730000000000004E-3</v>
    <v>CAD</v>
    <v>JPY</v>
    <v>1.112E-2</v>
    <v>Currency Pair</v>
    <v>44617.707106481481</v>
    <v>1.102E-2</v>
    <v>Japanese Yen/Canadian Dollar FX Cross Rate</v>
    <v>1.1089999999999999E-2</v>
    <v>1.1089999999999999E-2</v>
    <v>1.102E-2</v>
    <v>JPYCAD</v>
    <v>JPY/CAD</v>
  </rv>
  <rv s="1">
    <v>142</v>
  </rv>
  <rv s="0">
    <v>en-US</v>
    <v>avf7oc</v>
    <v>268435456</v>
    <v>1</v>
    <v>Powered by Refinitiv</v>
    <v>0</v>
    <v>KRW/CAD</v>
    <v>2</v>
    <v>9</v>
    <v>Finance</v>
    <v>4</v>
    <v>1.147E-3</v>
    <v>1.0349999999999999E-3</v>
    <v>-1.9999999999999999E-7</v>
    <v>-1.883E-4</v>
    <v>CAD</v>
    <v>KRW</v>
    <v>1.0660000000000001E-3</v>
    <v>Currency Pair</v>
    <v>44617.707094907404</v>
    <v>1.0610000000000001E-3</v>
    <v>Korean Won/Canadian Dollar FX Cross Rate</v>
    <v>1.062E-3</v>
    <v>1.062E-3</v>
    <v>1.062E-3</v>
    <v>KRWCAD</v>
    <v>KRW/CAD</v>
  </rv>
  <rv s="1">
    <v>144</v>
  </rv>
  <rv s="0">
    <v>en-US</v>
    <v>avkd3m</v>
    <v>268435456</v>
    <v>1</v>
    <v>Powered by Refinitiv</v>
    <v>0</v>
    <v>MXN/CAD</v>
    <v>2</v>
    <v>9</v>
    <v>Finance</v>
    <v>4</v>
    <v>6.4049999999999996E-2</v>
    <v>5.7549999999999997E-2</v>
    <v>1.3999999999999999E-4</v>
    <v>2.248E-3</v>
    <v>CAD</v>
    <v>MXN</v>
    <v>6.2710000000000002E-2</v>
    <v>Currency Pair</v>
    <v>44617.707141203704</v>
    <v>6.225E-2</v>
    <v>Mexican Peso/Canadian Dollar FX Cross Rate</v>
    <v>6.2300000000000001E-2</v>
    <v>6.2280000000000002E-2</v>
    <v>6.2420000000000003E-2</v>
    <v>MXNCAD</v>
    <v>MXN/CAD</v>
  </rv>
  <rv s="1">
    <v>146</v>
  </rv>
  <rv s="0">
    <v>en-US</v>
    <v>avj5mw</v>
    <v>268435456</v>
    <v>1</v>
    <v>Powered by Refinitiv</v>
    <v>0</v>
    <v>MYR/CAD</v>
    <v>2</v>
    <v>9</v>
    <v>Finance</v>
    <v>4</v>
    <v>0.31419999999999998</v>
    <v>0.28999999999999998</v>
    <v>-1.48E-3</v>
    <v>-4.8560000000000001E-3</v>
    <v>CAD</v>
    <v>MYR</v>
    <v>0.30530000000000002</v>
    <v>Currency Pair</v>
    <v>44617.707094907404</v>
    <v>0.3034</v>
    <v>Malaysian Ringgit/Canadian Dollar FX Cross Rate</v>
    <v>0.3049</v>
    <v>0.30480000000000002</v>
    <v>0.30330000000000001</v>
    <v>MYRCAD</v>
    <v>MYR/CAD</v>
  </rv>
  <rv s="1">
    <v>148</v>
  </rv>
  <rv s="0">
    <v>en-US</v>
    <v>avne7w</v>
    <v>268435456</v>
    <v>1</v>
    <v>Powered by Refinitiv</v>
    <v>0</v>
    <v>NOK/CAD</v>
    <v>2</v>
    <v>9</v>
    <v>Finance</v>
    <v>4</v>
    <v>0.1515</v>
    <v>0.1384</v>
    <v>8.9999999999999998E-4</v>
    <v>6.2980000000000006E-3</v>
    <v>CAD</v>
    <v>NOK</v>
    <v>0.14419999999999999</v>
    <v>Currency Pair</v>
    <v>44617.707106481481</v>
    <v>0.14249999999999999</v>
    <v>Norwegian Krone/Canadian Dollar FX Cross Rate</v>
    <v>0.14299999999999999</v>
    <v>0.1429</v>
    <v>0.14380000000000001</v>
    <v>NOKCAD</v>
    <v>NOK/CAD</v>
  </rv>
  <rv s="1">
    <v>150</v>
  </rv>
  <rv s="0">
    <v>en-US</v>
    <v>avmhdm</v>
    <v>268435456</v>
    <v>1</v>
    <v>Powered by Refinitiv</v>
    <v>0</v>
    <v>NZD/CAD</v>
    <v>2</v>
    <v>9</v>
    <v>Finance</v>
    <v>4</v>
    <v>0.93300000000000005</v>
    <v>0.83379999999999999</v>
    <v>1.5E-3</v>
    <v>1.7499999999999998E-3</v>
    <v>CAD</v>
    <v>NZD</v>
    <v>0.86160000000000003</v>
    <v>Currency Pair</v>
    <v>44617.707118055558</v>
    <v>0.85650000000000004</v>
    <v>New Zealand Dollar/Canadian Dollar FX Cross Rate</v>
    <v>0.85729999999999995</v>
    <v>0.85709999999999997</v>
    <v>0.85860000000000003</v>
    <v>NZDCAD</v>
    <v>NZD/CAD</v>
  </rv>
  <rv s="1">
    <v>152</v>
  </rv>
  <rv s="0">
    <v>en-US</v>
    <v>avpihw</v>
    <v>268435456</v>
    <v>1</v>
    <v>Powered by Refinitiv</v>
    <v>0</v>
    <v>PHP/CAD</v>
    <v>2</v>
    <v>9</v>
    <v>Finance</v>
    <v>4</v>
    <v>2.6179999999999998E-2</v>
    <v>2.4160000000000001E-2</v>
    <v>-1.4999999999999999E-4</v>
    <v>-6.0070000000000002E-3</v>
    <v>CAD</v>
    <v>PHP</v>
    <v>2.4989999999999998E-2</v>
    <v>Currency Pair</v>
    <v>44617.707094907404</v>
    <v>2.4830000000000001E-2</v>
    <v>Philippine Peso/Canadian Dollar FX Cross Rate</v>
    <v>2.4969999999999999E-2</v>
    <v>2.4969999999999999E-2</v>
    <v>2.4819999999999998E-2</v>
    <v>PHPCAD</v>
    <v>PHP/CAD</v>
  </rv>
  <rv s="1">
    <v>154</v>
  </rv>
  <rv s="0">
    <v>en-US</v>
    <v>avpt4c</v>
    <v>268435456</v>
    <v>1</v>
    <v>Powered by Refinitiv</v>
    <v>0</v>
    <v>PLN/CAD</v>
    <v>2</v>
    <v>9</v>
    <v>Finance</v>
    <v>4</v>
    <v>0.34139999999999998</v>
    <v>0.3014</v>
    <v>-8.4000000000000003E-4</v>
    <v>-2.7139999999999998E-3</v>
    <v>CAD</v>
    <v>PLN</v>
    <v>0.31040000000000001</v>
    <v>Currency Pair</v>
    <v>44617.707106481481</v>
    <v>0.30649999999999999</v>
    <v>Polish Zloty/Canadian Dollar FX Cross Rate</v>
    <v>0.3095</v>
    <v>0.3095</v>
    <v>0.30859999999999999</v>
    <v>PLNCAD</v>
    <v>PLN/CAD</v>
  </rv>
  <rv s="1">
    <v>156</v>
  </rv>
  <rv s="0">
    <v>en-US</v>
    <v>avqpxm</v>
    <v>268435456</v>
    <v>1</v>
    <v>Powered by Refinitiv</v>
    <v>0</v>
    <v>RUB/CAD</v>
    <v>2</v>
    <v>9</v>
    <v>Finance</v>
    <v>4</v>
    <v>1.7899999999999999E-2</v>
    <v>1.41E-2</v>
    <v>2.0000000000000001E-4</v>
    <v>1.3245E-2</v>
    <v>CAD</v>
    <v>RUB</v>
    <v>1.5599999999999999E-2</v>
    <v>Currency Pair</v>
    <v>44617.707141203704</v>
    <v>1.49E-2</v>
    <v>Russian Rouble/Canadian Dollar FX Cross Rate</v>
    <v>1.5100000000000001E-2</v>
    <v>1.5100000000000001E-2</v>
    <v>1.5299999999999999E-2</v>
    <v>RUBCAD</v>
    <v>RUB/CAD</v>
  </rv>
  <rv s="1">
    <v>158</v>
  </rv>
  <rv s="0">
    <v>en-US</v>
    <v>avunw7</v>
    <v>268435456</v>
    <v>1</v>
    <v>Powered by Refinitiv</v>
    <v>0</v>
    <v>SEK/CAD</v>
    <v>2</v>
    <v>9</v>
    <v>Finance</v>
    <v>4</v>
    <v>0.153</v>
    <v>0.13320000000000001</v>
    <v>2.0000000000000001E-4</v>
    <v>1.4810000000000001E-3</v>
    <v>CAD</v>
    <v>SEK</v>
    <v>0.13569999999999999</v>
    <v>Currency Pair</v>
    <v>44617.707129629627</v>
    <v>0.13420000000000001</v>
    <v>Swedish Krona/Canadian Dollar FX Cross Rate</v>
    <v>0.1348</v>
    <v>0.13500000000000001</v>
    <v>0.13519999999999999</v>
    <v>SEKCAD</v>
    <v>SEK/CAD</v>
  </rv>
  <rv s="1">
    <v>160</v>
  </rv>
  <rv s="0">
    <v>en-US</v>
    <v>avt5u2</v>
    <v>268435456</v>
    <v>1</v>
    <v>Powered by Refinitiv</v>
    <v>0</v>
    <v>SGD/CAD</v>
    <v>2</v>
    <v>9</v>
    <v>Finance</v>
    <v>4</v>
    <v>0.95750000000000002</v>
    <v>0.90229999999999999</v>
    <v>-3.5999999999999999E-3</v>
    <v>-3.81E-3</v>
    <v>CAD</v>
    <v>SGD</v>
    <v>0.94689999999999996</v>
    <v>Currency Pair</v>
    <v>44617.707106481481</v>
    <v>0.94089999999999996</v>
    <v>Singapore Dollar/Canadian Dollar FX Cross Rate</v>
    <v>0.94520000000000004</v>
    <v>0.94499999999999995</v>
    <v>0.94140000000000001</v>
    <v>SGDCAD</v>
    <v>SGD/CAD</v>
  </rv>
  <rv s="1">
    <v>162</v>
  </rv>
  <rv s="0">
    <v>en-US</v>
    <v>avvvcw</v>
    <v>268435456</v>
    <v>1</v>
    <v>Powered by Refinitiv</v>
    <v>0</v>
    <v>THB/CAD</v>
    <v>2</v>
    <v>9</v>
    <v>Finance</v>
    <v>4</v>
    <v>4.2130000000000001E-2</v>
    <v>3.671E-2</v>
    <v>-7.2999999999999999E-5</v>
    <v>-1.8609999999999998E-3</v>
    <v>CAD</v>
    <v>THB</v>
    <v>3.9449999999999999E-2</v>
    <v>Currency Pair</v>
    <v>44617.707094907404</v>
    <v>3.918E-2</v>
    <v>Thai Baht/Canadian Dollar FX Cross Rate</v>
    <v>3.9239999999999997E-2</v>
    <v>3.9230000000000001E-2</v>
    <v>3.916E-2</v>
    <v>THBCAD</v>
    <v>THB/CAD</v>
  </rv>
  <rv s="1">
    <v>164</v>
  </rv>
  <rv s="0">
    <v>en-US</v>
    <v>avws77</v>
    <v>268435456</v>
    <v>1</v>
    <v>Powered by Refinitiv</v>
    <v>0</v>
    <v>TRY/CAD</v>
    <v>2</v>
    <v>9</v>
    <v>Finance</v>
    <v>4</v>
    <v>0.18129999999999999</v>
    <v>7.0499999999999993E-2</v>
    <v>5.0000000000000001E-4</v>
    <v>5.4879999999999998E-3</v>
    <v>CAD</v>
    <v>TRY</v>
    <v>9.2700000000000005E-2</v>
    <v>Currency Pair</v>
    <v>44617.707071759258</v>
    <v>9.0499999999999997E-2</v>
    <v>Turkish Lira/Canadian Dollar FX Cross Rate</v>
    <v>9.11E-2</v>
    <v>9.11E-2</v>
    <v>9.1600000000000001E-2</v>
    <v>TRYCAD</v>
    <v>TRY/CAD</v>
  </rv>
  <rv s="1">
    <v>166</v>
  </rv>
  <rv s="0">
    <v>en-US</v>
    <v>avva52</v>
    <v>268435456</v>
    <v>1</v>
    <v>Powered by Refinitiv</v>
    <v>0</v>
    <v>TWD/CAD</v>
    <v>2</v>
    <v>9</v>
    <v>Finance</v>
    <v>4</v>
    <v>4.6559999999999997E-2</v>
    <v>4.2810000000000001E-2</v>
    <v>-1.2E-4</v>
    <v>-2.6310000000000001E-3</v>
    <v>CAD</v>
    <v>TWD</v>
    <v>4.5769999999999998E-2</v>
    <v>Currency Pair</v>
    <v>44617.707094907404</v>
    <v>4.5440000000000001E-2</v>
    <v>Taiwan Dollar/Canadian Dollar FX Cross Rate</v>
    <v>4.5620000000000001E-2</v>
    <v>4.5609999999999998E-2</v>
    <v>4.5490000000000003E-2</v>
    <v>TWDCAD</v>
    <v>TWD/CAD</v>
  </rv>
  <rv s="1">
    <v>168</v>
  </rv>
  <rv s="0">
    <v>en-US</v>
    <v>avtr2w</v>
    <v>268435456</v>
    <v>1</v>
    <v>Powered by Refinitiv</v>
    <v>0</v>
    <v>ZAR/CAD</v>
    <v>2</v>
    <v>9</v>
    <v>Finance</v>
    <v>4</v>
    <v>9.01E-2</v>
    <v>7.7899999999999997E-2</v>
    <v>5.0000000000000001E-4</v>
    <v>6.0019999999999995E-3</v>
    <v>CAD</v>
    <v>ZAR</v>
    <v>8.4400000000000003E-2</v>
    <v>Currency Pair</v>
    <v>44617.707129629627</v>
    <v>8.3199999999999996E-2</v>
    <v>South African Rand/Canadian Dollar FX Cross Rate</v>
    <v>8.3400000000000002E-2</v>
    <v>8.3299999999999999E-2</v>
    <v>8.3799999999999999E-2</v>
    <v>ZARCAD</v>
    <v>ZAR/CAD</v>
  </rv>
  <rv s="1">
    <v>170</v>
  </rv>
  <rv s="0">
    <v>en-US</v>
    <v>avyt7w</v>
    <v>268435456</v>
    <v>1</v>
    <v>Powered by Refinitiv</v>
    <v>0</v>
    <v>USD/CHF</v>
    <v>2</v>
    <v>11</v>
    <v>Finance</v>
    <v>4</v>
    <v>0.94720000000000004</v>
    <v>0.89239999999999997</v>
    <v>1.1999999999999999E-3</v>
    <v>1.2959999999999998E-3</v>
    <v>CHF</v>
    <v>USD</v>
    <v>0.92830000000000001</v>
    <v>Currency Pair</v>
    <v>44617.707141203704</v>
    <v>0.92300000000000004</v>
    <v>US Dollar/Swiss Franc FX Spot Rate</v>
    <v>0.92549999999999999</v>
    <v>0.92589999999999995</v>
    <v>0.92710000000000004</v>
    <v>USDCHF</v>
    <v>USD/CHF</v>
  </rv>
  <rv s="1">
    <v>172</v>
  </rv>
  <rv s="0">
    <v>en-US</v>
    <v>av923m</v>
    <v>268435456</v>
    <v>1</v>
    <v>Powered by Refinitiv</v>
    <v>0</v>
    <v>EUR/CHF</v>
    <v>2</v>
    <v>11</v>
    <v>Finance</v>
    <v>4</v>
    <v>1.1153</v>
    <v>1.0273000000000001</v>
    <v>7.4999999999999997E-3</v>
    <v>7.2379999999999996E-3</v>
    <v>CHF</v>
    <v>EUR</v>
    <v>1.0446</v>
    <v>Currency Pair</v>
    <v>44617.707118055558</v>
    <v>1.0333000000000001</v>
    <v>Euro/Swiss Franc FX Cross Rate</v>
    <v>1.0362</v>
    <v>1.0362</v>
    <v>1.0437000000000001</v>
    <v>EURCHF</v>
    <v>EUR/CHF</v>
  </rv>
  <rv s="1">
    <v>174</v>
  </rv>
  <rv s="0">
    <v>en-US</v>
    <v>av5452</v>
    <v>268435456</v>
    <v>1</v>
    <v>Powered by Refinitiv</v>
    <v>0</v>
    <v>CNY/CHF</v>
    <v>2</v>
    <v>11</v>
    <v>Finance</v>
    <v>4</v>
    <v>0.1469</v>
    <v>0.1384</v>
    <v>4.8000000000000001E-4</v>
    <v>3.2819999999999998E-3</v>
    <v>CHF</v>
    <v>CNY</v>
    <v>0.1469</v>
    <v>Currency Pair</v>
    <v>44617.707094907404</v>
    <v>0.14610000000000001</v>
    <v>Chinese Renminbi/Swiss Franc FX Cross Rate</v>
    <v>0.1462</v>
    <v>0.14630000000000001</v>
    <v>0.14680000000000001</v>
    <v>CNYCHF</v>
    <v>CNY/CHF</v>
  </rv>
  <rv s="1">
    <v>176</v>
  </rv>
  <rv s="0">
    <v>en-US</v>
    <v>auxqa2</v>
    <v>268435456</v>
    <v>1</v>
    <v>Powered by Refinitiv</v>
    <v>0</v>
    <v>AUD/CHF</v>
    <v>2</v>
    <v>11</v>
    <v>Finance</v>
    <v>4</v>
    <v>0.72589999999999999</v>
    <v>0.64080000000000004</v>
    <v>5.8999999999999999E-3</v>
    <v>8.8979999999999997E-3</v>
    <v>CHF</v>
    <v>AUD</v>
    <v>0.67100000000000004</v>
    <v>Currency Pair</v>
    <v>44617.707141203704</v>
    <v>0.6603</v>
    <v>Australian Dollar/Swiss Franc FX Cross Rate</v>
    <v>0.66310000000000002</v>
    <v>0.66310000000000002</v>
    <v>0.66900000000000004</v>
    <v>AUDCHF</v>
    <v>AUD/CHF</v>
  </rv>
  <rv s="1">
    <v>178</v>
  </rv>
  <rv s="0">
    <v>en-US</v>
    <v>av2dm7</v>
    <v>268435456</v>
    <v>1</v>
    <v>Powered by Refinitiv</v>
    <v>0</v>
    <v>BRL/CHF</v>
    <v>2</v>
    <v>11</v>
    <v>Finance</v>
    <v>4</v>
    <v>0.18740000000000001</v>
    <v>0.1583</v>
    <v>-7.6999999999999996E-4</v>
    <v>-4.261E-3</v>
    <v>CHF</v>
    <v>BRL</v>
    <v>0.18229999999999999</v>
    <v>Currency Pair</v>
    <v>44617.707094907404</v>
    <v>0.17949999999999999</v>
    <v>Brazilian Real/Swiss Franc FX Cross Rate</v>
    <v>0.18060000000000001</v>
    <v>0.1807</v>
    <v>0.1799</v>
    <v>BRLCHF</v>
    <v>BRL/CHF</v>
  </rv>
  <rv s="1">
    <v>180</v>
  </rv>
  <rv s="0">
    <v>en-US</v>
    <v>av3voc</v>
    <v>268435456</v>
    <v>1</v>
    <v>Powered by Refinitiv</v>
    <v>0</v>
    <v>CAD/CHF</v>
    <v>2</v>
    <v>11</v>
    <v>Finance</v>
    <v>4</v>
    <v>0.75290000000000001</v>
    <v>0.70820000000000005</v>
    <v>4.7999999999999996E-3</v>
    <v>6.6429999999999996E-3</v>
    <v>CHF</v>
    <v>CAD</v>
    <v>0.72860000000000003</v>
    <v>Currency Pair</v>
    <v>44617.707141203704</v>
    <v>0.72150000000000003</v>
    <v>Canadian Dollar/Swiss Franc FX Cross Rate</v>
    <v>0.72230000000000005</v>
    <v>0.72260000000000002</v>
    <v>0.72740000000000005</v>
    <v>CADCHF</v>
    <v>CAD/CHF</v>
  </rv>
  <rv s="1">
    <v>182</v>
  </rv>
  <rv s="0">
    <v>en-US</v>
    <v>av6wsm</v>
    <v>268435456</v>
    <v>1</v>
    <v>Powered by Refinitiv</v>
    <v>0</v>
    <v>CZK/CHF</v>
    <v>2</v>
    <v>11</v>
    <v>Finance</v>
    <v>4</v>
    <v>4.3700000000000003E-2</v>
    <v>4.0399999999999998E-2</v>
    <v>5.0000000000000001E-4</v>
    <v>1.1961999999999999E-2</v>
    <v>CHF</v>
    <v>CZK</v>
    <v>4.2299999999999997E-2</v>
    <v>Currency Pair</v>
    <v>44617.707094907404</v>
    <v>4.1399999999999999E-2</v>
    <v>Czech Koruna/Swiss Franc FX Cross Rate</v>
    <v>4.1799999999999997E-2</v>
    <v>4.1799999999999997E-2</v>
    <v>4.2299999999999997E-2</v>
    <v>CZKCHF</v>
    <v>CZK/CHF</v>
  </rv>
  <rv s="1">
    <v>184</v>
  </rv>
  <rv s="0">
    <v>en-US</v>
    <v>av78f2</v>
    <v>268435456</v>
    <v>1</v>
    <v>Powered by Refinitiv</v>
    <v>0</v>
    <v>DKK/CHF</v>
    <v>2</v>
    <v>11</v>
    <v>Finance</v>
    <v>4</v>
    <v>0.15</v>
    <v>0.13800000000000001</v>
    <v>1.0009999999999999E-3</v>
    <v>7.1879999999999999E-3</v>
    <v>CHF</v>
    <v>DKK</v>
    <v>0.1404</v>
    <v>Currency Pair</v>
    <v>44617.707129629627</v>
    <v>0.13880000000000001</v>
    <v>Danish Krone/Swiss Franc FX Cross Rate</v>
    <v>0.13930000000000001</v>
    <v>0.13930000000000001</v>
    <v>0.14030000000000001</v>
    <v>DKKCHF</v>
    <v>DKK/CHF</v>
  </rv>
  <rv s="1">
    <v>186</v>
  </rv>
  <rv s="0">
    <v>en-US</v>
    <v>avyilh</v>
    <v>268435456</v>
    <v>1</v>
    <v>Powered by Refinitiv</v>
    <v>0</v>
    <v>GBP/CHF</v>
    <v>2</v>
    <v>11</v>
    <v>Finance</v>
    <v>4</v>
    <v>1.3072999999999999</v>
    <v>1.2108000000000001</v>
    <v>4.4000000000000003E-3</v>
    <v>3.5530000000000002E-3</v>
    <v>CHF</v>
    <v>GBP</v>
    <v>1.2453000000000001</v>
    <v>Currency Pair</v>
    <v>44617.707106481481</v>
    <v>1.2366999999999999</v>
    <v>UK Pound Sterling/Swiss Franc FX Cross Rate</v>
    <v>1.2384999999999999</v>
    <v>1.2383999999999999</v>
    <v>1.2427999999999999</v>
    <v>GBPCHF</v>
    <v>GBP/CHF</v>
  </rv>
  <rv s="1">
    <v>188</v>
  </rv>
  <rv s="0">
    <v>en-US</v>
    <v>avbrlh</v>
    <v>268435456</v>
    <v>1</v>
    <v>Powered by Refinitiv</v>
    <v>0</v>
    <v>HKD/CHF</v>
    <v>2</v>
    <v>11</v>
    <v>Finance</v>
    <v>4</v>
    <v>0.12180000000000001</v>
    <v>0.115</v>
    <v>1E-4</v>
    <v>8.4320000000000011E-4</v>
    <v>CHF</v>
    <v>HKD</v>
    <v>0.11890000000000001</v>
    <v>Currency Pair</v>
    <v>44617.707129629627</v>
    <v>0.1182</v>
    <v>Hong Kong Dollar/Swiss Franc FX Cross Rate</v>
    <v>0.1186</v>
    <v>0.1186</v>
    <v>0.1187</v>
    <v>HKDCHF</v>
    <v>HKD/CHF</v>
  </rv>
  <rv s="1">
    <v>190</v>
  </rv>
  <rv s="0">
    <v>en-US</v>
    <v>avc37w</v>
    <v>268435456</v>
    <v>1</v>
    <v>Powered by Refinitiv</v>
    <v>0</v>
    <v>HUF/CHF</v>
    <v>2</v>
    <v>11</v>
    <v>Finance</v>
    <v>4</v>
    <v>3.176E-3</v>
    <v>2.7070000000000002E-3</v>
    <v>2.5999999999999998E-5</v>
    <v>9.1999999999999998E-3</v>
    <v>CHF</v>
    <v>HUF</v>
    <v>2.8579999999999999E-3</v>
    <v>Currency Pair</v>
    <v>44617.707129629627</v>
    <v>2.8019999999999998E-3</v>
    <v>Hungarian Forint/Swiss Franc FX Cross Rate</v>
    <v>2.8249999999999998E-3</v>
    <v>2.826E-3</v>
    <v>2.8519999999999999E-3</v>
    <v>HUFCHF</v>
    <v>HUF/CHF</v>
  </rv>
  <rv s="1">
    <v>192</v>
  </rv>
  <rv s="2">
    <v>en-US</v>
    <v>avcz27</v>
    <v>268435456</v>
    <v>1</v>
    <v>Powered by Refinitiv</v>
    <v>5</v>
    <v>IDR/CHF</v>
    <v>2</v>
    <v>12</v>
    <v>Finance</v>
    <v>4</v>
    <v>6.58E-5</v>
    <v>6.2269999999999998E-5</v>
    <v>1.6E-7</v>
    <v>CHF</v>
    <v>IDR</v>
    <v>6.4599999999999998E-5</v>
    <v>Currency Pair</v>
    <v>44617.707141203704</v>
    <v>6.4250000000000003E-5</v>
    <v>Indonesian Rupiah/Swiss Franc FX Cross Rate</v>
    <v>6.4330000000000002E-5</v>
    <v>6.436E-5</v>
    <v>6.4519999999999999E-5</v>
    <v>IDRCHF</v>
    <v>IDR/CHF</v>
  </rv>
  <rv s="1">
    <v>194</v>
  </rv>
  <rv s="0">
    <v>en-US</v>
    <v>avcofr</v>
    <v>268435456</v>
    <v>1</v>
    <v>Powered by Refinitiv</v>
    <v>0</v>
    <v>INR/CHF</v>
    <v>2</v>
    <v>11</v>
    <v>Finance</v>
    <v>4</v>
    <v>1.2999999999999999E-2</v>
    <v>1.204E-2</v>
    <v>9.5600000000000006E-5</v>
    <v>7.809E-3</v>
    <v>CHF</v>
    <v>INR</v>
    <v>1.235E-2</v>
    <v>Currency Pair</v>
    <v>44617.707141203704</v>
    <v>1.2239999999999999E-2</v>
    <v>Indian Rupee/Swiss Franc FX Cross Rate</v>
    <v>1.2239999999999999E-2</v>
    <v>1.2239999999999999E-2</v>
    <v>1.234E-2</v>
    <v>INRCHF</v>
    <v>INR/CHF</v>
  </rv>
  <rv s="1">
    <v>196</v>
  </rv>
  <rv s="0">
    <v>en-US</v>
    <v>ave7hw</v>
    <v>268435456</v>
    <v>1</v>
    <v>Powered by Refinitiv</v>
    <v>0</v>
    <v>JPY/CHF</v>
    <v>2</v>
    <v>11</v>
    <v>Finance</v>
    <v>4</v>
    <v>8.626E-3</v>
    <v>7.8659999999999997E-3</v>
    <v>6.0000000000000002E-6</v>
    <v>7.4879999999999999E-4</v>
    <v>CHF</v>
    <v>JPY</v>
    <v>8.0350000000000005E-3</v>
    <v>Currency Pair</v>
    <v>44617.707118055558</v>
    <v>7.9970000000000006E-3</v>
    <v>Japanese Yen/Swiss Franc FX Cross Rate</v>
    <v>8.0129999999999993E-3</v>
    <v>8.0129999999999993E-3</v>
    <v>8.0190000000000001E-3</v>
    <v>JPYCHF</v>
    <v>JPY/CHF</v>
  </rv>
  <rv s="1">
    <v>198</v>
  </rv>
  <rv s="0">
    <v>en-US</v>
    <v>avfexm</v>
    <v>268435456</v>
    <v>1</v>
    <v>Powered by Refinitiv</v>
    <v>0</v>
    <v>KRW/CHF</v>
    <v>2</v>
    <v>11</v>
    <v>Finance</v>
    <v>4</v>
    <v>8.3900000000000001E-4</v>
    <v>7.5929999999999997E-4</v>
    <v>4.87E-6</v>
    <v>6.3439999999999998E-3</v>
    <v>CHF</v>
    <v>KRW</v>
    <v>7.7349999999999999E-4</v>
    <v>Currency Pair</v>
    <v>44617.707141203704</v>
    <v>7.6679999999999999E-4</v>
    <v>Korean Won/Swiss Franc FX Cross Rate</v>
    <v>7.6760000000000001E-4</v>
    <v>7.6760000000000001E-4</v>
    <v>7.7249999999999997E-4</v>
    <v>KRWCHF</v>
    <v>KRW/CHF</v>
  </rv>
  <rv s="1">
    <v>200</v>
  </rv>
  <rv s="0">
    <v>en-US</v>
    <v>avkkcw</v>
    <v>268435456</v>
    <v>1</v>
    <v>Powered by Refinitiv</v>
    <v>0</v>
    <v>MXN/CHF</v>
    <v>2</v>
    <v>11</v>
    <v>Finance</v>
    <v>4</v>
    <v>4.6649999999999997E-2</v>
    <v>4.1829999999999999E-2</v>
    <v>3.9399999999999998E-4</v>
    <v>8.7519999999999994E-3</v>
    <v>CHF</v>
    <v>MXN</v>
    <v>4.546E-2</v>
    <v>Currency Pair</v>
    <v>44617.707118055558</v>
    <v>4.4929999999999998E-2</v>
    <v>Mexican Peso/Swiss Franc FX Cross Rate</v>
    <v>4.4999999999999998E-2</v>
    <v>4.5019999999999998E-2</v>
    <v>4.5409999999999999E-2</v>
    <v>MXNCHF</v>
    <v>MXN/CHF</v>
  </rv>
  <rv s="1">
    <v>202</v>
  </rv>
  <rv s="0">
    <v>en-US</v>
    <v>avjcw7</v>
    <v>268435456</v>
    <v>1</v>
    <v>Powered by Refinitiv</v>
    <v>0</v>
    <v>MYR/CHF</v>
    <v>2</v>
    <v>11</v>
    <v>Finance</v>
    <v>4</v>
    <v>0.2291</v>
    <v>0.21329999999999999</v>
    <v>3.8000000000000002E-4</v>
    <v>1.725E-3</v>
    <v>CHF</v>
    <v>MYR</v>
    <v>0.22090000000000001</v>
    <v>Currency Pair</v>
    <v>44617.707094907404</v>
    <v>0.22</v>
    <v>Malaysian Ringgit/Swiss Franc FX Cross Rate</v>
    <v>0.22020000000000001</v>
    <v>0.2203</v>
    <v>0.22070000000000001</v>
    <v>MYRCHF</v>
    <v>MYR/CHF</v>
  </rv>
  <rv s="1">
    <v>204</v>
  </rv>
  <rv s="0">
    <v>en-US</v>
    <v>avnlh7</v>
    <v>268435456</v>
    <v>1</v>
    <v>Powered by Refinitiv</v>
    <v>0</v>
    <v>NOK/CHF</v>
    <v>2</v>
    <v>11</v>
    <v>Finance</v>
    <v>4</v>
    <v>0.1115</v>
    <v>9.9500000000000005E-2</v>
    <v>1.2999999999999999E-3</v>
    <v>1.2584999999999999E-2</v>
    <v>CHF</v>
    <v>NOK</v>
    <v>0.10489999999999999</v>
    <v>Currency Pair</v>
    <v>44617.707129629627</v>
    <v>0.10290000000000001</v>
    <v>Norwegian Krone/Swiss Franc FX Cross Rate</v>
    <v>0.1032</v>
    <v>0.1033</v>
    <v>0.1046</v>
    <v>NOKCHF</v>
    <v>NOK/CHF</v>
  </rv>
  <rv s="1">
    <v>206</v>
  </rv>
  <rv s="0">
    <v>en-US</v>
    <v>avmomw</v>
    <v>268435456</v>
    <v>1</v>
    <v>Powered by Refinitiv</v>
    <v>0</v>
    <v>NZD/CHF</v>
    <v>2</v>
    <v>11</v>
    <v>Finance</v>
    <v>4</v>
    <v>0.67659999999999998</v>
    <v>0.60709999999999997</v>
    <v>5.1999999999999998E-3</v>
    <v>8.3940000000000004E-3</v>
    <v>CHF</v>
    <v>NZD</v>
    <v>0.62590000000000001</v>
    <v>Currency Pair</v>
    <v>44617.707118055558</v>
    <v>0.61829999999999996</v>
    <v>New Zealand Dollar/Swiss Franc FX Cross Rate</v>
    <v>0.61950000000000005</v>
    <v>0.61950000000000005</v>
    <v>0.62470000000000003</v>
    <v>NZDCHF</v>
    <v>NZD/CHF</v>
  </rv>
  <rv s="1">
    <v>208</v>
  </rv>
  <rv s="0">
    <v>en-US</v>
    <v>avppr7</v>
    <v>268435456</v>
    <v>1</v>
    <v>Powered by Refinitiv</v>
    <v>0</v>
    <v>PHP/CHF</v>
    <v>2</v>
    <v>11</v>
    <v>Finance</v>
    <v>4</v>
    <v>1.9519999999999999E-2</v>
    <v>1.7690000000000001E-2</v>
    <v>1.7E-5</v>
    <v>9.4209999999999997E-4</v>
    <v>CHF</v>
    <v>PHP</v>
    <v>1.8089999999999998E-2</v>
    <v>Currency Pair</v>
    <v>44617.707037037035</v>
    <v>1.7979999999999999E-2</v>
    <v>Philippine Peso/Swiss Franc FX Cross Rate</v>
    <v>1.804E-2</v>
    <v>1.804E-2</v>
    <v>1.806E-2</v>
    <v>PHPCHF</v>
    <v>PHP/CHF</v>
  </rv>
  <rv s="1">
    <v>210</v>
  </rv>
  <rv s="0">
    <v>en-US</v>
    <v>avq1dm</v>
    <v>268435456</v>
    <v>1</v>
    <v>Powered by Refinitiv</v>
    <v>0</v>
    <v>PLN/CHF</v>
    <v>2</v>
    <v>11</v>
    <v>Finance</v>
    <v>4</v>
    <v>0.2465</v>
    <v>0.218</v>
    <v>8.9999999999999998E-4</v>
    <v>4.0229999999999997E-3</v>
    <v>CHF</v>
    <v>PLN</v>
    <v>0.22539999999999999</v>
    <v>Currency Pair</v>
    <v>44617.707106481481</v>
    <v>0.22159999999999999</v>
    <v>Polish Zloty/Swiss Franc FX Cross Rate</v>
    <v>0.22370000000000001</v>
    <v>0.22370000000000001</v>
    <v>0.22459999999999999</v>
    <v>PLNCHF</v>
    <v>PLN/CHF</v>
  </rv>
  <rv s="1">
    <v>212</v>
  </rv>
  <rv s="0">
    <v>en-US</v>
    <v>avqx7w</v>
    <v>268435456</v>
    <v>1</v>
    <v>Powered by Refinitiv</v>
    <v>0</v>
    <v>RUB/CHF</v>
    <v>2</v>
    <v>11</v>
    <v>Finance</v>
    <v>4</v>
    <v>1.329E-2</v>
    <v>1.0160000000000001E-2</v>
    <v>1.7000000000000001E-4</v>
    <v>1.5525000000000001E-2</v>
    <v>CHF</v>
    <v>RUB</v>
    <v>1.1350000000000001E-2</v>
    <v>Currency Pair</v>
    <v>44617.707106481481</v>
    <v>1.0749999999999999E-2</v>
    <v>Russian Rouble/Swiss Franc FX Cross Rate</v>
    <v>1.093E-2</v>
    <v>1.095E-2</v>
    <v>1.112E-2</v>
    <v>RUBCHF</v>
    <v>RUB/CHF</v>
  </rv>
  <rv s="1">
    <v>214</v>
  </rv>
  <rv s="0">
    <v>en-US</v>
    <v>avuv6h</v>
    <v>268435456</v>
    <v>1</v>
    <v>Powered by Refinitiv</v>
    <v>0</v>
    <v>SEK/CHF</v>
    <v>2</v>
    <v>11</v>
    <v>Finance</v>
    <v>4</v>
    <v>0.1104</v>
    <v>9.5699999999999993E-2</v>
    <v>8.0000000000000004E-4</v>
    <v>8.1969999999999994E-3</v>
    <v>CHF</v>
    <v>SEK</v>
    <v>9.8599999999999993E-2</v>
    <v>Currency Pair</v>
    <v>44617.707071759258</v>
    <v>9.7000000000000003E-2</v>
    <v>Swedish Krona/Swiss Franc FX Cross Rate</v>
    <v>9.74E-2</v>
    <v>9.7600000000000006E-2</v>
    <v>9.8400000000000001E-2</v>
    <v>SEKCHF</v>
    <v>SEK/CHF</v>
  </rv>
  <rv s="1">
    <v>216</v>
  </rv>
  <rv s="0">
    <v>en-US</v>
    <v>avtd4c</v>
    <v>268435456</v>
    <v>1</v>
    <v>Powered by Refinitiv</v>
    <v>0</v>
    <v>SGD/CHF</v>
    <v>2</v>
    <v>11</v>
    <v>Finance</v>
    <v>4</v>
    <v>0.70340000000000003</v>
    <v>0.66769999999999996</v>
    <v>1.8E-3</v>
    <v>2.6350000000000002E-3</v>
    <v>CHF</v>
    <v>SGD</v>
    <v>0.68569999999999998</v>
    <v>Currency Pair</v>
    <v>44617.707129629627</v>
    <v>0.68179999999999996</v>
    <v>Singapore Dollar/Swiss Franc FX Cross Rate</v>
    <v>0.68289999999999995</v>
    <v>0.68300000000000005</v>
    <v>0.68479999999999996</v>
    <v>SGDCHF</v>
    <v>SGD/CHF</v>
  </rv>
  <rv s="1">
    <v>218</v>
  </rv>
  <rv s="0">
    <v>en-US</v>
    <v>avw3p2</v>
    <v>268435456</v>
    <v>1</v>
    <v>Powered by Refinitiv</v>
    <v>0</v>
    <v>THB/CHF</v>
    <v>2</v>
    <v>11</v>
    <v>Finance</v>
    <v>4</v>
    <v>3.056E-2</v>
    <v>2.7040000000000002E-2</v>
    <v>1.2999999999999999E-4</v>
    <v>4.5839999999999995E-3</v>
    <v>CHF</v>
    <v>THB</v>
    <v>2.8580000000000001E-2</v>
    <v>Currency Pair</v>
    <v>44617.707141203704</v>
    <v>2.835E-2</v>
    <v>Thai Baht/Swiss Franc FX Cross Rate</v>
    <v>2.835E-2</v>
    <v>2.836E-2</v>
    <v>2.8490000000000001E-2</v>
    <v>THBCHF</v>
    <v>THB/CHF</v>
  </rv>
  <rv s="1">
    <v>220</v>
  </rv>
  <rv s="0">
    <v>en-US</v>
    <v>avwzjc</v>
    <v>268435456</v>
    <v>1</v>
    <v>Powered by Refinitiv</v>
    <v>0</v>
    <v>TRY/CHF</v>
    <v>2</v>
    <v>11</v>
    <v>Finance</v>
    <v>4</v>
    <v>0.12909999999999999</v>
    <v>5.0099999999999999E-2</v>
    <v>8.9999999999999998E-4</v>
    <v>1.3677999999999999E-2</v>
    <v>CHF</v>
    <v>TRY</v>
    <v>6.7299999999999999E-2</v>
    <v>Currency Pair</v>
    <v>44617.707141203704</v>
    <v>6.54E-2</v>
    <v>Turkish Lira/Swiss Franc FX Cross Rate</v>
    <v>6.5799999999999997E-2</v>
    <v>6.5799999999999997E-2</v>
    <v>6.6699999999999995E-2</v>
    <v>TRYCHF</v>
    <v>TRY/CHF</v>
  </rv>
  <rv s="1">
    <v>222</v>
  </rv>
  <rv s="0">
    <v>en-US</v>
    <v>avvhh7</v>
    <v>268435456</v>
    <v>1</v>
    <v>Powered by Refinitiv</v>
    <v>0</v>
    <v>TWD/CHF</v>
    <v>2</v>
    <v>11</v>
    <v>Finance</v>
    <v>4</v>
    <v>3.3709999999999997E-2</v>
    <v>3.1859999999999999E-2</v>
    <v>1.2999999999999999E-4</v>
    <v>3.9429999999999995E-3</v>
    <v>CHF</v>
    <v>TWD</v>
    <v>3.3180000000000001E-2</v>
    <v>Currency Pair</v>
    <v>44617.707094907404</v>
    <v>3.2919999999999998E-2</v>
    <v>Taiwan Dollar/Swiss Franc FX Cross Rate</v>
    <v>3.2960000000000003E-2</v>
    <v>3.2969999999999999E-2</v>
    <v>3.3099999999999997E-2</v>
    <v>TWDCHF</v>
    <v>TWD/CHF</v>
  </rv>
  <rv s="1">
    <v>224</v>
  </rv>
  <rv s="2">
    <v>en-US</v>
    <v>aw11nm</v>
    <v>268435456</v>
    <v>1</v>
    <v>Powered by Refinitiv</v>
    <v>5</v>
    <v>VND/CHF</v>
    <v>2</v>
    <v>12</v>
    <v>Finance</v>
    <v>4</v>
    <v>4.1289999999999999E-5</v>
    <v>3.871E-5</v>
    <v>7.0000000000000005E-8</v>
    <v>CHF</v>
    <v>VND</v>
    <v>4.0639999999999997E-5</v>
    <v>Currency Pair</v>
    <v>44617.707141203704</v>
    <v>4.0429999999999997E-5</v>
    <v>Vietnam Dong/Swiss Franc FX Cross Rate</v>
    <v>4.0509999999999997E-5</v>
    <v>4.0519999999999998E-5</v>
    <v>4.0590000000000003E-5</v>
    <v>VNDCHF</v>
    <v>VND/CHF</v>
  </rv>
  <rv s="1">
    <v>226</v>
  </rv>
  <rv s="0">
    <v>en-US</v>
    <v>avtyc7</v>
    <v>268435456</v>
    <v>1</v>
    <v>Powered by Refinitiv</v>
    <v>0</v>
    <v>ZAR/CHF</v>
    <v>2</v>
    <v>11</v>
    <v>Finance</v>
    <v>4</v>
    <v>6.7100000000000007E-2</v>
    <v>5.6500000000000002E-2</v>
    <v>6.9999999999999999E-4</v>
    <v>1.1628000000000001E-2</v>
    <v>CHF</v>
    <v>ZAR</v>
    <v>6.13E-2</v>
    <v>Currency Pair</v>
    <v>44617.707048611112</v>
    <v>6.0100000000000001E-2</v>
    <v>South African Rand/Swiss Franc FX Cross Rate</v>
    <v>6.0199999999999997E-2</v>
    <v>6.0199999999999997E-2</v>
    <v>6.0900000000000003E-2</v>
    <v>ZARCHF</v>
    <v>ZAR/CHF</v>
  </rv>
  <rv s="1">
    <v>228</v>
  </rv>
  <rv s="0">
    <v>en-US</v>
    <v>avym77</v>
    <v>268435456</v>
    <v>1</v>
    <v>Powered by Refinitiv</v>
    <v>0</v>
    <v>USD/CNY</v>
    <v>2</v>
    <v>13</v>
    <v>Finance</v>
    <v>4</v>
    <v>6.5791000000000004</v>
    <v>6.3094999999999999</v>
    <v>-1.14E-2</v>
    <v>-1.8010000000000001E-3</v>
    <v>CNY</v>
    <v>USD</v>
    <v>6.3246000000000002</v>
    <v>Currency Pair</v>
    <v>44617.645960648151</v>
    <v>6.3120000000000003</v>
    <v>US Dollar/Chinese Renminbi FX Spot Rate</v>
    <v>6.3221999999999996</v>
    <v>6.3282999999999996</v>
    <v>6.3169000000000004</v>
    <v>USDCNY</v>
    <v>USD/CNY</v>
  </rv>
  <rv s="1">
    <v>230</v>
  </rv>
  <rv s="0">
    <v>en-US</v>
    <v>av8u5r</v>
    <v>268435456</v>
    <v>1</v>
    <v>Powered by Refinitiv</v>
    <v>0</v>
    <v>EUR/CNY</v>
    <v>2</v>
    <v>13</v>
    <v>Finance</v>
    <v>4</v>
    <v>7.8998999999999997</v>
    <v>7.0275999999999996</v>
    <v>2.9600000000000001E-2</v>
    <v>4.1799999999999997E-3</v>
    <v>CNY</v>
    <v>EUR</v>
    <v>7.1173000000000002</v>
    <v>Currency Pair</v>
    <v>44617.707118055558</v>
    <v>7.0526</v>
    <v>Euro/Chinese Renminbi FX Cross Rate</v>
    <v>7.0819999999999999</v>
    <v>7.0819999999999999</v>
    <v>7.1116000000000001</v>
    <v>EURCNY</v>
    <v>EUR/CNY</v>
  </rv>
  <rv s="1">
    <v>232</v>
  </rv>
  <rv s="0">
    <v>en-US</v>
    <v>auxj9c</v>
    <v>268435456</v>
    <v>1</v>
    <v>Powered by Refinitiv</v>
    <v>0</v>
    <v>AUD/CNY</v>
    <v>2</v>
    <v>13</v>
    <v>Finance</v>
    <v>4</v>
    <v>5.1630000000000003</v>
    <v>4.4286000000000003</v>
    <v>2.5999999999999999E-2</v>
    <v>5.7369999999999999E-3</v>
    <v>CNY</v>
    <v>AUD</v>
    <v>4.5702999999999996</v>
    <v>Currency Pair</v>
    <v>44617.707037037035</v>
    <v>4.5209000000000001</v>
    <v>Australian Dollar/Chinese Renminbi FX Cross Rate</v>
    <v>4.5323000000000002</v>
    <v>4.5323000000000002</v>
    <v>4.5583</v>
    <v>AUDCNY</v>
    <v>AUD/CNY</v>
  </rv>
  <rv s="1">
    <v>234</v>
  </rv>
  <rv s="0">
    <v>en-US</v>
    <v>av26lh</v>
    <v>268435456</v>
    <v>1</v>
    <v>Powered by Refinitiv</v>
    <v>0</v>
    <v>BRL/CNY</v>
    <v>2</v>
    <v>13</v>
    <v>Finance</v>
    <v>4</v>
    <v>1.3209</v>
    <v>1.1064000000000001</v>
    <v>-9.1999999999999998E-3</v>
    <v>-7.4489999999999999E-3</v>
    <v>CNY</v>
    <v>BRL</v>
    <v>1.2437</v>
    <v>Currency Pair</v>
    <v>44617.707094907404</v>
    <v>1.2221</v>
    <v>Brazilian Real/Chinese Renminbi FX Cross Rate</v>
    <v>1.2338</v>
    <v>1.2350000000000001</v>
    <v>1.2258</v>
    <v>BRLCNY</v>
    <v>BRL/CNY</v>
  </rv>
  <rv s="1">
    <v>236</v>
  </rv>
  <rv s="0">
    <v>en-US</v>
    <v>av3onm</v>
    <v>268435456</v>
    <v>1</v>
    <v>Powered by Refinitiv</v>
    <v>0</v>
    <v>CAD/CNY</v>
    <v>2</v>
    <v>13</v>
    <v>Finance</v>
    <v>4</v>
    <v>5.3502999999999998</v>
    <v>4.9128999999999996</v>
    <v>1.7000000000000001E-2</v>
    <v>3.4420000000000002E-3</v>
    <v>CNY</v>
    <v>CAD</v>
    <v>4.9599000000000002</v>
    <v>Currency Pair</v>
    <v>44617.707094907404</v>
    <v>4.9260999999999999</v>
    <v>Canadian Dollar/Chinese Renminbi FX Cross Rate</v>
    <v>4.9370000000000003</v>
    <v>4.9386000000000001</v>
    <v>4.9555999999999996</v>
    <v>CADCNY</v>
    <v>CAD/CNY</v>
  </rv>
  <rv s="1">
    <v>238</v>
  </rv>
  <rv s="0">
    <v>en-US</v>
    <v>av6pur</v>
    <v>268435456</v>
    <v>1</v>
    <v>Powered by Refinitiv</v>
    <v>0</v>
    <v>CZK/CNY</v>
    <v>2</v>
    <v>13</v>
    <v>Finance</v>
    <v>4</v>
    <v>0.30959999999999999</v>
    <v>0.27839999999999998</v>
    <v>2.0999999999999999E-3</v>
    <v>7.3480000000000004E-3</v>
    <v>CNY</v>
    <v>CZK</v>
    <v>0.2883</v>
    <v>Currency Pair</v>
    <v>44617.707025462965</v>
    <v>0.28249999999999997</v>
    <v>Czech Koruna/Chinese Renminbi FX Cross Rate</v>
    <v>0.28610000000000002</v>
    <v>0.2858</v>
    <v>0.28789999999999999</v>
    <v>CZKCNY</v>
    <v>CZK/CNY</v>
  </rv>
  <rv s="1">
    <v>240</v>
  </rv>
  <rv s="0">
    <v>en-US</v>
    <v>av71h7</v>
    <v>268435456</v>
    <v>1</v>
    <v>Powered by Refinitiv</v>
    <v>0</v>
    <v>DKK/CNY</v>
    <v>2</v>
    <v>13</v>
    <v>Finance</v>
    <v>4</v>
    <v>1.0623</v>
    <v>0.94430000000000003</v>
    <v>3.8E-3</v>
    <v>3.9919999999999999E-3</v>
    <v>CNY</v>
    <v>DKK</v>
    <v>0.95640000000000003</v>
    <v>Currency Pair</v>
    <v>44617.707129629627</v>
    <v>0.94769999999999999</v>
    <v>Danish Krone/Chinese Renminbi FX Cross Rate</v>
    <v>0.95179999999999998</v>
    <v>0.95179999999999998</v>
    <v>0.9556</v>
    <v>DKKCNY</v>
    <v>DKK/CNY</v>
  </rv>
  <rv s="1">
    <v>242</v>
  </rv>
  <rv s="0">
    <v>en-US</v>
    <v>avybkr</v>
    <v>268435456</v>
    <v>1</v>
    <v>Powered by Refinitiv</v>
    <v>0</v>
    <v>GBP/CNY</v>
    <v>2</v>
    <v>13</v>
    <v>Finance</v>
    <v>4</v>
    <v>9.2014999999999993</v>
    <v>8.3531999999999993</v>
    <v>3.0999999999999999E-3</v>
    <v>3.6630000000000001E-4</v>
    <v>CNY</v>
    <v>GBP</v>
    <v>8.4888999999999992</v>
    <v>Currency Pair</v>
    <v>44617.707083333335</v>
    <v>8.4420999999999999</v>
    <v>UK Pound Sterling/Chinese Renminbi FX Cross Rate</v>
    <v>8.4647000000000006</v>
    <v>8.4641000000000002</v>
    <v>8.4672000000000001</v>
    <v>GBPCNY</v>
    <v>GBP/CNY</v>
  </rv>
  <rv s="1">
    <v>244</v>
  </rv>
  <rv s="0">
    <v>en-US</v>
    <v>avbknm</v>
    <v>268435456</v>
    <v>1</v>
    <v>Powered by Refinitiv</v>
    <v>0</v>
    <v>HKD/CNY</v>
    <v>2</v>
    <v>13</v>
    <v>Finance</v>
    <v>4</v>
    <v>0.84630000000000005</v>
    <v>0.80840000000000001</v>
    <v>-1.57E-3</v>
    <v>-1.9370000000000001E-3</v>
    <v>CNY</v>
    <v>HKD</v>
    <v>0.81069999999999998</v>
    <v>Currency Pair</v>
    <v>44617.707094907404</v>
    <v>0.8085</v>
    <v>Hong Kong Dollar/Chinese Renminbi FX Cross Rate</v>
    <v>0.8105</v>
    <v>0.8105</v>
    <v>0.80889999999999995</v>
    <v>HKDCNY</v>
    <v>HKD/CNY</v>
  </rv>
  <rv s="1">
    <v>246</v>
  </rv>
  <rv s="0">
    <v>en-US</v>
    <v>avbva2</v>
    <v>268435456</v>
    <v>1</v>
    <v>Powered by Refinitiv</v>
    <v>0</v>
    <v>HUF/CNY</v>
    <v>2</v>
    <v>13</v>
    <v>Finance</v>
    <v>4</v>
    <v>2.2599999999999999E-2</v>
    <v>1.8800000000000001E-2</v>
    <v>1E-4</v>
    <v>5.1809999999999998E-3</v>
    <v>CNY</v>
    <v>HUF</v>
    <v>1.95E-2</v>
    <v>Currency Pair</v>
    <v>44617.707129629627</v>
    <v>1.9099999999999999E-2</v>
    <v>Hungarian Forint/Chinese Renminbi FX Cross Rate</v>
    <v>1.9300000000000001E-2</v>
    <v>1.9300000000000001E-2</v>
    <v>1.9400000000000001E-2</v>
    <v>HUFCNY</v>
    <v>HUF/CNY</v>
  </rv>
  <rv s="1">
    <v>248</v>
  </rv>
  <rv s="0">
    <v>en-US</v>
    <v>avcs4c</v>
    <v>268435456</v>
    <v>1</v>
    <v>Powered by Refinitiv</v>
    <v>0</v>
    <v>IDR/CNY</v>
    <v>2</v>
    <v>13</v>
    <v>Finance</v>
    <v>4</v>
    <v>4.6020000000000002E-4</v>
    <v>4.394E-4</v>
    <v>-2.9999999999999999E-7</v>
    <v>-6.8199999999999999E-4</v>
    <v>CNY</v>
    <v>IDR</v>
    <v>4.3990000000000001E-4</v>
    <v>Currency Pair</v>
    <v>44617.645983796298</v>
    <v>4.394E-4</v>
    <v>Indonesian Rupiah/Chinese Renminbi FX Cross Rate</v>
    <v>4.395E-4</v>
    <v>4.3990000000000001E-4</v>
    <v>4.3960000000000001E-4</v>
    <v>IDRCNY</v>
    <v>IDR/CNY</v>
  </rv>
  <rv s="1">
    <v>250</v>
  </rv>
  <rv s="0">
    <v>en-US</v>
    <v>avchhw</v>
    <v>268435456</v>
    <v>1</v>
    <v>Powered by Refinitiv</v>
    <v>0</v>
    <v>INR/CNY</v>
    <v>2</v>
    <v>13</v>
    <v>Finance</v>
    <v>4</v>
    <v>9.0459999999999999E-2</v>
    <v>8.3280000000000007E-2</v>
    <v>3.9300000000000001E-4</v>
    <v>4.6969999999999998E-3</v>
    <v>CNY</v>
    <v>INR</v>
    <v>8.4080000000000002E-2</v>
    <v>Currency Pair</v>
    <v>44617.681620370371</v>
    <v>8.3720000000000003E-2</v>
    <v>Indian Rupee/Chinese Renminbi FX Cross Rate</v>
    <v>8.387E-2</v>
    <v>8.3669999999999994E-2</v>
    <v>8.4070000000000006E-2</v>
    <v>INRCNY</v>
    <v>INR/CNY</v>
  </rv>
  <rv s="1">
    <v>252</v>
  </rv>
  <rv s="0">
    <v>en-US</v>
    <v>avdzk2</v>
    <v>268435456</v>
    <v>1</v>
    <v>Powered by Refinitiv</v>
    <v>0</v>
    <v>JPY/CNY</v>
    <v>2</v>
    <v>13</v>
    <v>Finance</v>
    <v>4</v>
    <v>6.1589999999999999E-2</v>
    <v>5.4620000000000002E-2</v>
    <v>-1.27E-4</v>
    <v>-2.3189999999999999E-3</v>
    <v>CNY</v>
    <v>JPY</v>
    <v>5.4859999999999999E-2</v>
    <v>Currency Pair</v>
    <v>44617.707141203704</v>
    <v>5.4629999999999998E-2</v>
    <v>Japanese Yen/Chinese Renminbi FX Cross Rate</v>
    <v>5.4769999999999999E-2</v>
    <v>5.4769999999999999E-2</v>
    <v>5.4640000000000001E-2</v>
    <v>JPYCNY</v>
    <v>JPY/CNY</v>
  </rv>
  <rv s="1">
    <v>254</v>
  </rv>
  <rv s="0">
    <v>en-US</v>
    <v>avf7zr</v>
    <v>268435456</v>
    <v>1</v>
    <v>Powered by Refinitiv</v>
    <v>0</v>
    <v>KRW/CNY</v>
    <v>2</v>
    <v>13</v>
    <v>Finance</v>
    <v>4</v>
    <v>5.8799999999999998E-3</v>
    <v>5.2199999999999998E-3</v>
    <v>1.0000000000000001E-5</v>
    <v>1.905E-3</v>
    <v>CNY</v>
    <v>KRW</v>
    <v>5.2700000000000004E-3</v>
    <v>Currency Pair</v>
    <v>44617.706770833334</v>
    <v>5.2399999999999999E-3</v>
    <v>Korean Won/Chinese Renminbi FX Cross Rate</v>
    <v>5.2500000000000003E-3</v>
    <v>5.2500000000000003E-3</v>
    <v>5.2599999999999999E-3</v>
    <v>KRWCNY</v>
    <v>KRW/CNY</v>
  </rv>
  <rv s="1">
    <v>256</v>
  </rv>
  <rv s="0">
    <v>en-US</v>
    <v>avkdf2</v>
    <v>268435456</v>
    <v>1</v>
    <v>Powered by Refinitiv</v>
    <v>0</v>
    <v>MXN/CNY</v>
    <v>2</v>
    <v>13</v>
    <v>Finance</v>
    <v>4</v>
    <v>0.32879999999999998</v>
    <v>0.28839999999999999</v>
    <v>1.6999999999999999E-3</v>
    <v>5.5249999999999995E-3</v>
    <v>CNY</v>
    <v>MXN</v>
    <v>0.30969999999999998</v>
    <v>Currency Pair</v>
    <v>44617.707118055558</v>
    <v>0.30740000000000001</v>
    <v>Mexican Peso/Chinese Renminbi FX Cross Rate</v>
    <v>0.30769999999999997</v>
    <v>0.30769999999999997</v>
    <v>0.30940000000000001</v>
    <v>MXNCNY</v>
    <v>MXN/CNY</v>
  </rv>
  <rv s="1">
    <v>258</v>
  </rv>
  <rv s="0">
    <v>en-US</v>
    <v>avj5yc</v>
    <v>268435456</v>
    <v>1</v>
    <v>Powered by Refinitiv</v>
    <v>0</v>
    <v>MYR/CNY</v>
    <v>2</v>
    <v>13</v>
    <v>Finance</v>
    <v>4</v>
    <v>1.5995999999999999</v>
    <v>1.4964999999999999</v>
    <v>-2.2000000000000001E-3</v>
    <v>-1.4610000000000001E-3</v>
    <v>CNY</v>
    <v>MYR</v>
    <v>1.5085999999999999</v>
    <v>Currency Pair</v>
    <v>44617.645983796298</v>
    <v>1.5037</v>
    <v>Malaysian Ringgit/Chinese Renminbi FX Cross Rate</v>
    <v>1.5048999999999999</v>
    <v>1.5057</v>
    <v>1.5035000000000001</v>
    <v>MYRCNY</v>
    <v>MYR/CNY</v>
  </rv>
  <rv s="1">
    <v>260</v>
  </rv>
  <rv s="0">
    <v>en-US</v>
    <v>avnejc</v>
    <v>268435456</v>
    <v>1</v>
    <v>Powered by Refinitiv</v>
    <v>0</v>
    <v>NOK/CNY</v>
    <v>2</v>
    <v>13</v>
    <v>Finance</v>
    <v>4</v>
    <v>0.79390000000000005</v>
    <v>0.69110000000000005</v>
    <v>6.7999999999999996E-3</v>
    <v>9.6299999999999997E-3</v>
    <v>CNY</v>
    <v>NOK</v>
    <v>0.71430000000000005</v>
    <v>Currency Pair</v>
    <v>44617.707141203704</v>
    <v>0.70250000000000001</v>
    <v>Norwegian Krone/Chinese Renminbi FX Cross Rate</v>
    <v>0.70550000000000002</v>
    <v>0.70609999999999995</v>
    <v>0.71289999999999998</v>
    <v>NOKCNY</v>
    <v>NOK/CNY</v>
  </rv>
  <rv s="1">
    <v>262</v>
  </rv>
  <rv s="0">
    <v>en-US</v>
    <v>avmhp2</v>
    <v>268435456</v>
    <v>1</v>
    <v>Powered by Refinitiv</v>
    <v>0</v>
    <v>NZD/CNY</v>
    <v>2</v>
    <v>13</v>
    <v>Finance</v>
    <v>4</v>
    <v>4.8127000000000004</v>
    <v>4.1520999999999999</v>
    <v>2.1999999999999999E-2</v>
    <v>5.1959999999999992E-3</v>
    <v>CNY</v>
    <v>NZD</v>
    <v>4.2619999999999996</v>
    <v>Currency Pair</v>
    <v>44617.707048611112</v>
    <v>4.2281000000000004</v>
    <v>New Zealand Dollar/Chinese Renminbi FX Cross Rate</v>
    <v>4.2343000000000002</v>
    <v>4.2343000000000002</v>
    <v>4.2563000000000004</v>
    <v>NZDCNY</v>
    <v>NZD/CNY</v>
  </rv>
  <rv s="1">
    <v>264</v>
  </rv>
  <rv s="0">
    <v>en-US</v>
    <v>avpitc</v>
    <v>268435456</v>
    <v>1</v>
    <v>Powered by Refinitiv</v>
    <v>0</v>
    <v>PHP/CNY</v>
    <v>2</v>
    <v>13</v>
    <v>Finance</v>
    <v>4</v>
    <v>0.1358</v>
    <v>0.1226</v>
    <v>-2.7999999999999998E-4</v>
    <v>-2.2699999999999999E-3</v>
    <v>CNY</v>
    <v>PHP</v>
    <v>0.1234</v>
    <v>Currency Pair</v>
    <v>44617.685868055552</v>
    <v>0.1229</v>
    <v>Philippine Peso/Chinese Renminbi FX Cross Rate</v>
    <v>0.12330000000000001</v>
    <v>0.12330000000000001</v>
    <v>0.1231</v>
    <v>PHPCNY</v>
    <v>PHP/CNY</v>
  </rv>
  <rv s="1">
    <v>266</v>
  </rv>
  <rv s="0">
    <v>en-US</v>
    <v>avptfr</v>
    <v>268435456</v>
    <v>1</v>
    <v>Powered by Refinitiv</v>
    <v>0</v>
    <v>PLN/CNY</v>
    <v>2</v>
    <v>13</v>
    <v>Finance</v>
    <v>4</v>
    <v>1.7532000000000001</v>
    <v>1.4898</v>
    <v>1.1000000000000001E-3</v>
    <v>7.1949999999999998E-4</v>
    <v>CNY</v>
    <v>PLN</v>
    <v>1.5351999999999999</v>
    <v>Currency Pair</v>
    <v>44617.707106481481</v>
    <v>1.5108999999999999</v>
    <v>Polish Zloty/Chinese Renminbi FX Cross Rate</v>
    <v>1.5287999999999999</v>
    <v>1.5287999999999999</v>
    <v>1.5299</v>
    <v>PLNCNY</v>
    <v>PLN/CNY</v>
  </rv>
  <rv s="1">
    <v>268</v>
  </rv>
  <rv s="0">
    <v>en-US</v>
    <v>avqqa2</v>
    <v>268435456</v>
    <v>1</v>
    <v>Powered by Refinitiv</v>
    <v>0</v>
    <v>RUB/CNY</v>
    <v>2</v>
    <v>13</v>
    <v>Finance</v>
    <v>4</v>
    <v>9.2200000000000004E-2</v>
    <v>6.9900000000000004E-2</v>
    <v>1E-3</v>
    <v>1.3368999999999999E-2</v>
    <v>CNY</v>
    <v>RUB</v>
    <v>7.7299999999999994E-2</v>
    <v>Currency Pair</v>
    <v>44617.707106481481</v>
    <v>7.3499999999999996E-2</v>
    <v>Russian Rouble/Chinese Renminbi FX Cross Rate</v>
    <v>7.4700000000000003E-2</v>
    <v>7.4800000000000005E-2</v>
    <v>7.5800000000000006E-2</v>
    <v>RUBCNY</v>
    <v>RUB/CNY</v>
  </rv>
  <rv s="1">
    <v>270</v>
  </rv>
  <rv s="0">
    <v>en-US</v>
    <v>avuo8m</v>
    <v>268435456</v>
    <v>1</v>
    <v>Powered by Refinitiv</v>
    <v>0</v>
    <v>SEK/CNY</v>
    <v>2</v>
    <v>13</v>
    <v>Finance</v>
    <v>4</v>
    <v>0.78569999999999995</v>
    <v>0.65600000000000003</v>
    <v>3.4099999999999998E-3</v>
    <v>5.1129999999999995E-3</v>
    <v>CNY</v>
    <v>SEK</v>
    <v>0.67149999999999999</v>
    <v>Currency Pair</v>
    <v>44617.707129629627</v>
    <v>0.66200000000000003</v>
    <v>Swedish Krona/Chinese Renminbi FX Cross Rate</v>
    <v>0.66579999999999995</v>
    <v>0.66690000000000005</v>
    <v>0.67030000000000001</v>
    <v>SEKCNY</v>
    <v>SEK/CNY</v>
  </rv>
  <rv s="1">
    <v>272</v>
  </rv>
  <rv s="0">
    <v>en-US</v>
    <v>avt66h</v>
    <v>268435456</v>
    <v>1</v>
    <v>Powered by Refinitiv</v>
    <v>0</v>
    <v>SGD/CNY</v>
    <v>2</v>
    <v>13</v>
    <v>Finance</v>
    <v>4</v>
    <v>4.9036999999999997</v>
    <v>4.6341000000000001</v>
    <v>-2.2000000000000001E-3</v>
    <v>-4.7129999999999996E-4</v>
    <v>CNY</v>
    <v>SGD</v>
    <v>4.6783000000000001</v>
    <v>Currency Pair</v>
    <v>44617.707106481481</v>
    <v>4.6592000000000002</v>
    <v>Singapore Dollar/Chinese Renminbi FX Cross Rate</v>
    <v>4.6676000000000002</v>
    <v>4.6683000000000003</v>
    <v>4.6661000000000001</v>
    <v>SGDCNY</v>
    <v>SGD/CNY</v>
  </rv>
  <rv s="1">
    <v>274</v>
  </rv>
  <rv s="0">
    <v>en-US</v>
    <v>avvvoc</v>
    <v>268435456</v>
    <v>1</v>
    <v>Powered by Refinitiv</v>
    <v>0</v>
    <v>THB/CNY</v>
    <v>2</v>
    <v>13</v>
    <v>Finance</v>
    <v>4</v>
    <v>0.21560000000000001</v>
    <v>0.18740000000000001</v>
    <v>3.1E-4</v>
    <v>1.5989999999999999E-3</v>
    <v>CNY</v>
    <v>THB</v>
    <v>0.1951</v>
    <v>Currency Pair</v>
    <v>44617.706550925926</v>
    <v>0.1938</v>
    <v>Thai Baht/Chinese Renminbi FX Cross Rate</v>
    <v>0.1938</v>
    <v>0.1938</v>
    <v>0.19409999999999999</v>
    <v>THBCNY</v>
    <v>THB/CNY</v>
  </rv>
  <rv s="1">
    <v>276</v>
  </rv>
  <rv s="0">
    <v>en-US</v>
    <v>avwsim</v>
    <v>268435456</v>
    <v>1</v>
    <v>Powered by Refinitiv</v>
    <v>0</v>
    <v>TRY/CNY</v>
    <v>2</v>
    <v>13</v>
    <v>Finance</v>
    <v>4</v>
    <v>0.92800000000000005</v>
    <v>0.34699999999999998</v>
    <v>4.3E-3</v>
    <v>9.5580000000000005E-3</v>
    <v>CNY</v>
    <v>TRY</v>
    <v>0.45839999999999997</v>
    <v>Currency Pair</v>
    <v>44617.707071759258</v>
    <v>0.4471</v>
    <v>Turkish Lira/Chinese Renminbi FX Cross Rate</v>
    <v>0.4496</v>
    <v>0.44990000000000002</v>
    <v>0.45419999999999999</v>
    <v>TRYCNY</v>
    <v>TRY/CNY</v>
  </rv>
  <rv s="1">
    <v>278</v>
  </rv>
  <rv s="0">
    <v>en-US</v>
    <v>avvagh</v>
    <v>268435456</v>
    <v>1</v>
    <v>Powered by Refinitiv</v>
    <v>0</v>
    <v>TWD/CNY</v>
    <v>2</v>
    <v>13</v>
    <v>Finance</v>
    <v>4</v>
    <v>0.23430000000000001</v>
    <v>0.22389999999999999</v>
    <v>2.0000000000000001E-4</v>
    <v>8.8770000000000006E-4</v>
    <v>CNY</v>
    <v>TWD</v>
    <v>0.22620000000000001</v>
    <v>Currency Pair</v>
    <v>44617.706319444442</v>
    <v>0.22500000000000001</v>
    <v>Taiwan Dollar/Chinese Renminbi FX Cross Rate</v>
    <v>0.2253</v>
    <v>0.2253</v>
    <v>0.22550000000000001</v>
    <v>TWDCNY</v>
    <v>TWD/CNY</v>
  </rv>
  <rv s="1">
    <v>280</v>
  </rv>
  <rv s="0">
    <v>en-US</v>
    <v>avztmw</v>
    <v>268435456</v>
    <v>1</v>
    <v>Powered by Refinitiv</v>
    <v>0</v>
    <v>VND/CNY</v>
    <v>2</v>
    <v>13</v>
    <v>Finance</v>
    <v>4</v>
    <v>2.8509999999999999E-4</v>
    <v>2.7510000000000002E-4</v>
    <v>-4.4000000000000002E-7</v>
    <v>-1.588E-3</v>
    <v>CNY</v>
    <v>VND</v>
    <v>2.7680000000000001E-4</v>
    <v>Currency Pair</v>
    <v>44617.645972222221</v>
    <v>2.765E-4</v>
    <v>Vietnam Dong/Chinese Renminbi FX Cross Rate</v>
    <v>2.767E-4</v>
    <v>2.7700000000000001E-4</v>
    <v>2.766E-4</v>
    <v>VNDCNY</v>
    <v>VND/CNY</v>
  </rv>
  <rv s="1">
    <v>282</v>
  </rv>
  <rv s="0">
    <v>en-US</v>
    <v>avtrec</v>
    <v>268435456</v>
    <v>1</v>
    <v>Powered by Refinitiv</v>
    <v>0</v>
    <v>ZAR/CNY</v>
    <v>2</v>
    <v>13</v>
    <v>Finance</v>
    <v>4</v>
    <v>0.47720000000000001</v>
    <v>0.39029999999999998</v>
    <v>3.5999999999999999E-3</v>
    <v>8.744E-3</v>
    <v>CNY</v>
    <v>ZAR</v>
    <v>0.4178</v>
    <v>Currency Pair</v>
    <v>44617.707118055558</v>
    <v>0.4108</v>
    <v>South African Rand/Chinese Renminbi FX Cross Rate</v>
    <v>0.41170000000000001</v>
    <v>0.41170000000000001</v>
    <v>0.4153</v>
    <v>ZARCNY</v>
    <v>ZAR/CNY</v>
  </rv>
  <rv s="1">
    <v>284</v>
  </rv>
  <rv s="0">
    <v>en-US</v>
    <v>avymoc</v>
    <v>268435456</v>
    <v>1</v>
    <v>Powered by Refinitiv</v>
    <v>0</v>
    <v>USD/CZK</v>
    <v>2</v>
    <v>14</v>
    <v>Finance</v>
    <v>4</v>
    <v>22.925999999999998</v>
    <v>20.701000000000001</v>
    <v>-0.129</v>
    <v>-5.849E-3</v>
    <v>CZK</v>
    <v>USD</v>
    <v>22.363</v>
    <v>Currency Pair</v>
    <v>44617.707025462965</v>
    <v>21.91</v>
    <v>US Dollar/Czech Koruna FX Spot Rate</v>
    <v>22.111999999999998</v>
    <v>22.056000000000001</v>
    <v>21.927</v>
    <v>USDCZK</v>
    <v>USD/CZK</v>
  </rv>
  <rv s="1">
    <v>286</v>
  </rv>
  <rv s="0">
    <v>en-US</v>
    <v>av8umw</v>
    <v>268435456</v>
    <v>1</v>
    <v>Powered by Refinitiv</v>
    <v>0</v>
    <v>EUR/CZK</v>
    <v>2</v>
    <v>14</v>
    <v>Finance</v>
    <v>4</v>
    <v>26.434000000000001</v>
    <v>24.079000000000001</v>
    <v>5.0000000000000001E-3</v>
    <v>2.0259999999999999E-4</v>
    <v>CZK</v>
    <v>EUR</v>
    <v>24.983000000000001</v>
    <v>Currency Pair</v>
    <v>44617.707129629627</v>
    <v>24.622</v>
    <v>Euro/Czech Koruna FX Cross Rate</v>
    <v>24.683</v>
    <v>24.683</v>
    <v>24.687999999999999</v>
    <v>EURCZK</v>
    <v>EUR/CZK</v>
  </rv>
  <rv s="1">
    <v>288</v>
  </rv>
  <rv s="0">
    <v>en-US</v>
    <v>av4wlh</v>
    <v>268435456</v>
    <v>1</v>
    <v>Powered by Refinitiv</v>
    <v>0</v>
    <v>CNY/CZK</v>
    <v>2</v>
    <v>14</v>
    <v>Finance</v>
    <v>4</v>
    <v>3.5867</v>
    <v>3.2250000000000001</v>
    <v>-1.3899999999999999E-2</v>
    <v>-3.9889999999999995E-3</v>
    <v>CZK</v>
    <v>CNY</v>
    <v>3.5400999999999998</v>
    <v>Currency Pair</v>
    <v>44617.707025462965</v>
    <v>3.4685000000000001</v>
    <v>Chinese Renminbi/Czech Koruna FX Cross Rate</v>
    <v>3.4931999999999999</v>
    <v>3.4843999999999999</v>
    <v>3.4704999999999999</v>
    <v>CNYCZK</v>
    <v>CNY/CZK</v>
  </rv>
  <rv s="1">
    <v>290</v>
  </rv>
  <rv s="0">
    <v>en-US</v>
    <v>auxjqh</v>
    <v>268435456</v>
    <v>1</v>
    <v>Powered by Refinitiv</v>
    <v>0</v>
    <v>AUD/CZK</v>
    <v>2</v>
    <v>14</v>
    <v>Finance</v>
    <v>4</v>
    <v>17.122199999999999</v>
    <v>14.961499999999999</v>
    <v>2.5999999999999999E-2</v>
    <v>1.6459999999999999E-3</v>
    <v>CZK</v>
    <v>AUD</v>
    <v>16.073899999999998</v>
    <v>Currency Pair</v>
    <v>44617.707083333335</v>
    <v>15.7988</v>
    <v>Australian Dollar/Czech Koruna FX Cross Rate</v>
    <v>15.7965</v>
    <v>15.7965</v>
    <v>15.8225</v>
    <v>AUDCZK</v>
    <v>AUD/CZK</v>
  </rv>
  <rv s="1">
    <v>292</v>
  </rv>
  <rv s="0">
    <v>en-US</v>
    <v>av273m</v>
    <v>268435456</v>
    <v>1</v>
    <v>Powered by Refinitiv</v>
    <v>0</v>
    <v>BRL/CZK</v>
    <v>2</v>
    <v>14</v>
    <v>Finance</v>
    <v>4</v>
    <v>4.4720000000000004</v>
    <v>3.746</v>
    <v>-4.9000000000000002E-2</v>
    <v>-1.1385000000000001E-2</v>
    <v>CZK</v>
    <v>BRL</v>
    <v>4.3639999999999999</v>
    <v>Currency Pair</v>
    <v>44617.707118055558</v>
    <v>4.2430000000000003</v>
    <v>Brazilian Real/Czech Koruna FX Cross Rate</v>
    <v>4.3150000000000004</v>
    <v>4.3040000000000003</v>
    <v>4.2549999999999999</v>
    <v>BRLCZK</v>
    <v>BRL/CZK</v>
  </rv>
  <rv s="1">
    <v>294</v>
  </rv>
  <rv s="0">
    <v>en-US</v>
    <v>av3p5r</v>
    <v>268435456</v>
    <v>1</v>
    <v>Powered by Refinitiv</v>
    <v>0</v>
    <v>CAD/CZK</v>
    <v>2</v>
    <v>14</v>
    <v>Finance</v>
    <v>4</v>
    <v>18.0623</v>
    <v>16.5823</v>
    <v>-1.0699999999999999E-2</v>
    <v>-6.2160000000000004E-4</v>
    <v>CZK</v>
    <v>CAD</v>
    <v>17.46</v>
    <v>Currency Pair</v>
    <v>44617.707094907404</v>
    <v>17.169799999999999</v>
    <v>Canadian Dollar/Czech Koruna FX Cross Rate</v>
    <v>17.207100000000001</v>
    <v>17.212399999999999</v>
    <v>17.201699999999999</v>
    <v>CADCZK</v>
    <v>CAD/CZK</v>
  </rv>
  <rv s="1">
    <v>296</v>
  </rv>
  <rv s="0">
    <v>en-US</v>
    <v>avuzc7</v>
    <v>268435456</v>
    <v>1</v>
    <v>Powered by Refinitiv</v>
    <v>0</v>
    <v>CHF/CZK</v>
    <v>2</v>
    <v>14</v>
    <v>Finance</v>
    <v>4</v>
    <v>24.675999999999998</v>
    <v>22.876999999999999</v>
    <v>-0.17</v>
    <v>-7.1399999999999996E-3</v>
    <v>CZK</v>
    <v>CHF</v>
    <v>24.158000000000001</v>
    <v>Currency Pair</v>
    <v>44617.707141203704</v>
    <v>23.623000000000001</v>
    <v>Swiss Franc/Czech Koruna FX Cross Rate</v>
    <v>23.821000000000002</v>
    <v>23.811</v>
    <v>23.640999999999998</v>
    <v>CHFCZK</v>
    <v>CHF/CZK</v>
  </rv>
  <rv s="1">
    <v>298</v>
  </rv>
  <rv s="0">
    <v>en-US</v>
    <v>ave127</v>
    <v>268435456</v>
    <v>1</v>
    <v>Powered by Refinitiv</v>
    <v>0</v>
    <v>JPY/CZK</v>
    <v>2</v>
    <v>14</v>
    <v>Finance</v>
    <v>4</v>
    <v>0.20519999999999999</v>
    <v>0.1825</v>
    <v>-1.2310000000000001E-3</v>
    <v>-6.4489999999999999E-3</v>
    <v>CZK</v>
    <v>JPY</v>
    <v>0.19389999999999999</v>
    <v>Currency Pair</v>
    <v>44617.707071759258</v>
    <v>0.1895</v>
    <v>Japanese Yen/Czech Koruna FX Cross Rate</v>
    <v>0.19089999999999999</v>
    <v>0.19089999999999999</v>
    <v>0.18959999999999999</v>
    <v>JPYCZK</v>
    <v>JPY/CZK</v>
  </rv>
  <rv s="1">
    <v>300</v>
  </rv>
  <rv s="0">
    <v>en-US</v>
    <v>av71yc</v>
    <v>268435456</v>
    <v>1</v>
    <v>Powered by Refinitiv</v>
    <v>0</v>
    <v>DKK/CZK</v>
    <v>2</v>
    <v>14</v>
    <v>Finance</v>
    <v>4</v>
    <v>3.5545</v>
    <v>3.2364999999999999</v>
    <v>2.9999999999999997E-4</v>
    <v>9.0439999999999995E-5</v>
    <v>CZK</v>
    <v>DKK</v>
    <v>3.3574000000000002</v>
    <v>Currency Pair</v>
    <v>44617.707129629627</v>
    <v>3.3087</v>
    <v>Danish Krone/Czech Koruna FX Cross Rate</v>
    <v>3.3172999999999999</v>
    <v>3.3172000000000001</v>
    <v>3.3174999999999999</v>
    <v>DKKCZK</v>
    <v>DKK/CZK</v>
  </rv>
  <rv s="1">
    <v>302</v>
  </rv>
  <rv s="0">
    <v>en-US</v>
    <v>avyc2w</v>
    <v>268435456</v>
    <v>1</v>
    <v>Powered by Refinitiv</v>
    <v>0</v>
    <v>GBP/CZK</v>
    <v>2</v>
    <v>14</v>
    <v>Finance</v>
    <v>4</v>
    <v>30.83</v>
    <v>28.550999999999998</v>
    <v>-0.109</v>
    <v>-3.6949999999999999E-3</v>
    <v>CZK</v>
    <v>GBP</v>
    <v>29.907</v>
    <v>Currency Pair</v>
    <v>44617.707083333335</v>
    <v>29.381</v>
    <v>UK Pound Sterling/Czech Koruna FX Cross Rate</v>
    <v>29.501999999999999</v>
    <v>29.5</v>
    <v>29.390999999999998</v>
    <v>GBPCZK</v>
    <v>GBP/CZK</v>
  </rv>
  <rv s="1">
    <v>304</v>
  </rv>
  <rv s="0">
    <v>en-US</v>
    <v>avbl5r</v>
    <v>268435456</v>
    <v>1</v>
    <v>Powered by Refinitiv</v>
    <v>0</v>
    <v>HKD/CZK</v>
    <v>2</v>
    <v>14</v>
    <v>Finance</v>
    <v>4</v>
    <v>2.9403999999999999</v>
    <v>2.6669</v>
    <v>-1.67E-2</v>
    <v>-5.9119999999999997E-3</v>
    <v>CZK</v>
    <v>HKD</v>
    <v>2.8643000000000001</v>
    <v>Currency Pair</v>
    <v>44617.707129629627</v>
    <v>2.8058999999999998</v>
    <v>Hong Kong Dollar/Czech Koruna FX Cross Rate</v>
    <v>2.8248000000000002</v>
    <v>2.8248000000000002</v>
    <v>2.8081</v>
    <v>HKDCZK</v>
    <v>HKD/CZK</v>
  </rv>
  <rv s="1">
    <v>306</v>
  </rv>
  <rv s="0">
    <v>en-US</v>
    <v>avbvr7</v>
    <v>268435456</v>
    <v>1</v>
    <v>Powered by Refinitiv</v>
    <v>0</v>
    <v>HUF/CZK</v>
    <v>2</v>
    <v>14</v>
    <v>Finance</v>
    <v>4</v>
    <v>7.3709999999999998E-2</v>
    <v>6.5030000000000004E-2</v>
    <v>1.2899999999999999E-4</v>
    <v>1.916E-3</v>
    <v>CZK</v>
    <v>HUF</v>
    <v>6.7769999999999997E-2</v>
    <v>Currency Pair</v>
    <v>44617.707118055558</v>
    <v>6.7049999999999998E-2</v>
    <v>Hungarian Forint/Czech Koruna FX Cross Rate</v>
    <v>6.7360000000000003E-2</v>
    <v>6.7320000000000005E-2</v>
    <v>6.7449999999999996E-2</v>
    <v>HUFCZK</v>
    <v>HUF/CZK</v>
  </rv>
  <rv s="1">
    <v>308</v>
  </rv>
  <rv s="0">
    <v>en-US</v>
    <v>avcslh</v>
    <v>268435456</v>
    <v>1</v>
    <v>Powered by Refinitiv</v>
    <v>0</v>
    <v>IDR/CZK</v>
    <v>2</v>
    <v>14</v>
    <v>Finance</v>
    <v>4</v>
    <v>1.504E-2</v>
    <v>1.4450000000000001E-3</v>
    <v>-7.3000000000000004E-6</v>
    <v>-4.7610000000000005E-3</v>
    <v>CZK</v>
    <v>IDR</v>
    <v>1.5560000000000001E-3</v>
    <v>Currency Pair</v>
    <v>44617.707025462965</v>
    <v>1.5250000000000001E-3</v>
    <v>Indonesian Rupiah/Czech Koruna FX Cross Rate</v>
    <v>1.537E-3</v>
    <v>1.5330000000000001E-3</v>
    <v>1.526E-3</v>
    <v>IDRCZK</v>
    <v>IDR/CZK</v>
  </rv>
  <rv s="1">
    <v>310</v>
  </rv>
  <rv s="0">
    <v>en-US</v>
    <v>avchz2</v>
    <v>268435456</v>
    <v>1</v>
    <v>Powered by Refinitiv</v>
    <v>0</v>
    <v>INR/CZK</v>
    <v>2</v>
    <v>14</v>
    <v>Finance</v>
    <v>4</v>
    <v>0.30669999999999997</v>
    <v>0.28139999999999998</v>
    <v>1.8100000000000001E-4</v>
    <v>6.2060000000000001E-4</v>
    <v>CZK</v>
    <v>INR</v>
    <v>0.29649999999999999</v>
    <v>Currency Pair</v>
    <v>44617.707025462965</v>
    <v>0.29149999999999998</v>
    <v>Indian Rupee/Czech Koruna FX Cross Rate</v>
    <v>0.29239999999999999</v>
    <v>0.29160000000000003</v>
    <v>0.2918</v>
    <v>INRCZK</v>
    <v>INR/CZK</v>
  </rv>
  <rv s="1">
    <v>312</v>
  </rv>
  <rv s="0">
    <v>en-US</v>
    <v>avf8hw</v>
    <v>268435456</v>
    <v>1</v>
    <v>Powered by Refinitiv</v>
    <v>0</v>
    <v>KRW/CZK</v>
    <v>2</v>
    <v>14</v>
    <v>Finance</v>
    <v>4</v>
    <v>1.976E-2</v>
    <v>1.762E-2</v>
    <v>-1.5E-5</v>
    <v>-8.2030000000000004E-4</v>
    <v>CZK</v>
    <v>KRW</v>
    <v>1.856E-2</v>
    <v>Currency Pair</v>
    <v>44617.707025462965</v>
    <v>1.8249999999999999E-2</v>
    <v>Korean Won/Czech Koruna FX Cross Rate</v>
    <v>1.8290000000000001E-2</v>
    <v>1.8290000000000001E-2</v>
    <v>1.8270000000000002E-2</v>
    <v>KRWCZK</v>
    <v>KRW/CZK</v>
  </rv>
  <rv s="1">
    <v>314</v>
  </rv>
  <rv s="0">
    <v>en-US</v>
    <v>avkdw7</v>
    <v>268435456</v>
    <v>1</v>
    <v>Powered by Refinitiv</v>
    <v>0</v>
    <v>MXN/CZK</v>
    <v>2</v>
    <v>14</v>
    <v>Finance</v>
    <v>4</v>
    <v>1.0992</v>
    <v>1.0204</v>
    <v>1.7799999999999999E-3</v>
    <v>1.66E-3</v>
    <v>CZK</v>
    <v>MXN</v>
    <v>1.0922000000000001</v>
    <v>Currency Pair</v>
    <v>44617.707129629627</v>
    <v>1.0724</v>
    <v>Mexican Peso/Czech Koruna FX Cross Rate</v>
    <v>1.0724</v>
    <v>1.0724</v>
    <v>1.0741000000000001</v>
    <v>MXNCZK</v>
    <v>MXN/CZK</v>
  </rv>
  <rv s="1">
    <v>316</v>
  </rv>
  <rv s="0">
    <v>en-US</v>
    <v>avj6gh</v>
    <v>268435456</v>
    <v>1</v>
    <v>Powered by Refinitiv</v>
    <v>0</v>
    <v>MYR/CZK</v>
    <v>2</v>
    <v>14</v>
    <v>Finance</v>
    <v>4</v>
    <v>5.4355000000000002</v>
    <v>4.9936999999999996</v>
    <v>-2.8799999999999999E-2</v>
    <v>-5.4879999999999998E-3</v>
    <v>CZK</v>
    <v>MYR</v>
    <v>5.3244999999999996</v>
    <v>Currency Pair</v>
    <v>44617.707025462965</v>
    <v>5.2184999999999997</v>
    <v>Malaysian Ringgit/Czech Koruna FX Cross Rate</v>
    <v>5.2610000000000001</v>
    <v>5.2477</v>
    <v>5.2188999999999997</v>
    <v>MYRCZK</v>
    <v>MYR/CZK</v>
  </rv>
  <rv s="1">
    <v>318</v>
  </rv>
  <rv s="0">
    <v>en-US</v>
    <v>avnf1h</v>
    <v>268435456</v>
    <v>1</v>
    <v>Powered by Refinitiv</v>
    <v>0</v>
    <v>NOK/CZK</v>
    <v>2</v>
    <v>14</v>
    <v>Finance</v>
    <v>4</v>
    <v>2.6579000000000002</v>
    <v>2.3769</v>
    <v>1.37E-2</v>
    <v>5.5669999999999999E-3</v>
    <v>CZK</v>
    <v>NOK</v>
    <v>2.4921000000000002</v>
    <v>Currency Pair</v>
    <v>44617.707129629627</v>
    <v>2.4643000000000002</v>
    <v>Norwegian Krone/Czech Koruna FX Cross Rate</v>
    <v>2.4588000000000001</v>
    <v>2.4609999999999999</v>
    <v>2.4746999999999999</v>
    <v>NOKCZK</v>
    <v>NOK/CZK</v>
  </rv>
  <rv s="1">
    <v>320</v>
  </rv>
  <rv s="0">
    <v>en-US</v>
    <v>avmi77</v>
    <v>268435456</v>
    <v>1</v>
    <v>Powered by Refinitiv</v>
    <v>0</v>
    <v>NZD/CZK</v>
    <v>2</v>
    <v>14</v>
    <v>Finance</v>
    <v>4</v>
    <v>15.9643</v>
    <v>13.9748</v>
    <v>1.67E-2</v>
    <v>1.132E-3</v>
    <v>CZK</v>
    <v>NZD</v>
    <v>14.980499999999999</v>
    <v>Currency Pair</v>
    <v>44617.707048611112</v>
    <v>14.770300000000001</v>
    <v>New Zealand Dollar/Czech Koruna FX Cross Rate</v>
    <v>14.7577</v>
    <v>14.7577</v>
    <v>14.7744</v>
    <v>NZDCZK</v>
    <v>NZD/CZK</v>
  </rv>
  <rv s="1">
    <v>322</v>
  </rv>
  <rv s="0">
    <v>en-US</v>
    <v>avpjbh</v>
    <v>268435456</v>
    <v>1</v>
    <v>Powered by Refinitiv</v>
    <v>0</v>
    <v>PHP/CZK</v>
    <v>2</v>
    <v>14</v>
    <v>Finance</v>
    <v>4</v>
    <v>0.46029999999999999</v>
    <v>0.41</v>
    <v>-2.7230000000000002E-3</v>
    <v>-6.3349999999999995E-3</v>
    <v>CZK</v>
    <v>PHP</v>
    <v>0.43580000000000002</v>
    <v>Currency Pair</v>
    <v>44617.707025462965</v>
    <v>0.42709999999999998</v>
    <v>Philippine Peso/Czech Koruna FX Cross Rate</v>
    <v>0.43090000000000001</v>
    <v>0.4299</v>
    <v>0.42709999999999998</v>
    <v>PHPCZK</v>
    <v>PHP/CZK</v>
  </rv>
  <rv s="1">
    <v>324</v>
  </rv>
  <rv s="0">
    <v>en-US</v>
    <v>avptww</v>
    <v>268435456</v>
    <v>1</v>
    <v>Powered by Refinitiv</v>
    <v>0</v>
    <v>PLN/CZK</v>
    <v>2</v>
    <v>14</v>
    <v>Finance</v>
    <v>4</v>
    <v>5.8053999999999997</v>
    <v>5.2671999999999999</v>
    <v>-1.77E-2</v>
    <v>-3.3219999999999999E-3</v>
    <v>CZK</v>
    <v>PLN</v>
    <v>5.3624999999999998</v>
    <v>Currency Pair</v>
    <v>44617.707106481481</v>
    <v>5.3019999999999996</v>
    <v>Polish Zloty/Czech Koruna FX Cross Rate</v>
    <v>5.3284000000000002</v>
    <v>5.3281999999999998</v>
    <v>5.3105000000000002</v>
    <v>PLNCZK</v>
    <v>PLN/CZK</v>
  </rv>
  <rv s="1">
    <v>326</v>
  </rv>
  <rv s="0">
    <v>en-US</v>
    <v>avqqr7</v>
    <v>268435456</v>
    <v>1</v>
    <v>Powered by Refinitiv</v>
    <v>0</v>
    <v>RUB/CZK</v>
    <v>2</v>
    <v>14</v>
    <v>Finance</v>
    <v>4</v>
    <v>0.31929999999999997</v>
    <v>0.2457</v>
    <v>3.4030000000000002E-3</v>
    <v>1.3051E-2</v>
    <v>CZK</v>
    <v>RUB</v>
    <v>0.27029999999999998</v>
    <v>Currency Pair</v>
    <v>44617.707129629627</v>
    <v>0.25679999999999997</v>
    <v>Russian Rouble/Czech Koruna FX Cross Rate</v>
    <v>0.26040000000000002</v>
    <v>0.26069999999999999</v>
    <v>0.2641</v>
    <v>RUBCZK</v>
    <v>RUB/CZK</v>
  </rv>
  <rv s="1">
    <v>328</v>
  </rv>
  <rv s="0">
    <v>en-US</v>
    <v>avuopr</v>
    <v>268435456</v>
    <v>1</v>
    <v>Powered by Refinitiv</v>
    <v>0</v>
    <v>SEK/CZK</v>
    <v>2</v>
    <v>14</v>
    <v>Finance</v>
    <v>4</v>
    <v>2.601</v>
    <v>2.2747000000000002</v>
    <v>2.2000000000000001E-3</v>
    <v>9.4649999999999997E-4</v>
    <v>CZK</v>
    <v>SEK</v>
    <v>2.3494000000000002</v>
    <v>Currency Pair</v>
    <v>44617.707118055558</v>
    <v>2.3231000000000002</v>
    <v>Swedish Krona/Czech Koruna FX Cross Rate</v>
    <v>2.3203999999999998</v>
    <v>2.3243999999999998</v>
    <v>2.3266</v>
    <v>SEKCZK</v>
    <v>SEK/CZK</v>
  </rv>
  <rv s="1">
    <v>330</v>
  </rv>
  <rv s="0">
    <v>en-US</v>
    <v>avt6nm</v>
    <v>268435456</v>
    <v>1</v>
    <v>Powered by Refinitiv</v>
    <v>0</v>
    <v>SGD/CZK</v>
    <v>2</v>
    <v>14</v>
    <v>Finance</v>
    <v>4</v>
    <v>16.718900000000001</v>
    <v>15.5916</v>
    <v>-7.3700000000000002E-2</v>
    <v>-4.5300000000000002E-3</v>
    <v>CZK</v>
    <v>SGD</v>
    <v>16.511399999999998</v>
    <v>Currency Pair</v>
    <v>44617.707106481481</v>
    <v>16.190100000000001</v>
    <v>Singapore Dollar/Czech Koruna FX Cross Rate</v>
    <v>16.267900000000001</v>
    <v>16.270299999999999</v>
    <v>16.1966</v>
    <v>SGDCZK</v>
    <v>SGD/CZK</v>
  </rv>
  <rv s="1">
    <v>332</v>
  </rv>
  <rv s="0">
    <v>en-US</v>
    <v>avvw6h</v>
    <v>268435456</v>
    <v>1</v>
    <v>Powered by Refinitiv</v>
    <v>0</v>
    <v>THB/CZK</v>
    <v>2</v>
    <v>14</v>
    <v>Finance</v>
    <v>4</v>
    <v>68.500200000000007</v>
    <v>0.63619999999999999</v>
    <v>-1.6800000000000001E-3</v>
    <v>-2.4870000000000001E-3</v>
    <v>CZK</v>
    <v>THB</v>
    <v>0.68669999999999998</v>
    <v>Currency Pair</v>
    <v>44617.707025462965</v>
    <v>0.67430000000000001</v>
    <v>Thai Baht/Czech Koruna FX Cross Rate</v>
    <v>0.67549999999999999</v>
    <v>0.67549999999999999</v>
    <v>0.67379999999999995</v>
    <v>THBCZK</v>
    <v>THB/CZK</v>
  </rv>
  <rv s="1">
    <v>334</v>
  </rv>
  <rv s="0">
    <v>en-US</v>
    <v>avwszr</v>
    <v>268435456</v>
    <v>1</v>
    <v>Powered by Refinitiv</v>
    <v>0</v>
    <v>TRY/CZK</v>
    <v>2</v>
    <v>14</v>
    <v>Finance</v>
    <v>4</v>
    <v>3.0689000000000002</v>
    <v>1.2161</v>
    <v>8.8000000000000005E-3</v>
    <v>5.6120000000000007E-3</v>
    <v>CZK</v>
    <v>TRY</v>
    <v>1.5959000000000001</v>
    <v>Currency Pair</v>
    <v>44617.707083333335</v>
    <v>1.5628</v>
    <v>Turkish Lira/Czech Koruna FX Cross Rate</v>
    <v>1.5670999999999999</v>
    <v>1.5680000000000001</v>
    <v>1.5768</v>
    <v>TRYCZK</v>
    <v>TRY/CZK</v>
  </rv>
  <rv s="1">
    <v>336</v>
  </rv>
  <rv s="0">
    <v>en-US</v>
    <v>avvaxm</v>
    <v>268435456</v>
    <v>1</v>
    <v>Powered by Refinitiv</v>
    <v>0</v>
    <v>TWD/CZK</v>
    <v>2</v>
    <v>14</v>
    <v>Finance</v>
    <v>4</v>
    <v>0.82320000000000004</v>
    <v>0.73850000000000005</v>
    <v>-2.7000000000000001E-3</v>
    <v>-3.4380000000000001E-3</v>
    <v>CZK</v>
    <v>TWD</v>
    <v>0.79810000000000003</v>
    <v>Currency Pair</v>
    <v>44617.707025462965</v>
    <v>0.7823</v>
    <v>Taiwan Dollar/Czech Koruna FX Cross Rate</v>
    <v>0.78539999999999999</v>
    <v>0.78539999999999999</v>
    <v>0.78269999999999995</v>
    <v>TWDCZK</v>
    <v>TWD/CZK</v>
  </rv>
  <rv s="1">
    <v>338</v>
  </rv>
  <rv s="0">
    <v>en-US</v>
    <v>avzu52</v>
    <v>268435456</v>
    <v>1</v>
    <v>Powered by Refinitiv</v>
    <v>0</v>
    <v>VND/CZK</v>
    <v>2</v>
    <v>14</v>
    <v>Finance</v>
    <v>4</v>
    <v>1.011E-3</v>
    <v>8.9769999999999997E-4</v>
    <v>-5.4399999999999996E-6</v>
    <v>-5.6350000000000003E-3</v>
    <v>CZK</v>
    <v>VND</v>
    <v>9.7980000000000007E-4</v>
    <v>Currency Pair</v>
    <v>44617.707025462965</v>
    <v>9.6009999999999997E-4</v>
    <v>Vietnam Dong/Czech Koruna FX Cross Rate</v>
    <v>9.6790000000000005E-4</v>
    <v>9.655E-4</v>
    <v>9.6000000000000002E-4</v>
    <v>VNDCZK</v>
    <v>VND/CZK</v>
  </rv>
  <rv s="1">
    <v>340</v>
  </rv>
  <rv s="0">
    <v>en-US</v>
    <v>avtrvh</v>
    <v>268435456</v>
    <v>1</v>
    <v>Powered by Refinitiv</v>
    <v>0</v>
    <v>ZAR/CZK</v>
    <v>2</v>
    <v>14</v>
    <v>Finance</v>
    <v>4</v>
    <v>1.5580000000000001</v>
    <v>1.3561000000000001</v>
    <v>6.1999999999999998E-3</v>
    <v>4.3210000000000002E-3</v>
    <v>CZK</v>
    <v>ZAR</v>
    <v>1.4598</v>
    <v>Currency Pair</v>
    <v>44617.707118055558</v>
    <v>1.4376</v>
    <v>South African Rand/Czech Koruna FX Cross Rate</v>
    <v>1.4349000000000001</v>
    <v>1.4350000000000001</v>
    <v>1.4412</v>
    <v>ZARCZK</v>
    <v>ZAR/CZK</v>
  </rv>
  <rv s="1">
    <v>342</v>
  </rv>
  <rv s="0">
    <v>en-US</v>
    <v>avymr7</v>
    <v>268435456</v>
    <v>1</v>
    <v>Powered by Refinitiv</v>
    <v>0</v>
    <v>USD/DKK</v>
    <v>2</v>
    <v>15</v>
    <v>Finance</v>
    <v>4</v>
    <v>6.7005999999999997</v>
    <v>6.0609999999999999</v>
    <v>-3.9100000000000003E-2</v>
    <v>-5.8809999999999999E-3</v>
    <v>DKK</v>
    <v>USD</v>
    <v>6.6643999999999997</v>
    <v>Currency Pair</v>
    <v>44617.707129629627</v>
    <v>6.6051000000000002</v>
    <v>US Dollar/Danish Krone FX Spot Rate</v>
    <v>6.6478000000000002</v>
    <v>6.6479999999999997</v>
    <v>6.6089000000000002</v>
    <v>USDDKK</v>
    <v>USD/DKK</v>
  </rv>
  <rv s="1">
    <v>344</v>
  </rv>
  <rv s="0">
    <v>en-US</v>
    <v>av8upr</v>
    <v>268435456</v>
    <v>1</v>
    <v>Powered by Refinitiv</v>
    <v>0</v>
    <v>EUR/DKK</v>
    <v>2</v>
    <v>15</v>
    <v>Finance</v>
    <v>4</v>
    <v>7.4531000000000001</v>
    <v>7.4161000000000001</v>
    <v>-1E-4</v>
    <v>-1.344E-5</v>
    <v>DKK</v>
    <v>EUR</v>
    <v>7.4450000000000003</v>
    <v>Currency Pair</v>
    <v>44617.707118055558</v>
    <v>7.4387999999999996</v>
    <v>Euro/Danish Krone FX Cross Rate</v>
    <v>7.4398</v>
    <v>7.4398</v>
    <v>7.4397000000000002</v>
    <v>EURDKK</v>
    <v>EUR/DKK</v>
  </rv>
  <rv s="1">
    <v>346</v>
  </rv>
  <rv s="0">
    <v>en-US</v>
    <v>av4woc</v>
    <v>268435456</v>
    <v>1</v>
    <v>Powered by Refinitiv</v>
    <v>0</v>
    <v>CNY/DKK</v>
    <v>2</v>
    <v>15</v>
    <v>Finance</v>
    <v>4</v>
    <v>1.0585</v>
    <v>0.94089999999999996</v>
    <v>-4.1999999999999997E-3</v>
    <v>-3.999E-3</v>
    <v>DKK</v>
    <v>CNY</v>
    <v>1.0551999999999999</v>
    <v>Currency Pair</v>
    <v>44617.707129629627</v>
    <v>1.0456000000000001</v>
    <v>Chinese Renminbi/Danish Krone FX Cross Rate</v>
    <v>1.0502</v>
    <v>1.0502</v>
    <v>1.046</v>
    <v>CNYDKK</v>
    <v>CNY/DKK</v>
  </rv>
  <rv s="1">
    <v>348</v>
  </rv>
  <rv s="0">
    <v>en-US</v>
    <v>auxjtc</v>
    <v>268435456</v>
    <v>1</v>
    <v>Powered by Refinitiv</v>
    <v>0</v>
    <v>AUD/DKK</v>
    <v>2</v>
    <v>15</v>
    <v>Finance</v>
    <v>4</v>
    <v>4.8750999999999998</v>
    <v>4.5191999999999997</v>
    <v>7.7000000000000002E-3</v>
    <v>1.6170000000000002E-3</v>
    <v>DKK</v>
    <v>AUD</v>
    <v>4.7962999999999996</v>
    <v>Currency Pair</v>
    <v>44617.707129629627</v>
    <v>4.7462999999999997</v>
    <v>Australian Dollar/Danish Krone FX Cross Rate</v>
    <v>4.7613000000000003</v>
    <v>4.7613000000000003</v>
    <v>4.7690000000000001</v>
    <v>AUDDKK</v>
    <v>AUD/DKK</v>
  </rv>
  <rv s="1">
    <v>350</v>
  </rv>
  <rv s="0">
    <v>en-US</v>
    <v>av276h</v>
    <v>268435456</v>
    <v>1</v>
    <v>Powered by Refinitiv</v>
    <v>0</v>
    <v>BRL/DKK</v>
    <v>2</v>
    <v>15</v>
    <v>Finance</v>
    <v>4</v>
    <v>1.3310999999999999</v>
    <v>1.0618000000000001</v>
    <v>-1.4800000000000001E-2</v>
    <v>-1.1407E-2</v>
    <v>DKK</v>
    <v>BRL</v>
    <v>1.3084</v>
    <v>Currency Pair</v>
    <v>44617.707129629627</v>
    <v>1.2790999999999999</v>
    <v>Brazilian Real/Danish Krone FX Cross Rate</v>
    <v>1.2974000000000001</v>
    <v>1.2974000000000001</v>
    <v>1.2826</v>
    <v>BRLDKK</v>
    <v>BRL/DKK</v>
  </rv>
  <rv s="1">
    <v>352</v>
  </rv>
  <rv s="0">
    <v>en-US</v>
    <v>av3p8m</v>
    <v>268435456</v>
    <v>1</v>
    <v>Powered by Refinitiv</v>
    <v>0</v>
    <v>CAD/DKK</v>
    <v>2</v>
    <v>15</v>
    <v>Finance</v>
    <v>4</v>
    <v>5.2786999999999997</v>
    <v>4.8291000000000004</v>
    <v>-3.0999999999999999E-3</v>
    <v>-5.9749999999999994E-4</v>
    <v>DKK</v>
    <v>CAD</v>
    <v>5.2019000000000002</v>
    <v>Currency Pair</v>
    <v>44617.707118055558</v>
    <v>5.1761999999999997</v>
    <v>Canadian Dollar/Danish Krone FX Cross Rate</v>
    <v>5.1864999999999997</v>
    <v>5.1881000000000004</v>
    <v>5.1849999999999996</v>
    <v>CADDKK</v>
    <v>CAD/DKK</v>
  </rv>
  <rv s="1">
    <v>354</v>
  </rv>
  <rv s="0">
    <v>en-US</v>
    <v>avuzf2</v>
    <v>268435456</v>
    <v>1</v>
    <v>Powered by Refinitiv</v>
    <v>0</v>
    <v>CHF/DKK</v>
    <v>2</v>
    <v>15</v>
    <v>Finance</v>
    <v>4</v>
    <v>7.2403000000000004</v>
    <v>6.6649000000000003</v>
    <v>-5.1400000000000001E-2</v>
    <v>-7.1619999999999991E-3</v>
    <v>DKK</v>
    <v>CHF</v>
    <v>7.2020999999999997</v>
    <v>Currency Pair</v>
    <v>44617.707129629627</v>
    <v>7.1238000000000001</v>
    <v>Swiss Franc/Danish Krone FX Cross Rate</v>
    <v>7.1767000000000003</v>
    <v>7.1768999999999998</v>
    <v>7.1254999999999997</v>
    <v>CHFDKK</v>
    <v>CHF/DKK</v>
  </rv>
  <rv s="1">
    <v>356</v>
  </rv>
  <rv s="0">
    <v>en-US</v>
    <v>av6qcw</v>
    <v>268435456</v>
    <v>1</v>
    <v>Powered by Refinitiv</v>
    <v>0</v>
    <v>CZK/DKK</v>
    <v>2</v>
    <v>15</v>
    <v>Finance</v>
    <v>4</v>
    <v>0.30869999999999997</v>
    <v>0.28100000000000003</v>
    <v>1E-3</v>
    <v>3.3310000000000002E-3</v>
    <v>DKK</v>
    <v>CZK</v>
    <v>0.30220000000000002</v>
    <v>Currency Pair</v>
    <v>44617.707129629627</v>
    <v>0.2979</v>
    <v>Czech Koruna/Danish Krone FX Cross Rate</v>
    <v>0.30020000000000002</v>
    <v>0.30020000000000002</v>
    <v>0.30120000000000002</v>
    <v>CZKDKK</v>
    <v>CZK/DKK</v>
  </rv>
  <rv s="1">
    <v>358</v>
  </rv>
  <rv s="0">
    <v>en-US</v>
    <v>avyc5r</v>
    <v>268435456</v>
    <v>1</v>
    <v>Powered by Refinitiv</v>
    <v>0</v>
    <v>GBP/DKK</v>
    <v>2</v>
    <v>15</v>
    <v>Finance</v>
    <v>4</v>
    <v>8.9786999999999999</v>
    <v>8.5149000000000008</v>
    <v>-3.5200000000000002E-2</v>
    <v>-3.9589999999999998E-3</v>
    <v>DKK</v>
    <v>GBP</v>
    <v>8.9161999999999999</v>
    <v>Currency Pair</v>
    <v>44617.707141203704</v>
    <v>8.8529999999999998</v>
    <v>UK Pound Sterling/Danish Krone FX Cross Rate</v>
    <v>8.8914000000000009</v>
    <v>8.8917000000000002</v>
    <v>8.8565000000000005</v>
    <v>GBPDKK</v>
    <v>GBP/DKK</v>
  </rv>
  <rv s="1">
    <v>360</v>
  </rv>
  <rv s="0">
    <v>en-US</v>
    <v>avbl8m</v>
    <v>268435456</v>
    <v>1</v>
    <v>Powered by Refinitiv</v>
    <v>0</v>
    <v>HKD/DKK</v>
    <v>2</v>
    <v>15</v>
    <v>Finance</v>
    <v>4</v>
    <v>0.85860000000000003</v>
    <v>0.78080000000000005</v>
    <v>-5.1000000000000004E-3</v>
    <v>-5.9899999999999997E-3</v>
    <v>DKK</v>
    <v>HKD</v>
    <v>0.85350000000000004</v>
    <v>Currency Pair</v>
    <v>44617.707129629627</v>
    <v>0.8458</v>
    <v>Hong Kong Dollar/Danish Krone FX Cross Rate</v>
    <v>0.85140000000000005</v>
    <v>0.85140000000000005</v>
    <v>0.84630000000000005</v>
    <v>HKDDKK</v>
    <v>HKD/DKK</v>
  </rv>
  <rv s="1">
    <v>362</v>
  </rv>
  <rv s="0">
    <v>en-US</v>
    <v>avbvu2</v>
    <v>268435456</v>
    <v>1</v>
    <v>Powered by Refinitiv</v>
    <v>0</v>
    <v>HUF/DKK</v>
    <v>2</v>
    <v>15</v>
    <v>Finance</v>
    <v>4</v>
    <v>2.155E-2</v>
    <v>1.934E-2</v>
    <v>4.0000000000000003E-5</v>
    <v>1.9710000000000001E-3</v>
    <v>DKK</v>
    <v>HUF</v>
    <v>2.0389999999999998E-2</v>
    <v>Currency Pair</v>
    <v>44617.707118055558</v>
    <v>2.0140000000000002E-2</v>
    <v>Hungarian Forint/Danish Krone FX Cross Rate</v>
    <v>2.0289999999999999E-2</v>
    <v>2.0289999999999999E-2</v>
    <v>2.0330000000000001E-2</v>
    <v>HUFDKK</v>
    <v>HUF/DKK</v>
  </rv>
  <rv s="1">
    <v>364</v>
  </rv>
  <rv s="0">
    <v>en-US</v>
    <v>avcsoc</v>
    <v>268435456</v>
    <v>1</v>
    <v>Powered by Refinitiv</v>
    <v>0</v>
    <v>IDR/DKK</v>
    <v>2</v>
    <v>15</v>
    <v>Finance</v>
    <v>4</v>
    <v>4.66E-4</v>
    <v>4.2099999999999999E-4</v>
    <v>-1.9999999999999999E-6</v>
    <v>-4.3290000000000004E-3</v>
    <v>DKK</v>
    <v>IDR</v>
    <v>4.64E-4</v>
    <v>Currency Pair</v>
    <v>44617.707129629627</v>
    <v>4.6000000000000001E-4</v>
    <v>Indonesian Rupiah/Danish Krone FX Cross Rate</v>
    <v>4.6200000000000001E-4</v>
    <v>4.6200000000000001E-4</v>
    <v>4.6000000000000001E-4</v>
    <v>IDRDKK</v>
    <v>IDR/DKK</v>
  </rv>
  <rv s="1">
    <v>366</v>
  </rv>
  <rv s="0">
    <v>en-US</v>
    <v>avci2w</v>
    <v>268435456</v>
    <v>1</v>
    <v>Powered by Refinitiv</v>
    <v>0</v>
    <v>INR/DKK</v>
    <v>2</v>
    <v>15</v>
    <v>Finance</v>
    <v>4</v>
    <v>8.9300000000000004E-2</v>
    <v>8.1799999999999998E-2</v>
    <v>1E-4</v>
    <v>1.1379999999999999E-3</v>
    <v>DKK</v>
    <v>INR</v>
    <v>8.8499999999999995E-2</v>
    <v>Currency Pair</v>
    <v>44617.707129629627</v>
    <v>8.7900000000000006E-2</v>
    <v>Indian Rupee/Danish Krone FX Cross Rate</v>
    <v>8.7900000000000006E-2</v>
    <v>8.7900000000000006E-2</v>
    <v>8.7999999999999995E-2</v>
    <v>INRDKK</v>
    <v>INR/DKK</v>
  </rv>
  <rv s="1">
    <v>368</v>
  </rv>
  <rv s="0">
    <v>en-US</v>
    <v>ave152</v>
    <v>268435456</v>
    <v>1</v>
    <v>Powered by Refinitiv</v>
    <v>0</v>
    <v>JPY/DKK</v>
    <v>2</v>
    <v>15</v>
    <v>Finance</v>
    <v>4</v>
    <v>5.8369999999999998E-2</v>
    <v>5.5419999999999997E-2</v>
    <v>-3.7800000000000003E-4</v>
    <v>-6.5700000000000003E-3</v>
    <v>DKK</v>
    <v>JPY</v>
    <v>5.781E-2</v>
    <v>Currency Pair</v>
    <v>44617.707118055558</v>
    <v>5.7149999999999999E-2</v>
    <v>Japanese Yen/Danish Krone FX Cross Rate</v>
    <v>5.7529999999999998E-2</v>
    <v>5.7529999999999998E-2</v>
    <v>5.7160000000000002E-2</v>
    <v>JPYDKK</v>
    <v>JPY/DKK</v>
  </rv>
  <rv s="1">
    <v>370</v>
  </rv>
  <rv s="0">
    <v>en-US</v>
    <v>avf8kr</v>
    <v>268435456</v>
    <v>1</v>
    <v>Powered by Refinitiv</v>
    <v>0</v>
    <v>KRW/DKK</v>
    <v>2</v>
    <v>15</v>
    <v>Finance</v>
    <v>4</v>
    <v>5.633E-3</v>
    <v>5.3210000000000002E-3</v>
    <v>-5.0000000000000004E-6</v>
    <v>-9.0709999999999999E-4</v>
    <v>DKK</v>
    <v>KRW</v>
    <v>5.5389999999999997E-3</v>
    <v>Currency Pair</v>
    <v>44617.707129629627</v>
    <v>5.5050000000000003E-3</v>
    <v>Korean Won/Danish Krone FX Cross Rate</v>
    <v>5.5120000000000004E-3</v>
    <v>5.5120000000000004E-3</v>
    <v>5.5069999999999997E-3</v>
    <v>KRWDKK</v>
    <v>KRW/DKK</v>
  </rv>
  <rv s="1">
    <v>372</v>
  </rv>
  <rv s="0">
    <v>en-US</v>
    <v>avkdz2</v>
    <v>268435456</v>
    <v>1</v>
    <v>Powered by Refinitiv</v>
    <v>0</v>
    <v>MXN/DKK</v>
    <v>2</v>
    <v>15</v>
    <v>Finance</v>
    <v>4</v>
    <v>0.32679999999999998</v>
    <v>0.28939999999999999</v>
    <v>5.0000000000000001E-4</v>
    <v>1.547E-3</v>
    <v>DKK</v>
    <v>MXN</v>
    <v>0.32619999999999999</v>
    <v>Currency Pair</v>
    <v>44617.707083333335</v>
    <v>0.32300000000000001</v>
    <v>Mexican Peso/Danish Krone FX Cross Rate</v>
    <v>0.32319999999999999</v>
    <v>0.32319999999999999</v>
    <v>0.32369999999999999</v>
    <v>MXNDKK</v>
    <v>MXN/DKK</v>
  </rv>
  <rv s="1">
    <v>374</v>
  </rv>
  <rv s="0">
    <v>en-US</v>
    <v>avj6jc</v>
    <v>268435456</v>
    <v>1</v>
    <v>Powered by Refinitiv</v>
    <v>0</v>
    <v>MYR/DKK</v>
    <v>2</v>
    <v>15</v>
    <v>Finance</v>
    <v>4</v>
    <v>1.5962000000000001</v>
    <v>1.4621</v>
    <v>-8.6999999999999994E-3</v>
    <v>-5.5000000000000005E-3</v>
    <v>DKK</v>
    <v>MYR</v>
    <v>1.5862000000000001</v>
    <v>Currency Pair</v>
    <v>44617.707129629627</v>
    <v>1.5731999999999999</v>
    <v>Malaysian Ringgit/Danish Krone FX Cross Rate</v>
    <v>1.5817000000000001</v>
    <v>1.5817000000000001</v>
    <v>1.573</v>
    <v>MYRDKK</v>
    <v>MYR/DKK</v>
  </rv>
  <rv s="1">
    <v>376</v>
  </rv>
  <rv s="0">
    <v>en-US</v>
    <v>avnf4c</v>
    <v>268435456</v>
    <v>1</v>
    <v>Powered by Refinitiv</v>
    <v>0</v>
    <v>NOK/DKK</v>
    <v>2</v>
    <v>15</v>
    <v>Finance</v>
    <v>4</v>
    <v>0.76990000000000003</v>
    <v>0.69469999999999998</v>
    <v>4.1000000000000003E-3</v>
    <v>5.5269999999999998E-3</v>
    <v>DKK</v>
    <v>NOK</v>
    <v>0.74809999999999999</v>
    <v>Currency Pair</v>
    <v>44617.707129629627</v>
    <v>0.74060000000000004</v>
    <v>Norwegian Krone/Danish Krone FX Cross Rate</v>
    <v>0.74180000000000001</v>
    <v>0.74180000000000001</v>
    <v>0.74590000000000001</v>
    <v>NOKDKK</v>
    <v>NOK/DKK</v>
  </rv>
  <rv s="1">
    <v>378</v>
  </rv>
  <rv s="0">
    <v>en-US</v>
    <v>avmia2</v>
    <v>268435456</v>
    <v>1</v>
    <v>Powered by Refinitiv</v>
    <v>0</v>
    <v>NZD/DKK</v>
    <v>2</v>
    <v>15</v>
    <v>Finance</v>
    <v>4</v>
    <v>4.6285999999999996</v>
    <v>4.2774999999999999</v>
    <v>4.8999999999999998E-3</v>
    <v>1.1020000000000001E-3</v>
    <v>DKK</v>
    <v>NZD</v>
    <v>4.4724000000000004</v>
    <v>Currency Pair</v>
    <v>44617.707129629627</v>
    <v>4.4420999999999999</v>
    <v>New Zealand Dollar/Danish Krone FX Cross Rate</v>
    <v>4.4481999999999999</v>
    <v>4.4481999999999999</v>
    <v>4.4531000000000001</v>
    <v>NZDDKK</v>
    <v>NZD/DKK</v>
  </rv>
  <rv s="1">
    <v>380</v>
  </rv>
  <rv s="0">
    <v>en-US</v>
    <v>avpjec</v>
    <v>268435456</v>
    <v>1</v>
    <v>Powered by Refinitiv</v>
    <v>0</v>
    <v>PHP/DKK</v>
    <v>2</v>
    <v>15</v>
    <v>Finance</v>
    <v>4</v>
    <v>0.13270000000000001</v>
    <v>0.1229</v>
    <v>-8.3000000000000001E-4</v>
    <v>-6.4059999999999994E-3</v>
    <v>DKK</v>
    <v>PHP</v>
    <v>0.12989999999999999</v>
    <v>Currency Pair</v>
    <v>44617.707129629627</v>
    <v>0.12870000000000001</v>
    <v>Philippine Peso/Danish Krone FX Cross Rate</v>
    <v>0.12959999999999999</v>
    <v>0.12959999999999999</v>
    <v>0.12870000000000001</v>
    <v>PHPDKK</v>
    <v>PHP/DKK</v>
  </rv>
  <rv s="1">
    <v>382</v>
  </rv>
  <rv s="0">
    <v>en-US</v>
    <v>avptzr</v>
    <v>268435456</v>
    <v>1</v>
    <v>Powered by Refinitiv</v>
    <v>0</v>
    <v>PLN/DKK</v>
    <v>2</v>
    <v>15</v>
    <v>Finance</v>
    <v>4</v>
    <v>1.6717</v>
    <v>1.5707</v>
    <v>-5.5999999999999999E-3</v>
    <v>-3.4870000000000001E-3</v>
    <v>DKK</v>
    <v>PLN</v>
    <v>1.6112</v>
    <v>Currency Pair</v>
    <v>44617.707048611112</v>
    <v>1.5933999999999999</v>
    <v>Polish Zloty/Danish Krone FX Cross Rate</v>
    <v>1.6059000000000001</v>
    <v>1.6060000000000001</v>
    <v>1.6004</v>
    <v>PLNDKK</v>
    <v>PLN/DKK</v>
  </rv>
  <rv s="1">
    <v>384</v>
  </rv>
  <rv s="0">
    <v>en-US</v>
    <v>avqqu2</v>
    <v>268435456</v>
    <v>1</v>
    <v>Powered by Refinitiv</v>
    <v>0</v>
    <v>RUB/DKK</v>
    <v>2</v>
    <v>15</v>
    <v>Finance</v>
    <v>4</v>
    <v>9.2490000000000003E-2</v>
    <v>7.3270000000000002E-2</v>
    <v>6.87E-4</v>
    <v>8.7410000000000005E-3</v>
    <v>DKK</v>
    <v>RUB</v>
    <v>8.1180000000000002E-2</v>
    <v>Currency Pair</v>
    <v>44617.707118055558</v>
    <v>7.7160000000000006E-2</v>
    <v>Russian Rouble/Danish Krone FX Cross Rate</v>
    <v>7.8589999999999993E-2</v>
    <v>7.8589999999999993E-2</v>
    <v>7.9280000000000003E-2</v>
    <v>RUBDKK</v>
    <v>RUB/DKK</v>
  </rv>
  <rv s="1">
    <v>386</v>
  </rv>
  <rv s="0">
    <v>en-US</v>
    <v>avuosm</v>
    <v>268435456</v>
    <v>1</v>
    <v>Powered by Refinitiv</v>
    <v>0</v>
    <v>SEK/DKK</v>
    <v>2</v>
    <v>15</v>
    <v>Finance</v>
    <v>4</v>
    <v>0.754</v>
    <v>0.69240000000000002</v>
    <v>6.9999999999999999E-4</v>
    <v>9.9909999999999994E-4</v>
    <v>DKK</v>
    <v>SEK</v>
    <v>0.70489999999999997</v>
    <v>Currency Pair</v>
    <v>44617.707129629627</v>
    <v>0.69769999999999999</v>
    <v>Swedish Krona/Danish Krone FX Cross Rate</v>
    <v>0.69940000000000002</v>
    <v>0.7006</v>
    <v>0.70130000000000003</v>
    <v>SEKDKK</v>
    <v>SEK/DKK</v>
  </rv>
  <rv s="1">
    <v>388</v>
  </rv>
  <rv s="0">
    <v>en-US</v>
    <v>avt6qh</v>
    <v>268435456</v>
    <v>1</v>
    <v>Powered by Refinitiv</v>
    <v>0</v>
    <v>SGD/DKK</v>
    <v>2</v>
    <v>15</v>
    <v>Finance</v>
    <v>4</v>
    <v>4.9404000000000003</v>
    <v>4.5606999999999998</v>
    <v>-2.24E-2</v>
    <v>-4.568E-3</v>
    <v>DKK</v>
    <v>SGD</v>
    <v>4.9214000000000002</v>
    <v>Currency Pair</v>
    <v>44617.707129629627</v>
    <v>4.8818000000000001</v>
    <v>Singapore Dollar/Danish Krone FX Cross Rate</v>
    <v>4.9034000000000004</v>
    <v>4.9040999999999997</v>
    <v>4.8817000000000004</v>
    <v>SGDDKK</v>
    <v>SGD/DKK</v>
  </rv>
  <rv s="1">
    <v>390</v>
  </rv>
  <rv s="0">
    <v>en-US</v>
    <v>avvw9c</v>
    <v>268435456</v>
    <v>1</v>
    <v>Powered by Refinitiv</v>
    <v>0</v>
    <v>THB/DKK</v>
    <v>2</v>
    <v>15</v>
    <v>Finance</v>
    <v>4</v>
    <v>0.20499999999999999</v>
    <v>0.18759999999999999</v>
    <v>-5.0000000000000001E-4</v>
    <v>-2.4560000000000003E-3</v>
    <v>DKK</v>
    <v>THB</v>
    <v>0.20499999999999999</v>
    <v>Currency Pair</v>
    <v>44617.707129629627</v>
    <v>0.20319999999999999</v>
    <v>Thai Baht/Danish Krone FX Cross Rate</v>
    <v>0.2036</v>
    <v>0.2036</v>
    <v>0.2031</v>
    <v>THBDKK</v>
    <v>THB/DKK</v>
  </rv>
  <rv s="1">
    <v>392</v>
  </rv>
  <rv s="0">
    <v>en-US</v>
    <v>avwt3m</v>
    <v>268435456</v>
    <v>1</v>
    <v>Powered by Refinitiv</v>
    <v>0</v>
    <v>TRY/DKK</v>
    <v>2</v>
    <v>15</v>
    <v>Finance</v>
    <v>4</v>
    <v>0.88149999999999995</v>
    <v>0.3584</v>
    <v>2.7000000000000001E-3</v>
    <v>5.7130000000000002E-3</v>
    <v>DKK</v>
    <v>TRY</v>
    <v>0.48159999999999997</v>
    <v>Currency Pair</v>
    <v>44617.707129629627</v>
    <v>0.46960000000000002</v>
    <v>Turkish Lira/Danish Krone FX Cross Rate</v>
    <v>0.47260000000000002</v>
    <v>0.47260000000000002</v>
    <v>0.4753</v>
    <v>TRYDKK</v>
    <v>TRY/DKK</v>
  </rv>
  <rv s="1">
    <v>394</v>
  </rv>
  <rv s="0">
    <v>en-US</v>
    <v>avvb1h</v>
    <v>268435456</v>
    <v>1</v>
    <v>Powered by Refinitiv</v>
    <v>0</v>
    <v>TWD/DKK</v>
    <v>2</v>
    <v>15</v>
    <v>Finance</v>
    <v>4</v>
    <v>0.24060000000000001</v>
    <v>0.2162</v>
    <v>-8.1999999999999998E-4</v>
    <v>-3.4640000000000001E-3</v>
    <v>DKK</v>
    <v>TWD</v>
    <v>0.23799999999999999</v>
    <v>Currency Pair</v>
    <v>44617.707106481481</v>
    <v>0.2359</v>
    <v>Taiwan Dollar/Danish Krone FX Cross Rate</v>
    <v>0.23669999999999999</v>
    <v>0.23669999999999999</v>
    <v>0.2359</v>
    <v>TWDDKK</v>
    <v>TWD/DKK</v>
  </rv>
  <rv s="1">
    <v>396</v>
  </rv>
  <rv s="0">
    <v>en-US</v>
    <v>avzu7w</v>
    <v>268435456</v>
    <v>1</v>
    <v>Powered by Refinitiv</v>
    <v>0</v>
    <v>VND/DKK</v>
    <v>2</v>
    <v>15</v>
    <v>Finance</v>
    <v>4</v>
    <v>2.9540000000000002E-4</v>
    <v>2.6279999999999999E-4</v>
    <v>-1.5999999999999999E-6</v>
    <v>-5.4979999999999994E-3</v>
    <v>DKK</v>
    <v>VND</v>
    <v>2.9189999999999999E-4</v>
    <v>Currency Pair</v>
    <v>44617.707129629627</v>
    <v>2.8939999999999999E-4</v>
    <v>Vietnam Dong/Danish Krone FX Cross Rate</v>
    <v>2.9100000000000003E-4</v>
    <v>2.9100000000000003E-4</v>
    <v>2.8939999999999999E-4</v>
    <v>VNDDKK</v>
    <v>VND/DKK</v>
  </rv>
  <rv s="1">
    <v>398</v>
  </rv>
  <rv s="0">
    <v>en-US</v>
    <v>avtryc</v>
    <v>268435456</v>
    <v>1</v>
    <v>Powered by Refinitiv</v>
    <v>0</v>
    <v>ZAR/DKK</v>
    <v>2</v>
    <v>15</v>
    <v>Finance</v>
    <v>4</v>
    <v>0.45590000000000003</v>
    <v>0.40189999999999998</v>
    <v>1.9E-3</v>
    <v>4.3930000000000002E-3</v>
    <v>DKK</v>
    <v>ZAR</v>
    <v>0.4385</v>
    <v>Currency Pair</v>
    <v>44617.707129629627</v>
    <v>0.432</v>
    <v>South African Rand/Danish Krone FX Cross Rate</v>
    <v>0.4325</v>
    <v>0.4325</v>
    <v>0.43440000000000001</v>
    <v>ZARDKK</v>
    <v>ZAR/DKK</v>
  </rv>
  <rv s="1">
    <v>400</v>
  </rv>
  <rv s="0">
    <v>en-US</v>
    <v>avyn9c</v>
    <v>268435456</v>
    <v>1</v>
    <v>Powered by Refinitiv</v>
    <v>0</v>
    <v>USD/EUR</v>
    <v>2</v>
    <v>16</v>
    <v>Finance</v>
    <v>4</v>
    <v>0.90029999999999999</v>
    <v>0.81510000000000005</v>
    <v>-5.4000000000000003E-3</v>
    <v>-6.045E-3</v>
    <v>EUR</v>
    <v>USD</v>
    <v>0.89549999999999996</v>
    <v>Currency Pair</v>
    <v>44617.707118055558</v>
    <v>0.88749999999999996</v>
    <v>US Dollar/Euro FX Cross Rate</v>
    <v>0.89339999999999997</v>
    <v>0.89329999999999998</v>
    <v>0.88790000000000002</v>
    <v>USDEUR</v>
    <v>USD/EUR</v>
  </rv>
  <rv s="1">
    <v>402</v>
  </rv>
  <rv s="0">
    <v>en-US</v>
    <v>av4x6h</v>
    <v>268435456</v>
    <v>1</v>
    <v>Powered by Refinitiv</v>
    <v>0</v>
    <v>CNY/EUR</v>
    <v>2</v>
    <v>16</v>
    <v>Finance</v>
    <v>4</v>
    <v>0.14219999999999999</v>
    <v>0.1265</v>
    <v>-5.6999999999999998E-4</v>
    <v>-4.0390000000000001E-3</v>
    <v>EUR</v>
    <v>CNY</v>
    <v>0.14180000000000001</v>
    <v>Currency Pair</v>
    <v>44617.707118055558</v>
    <v>0.14050000000000001</v>
    <v>Chinese Renminbi/Euro FX Cross Rate</v>
    <v>0.1411</v>
    <v>0.1411</v>
    <v>0.14050000000000001</v>
    <v>CNYEUR</v>
    <v>CNY/EUR</v>
  </rv>
  <rv s="1">
    <v>404</v>
  </rv>
  <rv s="0">
    <v>en-US</v>
    <v>auxkbh</v>
    <v>268435456</v>
    <v>1</v>
    <v>Powered by Refinitiv</v>
    <v>0</v>
    <v>AUD/EUR</v>
    <v>2</v>
    <v>16</v>
    <v>Finance</v>
    <v>4</v>
    <v>0.65549999999999997</v>
    <v>0.60770000000000002</v>
    <v>1E-3</v>
    <v>1.5629999999999999E-3</v>
    <v>EUR</v>
    <v>AUD</v>
    <v>0.64439999999999997</v>
    <v>Currency Pair</v>
    <v>44617.707129629627</v>
    <v>0.63759999999999994</v>
    <v>Australian Dollar/Euro FX Cross Rate</v>
    <v>0.63990000000000002</v>
    <v>0.63970000000000005</v>
    <v>0.64070000000000005</v>
    <v>AUDEUR</v>
    <v>AUD/EUR</v>
  </rv>
  <rv s="1">
    <v>406</v>
  </rv>
  <rv s="0">
    <v>en-US</v>
    <v>av27nm</v>
    <v>268435456</v>
    <v>1</v>
    <v>Powered by Refinitiv</v>
    <v>0</v>
    <v>BRL/EUR</v>
    <v>2</v>
    <v>16</v>
    <v>Finance</v>
    <v>4</v>
    <v>0.1789</v>
    <v>0.14280000000000001</v>
    <v>-2E-3</v>
    <v>-1.1474E-2</v>
    <v>EUR</v>
    <v>BRL</v>
    <v>0.17580000000000001</v>
    <v>Currency Pair</v>
    <v>44617.707106481481</v>
    <v>0.1719</v>
    <v>Brazilian Real/Euro FX Cross Rate</v>
    <v>0.1744</v>
    <v>0.17430000000000001</v>
    <v>0.17230000000000001</v>
    <v>BRLEUR</v>
    <v>BRL/EUR</v>
  </rv>
  <rv s="1">
    <v>408</v>
  </rv>
  <rv s="0">
    <v>en-US</v>
    <v>av3ppr</v>
    <v>268435456</v>
    <v>1</v>
    <v>Powered by Refinitiv</v>
    <v>0</v>
    <v>CAD/EUR</v>
    <v>2</v>
    <v>16</v>
    <v>Finance</v>
    <v>4</v>
    <v>0.70920000000000005</v>
    <v>0.64939999999999998</v>
    <v>-4.0000000000000002E-4</v>
    <v>-5.7379999999999996E-4</v>
    <v>EUR</v>
    <v>CAD</v>
    <v>0.69899999999999995</v>
    <v>Currency Pair</v>
    <v>44617.707141203704</v>
    <v>0.6956</v>
    <v>Canadian Dollar/Euro FX Cross Rate</v>
    <v>0.69689999999999996</v>
    <v>0.69710000000000005</v>
    <v>0.69669999999999999</v>
    <v>CADEUR</v>
    <v>CAD/EUR</v>
  </rv>
  <rv s="1">
    <v>410</v>
  </rv>
  <rv s="0">
    <v>en-US</v>
    <v>avuzw7</v>
    <v>268435456</v>
    <v>1</v>
    <v>Powered by Refinitiv</v>
    <v>0</v>
    <v>CHF/EUR</v>
    <v>2</v>
    <v>16</v>
    <v>Finance</v>
    <v>4</v>
    <v>0.97289999999999999</v>
    <v>0.89610000000000001</v>
    <v>-7.0000000000000001E-3</v>
    <v>-7.2589999999999998E-3</v>
    <v>EUR</v>
    <v>CHF</v>
    <v>0.9677</v>
    <v>Currency Pair</v>
    <v>44617.707118055558</v>
    <v>0.95730000000000004</v>
    <v>Swiss Franc/Euro FX Cross Rate</v>
    <v>0.96450000000000002</v>
    <v>0.96430000000000005</v>
    <v>0.95730000000000004</v>
    <v>CHFEUR</v>
    <v>CHF/EUR</v>
  </rv>
  <rv s="1">
    <v>412</v>
  </rv>
  <rv s="0">
    <v>en-US</v>
    <v>av6qu2</v>
    <v>268435456</v>
    <v>1</v>
    <v>Powered by Refinitiv</v>
    <v>0</v>
    <v>CZK/EUR</v>
    <v>2</v>
    <v>16</v>
    <v>Finance</v>
    <v>4</v>
    <v>4.1489999999999999E-2</v>
    <v>3.7789999999999997E-2</v>
    <v>1.2999999999999999E-4</v>
    <v>3.2229999999999997E-3</v>
    <v>EUR</v>
    <v>CZK</v>
    <v>4.061E-2</v>
    <v>Currency Pair</v>
    <v>44617.707129629627</v>
    <v>4.0030000000000003E-2</v>
    <v>Czech Koruna/Euro FX Cross Rate</v>
    <v>4.0340000000000001E-2</v>
    <v>4.0340000000000001E-2</v>
    <v>4.0469999999999999E-2</v>
    <v>CZKEUR</v>
    <v>CZK/EUR</v>
  </rv>
  <rv s="1">
    <v>414</v>
  </rv>
  <rv s="0">
    <v>en-US</v>
    <v>avycmw</v>
    <v>268435456</v>
    <v>1</v>
    <v>Powered by Refinitiv</v>
    <v>0</v>
    <v>GBP/EUR</v>
    <v>2</v>
    <v>16</v>
    <v>Finance</v>
    <v>4</v>
    <v>1.2070000000000001</v>
    <v>1.1449</v>
    <v>-4.4000000000000003E-3</v>
    <v>-3.6830000000000001E-3</v>
    <v>EUR</v>
    <v>GBP</v>
    <v>1.1980999999999999</v>
    <v>Currency Pair</v>
    <v>44617.707083333335</v>
    <v>1.1894</v>
    <v>UK Pound Sterling/Euro FX Cross Rate</v>
    <v>1.1949000000000001</v>
    <v>1.1947000000000001</v>
    <v>1.1902999999999999</v>
    <v>GBPEUR</v>
    <v>GBP/EUR</v>
  </rv>
  <rv s="1">
    <v>416</v>
  </rv>
  <rv s="0">
    <v>en-US</v>
    <v>avblpr</v>
    <v>268435456</v>
    <v>1</v>
    <v>Powered by Refinitiv</v>
    <v>0</v>
    <v>HKD/EUR</v>
    <v>2</v>
    <v>16</v>
    <v>Finance</v>
    <v>4</v>
    <v>0.1154</v>
    <v>0.105</v>
    <v>-6.9700000000000003E-4</v>
    <v>-6.0919999999999993E-3</v>
    <v>EUR</v>
    <v>HKD</v>
    <v>0.1147</v>
    <v>Currency Pair</v>
    <v>44617.707118055558</v>
    <v>0.1137</v>
    <v>Hong Kong Dollar/Euro FX Cross Rate</v>
    <v>0.1144</v>
    <v>0.1144</v>
    <v>0.1137</v>
    <v>HKDEUR</v>
    <v>HKD/EUR</v>
  </rv>
  <rv s="1">
    <v>418</v>
  </rv>
  <rv s="0">
    <v>en-US</v>
    <v>avbwc7</v>
    <v>268435456</v>
    <v>1</v>
    <v>Powered by Refinitiv</v>
    <v>0</v>
    <v>HUF/EUR</v>
    <v>2</v>
    <v>16</v>
    <v>Finance</v>
    <v>4</v>
    <v>2.898E-3</v>
    <v>2.5999999999999999E-3</v>
    <v>6.0000000000000002E-6</v>
    <v>2.2009999999999998E-3</v>
    <v>EUR</v>
    <v>HUF</v>
    <v>2.7399999999999998E-3</v>
    <v>Currency Pair</v>
    <v>44617.707129629627</v>
    <v>2.7070000000000002E-3</v>
    <v>Hungarian Forint/Euro FX Cross Rate</v>
    <v>2.7269999999999998E-3</v>
    <v>2.7260000000000001E-3</v>
    <v>2.7320000000000001E-3</v>
    <v>HUFEUR</v>
    <v>HUF/EUR</v>
  </rv>
  <rv s="1">
    <v>420</v>
  </rv>
  <rv s="2">
    <v>en-US</v>
    <v>avct6h</v>
    <v>268435456</v>
    <v>1</v>
    <v>Powered by Refinitiv</v>
    <v>5</v>
    <v>IDR/EUR</v>
    <v>2</v>
    <v>17</v>
    <v>Finance</v>
    <v>4</v>
    <v>6.2680000000000003E-5</v>
    <v>5.6669999999999998E-5</v>
    <v>-2.9999999999999999E-7</v>
    <v>EUR</v>
    <v>IDR</v>
    <v>6.232E-5</v>
    <v>Currency Pair</v>
    <v>44617.707118055558</v>
    <v>6.1779999999999995E-5</v>
    <v>Indonesian Rupiah/Euro FX Cross Rate</v>
    <v>6.2100000000000005E-5</v>
    <v>6.2089999999999997E-5</v>
    <v>6.1790000000000003E-5</v>
    <v>IDREUR</v>
    <v>IDR/EUR</v>
  </rv>
  <rv s="1">
    <v>422</v>
  </rv>
  <rv s="0">
    <v>en-US</v>
    <v>avcik2</v>
    <v>268435456</v>
    <v>1</v>
    <v>Powered by Refinitiv</v>
    <v>0</v>
    <v>INR/EUR</v>
    <v>2</v>
    <v>16</v>
    <v>Finance</v>
    <v>4</v>
    <v>1.2E-2</v>
    <v>1.099E-2</v>
    <v>6.0000000000000002E-6</v>
    <v>5.0799999999999999E-4</v>
    <v>EUR</v>
    <v>INR</v>
    <v>1.189E-2</v>
    <v>Currency Pair</v>
    <v>44617.707118055558</v>
    <v>1.1809999999999999E-2</v>
    <v>Indian Rupee/Euro FX Cross Rate</v>
    <v>1.1809999999999999E-2</v>
    <v>1.1809999999999999E-2</v>
    <v>1.1820000000000001E-2</v>
    <v>INREUR</v>
    <v>INR/EUR</v>
  </rv>
  <rv s="1">
    <v>424</v>
  </rv>
  <rv s="0">
    <v>en-US</v>
    <v>ave1m7</v>
    <v>268435456</v>
    <v>1</v>
    <v>Powered by Refinitiv</v>
    <v>0</v>
    <v>JPY/EUR</v>
    <v>2</v>
    <v>16</v>
    <v>Finance</v>
    <v>4</v>
    <v>7.8499999999999993E-3</v>
    <v>7.4520000000000003E-3</v>
    <v>-5.0000000000000002E-5</v>
    <v>-6.4680000000000007E-3</v>
    <v>EUR</v>
    <v>JPY</v>
    <v>7.7679999999999997E-3</v>
    <v>Currency Pair</v>
    <v>44617.707141203704</v>
    <v>7.6779999999999999E-3</v>
    <v>Japanese Yen/Euro FX Cross Rate</v>
    <v>7.7320000000000002E-3</v>
    <v>7.7299999999999999E-3</v>
    <v>7.6800000000000002E-3</v>
    <v>JPYEUR</v>
    <v>JPY/EUR</v>
  </rv>
  <rv s="1">
    <v>426</v>
  </rv>
  <rv s="0">
    <v>en-US</v>
    <v>avf92w</v>
    <v>268435456</v>
    <v>1</v>
    <v>Powered by Refinitiv</v>
    <v>0</v>
    <v>KRW/EUR</v>
    <v>2</v>
    <v>16</v>
    <v>Finance</v>
    <v>4</v>
    <v>7.5719999999999997E-4</v>
    <v>7.1560000000000005E-4</v>
    <v>-6.9999999999999997E-7</v>
    <v>-9.452000000000001E-4</v>
    <v>EUR</v>
    <v>KRW</v>
    <v>7.4430000000000004E-4</v>
    <v>Currency Pair</v>
    <v>44617.707118055558</v>
    <v>7.3979999999999998E-4</v>
    <v>Korean Won/Euro FX Cross Rate</v>
    <v>7.406E-4</v>
    <v>7.406E-4</v>
    <v>7.3990000000000004E-4</v>
    <v>KRWEUR</v>
    <v>KRW/EUR</v>
  </rv>
  <rv s="1">
    <v>428</v>
  </rv>
  <rv s="0">
    <v>en-US</v>
    <v>avkeh7</v>
    <v>268435456</v>
    <v>1</v>
    <v>Powered by Refinitiv</v>
    <v>0</v>
    <v>MXN/EUR</v>
    <v>2</v>
    <v>16</v>
    <v>Finance</v>
    <v>4</v>
    <v>4.3909999999999998E-2</v>
    <v>3.8920000000000003E-2</v>
    <v>6.0000000000000002E-5</v>
    <v>1.382E-3</v>
    <v>EUR</v>
    <v>MXN</v>
    <v>4.3819999999999998E-2</v>
    <v>Currency Pair</v>
    <v>44617.707129629627</v>
    <v>4.3389999999999998E-2</v>
    <v>Mexican Peso/Euro FX Cross Rate</v>
    <v>4.3439999999999999E-2</v>
    <v>4.3430000000000003E-2</v>
    <v>4.3490000000000001E-2</v>
    <v>MXNEUR</v>
    <v>MXN/EUR</v>
  </rv>
  <rv s="1">
    <v>430</v>
  </rv>
  <rv s="0">
    <v>en-US</v>
    <v>avj71h</v>
    <v>268435456</v>
    <v>1</v>
    <v>Powered by Refinitiv</v>
    <v>0</v>
    <v>MYR/EUR</v>
    <v>2</v>
    <v>16</v>
    <v>Finance</v>
    <v>4</v>
    <v>0.21440000000000001</v>
    <v>0.1966</v>
    <v>-1.1900000000000001E-3</v>
    <v>-5.5989999999999998E-3</v>
    <v>EUR</v>
    <v>MYR</v>
    <v>0.21310000000000001</v>
    <v>Currency Pair</v>
    <v>44617.707118055558</v>
    <v>0.2114</v>
    <v>Malaysian Ringgit/Euro FX Cross Rate</v>
    <v>0.21260000000000001</v>
    <v>0.21249999999999999</v>
    <v>0.21129999999999999</v>
    <v>MYREUR</v>
    <v>MYR/EUR</v>
  </rv>
  <rv s="1">
    <v>432</v>
  </rv>
  <rv s="0">
    <v>en-US</v>
    <v>avnflh</v>
    <v>268435456</v>
    <v>1</v>
    <v>Powered by Refinitiv</v>
    <v>0</v>
    <v>NOK/EUR</v>
    <v>2</v>
    <v>16</v>
    <v>Finance</v>
    <v>4</v>
    <v>0.10349999999999999</v>
    <v>9.3399999999999997E-2</v>
    <v>5.0000000000000001E-4</v>
    <v>5.0149999999999995E-3</v>
    <v>EUR</v>
    <v>NOK</v>
    <v>0.10050000000000001</v>
    <v>Currency Pair</v>
    <v>44617.707141203704</v>
    <v>9.9500000000000005E-2</v>
    <v>Norwegian Krone/Euro FX Cross Rate</v>
    <v>9.9699999999999997E-2</v>
    <v>9.9699999999999997E-2</v>
    <v>0.1002</v>
    <v>NOKEUR</v>
    <v>NOK/EUR</v>
  </rv>
  <rv s="1">
    <v>434</v>
  </rv>
  <rv s="0">
    <v>en-US</v>
    <v>avmir7</v>
    <v>268435456</v>
    <v>1</v>
    <v>Powered by Refinitiv</v>
    <v>0</v>
    <v>NZD/EUR</v>
    <v>2</v>
    <v>16</v>
    <v>Finance</v>
    <v>4</v>
    <v>0.62239999999999995</v>
    <v>0.57450000000000001</v>
    <v>5.9999999999999995E-4</v>
    <v>1.0040000000000001E-3</v>
    <v>EUR</v>
    <v>NZD</v>
    <v>0.60099999999999998</v>
    <v>Currency Pair</v>
    <v>44617.707118055558</v>
    <v>0.59699999999999998</v>
    <v>New Zealand Dollar/Euro FX Cross Rate</v>
    <v>0.5978</v>
    <v>0.59770000000000001</v>
    <v>0.59830000000000005</v>
    <v>NZDEUR</v>
    <v>NZD/EUR</v>
  </rv>
  <rv s="1">
    <v>436</v>
  </rv>
  <rv s="0">
    <v>en-US</v>
    <v>avpjvh</v>
    <v>268435456</v>
    <v>1</v>
    <v>Powered by Refinitiv</v>
    <v>0</v>
    <v>PHP/EUR</v>
    <v>2</v>
    <v>16</v>
    <v>Finance</v>
    <v>4</v>
    <v>1.7840000000000002E-2</v>
    <v>1.653E-2</v>
    <v>-1.12E-4</v>
    <v>-6.4329999999999995E-3</v>
    <v>EUR</v>
    <v>PHP</v>
    <v>1.745E-2</v>
    <v>Currency Pair</v>
    <v>44617.707118055558</v>
    <v>1.7299999999999999E-2</v>
    <v>Philippine Peso/Euro FX Cross Rate</v>
    <v>1.7409999999999998E-2</v>
    <v>1.7409999999999998E-2</v>
    <v>1.7299999999999999E-2</v>
    <v>PHPEUR</v>
    <v>PHP/EUR</v>
  </rv>
  <rv s="1">
    <v>438</v>
  </rv>
  <rv s="0">
    <v>en-US</v>
    <v>avpuhw</v>
    <v>268435456</v>
    <v>1</v>
    <v>Powered by Refinitiv</v>
    <v>0</v>
    <v>PLN/EUR</v>
    <v>2</v>
    <v>16</v>
    <v>Finance</v>
    <v>4</v>
    <v>0.2248</v>
    <v>0.2112</v>
    <v>-8.0000000000000004E-4</v>
    <v>-3.7069999999999998E-3</v>
    <v>EUR</v>
    <v>PLN</v>
    <v>0.2165</v>
    <v>Currency Pair</v>
    <v>44617.707129629627</v>
    <v>0.21410000000000001</v>
    <v>Polish Zloty/Euro FX Cross Rate</v>
    <v>0.21579999999999999</v>
    <v>0.21579999999999999</v>
    <v>0.215</v>
    <v>PLNEUR</v>
    <v>PLN/EUR</v>
  </rv>
  <rv s="1">
    <v>440</v>
  </rv>
  <rv s="0">
    <v>en-US</v>
    <v>avqrc7</v>
    <v>268435456</v>
    <v>1</v>
    <v>Powered by Refinitiv</v>
    <v>0</v>
    <v>RUB/EUR</v>
    <v>2</v>
    <v>16</v>
    <v>Finance</v>
    <v>4</v>
    <v>1.243E-2</v>
    <v>9.8499999999999994E-3</v>
    <v>9.2999999999999997E-5</v>
    <v>8.8070000000000006E-3</v>
    <v>EUR</v>
    <v>RUB</v>
    <v>1.091E-2</v>
    <v>Currency Pair</v>
    <v>44617.707106481481</v>
    <v>1.0370000000000001E-2</v>
    <v>Russian Rouble/Euro FX Cross Rate</v>
    <v>1.056E-2</v>
    <v>1.056E-2</v>
    <v>1.065E-2</v>
    <v>RUBEUR</v>
    <v>RUB/EUR</v>
  </rv>
  <rv s="1">
    <v>442</v>
  </rv>
  <rv s="0">
    <v>en-US</v>
    <v>avupar</v>
    <v>268435456</v>
    <v>1</v>
    <v>Powered by Refinitiv</v>
    <v>0</v>
    <v>SEK/EUR</v>
    <v>2</v>
    <v>16</v>
    <v>Finance</v>
    <v>4</v>
    <v>0.1014</v>
    <v>9.2999999999999999E-2</v>
    <v>1E-4</v>
    <v>1.0630000000000001E-3</v>
    <v>EUR</v>
    <v>SEK</v>
    <v>9.4700000000000006E-2</v>
    <v>Currency Pair</v>
    <v>44617.707118055558</v>
    <v>9.3799999999999994E-2</v>
    <v>Swedish Krona/Euro FX Cross Rate</v>
    <v>9.4E-2</v>
    <v>9.4100000000000003E-2</v>
    <v>9.4200000000000006E-2</v>
    <v>SEKEUR</v>
    <v>SEK/EUR</v>
  </rv>
  <rv s="1">
    <v>444</v>
  </rv>
  <rv s="0">
    <v>en-US</v>
    <v>avt78m</v>
    <v>268435456</v>
    <v>1</v>
    <v>Powered by Refinitiv</v>
    <v>0</v>
    <v>SGD/EUR</v>
    <v>2</v>
    <v>16</v>
    <v>Finance</v>
    <v>4</v>
    <v>0.66369999999999996</v>
    <v>0.61329999999999996</v>
    <v>-3.0000000000000001E-3</v>
    <v>-4.5529999999999998E-3</v>
    <v>EUR</v>
    <v>SGD</v>
    <v>0.6613</v>
    <v>Currency Pair</v>
    <v>44617.707118055558</v>
    <v>0.65600000000000003</v>
    <v>Singapore Dollar/Euro FX Cross Rate</v>
    <v>0.65910000000000002</v>
    <v>0.65890000000000004</v>
    <v>0.65590000000000004</v>
    <v>SGDEUR</v>
    <v>SGD/EUR</v>
  </rv>
  <rv s="1">
    <v>446</v>
  </rv>
  <rv s="0">
    <v>en-US</v>
    <v>avvwqh</v>
    <v>268435456</v>
    <v>1</v>
    <v>Powered by Refinitiv</v>
    <v>0</v>
    <v>THB/EUR</v>
    <v>2</v>
    <v>16</v>
    <v>Finance</v>
    <v>4</v>
    <v>2.7560000000000001E-2</v>
    <v>2.5229999999999999E-2</v>
    <v>-6.9999999999999994E-5</v>
    <v>-2.5580000000000004E-3</v>
    <v>EUR</v>
    <v>THB</v>
    <v>2.7539999999999999E-2</v>
    <v>Currency Pair</v>
    <v>44617.707118055558</v>
    <v>2.7310000000000001E-2</v>
    <v>Thai Baht/Euro FX Cross Rate</v>
    <v>2.7359999999999999E-2</v>
    <v>2.7359999999999999E-2</v>
    <v>2.7289999999999998E-2</v>
    <v>THBEUR</v>
    <v>THB/EUR</v>
  </rv>
  <rv s="1">
    <v>448</v>
  </rv>
  <rv s="0">
    <v>en-US</v>
    <v>avwtkr</v>
    <v>268435456</v>
    <v>1</v>
    <v>Powered by Refinitiv</v>
    <v>0</v>
    <v>TRY/EUR</v>
    <v>2</v>
    <v>16</v>
    <v>Finance</v>
    <v>4</v>
    <v>0.1186</v>
    <v>4.82E-2</v>
    <v>4.0000000000000002E-4</v>
    <v>6.2989999999999999E-3</v>
    <v>EUR</v>
    <v>TRY</v>
    <v>6.4699999999999994E-2</v>
    <v>Currency Pair</v>
    <v>44617.707141203704</v>
    <v>6.3100000000000003E-2</v>
    <v>Turkish Lira/Euro FX Cross Rate</v>
    <v>6.3500000000000001E-2</v>
    <v>6.3500000000000001E-2</v>
    <v>6.3899999999999998E-2</v>
    <v>TRYEUR</v>
    <v>TRY/EUR</v>
  </rv>
  <rv s="1">
    <v>450</v>
  </rv>
  <rv s="0">
    <v>en-US</v>
    <v>avvbim</v>
    <v>268435456</v>
    <v>1</v>
    <v>Powered by Refinitiv</v>
    <v>0</v>
    <v>TWD/EUR</v>
    <v>2</v>
    <v>16</v>
    <v>Finance</v>
    <v>4</v>
    <v>3.2320000000000002E-2</v>
    <v>2.9069999999999999E-2</v>
    <v>-1.1E-4</v>
    <v>-3.4580000000000001E-3</v>
    <v>EUR</v>
    <v>TWD</v>
    <v>3.1980000000000001E-2</v>
    <v>Currency Pair</v>
    <v>44617.707118055558</v>
    <v>3.1710000000000002E-2</v>
    <v>Taiwan Dollar/Euro FX Cross Rate</v>
    <v>3.1809999999999998E-2</v>
    <v>3.1809999999999998E-2</v>
    <v>3.1699999999999999E-2</v>
    <v>TWDEUR</v>
    <v>TWD/EUR</v>
  </rv>
  <rv s="1">
    <v>452</v>
  </rv>
  <rv s="2">
    <v>en-US</v>
    <v>avzup2</v>
    <v>268435456</v>
    <v>1</v>
    <v>Powered by Refinitiv</v>
    <v>5</v>
    <v>VND/EUR</v>
    <v>2</v>
    <v>17</v>
    <v>Finance</v>
    <v>4</v>
    <v>3.968E-5</v>
    <v>3.5339999999999997E-5</v>
    <v>-2.2999999999999999E-7</v>
    <v>EUR</v>
    <v>VND</v>
    <v>3.9220000000000001E-5</v>
    <v>Currency Pair</v>
    <v>44617.707118055558</v>
    <v>3.8890000000000002E-5</v>
    <v>Vietnam Dong/Euro FX Cross Rate</v>
    <v>3.9100000000000002E-5</v>
    <v>3.9100000000000002E-5</v>
    <v>3.8869999999999999E-5</v>
    <v>VNDEUR</v>
    <v>VND/EUR</v>
  </rv>
  <rv s="1">
    <v>454</v>
  </rv>
  <rv s="0">
    <v>en-US</v>
    <v>avtsgh</v>
    <v>268435456</v>
    <v>1</v>
    <v>Powered by Refinitiv</v>
    <v>0</v>
    <v>ZAR/EUR</v>
    <v>2</v>
    <v>16</v>
    <v>Finance</v>
    <v>4</v>
    <v>6.13E-2</v>
    <v>5.3999999999999999E-2</v>
    <v>2.9999999999999997E-4</v>
    <v>5.1639999999999993E-3</v>
    <v>EUR</v>
    <v>ZAR</v>
    <v>5.8900000000000001E-2</v>
    <v>Currency Pair</v>
    <v>44617.707013888888</v>
    <v>5.8000000000000003E-2</v>
    <v>South African Rand/Euro FX Cross Rate</v>
    <v>5.8099999999999999E-2</v>
    <v>5.8099999999999999E-2</v>
    <v>5.8400000000000001E-2</v>
    <v>ZAREUR</v>
    <v>ZAR/EUR</v>
  </rv>
  <rv s="1">
    <v>456</v>
  </rv>
  <rv s="0">
    <v>en-US</v>
    <v>avyu4c</v>
    <v>268435456</v>
    <v>1</v>
    <v>Powered by Refinitiv</v>
    <v>0</v>
    <v>USD/GBP</v>
    <v>2</v>
    <v>18</v>
    <v>Finance</v>
    <v>4</v>
    <v>0.75939999999999996</v>
    <v>0.70169999999999999</v>
    <v>-1.4E-3</v>
    <v>-1.8729999999999999E-3</v>
    <v>GBP</v>
    <v>USD</v>
    <v>0.74809999999999999</v>
    <v>Currency Pair</v>
    <v>44617.707118055558</v>
    <v>0.74419999999999997</v>
    <v>US Dollar/UK Pound Sterling FX Cross Rate</v>
    <v>0.74739999999999995</v>
    <v>0.74739999999999995</v>
    <v>0.746</v>
    <v>USDGBP</v>
    <v>USD/GBP</v>
  </rv>
  <rv s="1">
    <v>458</v>
  </rv>
  <rv s="0">
    <v>en-US</v>
    <v>av92z2</v>
    <v>268435456</v>
    <v>1</v>
    <v>Powered by Refinitiv</v>
    <v>0</v>
    <v>EUR/GBP</v>
    <v>2</v>
    <v>18</v>
    <v>Finance</v>
    <v>4</v>
    <v>0.873</v>
    <v>0.82809999999999995</v>
    <v>3.3E-3</v>
    <v>3.9450000000000006E-3</v>
    <v>GBP</v>
    <v>EUR</v>
    <v>0.8407</v>
    <v>Currency Pair</v>
    <v>44617.707118055558</v>
    <v>0.83460000000000001</v>
    <v>Euro/UK Pound Sterling FX Cross Rate</v>
    <v>0.83650000000000002</v>
    <v>0.83650000000000002</v>
    <v>0.83979999999999999</v>
    <v>EURGBP</v>
    <v>EUR/GBP</v>
  </rv>
  <rv s="1">
    <v>460</v>
  </rv>
  <rv s="0">
    <v>en-US</v>
    <v>av551h</v>
    <v>268435456</v>
    <v>1</v>
    <v>Powered by Refinitiv</v>
    <v>0</v>
    <v>CNY/GBP</v>
    <v>2</v>
    <v>18</v>
    <v>Finance</v>
    <v>4</v>
    <v>0.1195</v>
    <v>0.1086</v>
    <v>-1.0000000000000001E-5</v>
    <v>-8.4690000000000004E-5</v>
    <v>GBP</v>
    <v>CNY</v>
    <v>0.11849999999999999</v>
    <v>Currency Pair</v>
    <v>44617.707118055558</v>
    <v>0.1178</v>
    <v>Chinese Renminbi/UK Pound Sterling FX Cross Rate</v>
    <v>0.1181</v>
    <v>0.1181</v>
    <v>0.1181</v>
    <v>CNYGBP</v>
    <v>CNY/GBP</v>
  </rv>
  <rv s="1">
    <v>462</v>
  </rv>
  <rv s="0">
    <v>en-US</v>
    <v>auxr6h</v>
    <v>268435456</v>
    <v>1</v>
    <v>Powered by Refinitiv</v>
    <v>0</v>
    <v>AUD/GBP</v>
    <v>2</v>
    <v>18</v>
    <v>Finance</v>
    <v>4</v>
    <v>0.56530000000000002</v>
    <v>0.52</v>
    <v>2.8999999999999998E-3</v>
    <v>5.4179999999999992E-3</v>
    <v>GBP</v>
    <v>AUD</v>
    <v>0.5403</v>
    <v>Currency Pair</v>
    <v>44617.707141203704</v>
    <v>0.53380000000000005</v>
    <v>Australian Dollar/UK Pound Sterling FX Cross Rate</v>
    <v>0.5353</v>
    <v>0.5353</v>
    <v>0.53820000000000001</v>
    <v>AUDGBP</v>
    <v>AUD/GBP</v>
  </rv>
  <rv s="1">
    <v>464</v>
  </rv>
  <rv s="0">
    <v>en-US</v>
    <v>av2eim</v>
    <v>268435456</v>
    <v>1</v>
    <v>Powered by Refinitiv</v>
    <v>0</v>
    <v>BRL/GBP</v>
    <v>2</v>
    <v>18</v>
    <v>Finance</v>
    <v>4</v>
    <v>0.1492</v>
    <v>0.12239999999999999</v>
    <v>-1.15E-3</v>
    <v>-7.8840000000000004E-3</v>
    <v>GBP</v>
    <v>BRL</v>
    <v>0.14710000000000001</v>
    <v>Currency Pair</v>
    <v>44617.707152777781</v>
    <v>0.14430000000000001</v>
    <v>Brazilian Real/UK Pound Sterling FX Cross Rate</v>
    <v>0.1459</v>
    <v>0.1459</v>
    <v>0.1447</v>
    <v>BRLGBP</v>
    <v>BRL/GBP</v>
  </rv>
  <rv s="1">
    <v>466</v>
  </rv>
  <rv s="0">
    <v>en-US</v>
    <v>av3wkr</v>
    <v>268435456</v>
    <v>1</v>
    <v>Powered by Refinitiv</v>
    <v>0</v>
    <v>CAD/GBP</v>
    <v>2</v>
    <v>18</v>
    <v>Finance</v>
    <v>4</v>
    <v>0.60070000000000001</v>
    <v>0.55910000000000004</v>
    <v>1.9E-3</v>
    <v>3.2569999999999999E-3</v>
    <v>GBP</v>
    <v>CAD</v>
    <v>0.5857</v>
    <v>Currency Pair</v>
    <v>44617.707094907404</v>
    <v>0.58220000000000005</v>
    <v>Canadian Dollar/UK Pound Sterling FX Cross Rate</v>
    <v>0.58309999999999995</v>
    <v>0.58330000000000004</v>
    <v>0.58520000000000005</v>
    <v>CADGBP</v>
    <v>CAD/GBP</v>
  </rv>
  <rv s="1">
    <v>468</v>
  </rv>
  <rv s="0">
    <v>en-US</v>
    <v>avv7oc</v>
    <v>268435456</v>
    <v>1</v>
    <v>Powered by Refinitiv</v>
    <v>0</v>
    <v>CHF/GBP</v>
    <v>2</v>
    <v>18</v>
    <v>Finance</v>
    <v>4</v>
    <v>0.82489999999999997</v>
    <v>0.76449999999999996</v>
    <v>-2.8999999999999998E-3</v>
    <v>-3.594E-3</v>
    <v>GBP</v>
    <v>CHF</v>
    <v>0.80859999999999999</v>
    <v>Currency Pair</v>
    <v>44617.707141203704</v>
    <v>0.80300000000000005</v>
    <v>Swiss Franc/UK Pound Sterling FX Cross Rate</v>
    <v>0.80679999999999996</v>
    <v>0.80689999999999995</v>
    <v>0.80400000000000005</v>
    <v>CHFGBP</v>
    <v>CHF/GBP</v>
  </rv>
  <rv s="1">
    <v>470</v>
  </rv>
  <rv s="0">
    <v>en-US</v>
    <v>av6xp2</v>
    <v>268435456</v>
    <v>1</v>
    <v>Powered by Refinitiv</v>
    <v>0</v>
    <v>CZK/GBP</v>
    <v>2</v>
    <v>18</v>
    <v>Finance</v>
    <v>4</v>
    <v>3.499E-2</v>
    <v>3.2390000000000002E-2</v>
    <v>2.4000000000000001E-4</v>
    <v>7.1109999999999993E-3</v>
    <v>GBP</v>
    <v>CZK</v>
    <v>3.4040000000000001E-2</v>
    <v>Currency Pair</v>
    <v>44617.707094907404</v>
    <v>3.3439999999999998E-2</v>
    <v>Czech Koruna/UK Pound Sterling FX Cross Rate</v>
    <v>3.3750000000000002E-2</v>
    <v>3.3750000000000002E-2</v>
    <v>3.3989999999999999E-2</v>
    <v>CZKGBP</v>
    <v>CZK/GBP</v>
  </rv>
  <rv s="1">
    <v>472</v>
  </rv>
  <rv s="0">
    <v>en-US</v>
    <v>av79bh</v>
    <v>268435456</v>
    <v>1</v>
    <v>Powered by Refinitiv</v>
    <v>0</v>
    <v>DKK/GBP</v>
    <v>2</v>
    <v>18</v>
    <v>Finance</v>
    <v>4</v>
    <v>0.1174</v>
    <v>0.1113</v>
    <v>4.3899999999999999E-4</v>
    <v>3.9050000000000001E-3</v>
    <v>GBP</v>
    <v>DKK</v>
    <v>0.113</v>
    <v>Currency Pair</v>
    <v>44617.707118055558</v>
    <v>0.11219999999999999</v>
    <v>Danish Krone/UK Pound Sterling FX Cross Rate</v>
    <v>0.1124</v>
    <v>0.1124</v>
    <v>0.1129</v>
    <v>DKKGBP</v>
    <v>DKK/GBP</v>
  </rv>
  <rv s="1">
    <v>474</v>
  </rv>
  <rv s="0">
    <v>en-US</v>
    <v>avbshw</v>
    <v>268435456</v>
    <v>1</v>
    <v>Powered by Refinitiv</v>
    <v>0</v>
    <v>HKD/GBP</v>
    <v>2</v>
    <v>18</v>
    <v>Finance</v>
    <v>4</v>
    <v>9.7390000000000004E-2</v>
    <v>9.0410000000000004E-2</v>
    <v>-1.9900000000000001E-4</v>
    <v>-2.0790000000000001E-3</v>
    <v>GBP</v>
    <v>HKD</v>
    <v>9.5810000000000006E-2</v>
    <v>Currency Pair</v>
    <v>44617.707118055558</v>
    <v>9.5310000000000006E-2</v>
    <v>Hong Kong Dollar/UK Pound Sterling FX Cross Rate</v>
    <v>9.5729999999999996E-2</v>
    <v>9.5729999999999996E-2</v>
    <v>9.5530000000000004E-2</v>
    <v>HKDGBP</v>
    <v>HKD/GBP</v>
  </rv>
  <rv s="1">
    <v>476</v>
  </rv>
  <rv s="0">
    <v>en-US</v>
    <v>avc44c</v>
    <v>268435456</v>
    <v>1</v>
    <v>Powered by Refinitiv</v>
    <v>0</v>
    <v>HUF/GBP</v>
    <v>2</v>
    <v>18</v>
    <v>Finance</v>
    <v>4</v>
    <v>2.4970000000000001E-3</v>
    <v>2.196E-3</v>
    <v>1.2999999999999999E-5</v>
    <v>5.6989999999999992E-3</v>
    <v>GBP</v>
    <v>HUF</v>
    <v>2.297E-3</v>
    <v>Currency Pair</v>
    <v>44617.707060185188</v>
    <v>2.2620000000000001E-3</v>
    <v>Hungarian Forint/UK Pound Sterling FX Cross Rate</v>
    <v>2.281E-3</v>
    <v>2.281E-3</v>
    <v>2.294E-3</v>
    <v>HUFGBP</v>
    <v>HUF/GBP</v>
  </rv>
  <rv s="1">
    <v>478</v>
  </rv>
  <rv s="2">
    <v>en-US</v>
    <v>avczxm</v>
    <v>268435456</v>
    <v>1</v>
    <v>Powered by Refinitiv</v>
    <v>5</v>
    <v>IDR/GBP</v>
    <v>2</v>
    <v>19</v>
    <v>Finance</v>
    <v>4</v>
    <v>5.295E-5</v>
    <v>4.8909999999999998E-5</v>
    <v>-4.0000000000000001E-8</v>
    <v>GBP</v>
    <v>IDR</v>
    <v>5.206E-5</v>
    <v>Currency Pair</v>
    <v>44617.707083333335</v>
    <v>5.181E-5</v>
    <v>Indonesian Rupiah/UK Pound Sterling FX Cross Rate</v>
    <v>5.1950000000000002E-5</v>
    <v>5.1950000000000002E-5</v>
    <v>5.1910000000000003E-5</v>
    <v>IDRGBP</v>
    <v>IDR/GBP</v>
  </rv>
  <rv s="1">
    <v>480</v>
  </rv>
  <rv s="0">
    <v>en-US</v>
    <v>avcpc7</v>
    <v>268435456</v>
    <v>1</v>
    <v>Powered by Refinitiv</v>
    <v>0</v>
    <v>INR/GBP</v>
    <v>2</v>
    <v>18</v>
    <v>Finance</v>
    <v>4</v>
    <v>1.009E-2</v>
    <v>9.4870000000000006E-3</v>
    <v>4.5000000000000003E-5</v>
    <v>4.5529999999999998E-3</v>
    <v>GBP</v>
    <v>INR</v>
    <v>9.9520000000000008E-3</v>
    <v>Currency Pair</v>
    <v>44617.707118055558</v>
    <v>9.8809999999999992E-3</v>
    <v>Indian Rupee/UK Pound Sterling FX Cross Rate</v>
    <v>9.8820000000000002E-3</v>
    <v>9.8829999999999994E-3</v>
    <v>9.9279999999999993E-3</v>
    <v>INRGBP</v>
    <v>INR/GBP</v>
  </rv>
  <rv s="1">
    <v>482</v>
  </rv>
  <rv s="0">
    <v>en-US</v>
    <v>ave8ec</v>
    <v>268435456</v>
    <v>1</v>
    <v>Powered by Refinitiv</v>
    <v>0</v>
    <v>JPY/GBP</v>
    <v>2</v>
    <v>18</v>
    <v>Finance</v>
    <v>4</v>
    <v>6.783E-3</v>
    <v>6.3169999999999997E-3</v>
    <v>-1.5999999999999999E-5</v>
    <v>-2.4729999999999999E-3</v>
    <v>GBP</v>
    <v>JPY</v>
    <v>6.4859999999999996E-3</v>
    <v>Currency Pair</v>
    <v>44617.707060185188</v>
    <v>6.4450000000000002E-3</v>
    <v>Japanese Yen/UK Pound Sterling FX Cross Rate</v>
    <v>6.4679999999999998E-3</v>
    <v>6.4689999999999999E-3</v>
    <v>6.4530000000000004E-3</v>
    <v>JPYGBP</v>
    <v>JPY/GBP</v>
  </rv>
  <rv s="1">
    <v>484</v>
  </rv>
  <rv s="0">
    <v>en-US</v>
    <v>avffu2</v>
    <v>268435456</v>
    <v>1</v>
    <v>Powered by Refinitiv</v>
    <v>0</v>
    <v>KRW/GBP</v>
    <v>2</v>
    <v>18</v>
    <v>Finance</v>
    <v>4</v>
    <v>6.535E-4</v>
    <v>6.0829999999999999E-4</v>
    <v>1.9099999999999999E-6</v>
    <v>3.0819999999999997E-3</v>
    <v>GBP</v>
    <v>KRW</v>
    <v>6.2330000000000003E-4</v>
    <v>Currency Pair</v>
    <v>44617.707118055558</v>
    <v>6.1839999999999996E-4</v>
    <v>Korean Won/UK Pound Sterling FX Cross Rate</v>
    <v>6.1970000000000005E-4</v>
    <v>6.1970000000000005E-4</v>
    <v>6.2160000000000004E-4</v>
    <v>KRWGBP</v>
    <v>KRW/GBP</v>
  </rv>
  <rv s="1">
    <v>486</v>
  </rv>
  <rv s="0">
    <v>en-US</v>
    <v>avkl9c</v>
    <v>268435456</v>
    <v>1</v>
    <v>Powered by Refinitiv</v>
    <v>0</v>
    <v>MXN/GBP</v>
    <v>2</v>
    <v>18</v>
    <v>Finance</v>
    <v>4</v>
    <v>3.6700000000000003E-2</v>
    <v>3.3430000000000001E-2</v>
    <v>1.9699999999999999E-4</v>
    <v>5.4210000000000005E-3</v>
    <v>GBP</v>
    <v>MXN</v>
    <v>3.6600000000000001E-2</v>
    <v>Currency Pair</v>
    <v>44617.707118055558</v>
    <v>3.6299999999999999E-2</v>
    <v>Mexican Peso/UK Pound Sterling FX Cross Rate</v>
    <v>3.6339999999999997E-2</v>
    <v>3.6339999999999997E-2</v>
    <v>3.6540000000000003E-2</v>
    <v>MXNGBP</v>
    <v>MXN/GBP</v>
  </rv>
  <rv s="1">
    <v>488</v>
  </rv>
  <rv s="0">
    <v>en-US</v>
    <v>avjdsm</v>
    <v>268435456</v>
    <v>1</v>
    <v>Powered by Refinitiv</v>
    <v>0</v>
    <v>MYR/GBP</v>
    <v>2</v>
    <v>18</v>
    <v>Finance</v>
    <v>4</v>
    <v>0.1802</v>
    <v>0.1686</v>
    <v>-3.2000000000000003E-4</v>
    <v>-1.799E-3</v>
    <v>GBP</v>
    <v>MYR</v>
    <v>0.17810000000000001</v>
    <v>Currency Pair</v>
    <v>44617.707025462965</v>
    <v>0.1774</v>
    <v>Malaysian Ringgit/UK Pound Sterling FX Cross Rate</v>
    <v>0.17780000000000001</v>
    <v>0.17780000000000001</v>
    <v>0.17749999999999999</v>
    <v>MYRGBP</v>
    <v>MYR/GBP</v>
  </rv>
  <rv s="1">
    <v>490</v>
  </rv>
  <rv s="0">
    <v>en-US</v>
    <v>avnmdm</v>
    <v>268435456</v>
    <v>1</v>
    <v>Powered by Refinitiv</v>
    <v>0</v>
    <v>NOK/GBP</v>
    <v>2</v>
    <v>18</v>
    <v>Finance</v>
    <v>4</v>
    <v>8.7800000000000003E-2</v>
    <v>7.9899999999999999E-2</v>
    <v>8.0000000000000004E-4</v>
    <v>9.5919999999999998E-3</v>
    <v>GBP</v>
    <v>NOK</v>
    <v>8.43E-2</v>
    <v>Currency Pair</v>
    <v>44617.707141203704</v>
    <v>8.3099999999999993E-2</v>
    <v>Norwegian Krone/UK Pound Sterling FX Cross Rate</v>
    <v>8.3400000000000002E-2</v>
    <v>8.3400000000000002E-2</v>
    <v>8.4199999999999997E-2</v>
    <v>NOKGBP</v>
    <v>NOK/GBP</v>
  </rv>
  <rv s="1">
    <v>492</v>
  </rv>
  <rv s="0">
    <v>en-US</v>
    <v>avmpjc</v>
    <v>268435456</v>
    <v>1</v>
    <v>Powered by Refinitiv</v>
    <v>0</v>
    <v>NZD/GBP</v>
    <v>2</v>
    <v>18</v>
    <v>Finance</v>
    <v>4</v>
    <v>0.53049999999999997</v>
    <v>0.48630000000000001</v>
    <v>2.3999999999999998E-3</v>
    <v>4.7990000000000003E-3</v>
    <v>GBP</v>
    <v>NZD</v>
    <v>0.50390000000000001</v>
    <v>Currency Pair</v>
    <v>44617.707141203704</v>
    <v>0.49919999999999998</v>
    <v>New Zealand Dollar/UK Pound Sterling FX Cross Rate</v>
    <v>0.50009999999999999</v>
    <v>0.50009999999999999</v>
    <v>0.50249999999999995</v>
    <v>NZDGBP</v>
    <v>NZD/GBP</v>
  </rv>
  <rv s="1">
    <v>494</v>
  </rv>
  <rv s="0">
    <v>en-US</v>
    <v>avpqnm</v>
    <v>268435456</v>
    <v>1</v>
    <v>Powered by Refinitiv</v>
    <v>0</v>
    <v>PHP/GBP</v>
    <v>2</v>
    <v>18</v>
    <v>Finance</v>
    <v>4</v>
    <v>1.52E-2</v>
    <v>1.4149999999999999E-2</v>
    <v>-4.0000000000000003E-5</v>
    <v>-2.745E-3</v>
    <v>GBP</v>
    <v>PHP</v>
    <v>1.4590000000000001E-2</v>
    <v>Currency Pair</v>
    <v>44617.707025462965</v>
    <v>1.4500000000000001E-2</v>
    <v>Philippine Peso/UK Pound Sterling FX Cross Rate</v>
    <v>1.457E-2</v>
    <v>1.457E-2</v>
    <v>1.453E-2</v>
    <v>PHPGBP</v>
    <v>PHP/GBP</v>
  </rv>
  <rv s="1">
    <v>496</v>
  </rv>
  <rv s="0">
    <v>en-US</v>
    <v>avq2a2</v>
    <v>268435456</v>
    <v>1</v>
    <v>Powered by Refinitiv</v>
    <v>0</v>
    <v>PLN/GBP</v>
    <v>2</v>
    <v>18</v>
    <v>Finance</v>
    <v>4</v>
    <v>0.1938</v>
    <v>0.17680000000000001</v>
    <v>0</v>
    <v>0</v>
    <v>GBP</v>
    <v>PLN</v>
    <v>0.18160000000000001</v>
    <v>Currency Pair</v>
    <v>44617.707152777781</v>
    <v>0.17879999999999999</v>
    <v>Polish Zloty/UK Pound Sterling FX Cross Rate</v>
    <v>0.18049999999999999</v>
    <v>0.18060000000000001</v>
    <v>0.18060000000000001</v>
    <v>PLNGBP</v>
    <v>PLN/GBP</v>
  </rv>
  <rv s="1">
    <v>498</v>
  </rv>
  <rv s="0">
    <v>en-US</v>
    <v>avqy4c</v>
    <v>268435456</v>
    <v>1</v>
    <v>Powered by Refinitiv</v>
    <v>0</v>
    <v>RUB/GBP</v>
    <v>2</v>
    <v>18</v>
    <v>Finance</v>
    <v>4</v>
    <v>1.052E-2</v>
    <v>8.1960000000000002E-3</v>
    <v>1.13E-4</v>
    <v>1.2789E-2</v>
    <v>GBP</v>
    <v>RUB</v>
    <v>9.1450000000000004E-3</v>
    <v>Currency Pair</v>
    <v>44617.707106481481</v>
    <v>8.6669999999999994E-3</v>
    <v>Russian Rouble/UK Pound Sterling FX Cross Rate</v>
    <v>8.8350000000000008E-3</v>
    <v>8.8360000000000001E-3</v>
    <v>8.9490000000000004E-3</v>
    <v>RUBGBP</v>
    <v>RUB/GBP</v>
  </rv>
  <rv s="1">
    <v>500</v>
  </rv>
  <rv s="0">
    <v>en-US</v>
    <v>avuw2w</v>
    <v>268435456</v>
    <v>1</v>
    <v>Powered by Refinitiv</v>
    <v>0</v>
    <v>SEK/GBP</v>
    <v>2</v>
    <v>18</v>
    <v>Finance</v>
    <v>4</v>
    <v>8.6739999999999998E-2</v>
    <v>7.7579999999999996E-2</v>
    <v>3.8999999999999999E-4</v>
    <v>4.9509999999999997E-3</v>
    <v>GBP</v>
    <v>SEK</v>
    <v>7.9390000000000002E-2</v>
    <v>Currency Pair</v>
    <v>44617.707118055558</v>
    <v>7.8299999999999995E-2</v>
    <v>Swedish Krona/UK Pound Sterling FX Cross Rate</v>
    <v>7.8630000000000005E-2</v>
    <v>7.8770000000000007E-2</v>
    <v>7.9159999999999994E-2</v>
    <v>SEKGBP</v>
    <v>SEK/GBP</v>
  </rv>
  <rv s="1">
    <v>502</v>
  </rv>
  <rv s="0">
    <v>en-US</v>
    <v>avtdzr</v>
    <v>268435456</v>
    <v>1</v>
    <v>Powered by Refinitiv</v>
    <v>0</v>
    <v>SGD/GBP</v>
    <v>2</v>
    <v>18</v>
    <v>Finance</v>
    <v>4</v>
    <v>0.55669999999999997</v>
    <v>0.52810000000000001</v>
    <v>-3.4000000000000002E-4</v>
    <v>-6.1660000000000003E-4</v>
    <v>GBP</v>
    <v>SGD</v>
    <v>0.55249999999999999</v>
    <v>Currency Pair</v>
    <v>44617.707118055558</v>
    <v>0.55049999999999999</v>
    <v>Singapore Dollar/UK Pound Sterling FX Cross Rate</v>
    <v>0.55130000000000001</v>
    <v>0.5514</v>
    <v>0.55100000000000005</v>
    <v>SGDGBP</v>
    <v>SGD/GBP</v>
  </rv>
  <rv s="1">
    <v>504</v>
  </rv>
  <rv s="0">
    <v>en-US</v>
    <v>avw4im</v>
    <v>268435456</v>
    <v>1</v>
    <v>Powered by Refinitiv</v>
    <v>0</v>
    <v>THB/GBP</v>
    <v>2</v>
    <v>18</v>
    <v>Finance</v>
    <v>4</v>
    <v>2.383E-2</v>
    <v>2.1489999999999999E-2</v>
    <v>3.3000000000000003E-5</v>
    <v>1.4419999999999999E-3</v>
    <v>GBP</v>
    <v>THB</v>
    <v>2.3040000000000001E-2</v>
    <v>Currency Pair</v>
    <v>44617.707118055558</v>
    <v>2.2890000000000001E-2</v>
    <v>Thai Baht/UK Pound Sterling FX Cross Rate</v>
    <v>2.2890000000000001E-2</v>
    <v>2.2890000000000001E-2</v>
    <v>2.2929999999999999E-2</v>
    <v>THBGBP</v>
    <v>THB/GBP</v>
  </rv>
  <rv s="1">
    <v>506</v>
  </rv>
  <rv s="0">
    <v>en-US</v>
    <v>avx1cw</v>
    <v>268435456</v>
    <v>1</v>
    <v>Powered by Refinitiv</v>
    <v>0</v>
    <v>TRY/GBP</v>
    <v>2</v>
    <v>18</v>
    <v>Finance</v>
    <v>4</v>
    <v>0.10249999999999999</v>
    <v>4.1200000000000001E-2</v>
    <v>5.0000000000000001E-4</v>
    <v>9.4160000000000008E-3</v>
    <v>GBP</v>
    <v>TRY</v>
    <v>5.4199999999999998E-2</v>
    <v>Currency Pair</v>
    <v>44617.707048611112</v>
    <v>5.28E-2</v>
    <v>Turkish Lira/UK Pound Sterling FX Cross Rate</v>
    <v>5.3100000000000001E-2</v>
    <v>5.3100000000000001E-2</v>
    <v>5.3600000000000002E-2</v>
    <v>TRYGBP</v>
    <v>TRY/GBP</v>
  </rv>
  <rv s="1">
    <v>508</v>
  </rv>
  <rv s="0">
    <v>en-US</v>
    <v>avviar</v>
    <v>268435456</v>
    <v>1</v>
    <v>Powered by Refinitiv</v>
    <v>0</v>
    <v>TWD/GBP</v>
    <v>2</v>
    <v>18</v>
    <v>Finance</v>
    <v>4</v>
    <v>2.7400000000000001E-2</v>
    <v>2.5069999999999999E-2</v>
    <v>1.5699999999999999E-5</v>
    <v>5.8989999999999997E-4</v>
    <v>GBP</v>
    <v>TWD</v>
    <v>2.674E-2</v>
    <v>Currency Pair</v>
    <v>44617.707118055558</v>
    <v>2.656E-2</v>
    <v>Taiwan Dollar/UK Pound Sterling FX Cross Rate</v>
    <v>2.6610000000000002E-2</v>
    <v>2.6610000000000002E-2</v>
    <v>2.6630000000000001E-2</v>
    <v>TWDGBP</v>
    <v>TWD/GBP</v>
  </rv>
  <rv s="1">
    <v>510</v>
  </rv>
  <rv s="2">
    <v>en-US</v>
    <v>aw12k2</v>
    <v>268435456</v>
    <v>1</v>
    <v>Powered by Refinitiv</v>
    <v>5</v>
    <v>VND/GBP</v>
    <v>2</v>
    <v>19</v>
    <v>Finance</v>
    <v>4</v>
    <v>3.3380000000000002E-5</v>
    <v>3.042E-5</v>
    <v>-4.9999999999999998E-8</v>
    <v>GBP</v>
    <v>VND</v>
    <v>3.2759999999999998E-5</v>
    <v>Currency Pair</v>
    <v>44617.707118055558</v>
    <v>3.26E-5</v>
    <v>Vietnam Dong/UK Pound Sterling FX Cross Rate</v>
    <v>3.2709999999999997E-5</v>
    <v>3.2709999999999997E-5</v>
    <v>3.2660000000000002E-5</v>
    <v>VNDGBP</v>
    <v>VND/GBP</v>
  </rv>
  <rv s="1">
    <v>512</v>
  </rv>
  <rv s="0">
    <v>en-US</v>
    <v>avtz8m</v>
    <v>268435456</v>
    <v>1</v>
    <v>Powered by Refinitiv</v>
    <v>0</v>
    <v>ZAR/GBP</v>
    <v>2</v>
    <v>18</v>
    <v>Finance</v>
    <v>4</v>
    <v>5.2699999999999997E-2</v>
    <v>4.58E-2</v>
    <v>4.0000000000000002E-4</v>
    <v>8.2299999999999995E-3</v>
    <v>GBP</v>
    <v>ZAR</v>
    <v>4.9399999999999999E-2</v>
    <v>Currency Pair</v>
    <v>44617.707071759258</v>
    <v>4.8500000000000001E-2</v>
    <v>South African Rand/UK Pound Sterling FX Cross Rate</v>
    <v>4.8599999999999997E-2</v>
    <v>4.8599999999999997E-2</v>
    <v>4.9000000000000002E-2</v>
    <v>ZARGBP</v>
    <v>ZAR/GBP</v>
  </rv>
  <rv s="1">
    <v>514</v>
  </rv>
  <rv s="0">
    <v>en-US</v>
    <v>avynz2</v>
    <v>268435456</v>
    <v>1</v>
    <v>Powered by Refinitiv</v>
    <v>0</v>
    <v>USD/HKD</v>
    <v>2</v>
    <v>20</v>
    <v>Finance</v>
    <v>4</v>
    <v>7.81</v>
    <v>7.7526000000000002</v>
    <v>1.2999999999999999E-3</v>
    <v>1.6650000000000001E-4</v>
    <v>HKD</v>
    <v>USD</v>
    <v>7.8095999999999997</v>
    <v>Currency Pair</v>
    <v>44617.707094907404</v>
    <v>7.8063000000000002</v>
    <v>US Dollar/Hong Kong Dollar FX Spot Rate</v>
    <v>7.8078000000000003</v>
    <v>7.8076999999999996</v>
    <v>7.8090000000000002</v>
    <v>USDHKD</v>
    <v>USD/HKD</v>
  </rv>
  <rv s="1">
    <v>516</v>
  </rv>
  <rv s="0">
    <v>en-US</v>
    <v>av8vur</v>
    <v>268435456</v>
    <v>1</v>
    <v>Powered by Refinitiv</v>
    <v>0</v>
    <v>EUR/HKD</v>
    <v>2</v>
    <v>20</v>
    <v>Finance</v>
    <v>4</v>
    <v>9.5212000000000003</v>
    <v>8.6661000000000001</v>
    <v>5.2999999999999999E-2</v>
    <v>6.0660000000000002E-3</v>
    <v>HKD</v>
    <v>EUR</v>
    <v>8.7984000000000009</v>
    <v>Currency Pair</v>
    <v>44617.707106481481</v>
    <v>8.7192000000000007</v>
    <v>Euro/Hong Kong Dollar FX Cross Rate</v>
    <v>8.7377000000000002</v>
    <v>8.7376000000000005</v>
    <v>8.7905999999999995</v>
    <v>EURHKD</v>
    <v>EUR/HKD</v>
  </rv>
  <rv s="1">
    <v>518</v>
  </rv>
  <rv s="0">
    <v>en-US</v>
    <v>av4xw7</v>
    <v>268435456</v>
    <v>1</v>
    <v>Powered by Refinitiv</v>
    <v>0</v>
    <v>CNY/HKD</v>
    <v>2</v>
    <v>20</v>
    <v>Finance</v>
    <v>4</v>
    <v>1.2369000000000001</v>
    <v>1.1813</v>
    <v>2.5300000000000001E-3</v>
    <v>2.0509999999999999E-3</v>
    <v>HKD</v>
    <v>CNY</v>
    <v>1.2369000000000001</v>
    <v>Currency Pair</v>
    <v>44617.707094907404</v>
    <v>1.2336</v>
    <v>Chinese Renminbi/Hong Kong Dollar FX Cross Rate</v>
    <v>1.2335</v>
    <v>1.2334000000000001</v>
    <v>1.236</v>
    <v>CNYHKD</v>
    <v>CNY/HKD</v>
  </rv>
  <rv s="1">
    <v>520</v>
  </rv>
  <rv s="0">
    <v>en-US</v>
    <v>auxl27</v>
    <v>268435456</v>
    <v>1</v>
    <v>Powered by Refinitiv</v>
    <v>0</v>
    <v>AUD/HKD</v>
    <v>2</v>
    <v>20</v>
    <v>Finance</v>
    <v>4</v>
    <v>6.2084999999999999</v>
    <v>5.4291</v>
    <v>4.3099999999999999E-2</v>
    <v>7.7080000000000004E-3</v>
    <v>HKD</v>
    <v>AUD</v>
    <v>5.6506999999999996</v>
    <v>Currency Pair</v>
    <v>44617.707141203704</v>
    <v>5.5759999999999996</v>
    <v>Australian Dollar/Hong Kong Dollar FX Cross Rate</v>
    <v>5.5918999999999999</v>
    <v>5.5918999999999999</v>
    <v>5.6349999999999998</v>
    <v>AUDHKD</v>
    <v>AUD/HKD</v>
  </rv>
  <rv s="1">
    <v>522</v>
  </rv>
  <rv s="0">
    <v>en-US</v>
    <v>av28ec</v>
    <v>268435456</v>
    <v>1</v>
    <v>Powered by Refinitiv</v>
    <v>0</v>
    <v>BRL/HKD</v>
    <v>2</v>
    <v>20</v>
    <v>Finance</v>
    <v>4</v>
    <v>1.5861000000000001</v>
    <v>1.3205</v>
    <v>-8.3999999999999995E-3</v>
    <v>-5.5130000000000005E-3</v>
    <v>HKD</v>
    <v>BRL</v>
    <v>1.5374000000000001</v>
    <v>Currency Pair</v>
    <v>44617.707152777781</v>
    <v>1.5104</v>
    <v>Brazilian Real/Hong Kong Dollar FX Cross Rate</v>
    <v>1.5237000000000001</v>
    <v>1.5237000000000001</v>
    <v>1.5153000000000001</v>
    <v>BRLHKD</v>
    <v>BRL/HKD</v>
  </rv>
  <rv s="1">
    <v>524</v>
  </rv>
  <rv s="0">
    <v>en-US</v>
    <v>av3qgh</v>
    <v>268435456</v>
    <v>1</v>
    <v>Powered by Refinitiv</v>
    <v>0</v>
    <v>CAD/HKD</v>
    <v>2</v>
    <v>20</v>
    <v>Finance</v>
    <v>4</v>
    <v>6.4640000000000004</v>
    <v>6.0152999999999999</v>
    <v>3.3000000000000002E-2</v>
    <v>5.4159999999999998E-3</v>
    <v>HKD</v>
    <v>CAD</v>
    <v>6.1314000000000002</v>
    <v>Currency Pair</v>
    <v>44617.707094907404</v>
    <v>6.0903</v>
    <v>Canadian Dollar/Hong Kong Dollar FX Cross Rate</v>
    <v>6.0911999999999997</v>
    <v>6.0930999999999997</v>
    <v>6.1261000000000001</v>
    <v>CADHKD</v>
    <v>CAD/HKD</v>
  </rv>
  <rv s="1">
    <v>526</v>
  </rv>
  <rv s="0">
    <v>en-US</v>
    <v>avv1mw</v>
    <v>268435456</v>
    <v>1</v>
    <v>Powered by Refinitiv</v>
    <v>0</v>
    <v>CHF/HKD</v>
    <v>2</v>
    <v>20</v>
    <v>Finance</v>
    <v>4</v>
    <v>8.6919000000000004</v>
    <v>8.2059999999999995</v>
    <v>-9.4999999999999998E-3</v>
    <v>-1.127E-3</v>
    <v>HKD</v>
    <v>CHF</v>
    <v>8.4596999999999998</v>
    <v>Currency Pair</v>
    <v>44617.707129629627</v>
    <v>8.4123999999999999</v>
    <v>Swiss Franc/Hong Kong Dollar FX Cross Rate</v>
    <v>8.4290000000000003</v>
    <v>8.4289000000000005</v>
    <v>8.4193999999999996</v>
    <v>CHFHKD</v>
    <v>CHF/HKD</v>
  </rv>
  <rv s="1">
    <v>528</v>
  </rv>
  <rv s="0">
    <v>en-US</v>
    <v>av6rkr</v>
    <v>268435456</v>
    <v>1</v>
    <v>Powered by Refinitiv</v>
    <v>0</v>
    <v>CZK/HKD</v>
    <v>2</v>
    <v>20</v>
    <v>Finance</v>
    <v>4</v>
    <v>0.3745</v>
    <v>0.3397</v>
    <v>3.3E-3</v>
    <v>9.3589999999999993E-3</v>
    <v>HKD</v>
    <v>CZK</v>
    <v>0.35639999999999999</v>
    <v>Currency Pair</v>
    <v>44617.707129629627</v>
    <v>0.34910000000000002</v>
    <v>Czech Koruna/Hong Kong Dollar FX Cross Rate</v>
    <v>0.35260000000000002</v>
    <v>0.35260000000000002</v>
    <v>0.35589999999999999</v>
    <v>CZKHKD</v>
    <v>CZK/HKD</v>
  </rv>
  <rv s="1">
    <v>530</v>
  </rv>
  <rv s="0">
    <v>en-US</v>
    <v>av7377</v>
    <v>268435456</v>
    <v>1</v>
    <v>Powered by Refinitiv</v>
    <v>0</v>
    <v>DKK/HKD</v>
    <v>2</v>
    <v>20</v>
    <v>Finance</v>
    <v>4</v>
    <v>1.2804</v>
    <v>1.1644000000000001</v>
    <v>7.1000000000000004E-3</v>
    <v>6.0460000000000002E-3</v>
    <v>HKD</v>
    <v>DKK</v>
    <v>1.1822999999999999</v>
    <v>Currency Pair</v>
    <v>44617.707129629627</v>
    <v>1.1716</v>
    <v>Danish Krone/Hong Kong Dollar FX Cross Rate</v>
    <v>1.1742999999999999</v>
    <v>1.1742999999999999</v>
    <v>1.1814</v>
    <v>DKKHKD</v>
    <v>DKK/HKD</v>
  </rv>
  <rv s="1">
    <v>532</v>
  </rv>
  <rv s="0">
    <v>en-US</v>
    <v>avyddm</v>
    <v>268435456</v>
    <v>1</v>
    <v>Powered by Refinitiv</v>
    <v>0</v>
    <v>GBP/HKD</v>
    <v>2</v>
    <v>20</v>
    <v>Finance</v>
    <v>4</v>
    <v>11.057700000000001</v>
    <v>10.265499999999999</v>
    <v>2.4400000000000002E-2</v>
    <v>2.3370000000000001E-3</v>
    <v>HKD</v>
    <v>GBP</v>
    <v>10.492100000000001</v>
    <v>Currency Pair</v>
    <v>44617.707118055558</v>
    <v>10.4377</v>
    <v>UK Pound Sterling/Hong Kong Dollar FX Cross Rate</v>
    <v>10.4429</v>
    <v>10.4428</v>
    <v>10.4672</v>
    <v>GBPHKD</v>
    <v>GBP/HKD</v>
  </rv>
  <rv s="1">
    <v>534</v>
  </rv>
  <rv s="0">
    <v>en-US</v>
    <v>ave2cw</v>
    <v>268435456</v>
    <v>1</v>
    <v>Powered by Refinitiv</v>
    <v>0</v>
    <v>JPY/HKD</v>
    <v>2</v>
    <v>20</v>
    <v>Finance</v>
    <v>4</v>
    <v>7.3889999999999997E-2</v>
    <v>6.6979999999999998E-2</v>
    <v>-3.0000000000000001E-5</v>
    <v>-4.44E-4</v>
    <v>HKD</v>
    <v>JPY</v>
    <v>6.7799999999999999E-2</v>
    <v>Currency Pair</v>
    <v>44617.707118055558</v>
    <v>6.7530000000000007E-2</v>
    <v>Japanese Yen/Hong Kong Dollar FX Cross Rate</v>
    <v>6.7570000000000005E-2</v>
    <v>6.7570000000000005E-2</v>
    <v>6.7540000000000003E-2</v>
    <v>JPYHKD</v>
    <v>JPY/HKD</v>
  </rv>
  <rv s="1">
    <v>536</v>
  </rv>
  <rv s="0">
    <v>en-US</v>
    <v>avbx2w</v>
    <v>268435456</v>
    <v>1</v>
    <v>Powered by Refinitiv</v>
    <v>0</v>
    <v>HUF/HKD</v>
    <v>2</v>
    <v>20</v>
    <v>Finance</v>
    <v>4</v>
    <v>2.7400000000000001E-2</v>
    <v>2.3E-2</v>
    <v>2.0000000000000001E-4</v>
    <v>8.4030000000000007E-3</v>
    <v>HKD</v>
    <v>HUF</v>
    <v>2.41E-2</v>
    <v>Currency Pair</v>
    <v>44617.707094907404</v>
    <v>2.3599999999999999E-2</v>
    <v>Hungarian Forint/Hong Kong Dollar FX Cross Rate</v>
    <v>2.3800000000000002E-2</v>
    <v>2.3800000000000002E-2</v>
    <v>2.4E-2</v>
    <v>HUFHKD</v>
    <v>HUF/HKD</v>
  </rv>
  <rv s="1">
    <v>538</v>
  </rv>
  <rv s="0">
    <v>en-US</v>
    <v>avctw7</v>
    <v>268435456</v>
    <v>1</v>
    <v>Powered by Refinitiv</v>
    <v>0</v>
    <v>IDR/HKD</v>
    <v>2</v>
    <v>20</v>
    <v>Finance</v>
    <v>4</v>
    <v>5.532E-4</v>
    <v>5.2979999999999998E-4</v>
    <v>6.9999999999999997E-7</v>
    <v>1.2900000000000001E-3</v>
    <v>HKD</v>
    <v>IDR</v>
    <v>5.4359999999999999E-4</v>
    <v>Currency Pair</v>
    <v>44617.707094907404</v>
    <v>5.4290000000000002E-4</v>
    <v>Indonesian Rupiah/Hong Kong Dollar FX Cross Rate</v>
    <v>5.4279999999999997E-4</v>
    <v>5.4279999999999997E-4</v>
    <v>5.4350000000000004E-4</v>
    <v>IDRHKD</v>
    <v>IDR/HKD</v>
  </rv>
  <rv s="1">
    <v>540</v>
  </rv>
  <rv s="0">
    <v>en-US</v>
    <v>avcjar</v>
    <v>268435456</v>
    <v>1</v>
    <v>Powered by Refinitiv</v>
    <v>0</v>
    <v>INR/HKD</v>
    <v>2</v>
    <v>20</v>
    <v>Finance</v>
    <v>4</v>
    <v>0.1075</v>
    <v>0.1021</v>
    <v>6.9999999999999999E-4</v>
    <v>6.783E-3</v>
    <v>HKD</v>
    <v>INR</v>
    <v>0.10390000000000001</v>
    <v>Currency Pair</v>
    <v>44617.707094907404</v>
    <v>0.1033</v>
    <v>Indian Rupee/Hong Kong Dollar FX Cross Rate</v>
    <v>0.1032</v>
    <v>0.1032</v>
    <v>0.10390000000000001</v>
    <v>INRHKD</v>
    <v>INR/HKD</v>
  </rv>
  <rv s="1">
    <v>542</v>
  </rv>
  <rv s="0">
    <v>en-US</v>
    <v>avf9sm</v>
    <v>268435456</v>
    <v>1</v>
    <v>Powered by Refinitiv</v>
    <v>0</v>
    <v>KRW/HKD</v>
    <v>2</v>
    <v>20</v>
    <v>Finance</v>
    <v>4</v>
    <v>7.0340000000000003E-3</v>
    <v>6.417E-3</v>
    <v>3.3699999999999999E-5</v>
    <v>5.2059999999999997E-3</v>
    <v>HKD</v>
    <v>KRW</v>
    <v>6.5120000000000004E-3</v>
    <v>Currency Pair</v>
    <v>44617.707094907404</v>
    <v>6.4720000000000003E-3</v>
    <v>Korean Won/Hong Kong Dollar FX Cross Rate</v>
    <v>6.4729999999999996E-3</v>
    <v>6.4729999999999996E-3</v>
    <v>6.5069999999999998E-3</v>
    <v>KRWHKD</v>
    <v>KRW/HKD</v>
  </rv>
  <rv s="1">
    <v>544</v>
  </rv>
  <rv s="0">
    <v>en-US</v>
    <v>avkf7w</v>
    <v>268435456</v>
    <v>1</v>
    <v>Powered by Refinitiv</v>
    <v>0</v>
    <v>MXN/HKD</v>
    <v>2</v>
    <v>20</v>
    <v>Finance</v>
    <v>4</v>
    <v>0.39589999999999997</v>
    <v>0.35189999999999999</v>
    <v>2.9299999999999999E-3</v>
    <v>7.7190000000000002E-3</v>
    <v>HKD</v>
    <v>MXN</v>
    <v>0.38300000000000001</v>
    <v>Currency Pair</v>
    <v>44617.707129629627</v>
    <v>0.3795</v>
    <v>Mexican Peso/Hong Kong Dollar FX Cross Rate</v>
    <v>0.37959999999999999</v>
    <v>0.37959999999999999</v>
    <v>0.38250000000000001</v>
    <v>MXNHKD</v>
    <v>MXN/HKD</v>
  </rv>
  <rv s="1">
    <v>546</v>
  </rv>
  <rv s="0">
    <v>en-US</v>
    <v>avj7r7</v>
    <v>268435456</v>
    <v>1</v>
    <v>Powered by Refinitiv</v>
    <v>0</v>
    <v>MYR/HKD</v>
    <v>2</v>
    <v>20</v>
    <v>Finance</v>
    <v>4</v>
    <v>1.9202999999999999</v>
    <v>1.8309</v>
    <v>1E-3</v>
    <v>5.3830000000000002E-4</v>
    <v>HKD</v>
    <v>MYR</v>
    <v>1.8647</v>
    <v>Currency Pair</v>
    <v>44617.707094907404</v>
    <v>1.8586</v>
    <v>Malaysian Ringgit/Hong Kong Dollar FX Cross Rate</v>
    <v>1.8576999999999999</v>
    <v>1.8575999999999999</v>
    <v>1.8586</v>
    <v>MYRHKD</v>
    <v>MYR/HKD</v>
  </rv>
  <rv s="1">
    <v>548</v>
  </rv>
  <rv s="0">
    <v>en-US</v>
    <v>avngc7</v>
    <v>268435456</v>
    <v>1</v>
    <v>Powered by Refinitiv</v>
    <v>0</v>
    <v>NOK/HKD</v>
    <v>2</v>
    <v>20</v>
    <v>Finance</v>
    <v>4</v>
    <v>0.95250000000000001</v>
    <v>0.84560000000000002</v>
    <v>0.01</v>
    <v>1.1477999999999999E-2</v>
    <v>HKD</v>
    <v>NOK</v>
    <v>0.88300000000000001</v>
    <v>Currency Pair</v>
    <v>44617.707129629627</v>
    <v>0.86860000000000004</v>
    <v>Norwegian Krone/Hong Kong Dollar FX Cross Rate</v>
    <v>0.87119999999999997</v>
    <v>0.87119999999999997</v>
    <v>0.88119999999999998</v>
    <v>NOKHKD</v>
    <v>NOK/HKD</v>
  </rv>
  <rv s="1">
    <v>550</v>
  </rv>
  <rv s="0">
    <v>en-US</v>
    <v>avmjhw</v>
    <v>268435456</v>
    <v>1</v>
    <v>Powered by Refinitiv</v>
    <v>0</v>
    <v>NZD/HKD</v>
    <v>2</v>
    <v>20</v>
    <v>Finance</v>
    <v>4</v>
    <v>5.7873999999999999</v>
    <v>5.0875000000000004</v>
    <v>3.6799999999999999E-2</v>
    <v>7.0439999999999999E-3</v>
    <v>HKD</v>
    <v>NZD</v>
    <v>5.2705000000000002</v>
    <v>Currency Pair</v>
    <v>44617.707129629627</v>
    <v>5.2211999999999996</v>
    <v>New Zealand Dollar/Hong Kong Dollar FX Cross Rate</v>
    <v>5.2241999999999997</v>
    <v>5.2241</v>
    <v>5.2609000000000004</v>
    <v>NZDHKD</v>
    <v>NZD/HKD</v>
  </rv>
  <rv s="1">
    <v>552</v>
  </rv>
  <rv s="0">
    <v>en-US</v>
    <v>avpkm7</v>
    <v>268435456</v>
    <v>1</v>
    <v>Powered by Refinitiv</v>
    <v>0</v>
    <v>PHP/HKD</v>
    <v>2</v>
    <v>20</v>
    <v>Finance</v>
    <v>4</v>
    <v>0.16309999999999999</v>
    <v>0.15090000000000001</v>
    <v>-1E-4</v>
    <v>-6.5699999999999992E-4</v>
    <v>HKD</v>
    <v>PHP</v>
    <v>0.15229999999999999</v>
    <v>Currency Pair</v>
    <v>44617.707094907404</v>
    <v>0.152</v>
    <v>Philippine Peso/Hong Kong Dollar FX Cross Rate</v>
    <v>0.1522</v>
    <v>0.1522</v>
    <v>0.15210000000000001</v>
    <v>PHPHKD</v>
    <v>PHP/HKD</v>
  </rv>
  <rv s="1">
    <v>554</v>
  </rv>
  <rv s="0">
    <v>en-US</v>
    <v>avpv8m</v>
    <v>268435456</v>
    <v>1</v>
    <v>Powered by Refinitiv</v>
    <v>0</v>
    <v>PLN/HKD</v>
    <v>2</v>
    <v>20</v>
    <v>Finance</v>
    <v>4</v>
    <v>2.1311</v>
    <v>1.8386</v>
    <v>5.3E-3</v>
    <v>2.8100000000000004E-3</v>
    <v>HKD</v>
    <v>PLN</v>
    <v>1.8986000000000001</v>
    <v>Currency Pair</v>
    <v>44617.707152777781</v>
    <v>1.8678999999999999</v>
    <v>Polish Zloty/Hong Kong Dollar FX Cross Rate</v>
    <v>1.8862000000000001</v>
    <v>1.8861000000000001</v>
    <v>1.8914</v>
    <v>PLNHKD</v>
    <v>PLN/HKD</v>
  </rv>
  <rv s="1">
    <v>556</v>
  </rv>
  <rv s="0">
    <v>en-US</v>
    <v>avqs2w</v>
    <v>268435456</v>
    <v>1</v>
    <v>Powered by Refinitiv</v>
    <v>0</v>
    <v>RUB/HKD</v>
    <v>2</v>
    <v>20</v>
    <v>Finance</v>
    <v>4</v>
    <v>0.1123</v>
    <v>8.6400000000000005E-2</v>
    <v>1.4E-3</v>
    <v>1.5167999999999999E-2</v>
    <v>HKD</v>
    <v>RUB</v>
    <v>9.5600000000000004E-2</v>
    <v>Currency Pair</v>
    <v>44617.707129629627</v>
    <v>9.0800000000000006E-2</v>
    <v>Russian Rouble/Hong Kong Dollar FX Cross Rate</v>
    <v>9.2299999999999993E-2</v>
    <v>9.2299999999999993E-2</v>
    <v>9.3700000000000006E-2</v>
    <v>RUBHKD</v>
    <v>RUB/HKD</v>
  </rv>
  <rv s="1">
    <v>558</v>
  </rv>
  <rv s="0">
    <v>en-US</v>
    <v>avuq1h</v>
    <v>268435456</v>
    <v>1</v>
    <v>Powered by Refinitiv</v>
    <v>0</v>
    <v>SEK/HKD</v>
    <v>2</v>
    <v>20</v>
    <v>Finance</v>
    <v>4</v>
    <v>0.94479999999999997</v>
    <v>0.80920000000000003</v>
    <v>5.8999999999999999E-3</v>
    <v>7.1709999999999994E-3</v>
    <v>HKD</v>
    <v>SEK</v>
    <v>0.83040000000000003</v>
    <v>Currency Pair</v>
    <v>44617.707129629627</v>
    <v>0.81850000000000001</v>
    <v>Swedish Krona/Hong Kong Dollar FX Cross Rate</v>
    <v>0.82140000000000002</v>
    <v>0.82279999999999998</v>
    <v>0.82869999999999999</v>
    <v>SEKHKD</v>
    <v>SEK/HKD</v>
  </rv>
  <rv s="1">
    <v>560</v>
  </rv>
  <rv s="0">
    <v>en-US</v>
    <v>avt7yc</v>
    <v>268435456</v>
    <v>1</v>
    <v>Powered by Refinitiv</v>
    <v>0</v>
    <v>SGD/HKD</v>
    <v>2</v>
    <v>20</v>
    <v>Finance</v>
    <v>4</v>
    <v>5.8893000000000004</v>
    <v>5.6710000000000003</v>
    <v>8.6E-3</v>
    <v>1.493E-3</v>
    <v>HKD</v>
    <v>SGD</v>
    <v>5.7777000000000003</v>
    <v>Currency Pair</v>
    <v>44617.707106481481</v>
    <v>5.7591000000000001</v>
    <v>Singapore Dollar/Hong Kong Dollar FX Cross Rate</v>
    <v>5.7596999999999996</v>
    <v>5.7595999999999998</v>
    <v>5.7682000000000002</v>
    <v>SGDHKD</v>
    <v>SGD/HKD</v>
  </rv>
  <rv s="1">
    <v>562</v>
  </rv>
  <rv s="0">
    <v>en-US</v>
    <v>avvxh7</v>
    <v>268435456</v>
    <v>1</v>
    <v>Powered by Refinitiv</v>
    <v>0</v>
    <v>THB/HKD</v>
    <v>2</v>
    <v>20</v>
    <v>Finance</v>
    <v>4</v>
    <v>0.25890000000000002</v>
    <v>0.22889999999999999</v>
    <v>8.9999999999999998E-4</v>
    <v>3.764E-3</v>
    <v>HKD</v>
    <v>THB</v>
    <v>0.2407</v>
    <v>Currency Pair</v>
    <v>44617.707094907404</v>
    <v>0.23910000000000001</v>
    <v>Thai Baht/Hong Kong Dollar FX Cross Rate</v>
    <v>0.23910000000000001</v>
    <v>0.23910000000000001</v>
    <v>0.24</v>
    <v>THBHKD</v>
    <v>THB/HKD</v>
  </rv>
  <rv s="1">
    <v>564</v>
  </rv>
  <rv s="0">
    <v>en-US</v>
    <v>avwubh</v>
    <v>268435456</v>
    <v>1</v>
    <v>Powered by Refinitiv</v>
    <v>0</v>
    <v>TRY/HKD</v>
    <v>2</v>
    <v>20</v>
    <v>Finance</v>
    <v>4</v>
    <v>1.1137999999999999</v>
    <v>0.42459999999999998</v>
    <v>6.4000000000000003E-3</v>
    <v>1.1529000000000001E-2</v>
    <v>HKD</v>
    <v>TRY</v>
    <v>0.56689999999999996</v>
    <v>Currency Pair</v>
    <v>44617.707141203704</v>
    <v>0.55259999999999998</v>
    <v>Turkish Lira/Hong Kong Dollar FX Cross Rate</v>
    <v>0.55510000000000004</v>
    <v>0.55510000000000004</v>
    <v>0.5615</v>
    <v>TRYHKD</v>
    <v>TRY/HKD</v>
  </rv>
  <rv s="1">
    <v>566</v>
  </rv>
  <rv s="0">
    <v>en-US</v>
    <v>avvc9c</v>
    <v>268435456</v>
    <v>1</v>
    <v>Powered by Refinitiv</v>
    <v>0</v>
    <v>TWD/HKD</v>
    <v>2</v>
    <v>20</v>
    <v>Finance</v>
    <v>4</v>
    <v>0.28410000000000002</v>
    <v>0.27060000000000001</v>
    <v>8.0000000000000004E-4</v>
    <v>2.8779999999999999E-3</v>
    <v>HKD</v>
    <v>TWD</v>
    <v>0.27950000000000003</v>
    <v>Currency Pair</v>
    <v>44617.707094907404</v>
    <v>0.27789999999999998</v>
    <v>Taiwan Dollar/Hong Kong Dollar FX Cross Rate</v>
    <v>0.27800000000000002</v>
    <v>0.27800000000000002</v>
    <v>0.27879999999999999</v>
    <v>TWDHKD</v>
    <v>TWD/HKD</v>
  </rv>
  <rv s="1">
    <v>568</v>
  </rv>
  <rv s="0">
    <v>en-US</v>
    <v>avzvfr</v>
    <v>268435456</v>
    <v>1</v>
    <v>Powered by Refinitiv</v>
    <v>0</v>
    <v>VND/HKD</v>
    <v>2</v>
    <v>20</v>
    <v>Finance</v>
    <v>4</v>
    <v>3.4430000000000002E-4</v>
    <v>3.3619999999999999E-4</v>
    <v>9.9999999999999995E-8</v>
    <v>2.9260000000000001E-4</v>
    <v>HKD</v>
    <v>VND</v>
    <v>3.4210000000000002E-4</v>
    <v>Currency Pair</v>
    <v>44617.707094907404</v>
    <v>3.4180000000000001E-4</v>
    <v>Vietnam Dong/Hong Kong Dollar FX Cross Rate</v>
    <v>3.4180000000000001E-4</v>
    <v>3.4180000000000001E-4</v>
    <v>3.4190000000000002E-4</v>
    <v>VNDHKD</v>
    <v>VND/HKD</v>
  </rv>
  <rv s="1">
    <v>570</v>
  </rv>
  <rv s="0">
    <v>en-US</v>
    <v>avtt77</v>
    <v>268435456</v>
    <v>1</v>
    <v>Powered by Refinitiv</v>
    <v>0</v>
    <v>ZAR/HKD</v>
    <v>2</v>
    <v>20</v>
    <v>Finance</v>
    <v>4</v>
    <v>0.57850000000000001</v>
    <v>0.47620000000000001</v>
    <v>5.3E-3</v>
    <v>1.0433E-2</v>
    <v>HKD</v>
    <v>ZAR</v>
    <v>0.51670000000000005</v>
    <v>Currency Pair</v>
    <v>44617.707141203704</v>
    <v>0.50760000000000005</v>
    <v>South African Rand/Hong Kong Dollar FX Cross Rate</v>
    <v>0.50800000000000001</v>
    <v>0.50800000000000001</v>
    <v>0.51329999999999998</v>
    <v>ZARHKD</v>
    <v>ZAR/HKD</v>
  </rv>
  <rv s="1">
    <v>572</v>
  </rv>
  <rv s="0">
    <v>en-US</v>
    <v>avyo2w</v>
    <v>268435456</v>
    <v>1</v>
    <v>Powered by Refinitiv</v>
    <v>0</v>
    <v>USD/HUF</v>
    <v>2</v>
    <v>21</v>
    <v>Finance</v>
    <v>4</v>
    <v>333.88</v>
    <v>282.52</v>
    <v>-2.14</v>
    <v>-6.5480000000000009E-3</v>
    <v>HUF</v>
    <v>USD</v>
    <v>330.43</v>
    <v>Currency Pair</v>
    <v>44617.707094907404</v>
    <v>324.63</v>
    <v>US Dollar/Hungarian Forint FX Spot Rate</v>
    <v>327.02</v>
    <v>326.8</v>
    <v>324.66000000000003</v>
    <v>USDHUF</v>
    <v>USD/HUF</v>
  </rv>
  <rv s="1">
    <v>574</v>
  </rv>
  <rv s="0">
    <v>en-US</v>
    <v>av8vxm</v>
    <v>268435456</v>
    <v>1</v>
    <v>Powered by Refinitiv</v>
    <v>0</v>
    <v>EUR/HUF</v>
    <v>2</v>
    <v>21</v>
    <v>Finance</v>
    <v>4</v>
    <v>384.21</v>
    <v>344.71</v>
    <v>-0.22</v>
    <v>-6.0159999999999999E-4</v>
    <v>HUF</v>
    <v>EUR</v>
    <v>369.41</v>
    <v>Currency Pair</v>
    <v>44617.707094907404</v>
    <v>364.96</v>
    <v>Euro/Hungarian Forint FX Cross Rate</v>
    <v>365.72</v>
    <v>365.72</v>
    <v>365.5</v>
    <v>EURHUF</v>
    <v>EUR/HUF</v>
  </rv>
  <rv s="1">
    <v>576</v>
  </rv>
  <rv s="0">
    <v>en-US</v>
    <v>av4xz2</v>
    <v>268435456</v>
    <v>1</v>
    <v>Powered by Refinitiv</v>
    <v>0</v>
    <v>CNY/HUF</v>
    <v>2</v>
    <v>21</v>
    <v>Finance</v>
    <v>4</v>
    <v>53.235399999999998</v>
    <v>44.179200000000002</v>
    <v>-0.2399</v>
    <v>-4.6470000000000001E-3</v>
    <v>HUF</v>
    <v>CNY</v>
    <v>52.311399999999999</v>
    <v>Currency Pair</v>
    <v>44617.707129629627</v>
    <v>51.390700000000002</v>
    <v>Chinese Renminbi/Hungarian Forint FX Cross Rate</v>
    <v>51.661900000000003</v>
    <v>51.627200000000002</v>
    <v>51.387300000000003</v>
    <v>CNYHUF</v>
    <v>CNY/HUF</v>
  </rv>
  <rv s="1">
    <v>578</v>
  </rv>
  <rv s="0">
    <v>en-US</v>
    <v>auxl52</v>
    <v>268435456</v>
    <v>1</v>
    <v>Powered by Refinitiv</v>
    <v>0</v>
    <v>AUD/HUF</v>
    <v>2</v>
    <v>21</v>
    <v>Finance</v>
    <v>4</v>
    <v>245.20769999999999</v>
    <v>212.71700000000001</v>
    <v>0.22770000000000001</v>
    <v>9.7290000000000007E-4</v>
    <v>HUF</v>
    <v>AUD</v>
    <v>237.8058</v>
    <v>Currency Pair</v>
    <v>44617.707129629627</v>
    <v>234.38290000000001</v>
    <v>Australian Dollar/Hungarian Forint FX Cross Rate</v>
    <v>234.05420000000001</v>
    <v>234.05420000000001</v>
    <v>234.28190000000001</v>
    <v>AUDHUF</v>
    <v>AUD/HUF</v>
  </rv>
  <rv s="1">
    <v>580</v>
  </rv>
  <rv s="0">
    <v>en-US</v>
    <v>av28h7</v>
    <v>268435456</v>
    <v>1</v>
    <v>Powered by Refinitiv</v>
    <v>0</v>
    <v>BRL/HUF</v>
    <v>2</v>
    <v>21</v>
    <v>Finance</v>
    <v>4</v>
    <v>65.55</v>
    <v>52.14</v>
    <v>-0.78</v>
    <v>-1.2230000000000001E-2</v>
    <v>HUF</v>
    <v>BRL</v>
    <v>64.540000000000006</v>
    <v>Currency Pair</v>
    <v>44617.707094907404</v>
    <v>62.85</v>
    <v>Brazilian Real/Hungarian Forint FX Cross Rate</v>
    <v>63.82</v>
    <v>63.78</v>
    <v>63</v>
    <v>BRLHUF</v>
    <v>BRL/HUF</v>
  </rv>
  <rv s="1">
    <v>582</v>
  </rv>
  <rv s="0">
    <v>en-US</v>
    <v>av3qjc</v>
    <v>268435456</v>
    <v>1</v>
    <v>Powered by Refinitiv</v>
    <v>0</v>
    <v>CAD/HUF</v>
    <v>2</v>
    <v>21</v>
    <v>Finance</v>
    <v>4</v>
    <v>264.61</v>
    <v>231.57</v>
    <v>-0.33</v>
    <v>-1.2939999999999998E-3</v>
    <v>HUF</v>
    <v>CAD</v>
    <v>257.86</v>
    <v>Currency Pair</v>
    <v>44617.707094907404</v>
    <v>254.58</v>
    <v>Canadian Dollar/Hungarian Forint FX Cross Rate</v>
    <v>254.95</v>
    <v>255.03</v>
    <v>254.7</v>
    <v>CADHUF</v>
    <v>CAD/HUF</v>
  </rv>
  <rv s="1">
    <v>584</v>
  </rv>
  <rv s="0">
    <v>en-US</v>
    <v>avv1pr</v>
    <v>268435456</v>
    <v>1</v>
    <v>Powered by Refinitiv</v>
    <v>0</v>
    <v>CHF/HUF</v>
    <v>2</v>
    <v>21</v>
    <v>Finance</v>
    <v>4</v>
    <v>369.05669999999998</v>
    <v>314.43950000000001</v>
    <v>-2.7907000000000002</v>
    <v>-7.9100000000000004E-3</v>
    <v>HUF</v>
    <v>CHF</v>
    <v>356.8528</v>
    <v>Currency Pair</v>
    <v>44617.707141203704</v>
    <v>349.9246</v>
    <v>Swiss Franc/Hungarian Forint FX Cross Rate</v>
    <v>352.95389999999998</v>
    <v>352.80149999999998</v>
    <v>350.01080000000002</v>
    <v>CHFHUF</v>
    <v>CHF/HUF</v>
  </rv>
  <rv s="1">
    <v>586</v>
  </rv>
  <rv s="0">
    <v>en-US</v>
    <v>av6rnm</v>
    <v>268435456</v>
    <v>1</v>
    <v>Powered by Refinitiv</v>
    <v>0</v>
    <v>CZK/HUF</v>
    <v>2</v>
    <v>21</v>
    <v>Finance</v>
    <v>4</v>
    <v>15.338699999999999</v>
    <v>13.531000000000001</v>
    <v>3.7400000000000003E-2</v>
    <v>2.5340000000000002E-3</v>
    <v>HUF</v>
    <v>CZK</v>
    <v>14.913500000000001</v>
    <v>Currency Pair</v>
    <v>44617.707118055558</v>
    <v>14.7559</v>
    <v>Czech Koruna/Hungarian Forint FX Cross Rate</v>
    <v>14.767200000000001</v>
    <v>14.757300000000001</v>
    <v>14.794700000000001</v>
    <v>CZKHUF</v>
    <v>CZK/HUF</v>
  </rv>
  <rv s="1">
    <v>588</v>
  </rv>
  <rv s="0">
    <v>en-US</v>
    <v>av73a2</v>
    <v>268435456</v>
    <v>1</v>
    <v>Powered by Refinitiv</v>
    <v>0</v>
    <v>DKK/HUF</v>
    <v>2</v>
    <v>21</v>
    <v>Finance</v>
    <v>4</v>
    <v>51.667099999999998</v>
    <v>46.357999999999997</v>
    <v>-3.2199999999999999E-2</v>
    <v>-6.5510000000000004E-4</v>
    <v>HUF</v>
    <v>DKK</v>
    <v>49.643099999999997</v>
    <v>Currency Pair</v>
    <v>44617.707118055558</v>
    <v>49.044199999999996</v>
    <v>Danish Krone/Hungarian Forint FX Cross Rate</v>
    <v>49.151699999999998</v>
    <v>49.150199999999998</v>
    <v>49.118000000000002</v>
    <v>DKKHUF</v>
    <v>DKK/HUF</v>
  </rv>
  <rv s="1">
    <v>590</v>
  </rv>
  <rv s="0">
    <v>en-US</v>
    <v>avydgh</v>
    <v>268435456</v>
    <v>1</v>
    <v>Powered by Refinitiv</v>
    <v>0</v>
    <v>GBP/HUF</v>
    <v>2</v>
    <v>21</v>
    <v>Finance</v>
    <v>4</v>
    <v>455</v>
    <v>399.84</v>
    <v>-2.04</v>
    <v>-4.6670000000000001E-3</v>
    <v>HUF</v>
    <v>GBP</v>
    <v>442.11</v>
    <v>Currency Pair</v>
    <v>44617.707141203704</v>
    <v>435.36</v>
    <v>UK Pound Sterling/Hungarian Forint FX Cross Rate</v>
    <v>437.13</v>
    <v>437.1</v>
    <v>435.06</v>
    <v>GBPHUF</v>
    <v>GBP/HUF</v>
  </rv>
  <rv s="1">
    <v>592</v>
  </rv>
  <rv s="0">
    <v>en-US</v>
    <v>avbmgh</v>
    <v>268435456</v>
    <v>1</v>
    <v>Powered by Refinitiv</v>
    <v>0</v>
    <v>HKD/HUF</v>
    <v>2</v>
    <v>21</v>
    <v>Finance</v>
    <v>4</v>
    <v>43.479399999999998</v>
    <v>36.408200000000001</v>
    <v>-0.2787</v>
    <v>-6.6579999999999999E-3</v>
    <v>HUF</v>
    <v>HKD</v>
    <v>42.320500000000003</v>
    <v>Currency Pair</v>
    <v>44617.707129629627</v>
    <v>41.571800000000003</v>
    <v>Hong Kong Dollar/Hungarian Forint FX Cross Rate</v>
    <v>41.854999999999997</v>
    <v>41.854500000000002</v>
    <v>41.575899999999997</v>
    <v>HKDHUF</v>
    <v>HKD/HUF</v>
  </rv>
  <rv s="1">
    <v>594</v>
  </rv>
  <rv s="0">
    <v>en-US</v>
    <v>avctz2</v>
    <v>268435456</v>
    <v>1</v>
    <v>Powered by Refinitiv</v>
    <v>0</v>
    <v>IDR/HUF</v>
    <v>2</v>
    <v>21</v>
    <v>Finance</v>
    <v>4</v>
    <v>2.384E-2</v>
    <v>2.0560000000000001E-4</v>
    <v>-1.2290000000000001E-4</v>
    <v>-5.411E-3</v>
    <v>HUF</v>
    <v>IDR</v>
    <v>2.3E-2</v>
    <v>Currency Pair</v>
    <v>44617.707129629627</v>
    <v>2.2599999999999999E-2</v>
    <v>Indonesian Rupiah/Hungarian Forint FX Cross Rate</v>
    <v>2.273E-2</v>
    <v>2.2720000000000001E-2</v>
    <v>2.2599999999999999E-2</v>
    <v>IDRHUF</v>
    <v>IDR/HUF</v>
  </rv>
  <rv s="1">
    <v>596</v>
  </rv>
  <rv s="0">
    <v>en-US</v>
    <v>avcjdm</v>
    <v>268435456</v>
    <v>1</v>
    <v>Powered by Refinitiv</v>
    <v>0</v>
    <v>INR/HUF</v>
    <v>2</v>
    <v>21</v>
    <v>Finance</v>
    <v>4</v>
    <v>4.5212000000000003</v>
    <v>3.8612000000000002</v>
    <v>-2.0000000000000001E-4</v>
    <v>-4.6290000000000006E-5</v>
    <v>HUF</v>
    <v>INR</v>
    <v>4.3868</v>
    <v>Currency Pair</v>
    <v>44617.707129629627</v>
    <v>4.3216999999999999</v>
    <v>Indian Rupee/Hungarian Forint FX Cross Rate</v>
    <v>4.3239000000000001</v>
    <v>4.3209999999999997</v>
    <v>4.3208000000000002</v>
    <v>INRHUF</v>
    <v>INR/HUF</v>
  </rv>
  <rv s="1">
    <v>598</v>
  </rv>
  <rv s="0">
    <v>en-US</v>
    <v>ave2fr</v>
    <v>268435456</v>
    <v>1</v>
    <v>Powered by Refinitiv</v>
    <v>0</v>
    <v>JPY/HUF</v>
    <v>2</v>
    <v>21</v>
    <v>Finance</v>
    <v>4</v>
    <v>2.9622000000000002</v>
    <v>2.5787</v>
    <v>-1.9890000000000001E-2</v>
    <v>-7.0330000000000002E-3</v>
    <v>HUF</v>
    <v>JPY</v>
    <v>2.8656999999999999</v>
    <v>Currency Pair</v>
    <v>44617.707141203704</v>
    <v>2.8079999999999998</v>
    <v>Japanese Yen/Hungarian Forint FX Cross Rate</v>
    <v>2.8281999999999998</v>
    <v>2.8281999999999998</v>
    <v>2.8083</v>
    <v>JPYHUF</v>
    <v>JPY/HUF</v>
  </rv>
  <rv s="1">
    <v>600</v>
  </rv>
  <rv s="0">
    <v>en-US</v>
    <v>avf9vh</v>
    <v>268435456</v>
    <v>1</v>
    <v>Powered by Refinitiv</v>
    <v>0</v>
    <v>KRW/HUF</v>
    <v>2</v>
    <v>21</v>
    <v>Finance</v>
    <v>4</v>
    <v>0.28549999999999998</v>
    <v>2.5579999999999999E-3</v>
    <v>-4.0900000000000002E-4</v>
    <v>-1.5100000000000001E-3</v>
    <v>HUF</v>
    <v>KRW</v>
    <v>0.27460000000000001</v>
    <v>Currency Pair</v>
    <v>44617.707129629627</v>
    <v>0.2707</v>
    <v>Korean Won/Hungarian Forint FX Cross Rate</v>
    <v>0.27089999999999997</v>
    <v>0.27089999999999997</v>
    <v>0.27050000000000002</v>
    <v>KRWHUF</v>
    <v>KRW/HUF</v>
  </rv>
  <rv s="1">
    <v>602</v>
  </rv>
  <rv s="0">
    <v>en-US</v>
    <v>avkfar</v>
    <v>268435456</v>
    <v>1</v>
    <v>Powered by Refinitiv</v>
    <v>0</v>
    <v>MXN/HUF</v>
    <v>2</v>
    <v>21</v>
    <v>Finance</v>
    <v>4</v>
    <v>16.430900000000001</v>
    <v>14.0802</v>
    <v>1.46E-2</v>
    <v>9.1889999999999995E-4</v>
    <v>HUF</v>
    <v>MXN</v>
    <v>16.1509</v>
    <v>Currency Pair</v>
    <v>44617.707071759258</v>
    <v>15.8826</v>
    <v>Mexican Peso/Hungarian Forint FX Cross Rate</v>
    <v>15.8995</v>
    <v>15.8888</v>
    <v>15.9034</v>
    <v>MXNHUF</v>
    <v>MXN/HUF</v>
  </rv>
  <rv s="1">
    <v>604</v>
  </rv>
  <rv s="0">
    <v>en-US</v>
    <v>avj7u2</v>
    <v>268435456</v>
    <v>1</v>
    <v>Powered by Refinitiv</v>
    <v>0</v>
    <v>MYR/HUF</v>
    <v>2</v>
    <v>21</v>
    <v>Finance</v>
    <v>4</v>
    <v>81.070999999999998</v>
    <v>68.319000000000003</v>
    <v>-0.47899999999999998</v>
    <v>-6.1599999999999997E-3</v>
    <v>HUF</v>
    <v>MYR</v>
    <v>78.655000000000001</v>
    <v>Currency Pair</v>
    <v>44617.707129629627</v>
    <v>77.319999999999993</v>
    <v>Malaysian Ringgit/Hungarian Forint FX Cross Rate</v>
    <v>77.805999999999997</v>
    <v>77.754000000000005</v>
    <v>77.275000000000006</v>
    <v>MYRHUF</v>
    <v>MYR/HUF</v>
  </rv>
  <rv s="1">
    <v>606</v>
  </rv>
  <rv s="0">
    <v>en-US</v>
    <v>avngf2</v>
    <v>268435456</v>
    <v>1</v>
    <v>Powered by Refinitiv</v>
    <v>0</v>
    <v>NOK/HUF</v>
    <v>2</v>
    <v>21</v>
    <v>Finance</v>
    <v>4</v>
    <v>38.245100000000001</v>
    <v>32.8108</v>
    <v>0.17860000000000001</v>
    <v>4.8980000000000004E-3</v>
    <v>HUF</v>
    <v>NOK</v>
    <v>36.817599999999999</v>
    <v>Currency Pair</v>
    <v>44617.707106481481</v>
    <v>36.510800000000003</v>
    <v>Norwegian Krone/Hungarian Forint FX Cross Rate</v>
    <v>36.431699999999999</v>
    <v>36.463900000000002</v>
    <v>36.642499999999998</v>
    <v>NOKHUF</v>
    <v>NOK/HUF</v>
  </rv>
  <rv s="1">
    <v>608</v>
  </rv>
  <rv s="0">
    <v>en-US</v>
    <v>avmjkr</v>
    <v>268435456</v>
    <v>1</v>
    <v>Powered by Refinitiv</v>
    <v>0</v>
    <v>NZD/HUF</v>
    <v>2</v>
    <v>21</v>
    <v>Finance</v>
    <v>4</v>
    <v>231.16</v>
    <v>203.37</v>
    <v>0.1</v>
    <v>4.573E-4</v>
    <v>HUF</v>
    <v>NZD</v>
    <v>221.55</v>
    <v>Currency Pair</v>
    <v>44617.707094907404</v>
    <v>218.8</v>
    <v>New Zealand Dollar/Hungarian Forint FX Cross Rate</v>
    <v>218.66</v>
    <v>218.66</v>
    <v>218.76</v>
    <v>NZDHUF</v>
    <v>NZD/HUF</v>
  </rv>
  <rv s="1">
    <v>610</v>
  </rv>
  <rv s="0">
    <v>en-US</v>
    <v>avpkp2</v>
    <v>268435456</v>
    <v>1</v>
    <v>Powered by Refinitiv</v>
    <v>0</v>
    <v>PHP/HUF</v>
    <v>2</v>
    <v>21</v>
    <v>Finance</v>
    <v>4</v>
    <v>6.7496</v>
    <v>5.8133999999999997</v>
    <v>-4.4600000000000001E-2</v>
    <v>-7.0030000000000005E-3</v>
    <v>HUF</v>
    <v>PHP</v>
    <v>6.4386000000000001</v>
    <v>Currency Pair</v>
    <v>44617.707129629627</v>
    <v>6.3262</v>
    <v>Philippine Peso/Hungarian Forint FX Cross Rate</v>
    <v>6.3734000000000002</v>
    <v>6.3691000000000004</v>
    <v>6.3244999999999996</v>
    <v>PHPHUF</v>
    <v>PHP/HUF</v>
  </rv>
  <rv s="1">
    <v>612</v>
  </rv>
  <rv s="0">
    <v>en-US</v>
    <v>avpvbh</v>
    <v>268435456</v>
    <v>1</v>
    <v>Powered by Refinitiv</v>
    <v>0</v>
    <v>PLN/HUF</v>
    <v>2</v>
    <v>21</v>
    <v>Finance</v>
    <v>4</v>
    <v>83.135199999999998</v>
    <v>75.879400000000004</v>
    <v>-0.3175</v>
    <v>-4.0220000000000004E-3</v>
    <v>HUF</v>
    <v>PLN</v>
    <v>79.672399999999996</v>
    <v>Currency Pair</v>
    <v>44617.707106481481</v>
    <v>78.627399999999994</v>
    <v>Polish Zloty/Hungarian Forint FX Cross Rate</v>
    <v>78.950500000000005</v>
    <v>78.946700000000007</v>
    <v>78.629199999999997</v>
    <v>PLNHUF</v>
    <v>PLN/HUF</v>
  </rv>
  <rv s="1">
    <v>614</v>
  </rv>
  <rv s="0">
    <v>en-US</v>
    <v>avqs5r</v>
    <v>268435456</v>
    <v>1</v>
    <v>Powered by Refinitiv</v>
    <v>0</v>
    <v>RUB/HUF</v>
    <v>2</v>
    <v>21</v>
    <v>Finance</v>
    <v>4</v>
    <v>4.6399999999999997</v>
    <v>3.577</v>
    <v>4.8399999999999999E-2</v>
    <v>1.2527999999999999E-2</v>
    <v>HUF</v>
    <v>RUB</v>
    <v>3.9918999999999998</v>
    <v>Currency Pair</v>
    <v>44617.707106481481</v>
    <v>3.8136999999999999</v>
    <v>Russian Rouble/Hungarian Forint FX Cross Rate</v>
    <v>3.8584999999999998</v>
    <v>3.8633000000000002</v>
    <v>3.9117000000000002</v>
    <v>RUBHUF</v>
    <v>RUB/HUF</v>
  </rv>
  <rv s="1">
    <v>616</v>
  </rv>
  <rv s="0">
    <v>en-US</v>
    <v>avuq4c</v>
    <v>268435456</v>
    <v>1</v>
    <v>Powered by Refinitiv</v>
    <v>0</v>
    <v>SEK/HUF</v>
    <v>2</v>
    <v>21</v>
    <v>Finance</v>
    <v>4</v>
    <v>37.207299999999996</v>
    <v>33.183700000000002</v>
    <v>1.23E-2</v>
    <v>3.5710000000000001E-4</v>
    <v>HUF</v>
    <v>SEK</v>
    <v>34.744599999999998</v>
    <v>Currency Pair</v>
    <v>44617.707129629627</v>
    <v>34.428699999999999</v>
    <v>Swedish Krona/Hungarian Forint FX Cross Rate</v>
    <v>34.380499999999998</v>
    <v>34.440600000000003</v>
    <v>34.4529</v>
    <v>SEKHUF</v>
    <v>SEK/HUF</v>
  </rv>
  <rv s="1">
    <v>618</v>
  </rv>
  <rv s="0">
    <v>en-US</v>
    <v>avt827</v>
    <v>268435456</v>
    <v>1</v>
    <v>Powered by Refinitiv</v>
    <v>0</v>
    <v>SGD/HUF</v>
    <v>2</v>
    <v>21</v>
    <v>Finance</v>
    <v>4</v>
    <v>250.2028</v>
    <v>213.5823</v>
    <v>-1.2514000000000001</v>
    <v>-5.1910000000000003E-3</v>
    <v>HUF</v>
    <v>SGD</v>
    <v>244.0275</v>
    <v>Currency Pair</v>
    <v>44617.707083333335</v>
    <v>239.86699999999999</v>
    <v>Singapore Dollar/Hungarian Forint FX Cross Rate</v>
    <v>241.0385</v>
    <v>241.07409999999999</v>
    <v>239.8227</v>
    <v>SGDHUF</v>
    <v>SGD/HUF</v>
  </rv>
  <rv s="1">
    <v>620</v>
  </rv>
  <rv s="0">
    <v>en-US</v>
    <v>avvxk2</v>
    <v>268435456</v>
    <v>1</v>
    <v>Powered by Refinitiv</v>
    <v>0</v>
    <v>THB/HUF</v>
    <v>2</v>
    <v>21</v>
    <v>Finance</v>
    <v>4</v>
    <v>10.163</v>
    <v>8.9074000000000009</v>
    <v>-3.1600000000000003E-2</v>
    <v>-3.1569999999999997E-3</v>
    <v>HUF</v>
    <v>THB</v>
    <v>10.163</v>
    <v>Currency Pair</v>
    <v>44617.707129629627</v>
    <v>9.9879999999999995</v>
    <v>Thai Baht/Hungarian Forint FX Cross Rate</v>
    <v>10.0159</v>
    <v>10.0092</v>
    <v>9.9776000000000007</v>
    <v>THBHUF</v>
    <v>THB/HUF</v>
  </rv>
  <rv s="1">
    <v>622</v>
  </rv>
  <rv s="0">
    <v>en-US</v>
    <v>avwuec</v>
    <v>268435456</v>
    <v>1</v>
    <v>Powered by Refinitiv</v>
    <v>0</v>
    <v>TRY/HUF</v>
    <v>2</v>
    <v>21</v>
    <v>Finance</v>
    <v>4</v>
    <v>42.89</v>
    <v>17.73</v>
    <v>0.12</v>
    <v>5.1659999999999996E-3</v>
    <v>HUF</v>
    <v>TRY</v>
    <v>23.65</v>
    <v>Currency Pair</v>
    <v>44617.707141203704</v>
    <v>23.19</v>
    <v>Turkish Lira/Hungarian Forint FX Cross Rate</v>
    <v>23.22</v>
    <v>23.23</v>
    <v>23.35</v>
    <v>TRYHUF</v>
    <v>TRY/HUF</v>
  </rv>
  <rv s="1">
    <v>624</v>
  </rv>
  <rv s="0">
    <v>en-US</v>
    <v>avvcc7</v>
    <v>268435456</v>
    <v>1</v>
    <v>Powered by Refinitiv</v>
    <v>0</v>
    <v>TWD/HUF</v>
    <v>2</v>
    <v>21</v>
    <v>Finance</v>
    <v>4</v>
    <v>12.2584</v>
    <v>10.0946</v>
    <v>-4.6199999999999998E-2</v>
    <v>-3.9700000000000004E-3</v>
    <v>HUF</v>
    <v>TWD</v>
    <v>11.7958</v>
    <v>Currency Pair</v>
    <v>44617.707060185188</v>
    <v>11.5936</v>
    <v>Taiwan Dollar/Hungarian Forint FX Cross Rate</v>
    <v>11.6365</v>
    <v>11.6365</v>
    <v>11.590299999999999</v>
    <v>TWDHUF</v>
    <v>TWD/HUF</v>
  </rv>
  <rv s="1">
    <v>626</v>
  </rv>
  <rv s="0">
    <v>en-US</v>
    <v>avzvim</v>
    <v>268435456</v>
    <v>1</v>
    <v>Powered by Refinitiv</v>
    <v>0</v>
    <v>VND/HUF</v>
    <v>2</v>
    <v>21</v>
    <v>Finance</v>
    <v>4</v>
    <v>1.4880000000000001E-2</v>
    <v>1.226E-2</v>
    <v>-9.0099999999999995E-5</v>
    <v>-6.2980000000000006E-3</v>
    <v>HUF</v>
    <v>VND</v>
    <v>1.448E-2</v>
    <v>Currency Pair</v>
    <v>44617.707129629627</v>
    <v>1.423E-2</v>
    <v>Vietnam Dong/Hungarian Forint FX Cross Rate</v>
    <v>1.431E-2</v>
    <v>1.431E-2</v>
    <v>1.422E-2</v>
    <v>VNDHUF</v>
    <v>VND/HUF</v>
  </rv>
  <rv s="1">
    <v>628</v>
  </rv>
  <rv s="0">
    <v>en-US</v>
    <v>avtta2</v>
    <v>268435456</v>
    <v>1</v>
    <v>Powered by Refinitiv</v>
    <v>0</v>
    <v>ZAR/HUF</v>
    <v>2</v>
    <v>21</v>
    <v>Finance</v>
    <v>4</v>
    <v>21.843599999999999</v>
    <v>19.447199999999999</v>
    <v>7.9299999999999995E-2</v>
    <v>3.7299999999999998E-3</v>
    <v>HUF</v>
    <v>ZAR</v>
    <v>21.595700000000001</v>
    <v>Currency Pair</v>
    <v>44617.707141203704</v>
    <v>21.293299999999999</v>
    <v>South African Rand/Hungarian Forint FX Cross Rate</v>
    <v>21.261199999999999</v>
    <v>21.261600000000001</v>
    <v>21.340900000000001</v>
    <v>ZARHUF</v>
    <v>ZAR/HUF</v>
  </rv>
  <rv s="1">
    <v>630</v>
  </rv>
  <rv s="0">
    <v>en-US</v>
    <v>avyobh</v>
    <v>268435456</v>
    <v>1</v>
    <v>Powered by Refinitiv</v>
    <v>0</v>
    <v>USD/IDR</v>
    <v>2</v>
    <v>22</v>
    <v>Finance</v>
    <v>4</v>
    <v>14620</v>
    <v>14020</v>
    <v>-15</v>
    <v>-1.0430000000000001E-3</v>
    <v>IDR</v>
    <v>USD</v>
    <v>14375</v>
    <v>Currency Pair</v>
    <v>44617.328252314815</v>
    <v>14363</v>
    <v>US Dollar/Indonesian Rupiah FX Spot Rate</v>
    <v>14365</v>
    <v>14380</v>
    <v>14365</v>
    <v>USDIDR</v>
    <v>USD/IDR</v>
  </rv>
  <rv s="1">
    <v>632</v>
  </rv>
  <rv s="0">
    <v>en-US</v>
    <v>av8w77</v>
    <v>268435456</v>
    <v>1</v>
    <v>Powered by Refinitiv</v>
    <v>0</v>
    <v>EUR/IDR</v>
    <v>2</v>
    <v>22</v>
    <v>Finance</v>
    <v>4</v>
    <v>17609.98</v>
    <v>15942.79</v>
    <v>79.459999999999994</v>
    <v>4.9380000000000005E-3</v>
    <v>IDR</v>
    <v>EUR</v>
    <v>16185.05</v>
    <v>Currency Pair</v>
    <v>44617.707118055558</v>
    <v>16045.86</v>
    <v>Euro/Indonesian Rupiah FX Cross Rate</v>
    <v>16092.66</v>
    <v>16092.66</v>
    <v>16172.12</v>
    <v>EURIDR</v>
    <v>EUR/IDR</v>
  </rv>
  <rv s="1">
    <v>634</v>
  </rv>
  <rv s="0">
    <v>en-US</v>
    <v>av4y8m</v>
    <v>268435456</v>
    <v>1</v>
    <v>Powered by Refinitiv</v>
    <v>0</v>
    <v>CNY/IDR</v>
    <v>2</v>
    <v>22</v>
    <v>Finance</v>
    <v>4</v>
    <v>2276</v>
    <v>2171.33</v>
    <v>1.91</v>
    <v>8.4080000000000005E-4</v>
    <v>IDR</v>
    <v>CNY</v>
    <v>2276</v>
    <v>Currency Pair</v>
    <v>44617.645983796298</v>
    <v>2273.2399999999998</v>
    <v>Chinese Renminbi/Indonesian Rupiah FX Cross Rate</v>
    <v>2273.91</v>
    <v>2271.7199999999998</v>
    <v>2273.63</v>
    <v>CNYIDR</v>
    <v>CNY/IDR</v>
  </rv>
  <rv s="1">
    <v>636</v>
  </rv>
  <rv s="0">
    <v>en-US</v>
    <v>auxldm</v>
    <v>268435456</v>
    <v>1</v>
    <v>Powered by Refinitiv</v>
    <v>0</v>
    <v>AUD/IDR</v>
    <v>2</v>
    <v>22</v>
    <v>Finance</v>
    <v>4</v>
    <v>11332.31</v>
    <v>10020.59</v>
    <v>66.819999999999993</v>
    <v>6.4880000000000007E-3</v>
    <v>IDR</v>
    <v>AUD</v>
    <v>10395.950000000001</v>
    <v>Currency Pair</v>
    <v>44617.707083333335</v>
    <v>10273.77</v>
    <v>Australian Dollar/Indonesian Rupiah FX Cross Rate</v>
    <v>10298.959999999999</v>
    <v>10298.959999999999</v>
    <v>10365.780000000001</v>
    <v>AUDIDR</v>
    <v>AUD/IDR</v>
  </rv>
  <rv s="1">
    <v>638</v>
  </rv>
  <rv s="0">
    <v>en-US</v>
    <v>av28pr</v>
    <v>268435456</v>
    <v>1</v>
    <v>Powered by Refinitiv</v>
    <v>0</v>
    <v>BRL/IDR</v>
    <v>2</v>
    <v>22</v>
    <v>Finance</v>
    <v>4</v>
    <v>2946.94</v>
    <v>2441.56</v>
    <v>-18.760000000000002</v>
    <v>-6.685E-3</v>
    <v>IDR</v>
    <v>BRL</v>
    <v>2828.37</v>
    <v>Currency Pair</v>
    <v>44617.707094907404</v>
    <v>2779.3</v>
    <v>Brazilian Real/Indonesian Rupiah FX Cross Rate</v>
    <v>2803.42</v>
    <v>2806.35</v>
    <v>2787.59</v>
    <v>BRLIDR</v>
    <v>BRL/IDR</v>
  </rv>
  <rv s="1">
    <v>640</v>
  </rv>
  <rv s="0">
    <v>en-US</v>
    <v>av3qrw</v>
    <v>268435456</v>
    <v>1</v>
    <v>Powered by Refinitiv</v>
    <v>0</v>
    <v>CAD/IDR</v>
    <v>2</v>
    <v>22</v>
    <v>Finance</v>
    <v>4</v>
    <v>11931.49</v>
    <v>11019.9</v>
    <v>47.22</v>
    <v>4.2079999999999999E-3</v>
    <v>IDR</v>
    <v>CAD</v>
    <v>11279.05</v>
    <v>Currency Pair</v>
    <v>44617.707094907404</v>
    <v>11208.27</v>
    <v>Canadian Dollar/Indonesian Rupiah FX Cross Rate</v>
    <v>11218.6</v>
    <v>11222.1</v>
    <v>11269.32</v>
    <v>CADIDR</v>
    <v>CAD/IDR</v>
  </rv>
  <rv s="1">
    <v>642</v>
  </rv>
  <rv s="0">
    <v>en-US</v>
    <v>avv1yc</v>
    <v>268435456</v>
    <v>1</v>
    <v>Powered by Refinitiv</v>
    <v>0</v>
    <v>CHF/IDR</v>
    <v>2</v>
    <v>22</v>
    <v>Finance</v>
    <v>4</v>
    <v>16043.32</v>
    <v>15171.52</v>
    <v>-37.93</v>
    <v>-2.4429999999999999E-3</v>
    <v>IDR</v>
    <v>CHF</v>
    <v>15563.38</v>
    <v>Currency Pair</v>
    <v>44617.707141203704</v>
    <v>15478.83</v>
    <v>Swiss Franc/Indonesian Rupiah FX Cross Rate</v>
    <v>15530.83</v>
    <v>15524.13</v>
    <v>15486.2</v>
    <v>CHFIDR</v>
    <v>CHF/IDR</v>
  </rv>
  <rv s="1">
    <v>644</v>
  </rv>
  <rv s="0">
    <v>en-US</v>
    <v>av6rw7</v>
    <v>268435456</v>
    <v>1</v>
    <v>Powered by Refinitiv</v>
    <v>0</v>
    <v>CZK/IDR</v>
    <v>2</v>
    <v>22</v>
    <v>Finance</v>
    <v>4</v>
    <v>691.2</v>
    <v>622.99</v>
    <v>5.23</v>
    <v>8.0540000000000004E-3</v>
    <v>IDR</v>
    <v>CZK</v>
    <v>655.64</v>
    <v>Currency Pair</v>
    <v>44617.707025462965</v>
    <v>642.53</v>
    <v>Czech Koruna/Indonesian Rupiah FX Cross Rate</v>
    <v>650.03</v>
    <v>649.36</v>
    <v>654.59</v>
    <v>CZKIDR</v>
    <v>CZK/IDR</v>
  </rv>
  <rv s="1">
    <v>646</v>
  </rv>
  <rv s="0">
    <v>en-US</v>
    <v>av73im</v>
    <v>268435456</v>
    <v>1</v>
    <v>Powered by Refinitiv</v>
    <v>0</v>
    <v>DKK/IDR</v>
    <v>2</v>
    <v>22</v>
    <v>Finance</v>
    <v>4</v>
    <v>2368.39</v>
    <v>2143.34</v>
    <v>10.46</v>
    <v>4.836E-3</v>
    <v>IDR</v>
    <v>DKK</v>
    <v>2174.83</v>
    <v>Currency Pair</v>
    <v>44617.707129629627</v>
    <v>2156.08</v>
    <v>Danish Krone/Indonesian Rupiah FX Cross Rate</v>
    <v>2162.8000000000002</v>
    <v>2162.73</v>
    <v>2173.19</v>
    <v>DKKIDR</v>
    <v>DKK/IDR</v>
  </rv>
  <rv s="1">
    <v>648</v>
  </rv>
  <rv s="0">
    <v>en-US</v>
    <v>avydp2</v>
    <v>268435456</v>
    <v>1</v>
    <v>Powered by Refinitiv</v>
    <v>0</v>
    <v>GBP/IDR</v>
    <v>2</v>
    <v>22</v>
    <v>Finance</v>
    <v>4</v>
    <v>20424.36</v>
    <v>18872.61</v>
    <v>21.6</v>
    <v>1.1229999999999999E-3</v>
    <v>IDR</v>
    <v>GBP</v>
    <v>19298.310000000001</v>
    <v>Currency Pair</v>
    <v>44617.707118055558</v>
    <v>19207.04</v>
    <v>UK Pound Sterling/Indonesian Rupiah FX Cross Rate</v>
    <v>19234.689999999999</v>
    <v>19233.25</v>
    <v>19254.849999999999</v>
    <v>GBPIDR</v>
    <v>GBP/IDR</v>
  </rv>
  <rv s="1">
    <v>650</v>
  </rv>
  <rv s="0">
    <v>en-US</v>
    <v>avbmp2</v>
    <v>268435456</v>
    <v>1</v>
    <v>Powered by Refinitiv</v>
    <v>0</v>
    <v>HKD/IDR</v>
    <v>2</v>
    <v>22</v>
    <v>Finance</v>
    <v>4</v>
    <v>1882.08</v>
    <v>1802.54</v>
    <v>-2.1800000000000002</v>
    <v>-1.1840000000000002E-3</v>
    <v>IDR</v>
    <v>HKD</v>
    <v>1842.1</v>
    <v>Currency Pair</v>
    <v>44617.707094907404</v>
    <v>1839.55</v>
    <v>Hong Kong Dollar/Indonesian Rupiah FX Cross Rate</v>
    <v>1841.72</v>
    <v>1841.7</v>
    <v>1839.52</v>
    <v>HKDIDR</v>
    <v>HKD/IDR</v>
  </rv>
  <rv s="1">
    <v>652</v>
  </rv>
  <rv s="0">
    <v>en-US</v>
    <v>avbxbh</v>
    <v>268435456</v>
    <v>1</v>
    <v>Powered by Refinitiv</v>
    <v>0</v>
    <v>HUF/IDR</v>
    <v>2</v>
    <v>22</v>
    <v>Finance</v>
    <v>4</v>
    <v>50.533499999999997</v>
    <v>41.899900000000002</v>
    <v>0.2954</v>
    <v>6.7300000000000007E-3</v>
    <v>IDR</v>
    <v>HUF</v>
    <v>44.250399999999999</v>
    <v>Currency Pair</v>
    <v>44617.707094907404</v>
    <v>43.485799999999998</v>
    <v>Hungarian Forint/Indonesian Rupiah FX Cross Rate</v>
    <v>43.9191</v>
    <v>43.890999999999998</v>
    <v>44.186399999999999</v>
    <v>HUFIDR</v>
    <v>HUF/IDR</v>
  </rv>
  <rv s="1">
    <v>654</v>
  </rv>
  <rv s="0">
    <v>en-US</v>
    <v>avcjjc</v>
    <v>268435456</v>
    <v>1</v>
    <v>Powered by Refinitiv</v>
    <v>0</v>
    <v>INR/IDR</v>
    <v>2</v>
    <v>22</v>
    <v>Finance</v>
    <v>4</v>
    <v>199.46</v>
    <v>186.63</v>
    <v>1.03</v>
    <v>5.4169999999999999E-3</v>
    <v>IDR</v>
    <v>INR</v>
    <v>191.21</v>
    <v>Currency Pair</v>
    <v>44617.681620370371</v>
    <v>190.42</v>
    <v>Indian Rupee/Indonesian Rupiah FX Cross Rate</v>
    <v>190.57</v>
    <v>190.14</v>
    <v>191.17</v>
    <v>INRIDR</v>
    <v>INR/IDR</v>
  </rv>
  <rv s="1">
    <v>656</v>
  </rv>
  <rv s="0">
    <v>en-US</v>
    <v>ave2oc</v>
    <v>268435456</v>
    <v>1</v>
    <v>Powered by Refinitiv</v>
    <v>0</v>
    <v>JPY/IDR</v>
    <v>2</v>
    <v>22</v>
    <v>Finance</v>
    <v>4</v>
    <v>135.08000000000001</v>
    <v>1.2665</v>
    <v>-0.2</v>
    <v>-1.6070000000000001E-3</v>
    <v>IDR</v>
    <v>JPY</v>
    <v>124.75</v>
    <v>Currency Pair</v>
    <v>44617.707141203704</v>
    <v>124.27</v>
    <v>Japanese Yen/Indonesian Rupiah FX Cross Rate</v>
    <v>124.45</v>
    <v>124.45</v>
    <v>124.25</v>
    <v>JPYIDR</v>
    <v>JPY/IDR</v>
  </rv>
  <rv s="1">
    <v>658</v>
  </rv>
  <rv s="0">
    <v>en-US</v>
    <v>avfa52</v>
    <v>268435456</v>
    <v>1</v>
    <v>Powered by Refinitiv</v>
    <v>0</v>
    <v>KRW/IDR</v>
    <v>2</v>
    <v>22</v>
    <v>Finance</v>
    <v>4</v>
    <v>13.12</v>
    <v>11.78</v>
    <v>0.05</v>
    <v>4.1949999999999999E-3</v>
    <v>IDR</v>
    <v>KRW</v>
    <v>11.98</v>
    <v>Currency Pair</v>
    <v>44617.706770833334</v>
    <v>11.92</v>
    <v>Korean Won/Indonesian Rupiah FX Cross Rate</v>
    <v>11.92</v>
    <v>11.92</v>
    <v>11.97</v>
    <v>KRWIDR</v>
    <v>KRW/IDR</v>
  </rv>
  <rv s="1">
    <v>660</v>
  </rv>
  <rv s="0">
    <v>en-US</v>
    <v>avkfjc</v>
    <v>268435456</v>
    <v>1</v>
    <v>Powered by Refinitiv</v>
    <v>0</v>
    <v>MXN/IDR</v>
    <v>2</v>
    <v>22</v>
    <v>Finance</v>
    <v>4</v>
    <v>735.77070000000003</v>
    <v>645.33600000000001</v>
    <v>4.4843000000000002</v>
    <v>6.4139999999999996E-3</v>
    <v>IDR</v>
    <v>MXN</v>
    <v>704.57770000000005</v>
    <v>Currency Pair</v>
    <v>44617.707118055558</v>
    <v>699.13589999999999</v>
    <v>Mexican Peso/Indonesian Rupiah FX Cross Rate</v>
    <v>699.14430000000004</v>
    <v>699.14430000000004</v>
    <v>703.62860000000001</v>
    <v>MXNIDR</v>
    <v>MXN/IDR</v>
  </rv>
  <rv s="1">
    <v>662</v>
  </rv>
  <rv s="0">
    <v>en-US</v>
    <v>avj83m</v>
    <v>268435456</v>
    <v>1</v>
    <v>Powered by Refinitiv</v>
    <v>0</v>
    <v>MYR/IDR</v>
    <v>2</v>
    <v>22</v>
    <v>Finance</v>
    <v>4</v>
    <v>3540.25</v>
    <v>3360.42</v>
    <v>-2.35</v>
    <v>-6.8690000000000005E-4</v>
    <v>IDR</v>
    <v>MYR</v>
    <v>3429.25</v>
    <v>Currency Pair</v>
    <v>44617.386145833334</v>
    <v>3422.01</v>
    <v>Malaysian Ringgit/Indonesian Rupiah FX Cross Rate</v>
    <v>3419.74</v>
    <v>3421.37</v>
    <v>3419.02</v>
    <v>MYRIDR</v>
    <v>MYR/IDR</v>
  </rv>
  <rv s="1">
    <v>664</v>
  </rv>
  <rv s="0">
    <v>en-US</v>
    <v>avngnm</v>
    <v>268435456</v>
    <v>1</v>
    <v>Powered by Refinitiv</v>
    <v>0</v>
    <v>NOK/IDR</v>
    <v>2</v>
    <v>22</v>
    <v>Finance</v>
    <v>4</v>
    <v>1778.66</v>
    <v>1555.46</v>
    <v>16.59</v>
    <v>1.034E-2</v>
    <v>IDR</v>
    <v>NOK</v>
    <v>1624.43</v>
    <v>Currency Pair</v>
    <v>44617.707129629627</v>
    <v>1598.54</v>
    <v>Norwegian Krone/Indonesian Rupiah FX Cross Rate</v>
    <v>1603.09</v>
    <v>1604.5</v>
    <v>1621.09</v>
    <v>NOKIDR</v>
    <v>NOK/IDR</v>
  </rv>
  <rv s="1">
    <v>666</v>
  </rv>
  <rv s="0">
    <v>en-US</v>
    <v>avmjtc</v>
    <v>268435456</v>
    <v>1</v>
    <v>Powered by Refinitiv</v>
    <v>0</v>
    <v>NZD/IDR</v>
    <v>2</v>
    <v>22</v>
    <v>Finance</v>
    <v>4</v>
    <v>10561.06</v>
    <v>9390.5300000000007</v>
    <v>57.48</v>
    <v>5.9740000000000001E-3</v>
    <v>IDR</v>
    <v>NZD</v>
    <v>9696.3799999999992</v>
    <v>Currency Pair</v>
    <v>44617.707048611112</v>
    <v>9619.25</v>
    <v>New Zealand Dollar/Indonesian Rupiah FX Cross Rate</v>
    <v>9621.66</v>
    <v>9621.66</v>
    <v>9679.14</v>
    <v>NZDIDR</v>
    <v>NZD/IDR</v>
  </rv>
  <rv s="1">
    <v>668</v>
  </rv>
  <rv s="0">
    <v>en-US</v>
    <v>avpkxm</v>
    <v>268435456</v>
    <v>1</v>
    <v>Powered by Refinitiv</v>
    <v>0</v>
    <v>PHP/IDR</v>
    <v>2</v>
    <v>22</v>
    <v>Finance</v>
    <v>4</v>
    <v>302.16000000000003</v>
    <v>276.33999999999997</v>
    <v>-0.43</v>
    <v>-1.534E-3</v>
    <v>IDR</v>
    <v>PHP</v>
    <v>280.48</v>
    <v>Currency Pair</v>
    <v>44617.685868055552</v>
    <v>279.82</v>
    <v>Philippine Peso/Indonesian Rupiah FX Cross Rate</v>
    <v>280.26</v>
    <v>280.26</v>
    <v>279.83</v>
    <v>PHPIDR</v>
    <v>PHP/IDR</v>
  </rv>
  <rv s="1">
    <v>670</v>
  </rv>
  <rv s="0">
    <v>en-US</v>
    <v>avpvk2</v>
    <v>268435456</v>
    <v>1</v>
    <v>Powered by Refinitiv</v>
    <v>0</v>
    <v>PLN/IDR</v>
    <v>2</v>
    <v>22</v>
    <v>Finance</v>
    <v>4</v>
    <v>3920.9493000000002</v>
    <v>3385.3615</v>
    <v>5.2011000000000003</v>
    <v>1.4970000000000001E-3</v>
    <v>IDR</v>
    <v>PLN</v>
    <v>3492.8393000000001</v>
    <v>Currency Pair</v>
    <v>44617.707106481481</v>
    <v>3437.6419999999998</v>
    <v>Polish Zloty/Indonesian Rupiah FX Cross Rate</v>
    <v>3474.0173</v>
    <v>3473.8494999999998</v>
    <v>3479.0506</v>
    <v>PLNIDR</v>
    <v>PLN/IDR</v>
  </rv>
  <rv s="1">
    <v>672</v>
  </rv>
  <rv s="0">
    <v>en-US</v>
    <v>avqsec</v>
    <v>268435456</v>
    <v>1</v>
    <v>Powered by Refinitiv</v>
    <v>0</v>
    <v>RUB/IDR</v>
    <v>2</v>
    <v>22</v>
    <v>Finance</v>
    <v>4</v>
    <v>204.4</v>
    <v>159.02699999999999</v>
    <v>2.3340000000000001</v>
    <v>1.3729999999999999E-2</v>
    <v>IDR</v>
    <v>RUB</v>
    <v>175.92400000000001</v>
    <v>Currency Pair</v>
    <v>44617.707106481481</v>
    <v>167.143</v>
    <v>Russian Rouble/Indonesian Rupiah FX Cross Rate</v>
    <v>169.78200000000001</v>
    <v>169.99600000000001</v>
    <v>172.33</v>
    <v>RUBIDR</v>
    <v>RUB/IDR</v>
  </rv>
  <rv s="1">
    <v>674</v>
  </rv>
  <rv s="0">
    <v>en-US</v>
    <v>avuqcw</v>
    <v>268435456</v>
    <v>1</v>
    <v>Powered by Refinitiv</v>
    <v>0</v>
    <v>SEK/IDR</v>
    <v>2</v>
    <v>22</v>
    <v>Finance</v>
    <v>4</v>
    <v>1742.19</v>
    <v>1490.74</v>
    <v>8.89</v>
    <v>5.8659999999999997E-3</v>
    <v>IDR</v>
    <v>SEK</v>
    <v>1527.7</v>
    <v>Currency Pair</v>
    <v>44617.707129629627</v>
    <v>1506.39</v>
    <v>Swedish Krona/Indonesian Rupiah FX Cross Rate</v>
    <v>1512.82</v>
    <v>1515.47</v>
    <v>1524.36</v>
    <v>SEKIDR</v>
    <v>SEK/IDR</v>
  </rv>
  <rv s="1">
    <v>676</v>
  </rv>
  <rv s="0">
    <v>en-US</v>
    <v>avt8ar</v>
    <v>268435456</v>
    <v>1</v>
    <v>Powered by Refinitiv</v>
    <v>0</v>
    <v>SGD/IDR</v>
    <v>2</v>
    <v>22</v>
    <v>Finance</v>
    <v>4</v>
    <v>10955.18</v>
    <v>10393.65</v>
    <v>3.02</v>
    <v>2.8469999999999998E-4</v>
    <v>IDR</v>
    <v>SGD</v>
    <v>10630.59</v>
    <v>Currency Pair</v>
    <v>44617.707106481481</v>
    <v>10597.39</v>
    <v>Singapore Dollar/Indonesian Rupiah FX Cross Rate</v>
    <v>10606.28</v>
    <v>10607.85</v>
    <v>10610.87</v>
    <v>SGDIDR</v>
    <v>SGD/IDR</v>
  </rv>
  <rv s="1">
    <v>678</v>
  </rv>
  <rv s="0">
    <v>en-US</v>
    <v>avvxsm</v>
    <v>268435456</v>
    <v>1</v>
    <v>Powered by Refinitiv</v>
    <v>0</v>
    <v>THB/IDR</v>
    <v>2</v>
    <v>22</v>
    <v>Finance</v>
    <v>4</v>
    <v>473.04</v>
    <v>418.72800000000001</v>
    <v>1.028</v>
    <v>2.3340000000000001E-3</v>
    <v>IDR</v>
    <v>THB</v>
    <v>443.28</v>
    <v>Currency Pair</v>
    <v>44617.706562500003</v>
    <v>440.58199999999999</v>
    <v>Thai Baht/Indonesian Rupiah FX Cross Rate</v>
    <v>440.42899999999997</v>
    <v>440.42899999999997</v>
    <v>441.45699999999999</v>
    <v>THBIDR</v>
    <v>THB/IDR</v>
  </rv>
  <rv s="1">
    <v>680</v>
  </rv>
  <rv s="0">
    <v>en-US</v>
    <v>avwumw</v>
    <v>268435456</v>
    <v>1</v>
    <v>Powered by Refinitiv</v>
    <v>0</v>
    <v>TRY/IDR</v>
    <v>2</v>
    <v>22</v>
    <v>Finance</v>
    <v>4</v>
    <v>2023.9906000000001</v>
    <v>782.42359999999996</v>
    <v>10.654400000000001</v>
    <v>1.0422000000000001E-2</v>
    <v>IDR</v>
    <v>TRY</v>
    <v>1042.9826</v>
    <v>Currency Pair</v>
    <v>44617.707071759258</v>
    <v>1017.0571</v>
    <v>Turkish Lira/Indonesian Rupiah FX Cross Rate</v>
    <v>1021.7204</v>
    <v>1022.3306</v>
    <v>1032.9849999999999</v>
    <v>TRYIDR</v>
    <v>TRY/IDR</v>
  </rv>
  <rv s="1">
    <v>682</v>
  </rv>
  <rv s="0">
    <v>en-US</v>
    <v>avvckr</v>
    <v>268435456</v>
    <v>1</v>
    <v>Powered by Refinitiv</v>
    <v>0</v>
    <v>TWD/IDR</v>
    <v>2</v>
    <v>22</v>
    <v>Finance</v>
    <v>4</v>
    <v>522.5</v>
    <v>499.89</v>
    <v>0.76</v>
    <v>1.4840000000000001E-3</v>
    <v>IDR</v>
    <v>TWD</v>
    <v>514.16</v>
    <v>Currency Pair</v>
    <v>44617.706319444442</v>
    <v>511.88</v>
    <v>Taiwan Dollar/Indonesian Rupiah FX Cross Rate</v>
    <v>512.04</v>
    <v>512.04</v>
    <v>512.79999999999995</v>
    <v>TWDIDR</v>
    <v>TWD/IDR</v>
  </rv>
  <rv s="1">
    <v>684</v>
  </rv>
  <rv s="0">
    <v>en-US</v>
    <v>avzvr7</v>
    <v>268435456</v>
    <v>1</v>
    <v>Powered by Refinitiv</v>
    <v>0</v>
    <v>VND/IDR</v>
    <v>2</v>
    <v>22</v>
    <v>Finance</v>
    <v>4</v>
    <v>0.63600000000000001</v>
    <v>0.6099</v>
    <v>-5.9999999999999995E-4</v>
    <v>-9.5310000000000002E-4</v>
    <v>IDR</v>
    <v>VND</v>
    <v>0.62960000000000005</v>
    <v>Currency Pair</v>
    <v>44617.479548611111</v>
    <v>0.62909999999999999</v>
    <v>Vietnam Dong/Indonesian Rupiah FX Cross Rate</v>
    <v>0.62929999999999997</v>
    <v>0.62949999999999995</v>
    <v>0.62890000000000001</v>
    <v>VNDIDR</v>
    <v>VND/IDR</v>
  </rv>
  <rv s="1">
    <v>686</v>
  </rv>
  <rv s="0">
    <v>en-US</v>
    <v>avttim</v>
    <v>268435456</v>
    <v>1</v>
    <v>Powered by Refinitiv</v>
    <v>0</v>
    <v>ZAR/IDR</v>
    <v>2</v>
    <v>22</v>
    <v>Finance</v>
    <v>4</v>
    <v>1065.82</v>
    <v>873.36</v>
    <v>8.9600000000000009</v>
    <v>9.5770000000000004E-3</v>
    <v>IDR</v>
    <v>ZAR</v>
    <v>950.68</v>
    <v>Currency Pair</v>
    <v>44617.707141203704</v>
    <v>935.13</v>
    <v>South African Rand/Indonesian Rupiah FX Cross Rate</v>
    <v>935.55</v>
    <v>935.56</v>
    <v>944.52</v>
    <v>ZARIDR</v>
    <v>ZAR/IDR</v>
  </rv>
  <rv s="1">
    <v>688</v>
  </rv>
  <rv s="0">
    <v>en-US</v>
    <v>avyo8m</v>
    <v>268435456</v>
    <v>1</v>
    <v>Powered by Refinitiv</v>
    <v>0</v>
    <v>USD/INR</v>
    <v>2</v>
    <v>23</v>
    <v>Finance</v>
    <v>4</v>
    <v>76.408000000000001</v>
    <v>72.257999999999996</v>
    <v>-0.51400000000000001</v>
    <v>-6.7989999999999995E-3</v>
    <v>INR</v>
    <v>USD</v>
    <v>75.459999999999994</v>
    <v>Currency Pair</v>
    <v>44617.681620370371</v>
    <v>75.126000000000005</v>
    <v>US Dollar/Indian Rupee FX Spot Rate</v>
    <v>75.400000000000006</v>
    <v>75.599999999999994</v>
    <v>75.085999999999999</v>
    <v>USDINR</v>
    <v>USD/INR</v>
  </rv>
  <rv s="1">
    <v>690</v>
  </rv>
  <rv s="0">
    <v>en-US</v>
    <v>av8w4c</v>
    <v>268435456</v>
    <v>1</v>
    <v>Powered by Refinitiv</v>
    <v>0</v>
    <v>EUR/INR</v>
    <v>2</v>
    <v>23</v>
    <v>Finance</v>
    <v>4</v>
    <v>90.906999999999996</v>
    <v>83.227999999999994</v>
    <v>-7.1999999999999995E-2</v>
    <v>-8.5099999999999998E-4</v>
    <v>INR</v>
    <v>EUR</v>
    <v>84.686999999999998</v>
    <v>Currency Pair</v>
    <v>44617.707118055558</v>
    <v>84.117999999999995</v>
    <v>Euro/Indian Rupee FX Cross Rate</v>
    <v>84.603999999999999</v>
    <v>84.603999999999999</v>
    <v>84.531999999999996</v>
    <v>EURINR</v>
    <v>EUR/INR</v>
  </rv>
  <rv s="1">
    <v>692</v>
  </rv>
  <rv s="0">
    <v>en-US</v>
    <v>av4y5r</v>
    <v>268435456</v>
    <v>1</v>
    <v>Powered by Refinitiv</v>
    <v>0</v>
    <v>CNY/INR</v>
    <v>2</v>
    <v>23</v>
    <v>Finance</v>
    <v>4</v>
    <v>11.999599999999999</v>
    <v>11.0512</v>
    <v>-5.8799999999999998E-2</v>
    <v>-4.9230000000000003E-3</v>
    <v>INR</v>
    <v>CNY</v>
    <v>11.944699999999999</v>
    <v>Currency Pair</v>
    <v>44617.681620370371</v>
    <v>11.892899999999999</v>
    <v>Chinese Renminbi/Indian Rupee FX Cross Rate</v>
    <v>11.9115</v>
    <v>11.943099999999999</v>
    <v>11.8843</v>
    <v>CNYINR</v>
    <v>CNY/INR</v>
  </rv>
  <rv s="1">
    <v>694</v>
  </rv>
  <rv s="0">
    <v>en-US</v>
    <v>auxlar</v>
    <v>268435456</v>
    <v>1</v>
    <v>Powered by Refinitiv</v>
    <v>0</v>
    <v>AUD/INR</v>
    <v>2</v>
    <v>23</v>
    <v>Finance</v>
    <v>4</v>
    <v>58.619</v>
    <v>52.258000000000003</v>
    <v>3.6999999999999998E-2</v>
    <v>6.8340000000000002E-4</v>
    <v>INR</v>
    <v>AUD</v>
    <v>54.378</v>
    <v>Currency Pair</v>
    <v>44617.707083333335</v>
    <v>53.884</v>
    <v>Australian Dollar/Indian Rupee FX Cross Rate</v>
    <v>54.145000000000003</v>
    <v>54.145000000000003</v>
    <v>54.182000000000002</v>
    <v>AUDINR</v>
    <v>AUD/INR</v>
  </rv>
  <rv s="1">
    <v>696</v>
  </rv>
  <rv s="0">
    <v>en-US</v>
    <v>av28mw</v>
    <v>268435456</v>
    <v>1</v>
    <v>Powered by Refinitiv</v>
    <v>0</v>
    <v>BRL/INR</v>
    <v>2</v>
    <v>23</v>
    <v>Finance</v>
    <v>4</v>
    <v>15.153700000000001</v>
    <v>12.403600000000001</v>
    <v>-0.183</v>
    <v>-1.2404E-2</v>
    <v>INR</v>
    <v>BRL</v>
    <v>14.8162</v>
    <v>Currency Pair</v>
    <v>44617.707094907404</v>
    <v>14.534000000000001</v>
    <v>Brazilian Real/Indian Rupee FX Cross Rate</v>
    <v>14.7148</v>
    <v>14.7538</v>
    <v>14.5708</v>
    <v>BRLINR</v>
    <v>BRL/INR</v>
  </rv>
  <rv s="1">
    <v>698</v>
  </rv>
  <rv s="0">
    <v>en-US</v>
    <v>av3qp2</v>
    <v>268435456</v>
    <v>1</v>
    <v>Powered by Refinitiv</v>
    <v>0</v>
    <v>CAD/INR</v>
    <v>2</v>
    <v>23</v>
    <v>Finance</v>
    <v>4</v>
    <v>60.994199999999999</v>
    <v>57.125900000000001</v>
    <v>-9.3200000000000005E-2</v>
    <v>-1.58E-3</v>
    <v>INR</v>
    <v>CAD</v>
    <v>59.0717</v>
    <v>Currency Pair</v>
    <v>44617.707094907404</v>
    <v>58.753399999999999</v>
    <v>Canadian Dollar/Indian Rupee FX Cross Rate</v>
    <v>58.979599999999998</v>
    <v>58.997999999999998</v>
    <v>58.904800000000002</v>
    <v>CADINR</v>
    <v>CAD/INR</v>
  </rv>
  <rv s="1">
    <v>700</v>
  </rv>
  <rv s="0">
    <v>en-US</v>
    <v>avv1vh</v>
    <v>268435456</v>
    <v>1</v>
    <v>Powered by Refinitiv</v>
    <v>0</v>
    <v>CHF/INR</v>
    <v>2</v>
    <v>23</v>
    <v>Finance</v>
    <v>4</v>
    <v>83.027000000000001</v>
    <v>76.863</v>
    <v>-0.66800000000000004</v>
    <v>-8.1849999999999996E-3</v>
    <v>INR</v>
    <v>CHF</v>
    <v>81.73</v>
    <v>Currency Pair</v>
    <v>44617.707094907404</v>
    <v>80.965000000000003</v>
    <v>Swiss Franc/Indian Rupee FX Cross Rate</v>
    <v>81.650000000000006</v>
    <v>81.614999999999995</v>
    <v>80.947000000000003</v>
    <v>CHFINR</v>
    <v>CHF/INR</v>
  </rv>
  <rv s="1">
    <v>702</v>
  </rv>
  <rv s="0">
    <v>en-US</v>
    <v>av6rtc</v>
    <v>268435456</v>
    <v>1</v>
    <v>Powered by Refinitiv</v>
    <v>0</v>
    <v>CZK/INR</v>
    <v>2</v>
    <v>23</v>
    <v>Finance</v>
    <v>4</v>
    <v>3.5488</v>
    <v>3.254</v>
    <v>7.7000000000000002E-3</v>
    <v>2.2550000000000001E-3</v>
    <v>INR</v>
    <v>CZK</v>
    <v>3.4304000000000001</v>
    <v>Currency Pair</v>
    <v>44617.707025462965</v>
    <v>3.3723999999999998</v>
    <v>Czech Koruna/Indian Rupee FX Cross Rate</v>
    <v>3.4174000000000002</v>
    <v>3.4138999999999999</v>
    <v>3.4216000000000002</v>
    <v>CZKINR</v>
    <v>CZK/INR</v>
  </rv>
  <rv s="1">
    <v>704</v>
  </rv>
  <rv s="0">
    <v>en-US</v>
    <v>av73fr</v>
    <v>268435456</v>
    <v>1</v>
    <v>Powered by Refinitiv</v>
    <v>0</v>
    <v>DKK/INR</v>
    <v>2</v>
    <v>23</v>
    <v>Finance</v>
    <v>4</v>
    <v>12.225300000000001</v>
    <v>11.1852</v>
    <v>-1.0800000000000001E-2</v>
    <v>-9.4990000000000005E-4</v>
    <v>INR</v>
    <v>DKK</v>
    <v>11.380599999999999</v>
    <v>Currency Pair</v>
    <v>44617.707129629627</v>
    <v>11.3028</v>
    <v>Danish Krone/Indian Rupee FX Cross Rate</v>
    <v>11.3705</v>
    <v>11.370100000000001</v>
    <v>11.359299999999999</v>
    <v>DKKINR</v>
    <v>DKK/INR</v>
  </rv>
  <rv s="1">
    <v>706</v>
  </rv>
  <rv s="0">
    <v>en-US</v>
    <v>avydm7</v>
    <v>268435456</v>
    <v>1</v>
    <v>Powered by Refinitiv</v>
    <v>0</v>
    <v>GBP/INR</v>
    <v>2</v>
    <v>23</v>
    <v>Finance</v>
    <v>4</v>
    <v>105.34099999999999</v>
    <v>99.028999999999996</v>
    <v>-0.47</v>
    <v>-4.6480000000000002E-3</v>
    <v>INR</v>
    <v>GBP</v>
    <v>101.205</v>
    <v>Currency Pair</v>
    <v>44617.707118055558</v>
    <v>100.486</v>
    <v>UK Pound Sterling/Indian Rupee FX Cross Rate</v>
    <v>101.123</v>
    <v>101.11499999999999</v>
    <v>100.645</v>
    <v>GBPINR</v>
    <v>GBP/INR</v>
  </rv>
  <rv s="1">
    <v>708</v>
  </rv>
  <rv s="0">
    <v>en-US</v>
    <v>avbmm7</v>
    <v>268435456</v>
    <v>1</v>
    <v>Powered by Refinitiv</v>
    <v>0</v>
    <v>HKD/INR</v>
    <v>2</v>
    <v>23</v>
    <v>Finance</v>
    <v>4</v>
    <v>9.7937999999999992</v>
    <v>9.3040000000000003</v>
    <v>-6.7199999999999996E-2</v>
    <v>-6.9399999999999991E-3</v>
    <v>INR</v>
    <v>HKD</v>
    <v>9.6836000000000002</v>
    <v>Currency Pair</v>
    <v>44617.707094907404</v>
    <v>9.6204000000000001</v>
    <v>Hong Kong Dollar/Indian Rupee FX Cross Rate</v>
    <v>9.6824999999999992</v>
    <v>9.6823999999999995</v>
    <v>9.6151999999999997</v>
    <v>HKDINR</v>
    <v>HKD/INR</v>
  </rv>
  <rv s="1">
    <v>710</v>
  </rv>
  <rv s="0">
    <v>en-US</v>
    <v>avbx8m</v>
    <v>268435456</v>
    <v>1</v>
    <v>Powered by Refinitiv</v>
    <v>0</v>
    <v>HUF/INR</v>
    <v>2</v>
    <v>23</v>
    <v>Finance</v>
    <v>4</v>
    <v>0.2586</v>
    <v>0.221</v>
    <v>2.9999999999999997E-4</v>
    <v>1.2999999999999999E-3</v>
    <v>INR</v>
    <v>HUF</v>
    <v>0.23139999999999999</v>
    <v>Currency Pair</v>
    <v>44617.707129629627</v>
    <v>0.22800000000000001</v>
    <v>Hungarian Forint/Indian Rupee FX Cross Rate</v>
    <v>0.23089999999999999</v>
    <v>0.23069999999999999</v>
    <v>0.23100000000000001</v>
    <v>HUFINR</v>
    <v>HUF/INR</v>
  </rv>
  <rv s="1">
    <v>712</v>
  </rv>
  <rv s="0">
    <v>en-US</v>
    <v>avcu5r</v>
    <v>268435456</v>
    <v>1</v>
    <v>Powered by Refinitiv</v>
    <v>0</v>
    <v>IDR/INR</v>
    <v>2</v>
    <v>23</v>
    <v>Finance</v>
    <v>4</v>
    <v>5.3439999999999998E-3</v>
    <v>5.0049999999999999E-3</v>
    <v>-2.9E-5</v>
    <v>-5.5189999999999996E-3</v>
    <v>INR</v>
    <v>IDR</v>
    <v>5.2519999999999997E-3</v>
    <v>Currency Pair</v>
    <v>44617.681620370371</v>
    <v>5.2300000000000003E-3</v>
    <v>Indonesian Rupiah/Indian Rupee FX Cross Rate</v>
    <v>5.2420000000000001E-3</v>
    <v>5.2550000000000001E-3</v>
    <v>5.2259999999999997E-3</v>
    <v>IDRINR</v>
    <v>IDR/INR</v>
  </rv>
  <rv s="1">
    <v>714</v>
  </rv>
  <rv s="0">
    <v>en-US</v>
    <v>ave2lh</v>
    <v>268435456</v>
    <v>1</v>
    <v>Powered by Refinitiv</v>
    <v>0</v>
    <v>JPY/INR</v>
    <v>2</v>
    <v>23</v>
    <v>Finance</v>
    <v>4</v>
    <v>0.69950000000000001</v>
    <v>0.63849999999999996</v>
    <v>-4.8409999999999998E-3</v>
    <v>-7.3990000000000002E-3</v>
    <v>INR</v>
    <v>JPY</v>
    <v>0.65480000000000005</v>
    <v>Currency Pair</v>
    <v>44617.707071759258</v>
    <v>0.64980000000000004</v>
    <v>Japanese Yen/Indian Rupee FX Cross Rate</v>
    <v>0.65429999999999999</v>
    <v>0.65429999999999999</v>
    <v>0.64939999999999998</v>
    <v>JPYINR</v>
    <v>JPY/INR</v>
  </rv>
  <rv s="1">
    <v>716</v>
  </rv>
  <rv s="0">
    <v>en-US</v>
    <v>avfa27</v>
    <v>268435456</v>
    <v>1</v>
    <v>Powered by Refinitiv</v>
    <v>0</v>
    <v>KRW/INR</v>
    <v>2</v>
    <v>23</v>
    <v>Finance</v>
    <v>4</v>
    <v>6.7680000000000004E-2</v>
    <v>6.1460000000000001E-2</v>
    <v>-1.13E-4</v>
    <v>-1.8029999999999999E-3</v>
    <v>INR</v>
    <v>KRW</v>
    <v>6.2920000000000004E-2</v>
    <v>Currency Pair</v>
    <v>44617.706770833334</v>
    <v>6.2489999999999997E-2</v>
    <v>Korean Won/Indian Rupee FX Cross Rate</v>
    <v>6.268E-2</v>
    <v>6.268E-2</v>
    <v>6.2570000000000001E-2</v>
    <v>KRWINR</v>
    <v>KRW/INR</v>
  </rv>
  <rv s="1">
    <v>718</v>
  </rv>
  <rv s="0">
    <v>en-US</v>
    <v>avkfgh</v>
    <v>268435456</v>
    <v>1</v>
    <v>Powered by Refinitiv</v>
    <v>0</v>
    <v>MXN/INR</v>
    <v>2</v>
    <v>23</v>
    <v>Finance</v>
    <v>4</v>
    <v>3.8022</v>
    <v>3.3791000000000002</v>
    <v>2.3E-3</v>
    <v>6.2569999999999998E-4</v>
    <v>INR</v>
    <v>MXN</v>
    <v>3.6913999999999998</v>
    <v>Currency Pair</v>
    <v>44617.707118055558</v>
    <v>3.6659999999999999</v>
    <v>Mexican Peso/Indian Rupee FX Cross Rate</v>
    <v>3.6756000000000002</v>
    <v>3.6756000000000002</v>
    <v>3.6779000000000002</v>
    <v>MXNINR</v>
    <v>MXN/INR</v>
  </rv>
  <rv s="1">
    <v>720</v>
  </rv>
  <rv s="0">
    <v>en-US</v>
    <v>avj7zr</v>
    <v>268435456</v>
    <v>1</v>
    <v>Powered by Refinitiv</v>
    <v>0</v>
    <v>MYR/INR</v>
    <v>2</v>
    <v>23</v>
    <v>Finance</v>
    <v>4</v>
    <v>18.347999999999999</v>
    <v>17.437999999999999</v>
    <v>-0.11600000000000001</v>
    <v>-6.4489999999999999E-3</v>
    <v>INR</v>
    <v>MYR</v>
    <v>17.991</v>
    <v>Currency Pair</v>
    <v>44617.681620370371</v>
    <v>17.893999999999998</v>
    <v>Malaysian Ringgit/Indian Rupee FX Cross Rate</v>
    <v>17.978999999999999</v>
    <v>17.986999999999998</v>
    <v>17.870999999999999</v>
    <v>MYRINR</v>
    <v>MYR/INR</v>
  </rv>
  <rv s="1">
    <v>722</v>
  </rv>
  <rv s="0">
    <v>en-US</v>
    <v>avngkr</v>
    <v>268435456</v>
    <v>1</v>
    <v>Powered by Refinitiv</v>
    <v>0</v>
    <v>NOK/INR</v>
    <v>2</v>
    <v>23</v>
    <v>Finance</v>
    <v>4</v>
    <v>9.1403999999999996</v>
    <v>8.1502999999999997</v>
    <v>3.8199999999999998E-2</v>
    <v>4.529E-3</v>
    <v>INR</v>
    <v>NOK</v>
    <v>8.4934999999999992</v>
    <v>Currency Pair</v>
    <v>44617.707129629627</v>
    <v>8.3850999999999996</v>
    <v>Norwegian Krone/Indian Rupee FX Cross Rate</v>
    <v>8.4278999999999993</v>
    <v>8.4352999999999998</v>
    <v>8.4734999999999996</v>
    <v>NOKINR</v>
    <v>NOK/INR</v>
  </rv>
  <rv s="1">
    <v>724</v>
  </rv>
  <rv s="0">
    <v>en-US</v>
    <v>avmjqh</v>
    <v>268435456</v>
    <v>1</v>
    <v>Powered by Refinitiv</v>
    <v>0</v>
    <v>NZD/INR</v>
    <v>2</v>
    <v>23</v>
    <v>Finance</v>
    <v>4</v>
    <v>54.439</v>
    <v>48.908999999999999</v>
    <v>1E-3</v>
    <v>1.9769999999999999E-5</v>
    <v>INR</v>
    <v>NZD</v>
    <v>50.718000000000004</v>
    <v>Currency Pair</v>
    <v>44617.707141203704</v>
    <v>50.444000000000003</v>
    <v>New Zealand Dollar/Indian Rupee FX Cross Rate</v>
    <v>50.584000000000003</v>
    <v>50.584000000000003</v>
    <v>50.585000000000001</v>
    <v>NZDINR</v>
    <v>NZD/INR</v>
  </rv>
  <rv s="1">
    <v>726</v>
  </rv>
  <rv s="0">
    <v>en-US</v>
    <v>avpkur</v>
    <v>268435456</v>
    <v>1</v>
    <v>Powered by Refinitiv</v>
    <v>0</v>
    <v>PHP/INR</v>
    <v>2</v>
    <v>23</v>
    <v>Finance</v>
    <v>4</v>
    <v>1.5610999999999999</v>
    <v>1.4372</v>
    <v>-1.0699999999999999E-2</v>
    <v>-7.2619999999999994E-3</v>
    <v>INR</v>
    <v>PHP</v>
    <v>1.4744999999999999</v>
    <v>Currency Pair</v>
    <v>44617.685868055552</v>
    <v>1.4642999999999999</v>
    <v>Philippine Peso/Indian Rupee FX Cross Rate</v>
    <v>1.4734</v>
    <v>1.4734</v>
    <v>1.4626999999999999</v>
    <v>PHPINR</v>
    <v>PHP/INR</v>
  </rv>
  <rv s="1">
    <v>728</v>
  </rv>
  <rv s="0">
    <v>en-US</v>
    <v>avpvh7</v>
    <v>268435456</v>
    <v>1</v>
    <v>Powered by Refinitiv</v>
    <v>0</v>
    <v>PLN/INR</v>
    <v>2</v>
    <v>23</v>
    <v>Finance</v>
    <v>4</v>
    <v>20.075299999999999</v>
    <v>17.696999999999999</v>
    <v>-7.6700000000000004E-2</v>
    <v>-4.1999999999999997E-3</v>
    <v>INR</v>
    <v>PLN</v>
    <v>18.286100000000001</v>
    <v>Currency Pair</v>
    <v>44617.707152777781</v>
    <v>18.0198</v>
    <v>Polish Zloty/Indian Rupee FX Cross Rate</v>
    <v>18.263999999999999</v>
    <v>18.263100000000001</v>
    <v>18.186399999999999</v>
    <v>PLNINR</v>
    <v>PLN/INR</v>
  </rv>
  <rv s="1">
    <v>730</v>
  </rv>
  <rv s="0">
    <v>en-US</v>
    <v>avqsbh</v>
    <v>268435456</v>
    <v>1</v>
    <v>Powered by Refinitiv</v>
    <v>0</v>
    <v>RUB/INR</v>
    <v>2</v>
    <v>23</v>
    <v>Finance</v>
    <v>4</v>
    <v>1.0828</v>
    <v>0.83189999999999997</v>
    <v>7.1000000000000004E-3</v>
    <v>7.9450000000000007E-3</v>
    <v>INR</v>
    <v>RUB</v>
    <v>0.92020000000000002</v>
    <v>Currency Pair</v>
    <v>44617.707106481481</v>
    <v>0.87580000000000002</v>
    <v>Russian Rouble/Indian Rupee FX Cross Rate</v>
    <v>0.89259999999999995</v>
    <v>0.89370000000000005</v>
    <v>0.90080000000000005</v>
    <v>RUBINR</v>
    <v>RUB/INR</v>
  </rv>
  <rv s="1">
    <v>732</v>
  </rv>
  <rv s="0">
    <v>en-US</v>
    <v>avuqa2</v>
    <v>268435456</v>
    <v>1</v>
    <v>Powered by Refinitiv</v>
    <v>0</v>
    <v>SEK/INR</v>
    <v>2</v>
    <v>23</v>
    <v>Finance</v>
    <v>4</v>
    <v>8.9802999999999997</v>
    <v>7.8277999999999999</v>
    <v>5.9999999999999995E-4</v>
    <v>7.5310000000000009E-5</v>
    <v>INR</v>
    <v>SEK</v>
    <v>7.9908999999999999</v>
    <v>Currency Pair</v>
    <v>44617.707129629627</v>
    <v>7.9020999999999999</v>
    <v>Swedish Krona/Indian Rupee FX Cross Rate</v>
    <v>7.9534000000000002</v>
    <v>7.9672999999999998</v>
    <v>7.9679000000000002</v>
    <v>SEKINR</v>
    <v>SEK/INR</v>
  </rv>
  <rv s="1">
    <v>734</v>
  </rv>
  <rv s="0">
    <v>en-US</v>
    <v>avt87w</v>
    <v>268435456</v>
    <v>1</v>
    <v>Powered by Refinitiv</v>
    <v>0</v>
    <v>SGD/INR</v>
    <v>2</v>
    <v>23</v>
    <v>Finance</v>
    <v>4</v>
    <v>56.850999999999999</v>
    <v>53.73</v>
    <v>-0.30599999999999999</v>
    <v>-5.4869999999999997E-3</v>
    <v>INR</v>
    <v>SGD</v>
    <v>55.872</v>
    <v>Currency Pair</v>
    <v>44617.707106481481</v>
    <v>55.482999999999997</v>
    <v>Singapore Dollar/Indian Rupee FX Cross Rate</v>
    <v>55.76</v>
    <v>55.768999999999998</v>
    <v>55.463000000000001</v>
    <v>SGDINR</v>
    <v>SGD/INR</v>
  </rv>
  <rv s="1">
    <v>736</v>
  </rv>
  <rv s="0">
    <v>en-US</v>
    <v>avvxpr</v>
    <v>268435456</v>
    <v>1</v>
    <v>Powered by Refinitiv</v>
    <v>0</v>
    <v>THB/INR</v>
    <v>2</v>
    <v>23</v>
    <v>Finance</v>
    <v>4</v>
    <v>2.4432999999999998</v>
    <v>2.1839</v>
    <v>-8.0000000000000002E-3</v>
    <v>-3.4549999999999997E-3</v>
    <v>INR</v>
    <v>THB</v>
    <v>2.3304999999999998</v>
    <v>Currency Pair</v>
    <v>44617.706550925926</v>
    <v>2.3106</v>
    <v>Thai Baht/Indian Rupee FX Cross Rate</v>
    <v>2.3155000000000001</v>
    <v>2.3155000000000001</v>
    <v>2.3075000000000001</v>
    <v>THBINR</v>
    <v>THB/INR</v>
  </rv>
  <rv s="1">
    <v>738</v>
  </rv>
  <rv s="0">
    <v>en-US</v>
    <v>avwuk2</v>
    <v>268435456</v>
    <v>1</v>
    <v>Powered by Refinitiv</v>
    <v>0</v>
    <v>TRY/INR</v>
    <v>2</v>
    <v>23</v>
    <v>Finance</v>
    <v>4</v>
    <v>10.4245</v>
    <v>4.1268000000000002</v>
    <v>2.46E-2</v>
    <v>4.5770000000000003E-3</v>
    <v>INR</v>
    <v>TRY</v>
    <v>5.4615</v>
    <v>Currency Pair</v>
    <v>44617.707141203704</v>
    <v>5.3289</v>
    <v>Turkish Lira/Indian Rupee FX Cross Rate</v>
    <v>5.3715000000000002</v>
    <v>5.3746999999999998</v>
    <v>5.3993000000000002</v>
    <v>TRYINR</v>
    <v>TRY/INR</v>
  </rv>
  <rv s="1">
    <v>740</v>
  </rv>
  <rv s="0">
    <v>en-US</v>
    <v>avvchw</v>
    <v>268435456</v>
    <v>1</v>
    <v>Powered by Refinitiv</v>
    <v>0</v>
    <v>TWD/INR</v>
    <v>2</v>
    <v>23</v>
    <v>Finance</v>
    <v>4</v>
    <v>2.7502</v>
    <v>2.5261999999999998</v>
    <v>-1.15E-2</v>
    <v>-4.2720000000000006E-3</v>
    <v>INR</v>
    <v>TWD</v>
    <v>2.7021999999999999</v>
    <v>Currency Pair</v>
    <v>44617.706319444442</v>
    <v>2.6808999999999998</v>
    <v>Taiwan Dollar/Indian Rupee FX Cross Rate</v>
    <v>2.6919</v>
    <v>2.6919</v>
    <v>2.6804000000000001</v>
    <v>TWDINR</v>
    <v>TWD/INR</v>
  </rv>
  <rv s="1">
    <v>742</v>
  </rv>
  <rv s="0">
    <v>en-US</v>
    <v>avzvoc</v>
    <v>268435456</v>
    <v>1</v>
    <v>Powered by Refinitiv</v>
    <v>0</v>
    <v>VND/INR</v>
    <v>2</v>
    <v>23</v>
    <v>Finance</v>
    <v>4</v>
    <v>3.3319999999999999E-3</v>
    <v>3.13E-3</v>
    <v>-2.1780000000000002E-5</v>
    <v>-6.5820000000000002E-3</v>
    <v>INR</v>
    <v>VND</v>
    <v>3.3059999999999999E-3</v>
    <v>Currency Pair</v>
    <v>44617.681620370371</v>
    <v>3.2919999999999998E-3</v>
    <v>Vietnam Dong/Indian Rupee FX Cross Rate</v>
    <v>3.3010000000000001E-3</v>
    <v>3.3089999999999999E-3</v>
    <v>3.287E-3</v>
    <v>VNDINR</v>
    <v>VND/INR</v>
  </rv>
  <rv s="1">
    <v>744</v>
  </rv>
  <rv s="0">
    <v>en-US</v>
    <v>avttfr</v>
    <v>268435456</v>
    <v>1</v>
    <v>Powered by Refinitiv</v>
    <v>0</v>
    <v>ZAR/INR</v>
    <v>2</v>
    <v>23</v>
    <v>Finance</v>
    <v>4</v>
    <v>5.4343000000000004</v>
    <v>4.5730000000000004</v>
    <v>1.8499999999999999E-2</v>
    <v>3.761E-3</v>
    <v>INR</v>
    <v>ZAR</v>
    <v>4.9725999999999999</v>
    <v>Currency Pair</v>
    <v>44617.707118055558</v>
    <v>4.9005000000000001</v>
    <v>South African Rand/Indian Rupee FX Cross Rate</v>
    <v>4.9184000000000001</v>
    <v>4.9184999999999999</v>
    <v>4.9370000000000003</v>
    <v>ZARINR</v>
    <v>ZAR/INR</v>
  </rv>
  <rv s="1">
    <v>746</v>
  </rv>
  <rv s="0">
    <v>en-US</v>
    <v>avyomw</v>
    <v>268435456</v>
    <v>1</v>
    <v>Powered by Refinitiv</v>
    <v>0</v>
    <v>USD/JPY</v>
    <v>2</v>
    <v>24</v>
    <v>Finance</v>
    <v>4</v>
    <v>116.34</v>
    <v>104.91</v>
    <v>0.08</v>
    <v>6.9250000000000008E-4</v>
    <v>JPY</v>
    <v>USD</v>
    <v>115.63</v>
    <v>Currency Pair</v>
    <v>44617.707129629627</v>
    <v>115.16</v>
    <v>US Dollar/Japanese Yen FX Spot Rate</v>
    <v>115.52</v>
    <v>115.52</v>
    <v>115.6</v>
    <v>USDJPY</v>
    <v>USD/JPY</v>
  </rv>
  <rv s="1">
    <v>748</v>
  </rv>
  <rv s="0">
    <v>en-US</v>
    <v>av8wim</v>
    <v>268435456</v>
    <v>1</v>
    <v>Powered by Refinitiv</v>
    <v>0</v>
    <v>EUR/JPY</v>
    <v>2</v>
    <v>24</v>
    <v>Finance</v>
    <v>4</v>
    <v>134.12</v>
    <v>127.34</v>
    <v>0.86</v>
    <v>6.6519999999999999E-3</v>
    <v>JPY</v>
    <v>EUR</v>
    <v>130.22999999999999</v>
    <v>Currency Pair</v>
    <v>44617.707060185188</v>
    <v>128.74</v>
    <v>Euro/Japanese Yen FX Cross Rate</v>
    <v>129.28</v>
    <v>129.28</v>
    <v>130.13999999999999</v>
    <v>EURJPY</v>
    <v>EUR/JPY</v>
  </rv>
  <rv s="1">
    <v>750</v>
  </rv>
  <rv s="0">
    <v>en-US</v>
    <v>av4yk2</v>
    <v>268435456</v>
    <v>1</v>
    <v>Powered by Refinitiv</v>
    <v>0</v>
    <v>CNY/JPY</v>
    <v>2</v>
    <v>24</v>
    <v>Finance</v>
    <v>4</v>
    <v>18.305</v>
    <v>16.2224</v>
    <v>4.7E-2</v>
    <v>2.575E-3</v>
    <v>JPY</v>
    <v>CNY</v>
    <v>18.305</v>
    <v>Currency Pair</v>
    <v>44617.707141203704</v>
    <v>18.229700000000001</v>
    <v>Chinese Renminbi/Japanese Yen FX Cross Rate</v>
    <v>18.249600000000001</v>
    <v>18.249600000000001</v>
    <v>18.296600000000002</v>
    <v>CNYJPY</v>
    <v>CNY/JPY</v>
  </rv>
  <rv s="1">
    <v>752</v>
  </rv>
  <rv s="0">
    <v>en-US</v>
    <v>auxlp2</v>
    <v>268435456</v>
    <v>1</v>
    <v>Powered by Refinitiv</v>
    <v>0</v>
    <v>AUD/JPY</v>
    <v>2</v>
    <v>24</v>
    <v>Finance</v>
    <v>4</v>
    <v>86.24</v>
    <v>77.86</v>
    <v>0.68</v>
    <v>8.2189999999999989E-3</v>
    <v>JPY</v>
    <v>AUD</v>
    <v>83.61</v>
    <v>Currency Pair</v>
    <v>44617.707118055558</v>
    <v>82.47</v>
    <v>Australian Dollar/Japanese Yen FX Cross Rate</v>
    <v>82.74</v>
    <v>82.74</v>
    <v>83.42</v>
    <v>AUDJPY</v>
    <v>AUD/JPY</v>
  </rv>
  <rv s="1">
    <v>754</v>
  </rv>
  <rv s="0">
    <v>en-US</v>
    <v>av2927</v>
    <v>268435456</v>
    <v>1</v>
    <v>Powered by Refinitiv</v>
    <v>0</v>
    <v>BRL/JPY</v>
    <v>2</v>
    <v>24</v>
    <v>Finance</v>
    <v>4</v>
    <v>23.018000000000001</v>
    <v>18.472999999999999</v>
    <v>-0.111</v>
    <v>-4.9240000000000004E-3</v>
    <v>JPY</v>
    <v>BRL</v>
    <v>22.741</v>
    <v>Currency Pair</v>
    <v>44617.707106481481</v>
    <v>22.364000000000001</v>
    <v>Brazilian Real/Japanese Yen FX Cross Rate</v>
    <v>22.544</v>
    <v>22.544</v>
    <v>22.433</v>
    <v>BRLJPY</v>
    <v>BRL/JPY</v>
  </rv>
  <rv s="1">
    <v>756</v>
  </rv>
  <rv s="0">
    <v>en-US</v>
    <v>av3r4c</v>
    <v>268435456</v>
    <v>1</v>
    <v>Powered by Refinitiv</v>
    <v>0</v>
    <v>CAD/JPY</v>
    <v>2</v>
    <v>24</v>
    <v>Finance</v>
    <v>4</v>
    <v>93.02</v>
    <v>83.13</v>
    <v>0.54</v>
    <v>5.9899999999999997E-3</v>
    <v>JPY</v>
    <v>CAD</v>
    <v>90.77</v>
    <v>Currency Pair</v>
    <v>44617.707152777781</v>
    <v>89.95</v>
    <v>Canadian Dollar/Japanese Yen FX Cross Rate</v>
    <v>90.12</v>
    <v>90.15</v>
    <v>90.69</v>
    <v>CADJPY</v>
    <v>CAD/JPY</v>
  </rv>
  <rv s="1">
    <v>758</v>
  </rv>
  <rv s="0">
    <v>en-US</v>
    <v>avv2ar</v>
    <v>268435456</v>
    <v>1</v>
    <v>Powered by Refinitiv</v>
    <v>0</v>
    <v>CHF/JPY</v>
    <v>2</v>
    <v>24</v>
    <v>Finance</v>
    <v>4</v>
    <v>127.06</v>
    <v>115.86</v>
    <v>-0.08</v>
    <v>-6.4150000000000003E-4</v>
    <v>JPY</v>
    <v>CHF</v>
    <v>125.04</v>
    <v>Currency Pair</v>
    <v>44617.707118055558</v>
    <v>124.46</v>
    <v>Swiss Franc/Japanese Yen FX Cross Rate</v>
    <v>124.71</v>
    <v>124.71</v>
    <v>124.63</v>
    <v>CHFJPY</v>
    <v>CHF/JPY</v>
  </rv>
  <rv s="1">
    <v>760</v>
  </rv>
  <rv s="0">
    <v>en-US</v>
    <v>av6s8m</v>
    <v>268435456</v>
    <v>1</v>
    <v>Powered by Refinitiv</v>
    <v>0</v>
    <v>CZK/JPY</v>
    <v>2</v>
    <v>24</v>
    <v>Finance</v>
    <v>4</v>
    <v>5.4755000000000003</v>
    <v>4.8682999999999996</v>
    <v>5.1499999999999997E-2</v>
    <v>9.8729999999999998E-3</v>
    <v>JPY</v>
    <v>CZK</v>
    <v>5.2758000000000003</v>
    <v>Currency Pair</v>
    <v>44617.707129629627</v>
    <v>5.1562999999999999</v>
    <v>Czech Koruna/Japanese Yen FX Cross Rate</v>
    <v>5.2164999999999999</v>
    <v>5.2164999999999999</v>
    <v>5.2679999999999998</v>
    <v>CZKJPY</v>
    <v>CZK/JPY</v>
  </rv>
  <rv s="1">
    <v>762</v>
  </rv>
  <rv s="0">
    <v>en-US</v>
    <v>av73u2</v>
    <v>268435456</v>
    <v>1</v>
    <v>Powered by Refinitiv</v>
    <v>0</v>
    <v>DKK/JPY</v>
    <v>2</v>
    <v>24</v>
    <v>Finance</v>
    <v>4</v>
    <v>18.034199999999998</v>
    <v>17.125299999999999</v>
    <v>0.1113</v>
    <v>6.4059999999999994E-3</v>
    <v>JPY</v>
    <v>DKK</v>
    <v>17.498799999999999</v>
    <v>Currency Pair</v>
    <v>44617.707118055558</v>
    <v>17.2989</v>
    <v>Danish Krone/Japanese Yen FX Cross Rate</v>
    <v>17.374600000000001</v>
    <v>17.373999999999999</v>
    <v>17.485299999999999</v>
    <v>DKKJPY</v>
    <v>DKK/JPY</v>
  </rv>
  <rv s="1">
    <v>764</v>
  </rv>
  <rv s="0">
    <v>en-US</v>
    <v>avye1h</v>
    <v>268435456</v>
    <v>1</v>
    <v>Powered by Refinitiv</v>
    <v>0</v>
    <v>GBP/JPY</v>
    <v>2</v>
    <v>24</v>
    <v>Finance</v>
    <v>4</v>
    <v>158.21</v>
    <v>147.37</v>
    <v>0.43</v>
    <v>2.7829999999999999E-3</v>
    <v>JPY</v>
    <v>GBP</v>
    <v>155.16999999999999</v>
    <v>Currency Pair</v>
    <v>44617.707118055558</v>
    <v>154.16999999999999</v>
    <v>UK Pound Sterling/Japanese Yen FX Cross Rate</v>
    <v>154.52000000000001</v>
    <v>154.51</v>
    <v>154.94</v>
    <v>GBPJPY</v>
    <v>GBP/JPY</v>
  </rv>
  <rv s="1">
    <v>766</v>
  </rv>
  <rv s="0">
    <v>en-US</v>
    <v>avbn1h</v>
    <v>268435456</v>
    <v>1</v>
    <v>Powered by Refinitiv</v>
    <v>0</v>
    <v>HKD/JPY</v>
    <v>2</v>
    <v>24</v>
    <v>Finance</v>
    <v>4</v>
    <v>14.9251</v>
    <v>13.53</v>
    <v>6.8999999999999999E-3</v>
    <v>4.6640000000000001E-4</v>
    <v>JPY</v>
    <v>HKD</v>
    <v>14.808299999999999</v>
    <v>Currency Pair</v>
    <v>44617.707118055558</v>
    <v>14.749000000000001</v>
    <v>Hong Kong Dollar/Japanese Yen FX Cross Rate</v>
    <v>14.795299999999999</v>
    <v>14.7951</v>
    <v>14.802</v>
    <v>HKDJPY</v>
    <v>HKD/JPY</v>
  </rv>
  <rv s="1">
    <v>768</v>
  </rv>
  <rv s="0">
    <v>en-US</v>
    <v>avbxmw</v>
    <v>268435456</v>
    <v>1</v>
    <v>Powered by Refinitiv</v>
    <v>0</v>
    <v>HUF/JPY</v>
    <v>2</v>
    <v>24</v>
    <v>Finance</v>
    <v>4</v>
    <v>0.38740000000000002</v>
    <v>0.3372</v>
    <v>3.0000000000000001E-3</v>
    <v>8.5079999999999999E-3</v>
    <v>JPY</v>
    <v>HUF</v>
    <v>0.35610000000000003</v>
    <v>Currency Pair</v>
    <v>44617.707141203704</v>
    <v>0.34899999999999998</v>
    <v>Hungarian Forint/Japanese Yen FX Cross Rate</v>
    <v>0.35260000000000002</v>
    <v>0.35260000000000002</v>
    <v>0.35560000000000003</v>
    <v>HUFJPY</v>
    <v>HUF/JPY</v>
  </rv>
  <rv s="1">
    <v>770</v>
  </rv>
  <rv s="0">
    <v>en-US</v>
    <v>avcuh7</v>
    <v>268435456</v>
    <v>1</v>
    <v>Powered by Refinitiv</v>
    <v>0</v>
    <v>IDR/JPY</v>
    <v>2</v>
    <v>24</v>
    <v>Finance</v>
    <v>4</v>
    <v>8.1469999999999997E-3</v>
    <v>7.3959999999999998E-3</v>
    <v>1.4E-5</v>
    <v>1.7430000000000002E-3</v>
    <v>JPY</v>
    <v>IDR</v>
    <v>8.0470000000000003E-3</v>
    <v>Currency Pair</v>
    <v>44617.707141203704</v>
    <v>8.0160000000000006E-3</v>
    <v>Indonesian Rupiah/Japanese Yen FX Cross Rate</v>
    <v>8.0309999999999999E-3</v>
    <v>8.0309999999999999E-3</v>
    <v>8.0450000000000001E-3</v>
    <v>IDRJPY</v>
    <v>IDR/JPY</v>
  </rv>
  <rv s="1">
    <v>772</v>
  </rv>
  <rv s="0">
    <v>en-US</v>
    <v>avcjur</v>
    <v>268435456</v>
    <v>1</v>
    <v>Powered by Refinitiv</v>
    <v>0</v>
    <v>INR/JPY</v>
    <v>2</v>
    <v>24</v>
    <v>Finance</v>
    <v>4</v>
    <v>1.5651999999999999</v>
    <v>1.4292</v>
    <v>1.09E-2</v>
    <v>7.136E-3</v>
    <v>JPY</v>
    <v>INR</v>
    <v>1.5387999999999999</v>
    <v>Currency Pair</v>
    <v>44617.707118055558</v>
    <v>1.5270999999999999</v>
    <v>Indian Rupee/Japanese Yen FX Cross Rate</v>
    <v>1.5274000000000001</v>
    <v>1.5274000000000001</v>
    <v>1.5383</v>
    <v>INRJPY</v>
    <v>INR/JPY</v>
  </rv>
  <rv s="1">
    <v>774</v>
  </rv>
  <rv s="0">
    <v>en-US</v>
    <v>avuqoc</v>
    <v>268435456</v>
    <v>1</v>
    <v>Powered by Refinitiv</v>
    <v>0</v>
    <v>SEK/JPY</v>
    <v>2</v>
    <v>24</v>
    <v>Finance</v>
    <v>4</v>
    <v>13.4154</v>
    <v>11.9329</v>
    <v>9.0700000000000003E-2</v>
    <v>7.45E-3</v>
    <v>JPY</v>
    <v>SEK</v>
    <v>12.2889</v>
    <v>Currency Pair</v>
    <v>44617.707118055558</v>
    <v>12.0806</v>
    <v>Swedish Krona/Japanese Yen FX Cross Rate</v>
    <v>12.1531</v>
    <v>12.1744</v>
    <v>12.2651</v>
    <v>SEKJPY</v>
    <v>SEK/JPY</v>
  </rv>
  <rv s="1">
    <v>776</v>
  </rv>
  <rv s="0">
    <v>en-US</v>
    <v>avfagh</v>
    <v>268435456</v>
    <v>1</v>
    <v>Powered by Refinitiv</v>
    <v>0</v>
    <v>KRW/JPY</v>
    <v>2</v>
    <v>24</v>
    <v>Finance</v>
    <v>4</v>
    <v>9.9099999999999994E-2</v>
    <v>9.1800000000000007E-2</v>
    <v>5.0000000000000001E-4</v>
    <v>5.2190000000000005E-3</v>
    <v>JPY</v>
    <v>KRW</v>
    <v>9.64E-2</v>
    <v>Currency Pair</v>
    <v>44617.707141203704</v>
    <v>9.5600000000000004E-2</v>
    <v>Korean Won/Japanese Yen FX Cross Rate</v>
    <v>9.5799999999999996E-2</v>
    <v>9.5799999999999996E-2</v>
    <v>9.6299999999999997E-2</v>
    <v>KRWJPY</v>
    <v>KRW/JPY</v>
  </rv>
  <rv s="1">
    <v>778</v>
  </rv>
  <rv s="0">
    <v>en-US</v>
    <v>avkfur</v>
    <v>268435456</v>
    <v>1</v>
    <v>Powered by Refinitiv</v>
    <v>0</v>
    <v>MXN/JPY</v>
    <v>2</v>
    <v>24</v>
    <v>Finance</v>
    <v>4</v>
    <v>5.7060000000000004</v>
    <v>5.0145999999999997</v>
    <v>4.58E-2</v>
    <v>8.1550000000000008E-3</v>
    <v>JPY</v>
    <v>MXN</v>
    <v>5.6688999999999998</v>
    <v>Currency Pair</v>
    <v>44617.707118055558</v>
    <v>5.6116000000000001</v>
    <v>Mexican Peso/Japanese Yen FX Cross Rate</v>
    <v>5.6165000000000003</v>
    <v>5.6165000000000003</v>
    <v>5.6623000000000001</v>
    <v>MXNJPY</v>
    <v>MXN/JPY</v>
  </rv>
  <rv s="1">
    <v>780</v>
  </rv>
  <rv s="0">
    <v>en-US</v>
    <v>avj8f2</v>
    <v>268435456</v>
    <v>1</v>
    <v>Powered by Refinitiv</v>
    <v>0</v>
    <v>MYR/JPY</v>
    <v>2</v>
    <v>24</v>
    <v>Finance</v>
    <v>4</v>
    <v>27.796900000000001</v>
    <v>25.72</v>
    <v>2.6499999999999999E-2</v>
    <v>9.6420000000000002E-4</v>
    <v>JPY</v>
    <v>MYR</v>
    <v>27.521999999999998</v>
    <v>Currency Pair</v>
    <v>44617.707118055558</v>
    <v>27.4452</v>
    <v>Malaysian Ringgit/Japanese Yen FX Cross Rate</v>
    <v>27.485099999999999</v>
    <v>27.485099999999999</v>
    <v>27.511600000000001</v>
    <v>MYRJPY</v>
    <v>MYR/JPY</v>
  </rv>
  <rv s="1">
    <v>782</v>
  </rv>
  <rv s="0">
    <v>en-US</v>
    <v>avngz2</v>
    <v>268435456</v>
    <v>1</v>
    <v>Powered by Refinitiv</v>
    <v>0</v>
    <v>NOK/JPY</v>
    <v>2</v>
    <v>24</v>
    <v>Finance</v>
    <v>4</v>
    <v>13.797599999999999</v>
    <v>12.010999999999999</v>
    <v>0.15490000000000001</v>
    <v>1.2017999999999999E-2</v>
    <v>JPY</v>
    <v>NOK</v>
    <v>13.0693</v>
    <v>Currency Pair</v>
    <v>44617.707129629627</v>
    <v>12.8256</v>
    <v>Norwegian Krone/Japanese Yen FX Cross Rate</v>
    <v>12.8782</v>
    <v>12.8895</v>
    <v>13.0444</v>
    <v>NOKJPY</v>
    <v>NOK/JPY</v>
  </rv>
  <rv s="1">
    <v>784</v>
  </rv>
  <rv s="0">
    <v>en-US</v>
    <v>avmk5r</v>
    <v>268435456</v>
    <v>1</v>
    <v>Powered by Refinitiv</v>
    <v>0</v>
    <v>NZD/JPY</v>
    <v>2</v>
    <v>24</v>
    <v>Finance</v>
    <v>4</v>
    <v>82.5</v>
    <v>74.53</v>
    <v>0.57999999999999996</v>
    <v>7.5039999999999994E-3</v>
    <v>JPY</v>
    <v>NZD</v>
    <v>78</v>
    <v>Currency Pair</v>
    <v>44617.707141203704</v>
    <v>77.12</v>
    <v>New Zealand Dollar/Japanese Yen FX Cross Rate</v>
    <v>77.290000000000006</v>
    <v>77.290000000000006</v>
    <v>77.87</v>
    <v>NZDJPY</v>
    <v>NZD/JPY</v>
  </rv>
  <rv s="1">
    <v>786</v>
  </rv>
  <rv s="0">
    <v>en-US</v>
    <v>avpla2</v>
    <v>268435456</v>
    <v>1</v>
    <v>Powered by Refinitiv</v>
    <v>0</v>
    <v>PHP/JPY</v>
    <v>2</v>
    <v>24</v>
    <v>Finance</v>
    <v>4</v>
    <v>2.3090000000000002</v>
    <v>2.1326000000000001</v>
    <v>5.0000000000000001E-4</v>
    <v>2.221E-4</v>
    <v>JPY</v>
    <v>PHP</v>
    <v>2.2545000000000002</v>
    <v>Currency Pair</v>
    <v>44617.707141203704</v>
    <v>2.2437999999999998</v>
    <v>Philippine Peso/Japanese Yen FX Cross Rate</v>
    <v>2.2513999999999998</v>
    <v>2.2513999999999998</v>
    <v>2.2519</v>
    <v>PHPJPY</v>
    <v>PHP/JPY</v>
  </rv>
  <rv s="1">
    <v>788</v>
  </rv>
  <rv s="0">
    <v>en-US</v>
    <v>avpvvh</v>
    <v>268435456</v>
    <v>1</v>
    <v>Powered by Refinitiv</v>
    <v>0</v>
    <v>PLN/JPY</v>
    <v>2</v>
    <v>24</v>
    <v>Finance</v>
    <v>4</v>
    <v>30.0792</v>
    <v>27.0503</v>
    <v>9.7799999999999998E-2</v>
    <v>3.5049999999999999E-3</v>
    <v>JPY</v>
    <v>PLN</v>
    <v>28.0883</v>
    <v>Currency Pair</v>
    <v>44617.707071759258</v>
    <v>27.597000000000001</v>
    <v>Polish Zloty/Japanese Yen FX Cross Rate</v>
    <v>27.908100000000001</v>
    <v>27.9068</v>
    <v>28.0046</v>
    <v>PLNJPY</v>
    <v>PLN/JPY</v>
  </rv>
  <rv s="1">
    <v>790</v>
  </rv>
  <rv s="0">
    <v>en-US</v>
    <v>avqspr</v>
    <v>268435456</v>
    <v>1</v>
    <v>Powered by Refinitiv</v>
    <v>0</v>
    <v>RUB/JPY</v>
    <v>2</v>
    <v>24</v>
    <v>Finance</v>
    <v>4</v>
    <v>1.6466000000000001</v>
    <v>1.2669999999999999</v>
    <v>2.6800000000000001E-2</v>
    <v>1.9625E-2</v>
    <v>JPY</v>
    <v>RUB</v>
    <v>1.4152</v>
    <v>Currency Pair</v>
    <v>44617.707129629627</v>
    <v>1.3407</v>
    <v>Russian Rouble/Japanese Yen FX Cross Rate</v>
    <v>1.3638999999999999</v>
    <v>1.3655999999999999</v>
    <v>1.3924000000000001</v>
    <v>RUBJPY</v>
    <v>RUB/JPY</v>
  </rv>
  <rv s="1">
    <v>792</v>
  </rv>
  <rv s="0">
    <v>en-US</v>
    <v>avt8m7</v>
    <v>268435456</v>
    <v>1</v>
    <v>Powered by Refinitiv</v>
    <v>0</v>
    <v>SGD/JPY</v>
    <v>2</v>
    <v>24</v>
    <v>Finance</v>
    <v>4</v>
    <v>86.517899999999997</v>
    <v>79.363500000000002</v>
    <v>0.16500000000000001</v>
    <v>1.936E-3</v>
    <v>JPY</v>
    <v>SGD</v>
    <v>85.463999999999999</v>
    <v>Currency Pair</v>
    <v>44617.707118055558</v>
    <v>85.082700000000003</v>
    <v>Singapore Dollar/Japanese Yen FX Cross Rate</v>
    <v>85.204300000000003</v>
    <v>85.216899999999995</v>
    <v>85.381900000000002</v>
    <v>SGDJPY</v>
    <v>SGD/JPY</v>
  </rv>
  <rv s="1">
    <v>794</v>
  </rv>
  <rv s="0">
    <v>en-US</v>
    <v>avvy52</v>
    <v>268435456</v>
    <v>1</v>
    <v>Powered by Refinitiv</v>
    <v>0</v>
    <v>THB/JPY</v>
    <v>2</v>
    <v>24</v>
    <v>Finance</v>
    <v>4</v>
    <v>3.5897999999999999</v>
    <v>3.2625999999999999</v>
    <v>1.4500000000000001E-2</v>
    <v>4.0980000000000001E-3</v>
    <v>JPY</v>
    <v>THB</v>
    <v>3.5629</v>
    <v>Currency Pair</v>
    <v>44617.707141203704</v>
    <v>3.5373000000000001</v>
    <v>Thai Baht/Japanese Yen FX Cross Rate</v>
    <v>3.5381</v>
    <v>3.5381</v>
    <v>3.5526</v>
    <v>THBJPY</v>
    <v>THB/JPY</v>
  </rv>
  <rv s="1">
    <v>796</v>
  </rv>
  <rv s="0">
    <v>en-US</v>
    <v>avwuyc</v>
    <v>268435456</v>
    <v>1</v>
    <v>Powered by Refinitiv</v>
    <v>0</v>
    <v>TRY/JPY</v>
    <v>2</v>
    <v>24</v>
    <v>Finance</v>
    <v>4</v>
    <v>15.176500000000001</v>
    <v>6.1722999999999999</v>
    <v>9.9900000000000003E-2</v>
    <v>1.2163999999999999E-2</v>
    <v>JPY</v>
    <v>TRY</v>
    <v>8.3910999999999998</v>
    <v>Currency Pair</v>
    <v>44617.707106481481</v>
    <v>8.1537000000000006</v>
    <v>Turkish Lira/Japanese Yen FX Cross Rate</v>
    <v>8.2079000000000004</v>
    <v>8.2127999999999997</v>
    <v>8.3126999999999995</v>
    <v>TRYJPY</v>
    <v>TRY/JPY</v>
  </rv>
  <rv s="1">
    <v>798</v>
  </rv>
  <rv s="0">
    <v>en-US</v>
    <v>avvcw7</v>
    <v>268435456</v>
    <v>1</v>
    <v>Powered by Refinitiv</v>
    <v>0</v>
    <v>TWD/JPY</v>
    <v>2</v>
    <v>24</v>
    <v>Finance</v>
    <v>4</v>
    <v>4.2314999999999996</v>
    <v>3.7568999999999999</v>
    <v>1.3299999999999999E-2</v>
    <v>3.2329999999999998E-3</v>
    <v>JPY</v>
    <v>TWD</v>
    <v>4.1361999999999997</v>
    <v>Currency Pair</v>
    <v>44617.707141203704</v>
    <v>4.1067999999999998</v>
    <v>Taiwan Dollar/Japanese Yen FX Cross Rate</v>
    <v>4.1134000000000004</v>
    <v>4.1134000000000004</v>
    <v>4.1266999999999996</v>
    <v>TWDJPY</v>
    <v>TWD/JPY</v>
  </rv>
  <rv s="1">
    <v>800</v>
  </rv>
  <rv s="0">
    <v>en-US</v>
    <v>avzw3m</v>
    <v>268435456</v>
    <v>1</v>
    <v>Powered by Refinitiv</v>
    <v>0</v>
    <v>VND/JPY</v>
    <v>2</v>
    <v>24</v>
    <v>Finance</v>
    <v>4</v>
    <v>5.13E-3</v>
    <v>4.5599999999999998E-3</v>
    <v>3.9999999999999998E-6</v>
    <v>7.9100000000000004E-4</v>
    <v>JPY</v>
    <v>VND</v>
    <v>5.0629999999999998E-3</v>
    <v>Currency Pair</v>
    <v>44617.707141203704</v>
    <v>5.045E-3</v>
    <v>Vietnam Dong/Japanese Yen FX Cross Rate</v>
    <v>5.0569999999999999E-3</v>
    <v>5.0569999999999999E-3</v>
    <v>5.0610000000000004E-3</v>
    <v>VNDJPY</v>
    <v>VND/JPY</v>
  </rv>
  <rv s="1">
    <v>802</v>
  </rv>
  <rv s="0">
    <v>en-US</v>
    <v>avttu2</v>
    <v>268435456</v>
    <v>1</v>
    <v>Powered by Refinitiv</v>
    <v>0</v>
    <v>ZAR/JPY</v>
    <v>2</v>
    <v>24</v>
    <v>Finance</v>
    <v>4</v>
    <v>8.1662999999999997</v>
    <v>6.9316000000000004</v>
    <v>8.4400000000000003E-2</v>
    <v>1.123E-2</v>
    <v>JPY</v>
    <v>ZAR</v>
    <v>7.6444999999999999</v>
    <v>Currency Pair</v>
    <v>44617.707094907404</v>
    <v>7.4991000000000003</v>
    <v>South African Rand/Japanese Yen FX Cross Rate</v>
    <v>7.5156000000000001</v>
    <v>7.5156999999999998</v>
    <v>7.6001000000000003</v>
    <v>ZARJPY</v>
    <v>ZAR/JPY</v>
  </rv>
  <rv s="1">
    <v>804</v>
  </rv>
  <rv s="0">
    <v>en-US</v>
    <v>avyoyc</v>
    <v>268435456</v>
    <v>1</v>
    <v>Powered by Refinitiv</v>
    <v>0</v>
    <v>USD/KRW</v>
    <v>2</v>
    <v>25</v>
    <v>Finance</v>
    <v>4</v>
    <v>1213.24</v>
    <v>1101.52</v>
    <v>-7.82</v>
    <v>-6.4840000000000002E-3</v>
    <v>KRW</v>
    <v>USD</v>
    <v>1206.44</v>
    <v>Currency Pair</v>
    <v>44617.706770833334</v>
    <v>1199.19</v>
    <v>US Dollar/Korean Won FX Spot Rate</v>
    <v>1206.05</v>
    <v>1206.05</v>
    <v>1198.23</v>
    <v>USDKRW</v>
    <v>USD/KRW</v>
  </rv>
  <rv s="1">
    <v>806</v>
  </rv>
  <rv s="0">
    <v>en-US</v>
    <v>av8wu2</v>
    <v>268435456</v>
    <v>1</v>
    <v>Powered by Refinitiv</v>
    <v>0</v>
    <v>EUR/KRW</v>
    <v>2</v>
    <v>25</v>
    <v>Finance</v>
    <v>4</v>
    <v>1396.46</v>
    <v>1319.05</v>
    <v>-0.72</v>
    <v>-5.3350000000000001E-4</v>
    <v>KRW</v>
    <v>EUR</v>
    <v>1351.73</v>
    <v>Currency Pair</v>
    <v>44617.707118055558</v>
    <v>1343.51</v>
    <v>Euro/Korean Won FX Cross Rate</v>
    <v>1349.69</v>
    <v>1349.69</v>
    <v>1348.97</v>
    <v>EURKRW</v>
    <v>EUR/KRW</v>
  </rv>
  <rv s="1">
    <v>808</v>
  </rv>
  <rv s="0">
    <v>en-US</v>
    <v>av4yvh</v>
    <v>268435456</v>
    <v>1</v>
    <v>Powered by Refinitiv</v>
    <v>0</v>
    <v>CNY/KRW</v>
    <v>2</v>
    <v>25</v>
    <v>Finance</v>
    <v>4</v>
    <v>191.29</v>
    <v>169.83</v>
    <v>-0.88</v>
    <v>-4.6189999999999998E-3</v>
    <v>KRW</v>
    <v>CNY</v>
    <v>190.76</v>
    <v>Currency Pair</v>
    <v>44617.706770833334</v>
    <v>189.74</v>
    <v>Chinese Renminbi/Korean Won FX Cross Rate</v>
    <v>190.53</v>
    <v>190.53</v>
    <v>189.65</v>
    <v>CNYKRW</v>
    <v>CNY/KRW</v>
  </rv>
  <rv s="1">
    <v>810</v>
  </rv>
  <rv s="0">
    <v>en-US</v>
    <v>auxm1h</v>
    <v>268435456</v>
    <v>1</v>
    <v>Powered by Refinitiv</v>
    <v>0</v>
    <v>AUD/KRW</v>
    <v>2</v>
    <v>25</v>
    <v>Finance</v>
    <v>4</v>
    <v>891.3</v>
    <v>824.94</v>
    <v>0.87</v>
    <v>1.0070000000000001E-3</v>
    <v>KRW</v>
    <v>AUD</v>
    <v>868.32</v>
    <v>Currency Pair</v>
    <v>44617.707037037035</v>
    <v>858.58</v>
    <v>Australian Dollar/Korean Won FX Cross Rate</v>
    <v>863.77</v>
    <v>863.77</v>
    <v>864.64</v>
    <v>AUDKRW</v>
    <v>AUD/KRW</v>
  </rv>
  <rv s="1">
    <v>812</v>
  </rv>
  <rv s="0">
    <v>en-US</v>
    <v>av29dm</v>
    <v>268435456</v>
    <v>1</v>
    <v>Powered by Refinitiv</v>
    <v>0</v>
    <v>BRL/KRW</v>
    <v>2</v>
    <v>25</v>
    <v>Finance</v>
    <v>4</v>
    <v>241.34</v>
    <v>192.989</v>
    <v>-2.8959999999999999</v>
    <v>-1.2303999999999999E-2</v>
    <v>KRW</v>
    <v>BRL</v>
    <v>236.613</v>
    <v>Currency Pair</v>
    <v>44617.707071759258</v>
    <v>231.99799999999999</v>
    <v>Brazilian Real/Korean Won FX Cross Rate</v>
    <v>235.36799999999999</v>
    <v>235.36799999999999</v>
    <v>232.47200000000001</v>
    <v>BRLKRW</v>
    <v>BRL/KRW</v>
  </rv>
  <rv s="1">
    <v>814</v>
  </rv>
  <rv s="0">
    <v>en-US</v>
    <v>av3rfr</v>
    <v>268435456</v>
    <v>1</v>
    <v>Powered by Refinitiv</v>
    <v>0</v>
    <v>CAD/KRW</v>
    <v>2</v>
    <v>25</v>
    <v>Finance</v>
    <v>4</v>
    <v>966.08</v>
    <v>871.26</v>
    <v>-1.19</v>
    <v>-1.2640000000000001E-3</v>
    <v>KRW</v>
    <v>CAD</v>
    <v>942.26</v>
    <v>Currency Pair</v>
    <v>44617.707094907404</v>
    <v>937.94</v>
    <v>Canadian Dollar/Korean Won FX Cross Rate</v>
    <v>941.2</v>
    <v>941.2</v>
    <v>940.01</v>
    <v>CADKRW</v>
    <v>CAD/KRW</v>
  </rv>
  <rv s="1">
    <v>816</v>
  </rv>
  <rv s="0">
    <v>en-US</v>
    <v>avv2m7</v>
    <v>268435456</v>
    <v>1</v>
    <v>Powered by Refinitiv</v>
    <v>0</v>
    <v>CHF/KRW</v>
    <v>2</v>
    <v>25</v>
    <v>Finance</v>
    <v>4</v>
    <v>1315.8820000000001</v>
    <v>1190.557</v>
    <v>-10.255000000000001</v>
    <v>-7.8759999999999993E-3</v>
    <v>KRW</v>
    <v>CHF</v>
    <v>1304.1489999999999</v>
    <v>Currency Pair</v>
    <v>44617.707141203704</v>
    <v>1292.876</v>
    <v>Swiss Franc/Korean Won FX Cross Rate</v>
    <v>1302.008</v>
    <v>1302.008</v>
    <v>1291.7529999999999</v>
    <v>CHFKRW</v>
    <v>CHF/KRW</v>
  </rv>
  <rv s="1">
    <v>818</v>
  </rv>
  <rv s="0">
    <v>en-US</v>
    <v>av6sk2</v>
    <v>268435456</v>
    <v>1</v>
    <v>Powered by Refinitiv</v>
    <v>0</v>
    <v>CZK/KRW</v>
    <v>2</v>
    <v>25</v>
    <v>Finance</v>
    <v>4</v>
    <v>56.689</v>
    <v>50.435899999999997</v>
    <v>0.14000000000000001</v>
    <v>2.5709999999999999E-3</v>
    <v>KRW</v>
    <v>CZK</v>
    <v>54.788200000000003</v>
    <v>Currency Pair</v>
    <v>44617.707025462965</v>
    <v>53.875599999999999</v>
    <v>Czech Koruna/Korean Won FX Cross Rate</v>
    <v>54.461500000000001</v>
    <v>54.461500000000001</v>
    <v>54.601500000000001</v>
    <v>CZKKRW</v>
    <v>CZK/KRW</v>
  </rv>
  <rv s="1">
    <v>820</v>
  </rv>
  <rv s="0">
    <v>en-US</v>
    <v>av746h</v>
    <v>268435456</v>
    <v>1</v>
    <v>Powered by Refinitiv</v>
    <v>0</v>
    <v>DKK/KRW</v>
    <v>2</v>
    <v>25</v>
    <v>Finance</v>
    <v>4</v>
    <v>187.81</v>
    <v>177.33199999999999</v>
    <v>-0.13200000000000001</v>
    <v>-7.2769999999999996E-4</v>
    <v>KRW</v>
    <v>DKK</v>
    <v>181.65199999999999</v>
    <v>Currency Pair</v>
    <v>44617.707048611112</v>
    <v>180.53100000000001</v>
    <v>Danish Krone/Korean Won FX Cross Rate</v>
    <v>181.38800000000001</v>
    <v>181.38800000000001</v>
    <v>181.256</v>
    <v>DKKKRW</v>
    <v>DKK/KRW</v>
  </rv>
  <rv s="1">
    <v>822</v>
  </rv>
  <rv s="0">
    <v>en-US</v>
    <v>avyecw</v>
    <v>268435456</v>
    <v>1</v>
    <v>Powered by Refinitiv</v>
    <v>0</v>
    <v>GBP/KRW</v>
    <v>2</v>
    <v>25</v>
    <v>Finance</v>
    <v>4</v>
    <v>1640.4</v>
    <v>1528.78</v>
    <v>-6.98</v>
    <v>-4.3270000000000001E-3</v>
    <v>KRW</v>
    <v>GBP</v>
    <v>1617.17</v>
    <v>Currency Pair</v>
    <v>44617.707118055558</v>
    <v>1604.23</v>
    <v>UK Pound Sterling/Korean Won FX Cross Rate</v>
    <v>1613.09</v>
    <v>1613.09</v>
    <v>1606.11</v>
    <v>GBPKRW</v>
    <v>GBP/KRW</v>
  </rv>
  <rv s="1">
    <v>824</v>
  </rv>
  <rv s="0">
    <v>en-US</v>
    <v>avbncw</v>
    <v>268435456</v>
    <v>1</v>
    <v>Powered by Refinitiv</v>
    <v>0</v>
    <v>HKD/KRW</v>
    <v>2</v>
    <v>25</v>
    <v>Finance</v>
    <v>4</v>
    <v>155.66999999999999</v>
    <v>142.02000000000001</v>
    <v>-1.02</v>
    <v>-6.6039999999999996E-3</v>
    <v>KRW</v>
    <v>HKD</v>
    <v>154.52000000000001</v>
    <v>Currency Pair</v>
    <v>44617.707094907404</v>
    <v>153.57</v>
    <v>Hong Kong Dollar/Korean Won FX Cross Rate</v>
    <v>154.46</v>
    <v>154.46</v>
    <v>153.44</v>
    <v>HKDKRW</v>
    <v>HKD/KRW</v>
  </rv>
  <rv s="1">
    <v>826</v>
  </rv>
  <rv s="0">
    <v>en-US</v>
    <v>avbxyc</v>
    <v>268435456</v>
    <v>1</v>
    <v>Powered by Refinitiv</v>
    <v>0</v>
    <v>HUF/KRW</v>
    <v>2</v>
    <v>25</v>
    <v>Finance</v>
    <v>4</v>
    <v>3.9702999999999999</v>
    <v>3.4929000000000001</v>
    <v>4.5999999999999999E-3</v>
    <v>1.25E-3</v>
    <v>KRW</v>
    <v>HUF</v>
    <v>3.6937000000000002</v>
    <v>Currency Pair</v>
    <v>44617.707094907404</v>
    <v>3.6417000000000002</v>
    <v>Hungarian Forint/Korean Won FX Cross Rate</v>
    <v>3.6810999999999998</v>
    <v>3.6810999999999998</v>
    <v>3.6857000000000002</v>
    <v>HUFKRW</v>
    <v>HUF/KRW</v>
  </rv>
  <rv s="1">
    <v>828</v>
  </rv>
  <rv s="0">
    <v>en-US</v>
    <v>avcusm</v>
    <v>268435456</v>
    <v>1</v>
    <v>Powered by Refinitiv</v>
    <v>0</v>
    <v>IDR/KRW</v>
    <v>2</v>
    <v>25</v>
    <v>Finance</v>
    <v>4</v>
    <v>8.4699999999999998E-2</v>
    <v>7.6079999999999995E-2</v>
    <v>-4.4999999999999999E-4</v>
    <v>-5.3669999999999994E-3</v>
    <v>KRW</v>
    <v>IDR</v>
    <v>8.387E-2</v>
    <v>Currency Pair</v>
    <v>44617.706770833334</v>
    <v>8.3479999999999999E-2</v>
    <v>Indonesian Rupiah/Korean Won FX Cross Rate</v>
    <v>8.3839999999999998E-2</v>
    <v>8.3839999999999998E-2</v>
    <v>8.3390000000000006E-2</v>
    <v>IDRKRW</v>
    <v>IDR/KRW</v>
  </rv>
  <rv s="1">
    <v>830</v>
  </rv>
  <rv s="0">
    <v>en-US</v>
    <v>avck77</v>
    <v>268435456</v>
    <v>1</v>
    <v>Powered by Refinitiv</v>
    <v>0</v>
    <v>INR/KRW</v>
    <v>2</v>
    <v>25</v>
    <v>Finance</v>
    <v>4</v>
    <v>16.259399999999999</v>
    <v>14.7607</v>
    <v>-2.9999999999999997E-4</v>
    <v>-1.8810000000000001E-5</v>
    <v>KRW</v>
    <v>INR</v>
    <v>16.002500000000001</v>
    <v>Currency Pair</v>
    <v>44617.706770833334</v>
    <v>15.893800000000001</v>
    <v>Indian Rupee/Korean Won FX Cross Rate</v>
    <v>15.9467</v>
    <v>15.9467</v>
    <v>15.946400000000001</v>
    <v>INRKRW</v>
    <v>INR/KRW</v>
  </rv>
  <rv s="1">
    <v>832</v>
  </rv>
  <rv s="0">
    <v>en-US</v>
    <v>ave39c</v>
    <v>268435456</v>
    <v>1</v>
    <v>Powered by Refinitiv</v>
    <v>0</v>
    <v>JPY/KRW</v>
    <v>2</v>
    <v>25</v>
    <v>Finance</v>
    <v>4</v>
    <v>10.8697</v>
    <v>10.077199999999999</v>
    <v>-7.3999999999999996E-2</v>
    <v>-7.0899999999999999E-3</v>
    <v>KRW</v>
    <v>JPY</v>
    <v>10.456</v>
    <v>Currency Pair</v>
    <v>44617.707118055558</v>
    <v>10.372999999999999</v>
    <v>Japanese Yen/Korean Won FX Cross Rate</v>
    <v>10.4375</v>
    <v>10.4375</v>
    <v>10.3635</v>
    <v>JPYKRW</v>
    <v>JPY/KRW</v>
  </rv>
  <rv s="1">
    <v>834</v>
  </rv>
  <rv s="0">
    <v>en-US</v>
    <v>avkg77</v>
    <v>268435456</v>
    <v>1</v>
    <v>Powered by Refinitiv</v>
    <v>0</v>
    <v>MXN/KRW</v>
    <v>2</v>
    <v>25</v>
    <v>Finance</v>
    <v>4</v>
    <v>59.405999999999999</v>
    <v>52.298000000000002</v>
    <v>5.5E-2</v>
    <v>9.3799999999999992E-4</v>
    <v>KRW</v>
    <v>MXN</v>
    <v>58.9</v>
    <v>Currency Pair</v>
    <v>44617.707152777781</v>
    <v>58.445</v>
    <v>Mexican Peso/Korean Won FX Cross Rate</v>
    <v>58.637</v>
    <v>58.637</v>
    <v>58.692</v>
    <v>MXNKRW</v>
    <v>MXN/KRW</v>
  </rv>
  <rv s="1">
    <v>836</v>
  </rv>
  <rv s="0">
    <v>en-US</v>
    <v>avj8qh</v>
    <v>268435456</v>
    <v>1</v>
    <v>Powered by Refinitiv</v>
    <v>0</v>
    <v>MYR/KRW</v>
    <v>2</v>
    <v>25</v>
    <v>Finance</v>
    <v>4</v>
    <v>289.41789999999997</v>
    <v>267.27600000000001</v>
    <v>-1.7587999999999999</v>
    <v>-6.1289999999999999E-3</v>
    <v>KRW</v>
    <v>MYR</v>
    <v>287.16030000000001</v>
    <v>Currency Pair</v>
    <v>44617.706770833334</v>
    <v>285.6234</v>
    <v>Malaysian Ringgit/Korean Won FX Cross Rate</v>
    <v>286.94979999999998</v>
    <v>286.94979999999998</v>
    <v>285.19099999999997</v>
    <v>MYRKRW</v>
    <v>MYR/KRW</v>
  </rv>
  <rv s="1">
    <v>838</v>
  </rv>
  <rv s="0">
    <v>en-US</v>
    <v>avnhbh</v>
    <v>268435456</v>
    <v>1</v>
    <v>Powered by Refinitiv</v>
    <v>0</v>
    <v>NOK/KRW</v>
    <v>2</v>
    <v>25</v>
    <v>Finance</v>
    <v>4</v>
    <v>141.79900000000001</v>
    <v>126.34399999999999</v>
    <v>0.66200000000000003</v>
    <v>4.9189999999999998E-3</v>
    <v>KRW</v>
    <v>NOK</v>
    <v>135.71600000000001</v>
    <v>Currency Pair</v>
    <v>44617.707048611112</v>
    <v>133.93799999999999</v>
    <v>Norwegian Krone/Korean Won FX Cross Rate</v>
    <v>134.56899999999999</v>
    <v>134.56899999999999</v>
    <v>135.23099999999999</v>
    <v>NOKKRW</v>
    <v>NOK/KRW</v>
  </rv>
  <rv s="1">
    <v>840</v>
  </rv>
  <rv s="0">
    <v>en-US</v>
    <v>avmkh7</v>
    <v>268435456</v>
    <v>1</v>
    <v>Powered by Refinitiv</v>
    <v>0</v>
    <v>NZD/KRW</v>
    <v>2</v>
    <v>25</v>
    <v>Finance</v>
    <v>4</v>
    <v>860.65</v>
    <v>781.51</v>
    <v>0.28000000000000003</v>
    <v>3.4700000000000003E-4</v>
    <v>KRW</v>
    <v>NZD</v>
    <v>809.92</v>
    <v>Currency Pair</v>
    <v>44617.707141203704</v>
    <v>803.9</v>
    <v>New Zealand Dollar/Korean Won FX Cross Rate</v>
    <v>806.97</v>
    <v>806.97</v>
    <v>807.25</v>
    <v>NZDKRW</v>
    <v>NZD/KRW</v>
  </rv>
  <rv s="1">
    <v>842</v>
  </rv>
  <rv s="0">
    <v>en-US</v>
    <v>avpllh</v>
    <v>268435456</v>
    <v>1</v>
    <v>Powered by Refinitiv</v>
    <v>0</v>
    <v>PHP/KRW</v>
    <v>2</v>
    <v>25</v>
    <v>Finance</v>
    <v>4</v>
    <v>23.9862</v>
    <v>22.441600000000001</v>
    <v>-0.1638</v>
    <v>-6.9689999999999995E-3</v>
    <v>KRW</v>
    <v>PHP</v>
    <v>23.512799999999999</v>
    <v>Currency Pair</v>
    <v>44617.706770833334</v>
    <v>23.369199999999999</v>
    <v>Philippine Peso/Korean Won FX Cross Rate</v>
    <v>23.505199999999999</v>
    <v>23.505199999999999</v>
    <v>23.3414</v>
    <v>PHPKRW</v>
    <v>PHP/KRW</v>
  </rv>
  <rv s="1">
    <v>844</v>
  </rv>
  <rv s="0">
    <v>en-US</v>
    <v>avpw7w</v>
    <v>268435456</v>
    <v>1</v>
    <v>Powered by Refinitiv</v>
    <v>0</v>
    <v>PLN/KRW</v>
    <v>2</v>
    <v>25</v>
    <v>Finance</v>
    <v>4</v>
    <v>307.52</v>
    <v>282.94</v>
    <v>-1.1499999999999999</v>
    <v>-3.947E-3</v>
    <v>KRW</v>
    <v>PLN</v>
    <v>291.77999999999997</v>
    <v>Currency Pair</v>
    <v>44617.707106481481</v>
    <v>287.91000000000003</v>
    <v>Polish Zloty/Korean Won FX Cross Rate</v>
    <v>291.35000000000002</v>
    <v>291.35000000000002</v>
    <v>290.2</v>
    <v>PLNKRW</v>
    <v>PLN/KRW</v>
  </rv>
  <rv s="1">
    <v>846</v>
  </rv>
  <rv s="0">
    <v>en-US</v>
    <v>avqt27</v>
    <v>268435456</v>
    <v>1</v>
    <v>Powered by Refinitiv</v>
    <v>0</v>
    <v>RUB/KRW</v>
    <v>2</v>
    <v>25</v>
    <v>Finance</v>
    <v>4</v>
    <v>16.8583</v>
    <v>13.294600000000001</v>
    <v>0.17929999999999999</v>
    <v>1.2576E-2</v>
    <v>KRW</v>
    <v>RUB</v>
    <v>14.6959</v>
    <v>Currency Pair</v>
    <v>44617.707152777781</v>
    <v>13.9971</v>
    <v>Russian Rouble/Korean Won FX Cross Rate</v>
    <v>14.2576</v>
    <v>14.2576</v>
    <v>14.4369</v>
    <v>RUBKRW</v>
    <v>RUB/KRW</v>
  </rv>
  <rv s="1">
    <v>848</v>
  </rv>
  <rv s="0">
    <v>en-US</v>
    <v>avuqzr</v>
    <v>268435456</v>
    <v>1</v>
    <v>Powered by Refinitiv</v>
    <v>0</v>
    <v>SEK/KRW</v>
    <v>2</v>
    <v>25</v>
    <v>Finance</v>
    <v>4</v>
    <v>140.155</v>
    <v>125.375</v>
    <v>0.05</v>
    <v>3.9340000000000002E-4</v>
    <v>KRW</v>
    <v>SEK</v>
    <v>127.685</v>
    <v>Currency Pair</v>
    <v>44617.707129629627</v>
    <v>126.17</v>
    <v>Swedish Krona/Korean Won FX Cross Rate</v>
    <v>127.102</v>
    <v>127.102</v>
    <v>127.152</v>
    <v>SEKKRW</v>
    <v>SEK/KRW</v>
  </rv>
  <rv s="1">
    <v>850</v>
  </rv>
  <rv s="0">
    <v>en-US</v>
    <v>avt8xm</v>
    <v>268435456</v>
    <v>1</v>
    <v>Powered by Refinitiv</v>
    <v>0</v>
    <v>SGD/KRW</v>
    <v>2</v>
    <v>25</v>
    <v>Finance</v>
    <v>4</v>
    <v>895.07</v>
    <v>829.58</v>
    <v>-4.59</v>
    <v>-5.1590000000000004E-3</v>
    <v>KRW</v>
    <v>SGD</v>
    <v>890.6</v>
    <v>Currency Pair</v>
    <v>44617.707106481481</v>
    <v>885.7</v>
    <v>Singapore Dollar/Korean Won FX Cross Rate</v>
    <v>889.68</v>
    <v>889.68</v>
    <v>885.09</v>
    <v>SGDKRW</v>
    <v>SGD/KRW</v>
  </rv>
  <rv s="1">
    <v>852</v>
  </rv>
  <rv s="0">
    <v>en-US</v>
    <v>avvygh</v>
    <v>268435456</v>
    <v>1</v>
    <v>Powered by Refinitiv</v>
    <v>0</v>
    <v>THB/KRW</v>
    <v>2</v>
    <v>25</v>
    <v>Finance</v>
    <v>4</v>
    <v>37.365200000000002</v>
    <v>34.127600000000001</v>
    <v>-0.1154</v>
    <v>-3.124E-3</v>
    <v>KRW</v>
    <v>THB</v>
    <v>37.0837</v>
    <v>Currency Pair</v>
    <v>44617.706770833334</v>
    <v>36.881700000000002</v>
    <v>Thai Baht/Korean Won FX Cross Rate</v>
    <v>36.938699999999997</v>
    <v>36.938699999999997</v>
    <v>36.823300000000003</v>
    <v>THBKRW</v>
    <v>THB/KRW</v>
  </rv>
  <rv s="1">
    <v>854</v>
  </rv>
  <rv s="0">
    <v>en-US</v>
    <v>avwvar</v>
    <v>268435456</v>
    <v>1</v>
    <v>Powered by Refinitiv</v>
    <v>0</v>
    <v>TRY/KRW</v>
    <v>2</v>
    <v>25</v>
    <v>Finance</v>
    <v>4</v>
    <v>159.33000000000001</v>
    <v>64.83</v>
    <v>0.42</v>
    <v>4.8989999999999997E-3</v>
    <v>KRW</v>
    <v>TRY</v>
    <v>87.17</v>
    <v>Currency Pair</v>
    <v>44617.707106481481</v>
    <v>85.16</v>
    <v>Turkish Lira/Korean Won FX Cross Rate</v>
    <v>85.74</v>
    <v>85.74</v>
    <v>86.16</v>
    <v>TRYKRW</v>
    <v>TRY/KRW</v>
  </rv>
  <rv s="1">
    <v>856</v>
  </rv>
  <rv s="0">
    <v>en-US</v>
    <v>avvd8m</v>
    <v>268435456</v>
    <v>1</v>
    <v>Powered by Refinitiv</v>
    <v>0</v>
    <v>TWD/KRW</v>
    <v>2</v>
    <v>25</v>
    <v>Finance</v>
    <v>4</v>
    <v>43.6145</v>
    <v>39.017400000000002</v>
    <v>-0.17030000000000001</v>
    <v>-3.9659999999999999E-3</v>
    <v>KRW</v>
    <v>TWD</v>
    <v>43.008400000000002</v>
    <v>Currency Pair</v>
    <v>44617.706770833334</v>
    <v>42.813800000000001</v>
    <v>Taiwan Dollar/Korean Won FX Cross Rate</v>
    <v>42.944400000000002</v>
    <v>42.944400000000002</v>
    <v>42.774099999999997</v>
    <v>TWDKRW</v>
    <v>TWD/KRW</v>
  </rv>
  <rv s="1">
    <v>858</v>
  </rv>
  <rv s="0">
    <v>en-US</v>
    <v>avzwf2</v>
    <v>268435456</v>
    <v>1</v>
    <v>Powered by Refinitiv</v>
    <v>0</v>
    <v>VND/KRW</v>
    <v>2</v>
    <v>25</v>
    <v>Finance</v>
    <v>4</v>
    <v>5.355E-2</v>
    <v>4.7809999999999998E-2</v>
    <v>-3.3E-4</v>
    <v>-6.2509999999999996E-3</v>
    <v>KRW</v>
    <v>VND</v>
    <v>5.2810000000000003E-2</v>
    <v>Currency Pair</v>
    <v>44617.706770833334</v>
    <v>5.2549999999999999E-2</v>
    <v>Vietnam Dong/Korean Won FX Cross Rate</v>
    <v>5.2789999999999997E-2</v>
    <v>5.2789999999999997E-2</v>
    <v>5.246E-2</v>
    <v>VNDKRW</v>
    <v>VND/KRW</v>
  </rv>
  <rv s="1">
    <v>860</v>
  </rv>
  <rv s="0">
    <v>en-US</v>
    <v>avtu6h</v>
    <v>268435456</v>
    <v>1</v>
    <v>Powered by Refinitiv</v>
    <v>0</v>
    <v>ZAR/KRW</v>
    <v>2</v>
    <v>25</v>
    <v>Finance</v>
    <v>4</v>
    <v>83.042900000000003</v>
    <v>72.665199999999999</v>
    <v>0.31900000000000001</v>
    <v>4.065E-3</v>
    <v>KRW</v>
    <v>ZAR</v>
    <v>79.464299999999994</v>
    <v>Currency Pair</v>
    <v>44617.707118055558</v>
    <v>78.1631</v>
    <v>South African Rand/Korean Won FX Cross Rate</v>
    <v>78.465800000000002</v>
    <v>78.465800000000002</v>
    <v>78.784800000000004</v>
    <v>ZARKRW</v>
    <v>ZAR/KRW</v>
  </rv>
  <rv s="1">
    <v>862</v>
  </rv>
  <rv s="0">
    <v>en-US</v>
    <v>avyqcw</v>
    <v>268435456</v>
    <v>1</v>
    <v>Powered by Refinitiv</v>
    <v>0</v>
    <v>USD/MXN</v>
    <v>2</v>
    <v>26</v>
    <v>Finance</v>
    <v>4</v>
    <v>22.151</v>
    <v>19.593399999999999</v>
    <v>-0.1353</v>
    <v>-6.5869999999999991E-3</v>
    <v>MXN</v>
    <v>USD</v>
    <v>20.575399999999998</v>
    <v>Currency Pair</v>
    <v>44617.707071759258</v>
    <v>20.388100000000001</v>
    <v>US Dollar/Mexican Peso FX Spot Rate</v>
    <v>20.541</v>
    <v>20.541</v>
    <v>20.4057</v>
    <v>USDMXN</v>
    <v>USD/MXN</v>
  </rv>
  <rv s="1">
    <v>864</v>
  </rv>
  <rv s="0">
    <v>en-US</v>
    <v>av8y8m</v>
    <v>268435456</v>
    <v>1</v>
    <v>Powered by Refinitiv</v>
    <v>0</v>
    <v>EUR/MXN</v>
    <v>2</v>
    <v>26</v>
    <v>Finance</v>
    <v>4</v>
    <v>25.669499999999999</v>
    <v>22.749500000000001</v>
    <v>-1.55E-2</v>
    <v>-6.7430000000000007E-4</v>
    <v>MXN</v>
    <v>EUR</v>
    <v>23.0442</v>
    <v>Currency Pair</v>
    <v>44617.707129629627</v>
    <v>22.8184</v>
    <v>Euro/Mexican Peso FX Cross Rate</v>
    <v>22.987400000000001</v>
    <v>22.987400000000001</v>
    <v>22.971900000000002</v>
    <v>EURMXN</v>
    <v>EUR/MXN</v>
  </rv>
  <rv s="1">
    <v>866</v>
  </rv>
  <rv s="0">
    <v>en-US</v>
    <v>av51a2</v>
    <v>268435456</v>
    <v>1</v>
    <v>Powered by Refinitiv</v>
    <v>0</v>
    <v>CNY/MXN</v>
    <v>2</v>
    <v>26</v>
    <v>Finance</v>
    <v>4</v>
    <v>3.4655</v>
    <v>3.0385</v>
    <v>-1.5389999999999999E-2</v>
    <v>-4.7429999999999998E-3</v>
    <v>MXN</v>
    <v>CNY</v>
    <v>3.2532000000000001</v>
    <v>Currency Pair</v>
    <v>44617.707118055558</v>
    <v>3.2290999999999999</v>
    <v>Chinese Renminbi/Mexican Peso FX Cross Rate</v>
    <v>3.2450000000000001</v>
    <v>3.2450000000000001</v>
    <v>3.2296</v>
    <v>CNYMXN</v>
    <v>CNY/MXN</v>
  </rv>
  <rv s="1">
    <v>868</v>
  </rv>
  <rv s="0">
    <v>en-US</v>
    <v>auxnf2</v>
    <v>268435456</v>
    <v>1</v>
    <v>Powered by Refinitiv</v>
    <v>0</v>
    <v>AUD/MXN</v>
    <v>2</v>
    <v>26</v>
    <v>Finance</v>
    <v>4</v>
    <v>16.636900000000001</v>
    <v>14.360300000000001</v>
    <v>1.4800000000000001E-2</v>
    <v>1.0059999999999999E-3</v>
    <v>MXN</v>
    <v>AUD</v>
    <v>14.793799999999999</v>
    <v>Currency Pair</v>
    <v>44617.707152777781</v>
    <v>14.6906</v>
    <v>Australian Dollar/Mexican Peso FX Cross Rate</v>
    <v>14.711499999999999</v>
    <v>14.711499999999999</v>
    <v>14.7263</v>
    <v>AUDMXN</v>
    <v>AUD/MXN</v>
  </rv>
  <rv s="1">
    <v>870</v>
  </rv>
  <rv s="0">
    <v>en-US</v>
    <v>av2ar7</v>
    <v>268435456</v>
    <v>1</v>
    <v>Powered by Refinitiv</v>
    <v>0</v>
    <v>BRL/MXN</v>
    <v>2</v>
    <v>26</v>
    <v>Finance</v>
    <v>4</v>
    <v>4.1230000000000002</v>
    <v>3.5021</v>
    <v>-4.9000000000000002E-2</v>
    <v>-1.2222999999999999E-2</v>
    <v>MXN</v>
    <v>BRL</v>
    <v>4.0217000000000001</v>
    <v>Currency Pair</v>
    <v>44617.707129629627</v>
    <v>3.9521999999999999</v>
    <v>Brazilian Real/Mexican Peso FX Cross Rate</v>
    <v>4.0087000000000002</v>
    <v>4.0087000000000002</v>
    <v>3.9597000000000002</v>
    <v>BRLMXN</v>
    <v>BRL/MXN</v>
  </rv>
  <rv s="1">
    <v>872</v>
  </rv>
  <rv s="0">
    <v>en-US</v>
    <v>av3stc</v>
    <v>268435456</v>
    <v>1</v>
    <v>Powered by Refinitiv</v>
    <v>0</v>
    <v>CAD/MXN</v>
    <v>2</v>
    <v>26</v>
    <v>Finance</v>
    <v>4</v>
    <v>17.3612</v>
    <v>15.601100000000001</v>
    <v>-1.9900000000000001E-2</v>
    <v>-1.2409999999999999E-3</v>
    <v>MXN</v>
    <v>CAD</v>
    <v>16.063800000000001</v>
    <v>Currency Pair</v>
    <v>44617.707141203704</v>
    <v>15.9453</v>
    <v>Canadian Dollar/Mexican Peso FX Cross Rate</v>
    <v>16.025099999999998</v>
    <v>16.030100000000001</v>
    <v>16.010200000000001</v>
    <v>CADMXN</v>
    <v>CAD/MXN</v>
  </rv>
  <rv s="1">
    <v>874</v>
  </rv>
  <rv s="0">
    <v>en-US</v>
    <v>avv3zr</v>
    <v>268435456</v>
    <v>1</v>
    <v>Powered by Refinitiv</v>
    <v>0</v>
    <v>CHF/MXN</v>
    <v>2</v>
    <v>26</v>
    <v>Finance</v>
    <v>4</v>
    <v>23.8902</v>
    <v>21.417899999999999</v>
    <v>-0.17519999999999999</v>
    <v>-7.901E-3</v>
    <v>MXN</v>
    <v>CHF</v>
    <v>22.255700000000001</v>
    <v>Currency Pair</v>
    <v>44617.707118055558</v>
    <v>21.996300000000002</v>
    <v>Swiss Franc/Mexican Peso FX Cross Rate</v>
    <v>22.184899999999999</v>
    <v>22.1753</v>
    <v>22.0001</v>
    <v>CHFMXN</v>
    <v>CHF/MXN</v>
  </rv>
  <rv s="1">
    <v>876</v>
  </rv>
  <rv s="0">
    <v>en-US</v>
    <v>av6txm</v>
    <v>268435456</v>
    <v>1</v>
    <v>Powered by Refinitiv</v>
    <v>0</v>
    <v>CZK/MXN</v>
    <v>2</v>
    <v>26</v>
    <v>Finance</v>
    <v>4</v>
    <v>0.97860000000000003</v>
    <v>0.90800000000000003</v>
    <v>2.3839999999999998E-3</v>
    <v>2.5700000000000002E-3</v>
    <v>MXN</v>
    <v>CZK</v>
    <v>0.9325</v>
    <v>Currency Pair</v>
    <v>44617.707129629627</v>
    <v>0.91559999999999997</v>
    <v>Czech Koruna/Mexican Peso FX Cross Rate</v>
    <v>0.92759999999999998</v>
    <v>0.92759999999999998</v>
    <v>0.93</v>
    <v>CZKMXN</v>
    <v>CZK/MXN</v>
  </rv>
  <rv s="1">
    <v>878</v>
  </rv>
  <rv s="0">
    <v>en-US</v>
    <v>av75k2</v>
    <v>268435456</v>
    <v>1</v>
    <v>Powered by Refinitiv</v>
    <v>0</v>
    <v>DKK/MXN</v>
    <v>2</v>
    <v>26</v>
    <v>Finance</v>
    <v>4</v>
    <v>3.452</v>
    <v>3.0579000000000001</v>
    <v>-2.3E-3</v>
    <v>-7.4450000000000004E-4</v>
    <v>MXN</v>
    <v>DKK</v>
    <v>3.0964</v>
    <v>Currency Pair</v>
    <v>44617.707083333335</v>
    <v>3.0661</v>
    <v>Danish Krone/Mexican Peso FX Cross Rate</v>
    <v>3.0893999999999999</v>
    <v>3.0893000000000002</v>
    <v>3.0870000000000002</v>
    <v>DKKMXN</v>
    <v>DKK/MXN</v>
  </rv>
  <rv s="1">
    <v>880</v>
  </rv>
  <rv s="0">
    <v>en-US</v>
    <v>avyfqh</v>
    <v>268435456</v>
    <v>1</v>
    <v>Powered by Refinitiv</v>
    <v>0</v>
    <v>GBP/MXN</v>
    <v>2</v>
    <v>26</v>
    <v>Finance</v>
    <v>4</v>
    <v>29.899799999999999</v>
    <v>27.230399999999999</v>
    <v>-0.12670000000000001</v>
    <v>-4.6119999999999998E-3</v>
    <v>MXN</v>
    <v>GBP</v>
    <v>27.5505</v>
    <v>Currency Pair</v>
    <v>44617.707118055558</v>
    <v>27.3218</v>
    <v>UK Pound Sterling/Mexican Peso FX Cross Rate</v>
    <v>27.4756</v>
    <v>27.473600000000001</v>
    <v>27.346900000000002</v>
    <v>GBPMXN</v>
    <v>GBP/MXN</v>
  </rv>
  <rv s="1">
    <v>882</v>
  </rv>
  <rv s="0">
    <v>en-US</v>
    <v>avboqh</v>
    <v>268435456</v>
    <v>1</v>
    <v>Powered by Refinitiv</v>
    <v>0</v>
    <v>HKD/MXN</v>
    <v>2</v>
    <v>26</v>
    <v>Finance</v>
    <v>4</v>
    <v>2.8410000000000002</v>
    <v>2.5251000000000001</v>
    <v>-1.7780000000000001E-2</v>
    <v>-6.7589999999999994E-3</v>
    <v>MXN</v>
    <v>HKD</v>
    <v>2.6354000000000002</v>
    <v>Currency Pair</v>
    <v>44617.707152777781</v>
    <v>2.6112000000000002</v>
    <v>Hong Kong Dollar/Mexican Peso FX Cross Rate</v>
    <v>2.6307999999999998</v>
    <v>2.6307999999999998</v>
    <v>2.613</v>
    <v>HKDMXN</v>
    <v>HKD/MXN</v>
  </rv>
  <rv s="1">
    <v>884</v>
  </rv>
  <rv s="0">
    <v>en-US</v>
    <v>avbzcw</v>
    <v>268435456</v>
    <v>1</v>
    <v>Powered by Refinitiv</v>
    <v>0</v>
    <v>HUF/MXN</v>
    <v>2</v>
    <v>26</v>
    <v>Finance</v>
    <v>4</v>
    <v>7.0900000000000005E-2</v>
    <v>6.08E-2</v>
    <v>1E-4</v>
    <v>1.5950000000000001E-3</v>
    <v>MXN</v>
    <v>HUF</v>
    <v>6.3E-2</v>
    <v>Currency Pair</v>
    <v>44617.707152777781</v>
    <v>6.1899999999999997E-2</v>
    <v>Hungarian Forint/Mexican Peso FX Cross Rate</v>
    <v>6.2700000000000006E-2</v>
    <v>6.2700000000000006E-2</v>
    <v>6.2799999999999995E-2</v>
    <v>HUFMXN</v>
    <v>HUF/MXN</v>
  </rv>
  <rv s="1">
    <v>886</v>
  </rv>
  <rv s="0">
    <v>en-US</v>
    <v>avcw77</v>
    <v>268435456</v>
    <v>1</v>
    <v>Powered by Refinitiv</v>
    <v>0</v>
    <v>IDR/MXN</v>
    <v>2</v>
    <v>26</v>
    <v>Finance</v>
    <v>4</v>
    <v>1.549E-3</v>
    <v>1.3569999999999999E-3</v>
    <v>-7.7999999999999999E-6</v>
    <v>-5.463E-3</v>
    <v>MXN</v>
    <v>IDR</v>
    <v>1.4300000000000001E-3</v>
    <v>Currency Pair</v>
    <v>44617.707118055558</v>
    <v>1.4189999999999999E-3</v>
    <v>Indonesian Rupiah/Mexican Peso FX Cross Rate</v>
    <v>1.428E-3</v>
    <v>1.428E-3</v>
    <v>1.42E-3</v>
    <v>IDRMXN</v>
    <v>IDR/MXN</v>
  </rv>
  <rv s="1">
    <v>888</v>
  </rv>
  <rv s="0">
    <v>en-US</v>
    <v>avclkr</v>
    <v>268435456</v>
    <v>1</v>
    <v>Powered by Refinitiv</v>
    <v>0</v>
    <v>INR/MXN</v>
    <v>2</v>
    <v>26</v>
    <v>Finance</v>
    <v>4</v>
    <v>0.29570000000000002</v>
    <v>0.26269999999999999</v>
    <v>0</v>
    <v>0</v>
    <v>MXN</v>
    <v>INR</v>
    <v>0.27279999999999999</v>
    <v>Currency Pair</v>
    <v>44617.707118055558</v>
    <v>0.27089999999999997</v>
    <v>Indian Rupee/Mexican Peso FX Cross Rate</v>
    <v>0.27160000000000001</v>
    <v>0.27160000000000001</v>
    <v>0.27160000000000001</v>
    <v>INRMXN</v>
    <v>INR/MXN</v>
  </rv>
  <rv s="1">
    <v>890</v>
  </rv>
  <rv s="0">
    <v>en-US</v>
    <v>ave4mw</v>
    <v>268435456</v>
    <v>1</v>
    <v>Powered by Refinitiv</v>
    <v>0</v>
    <v>JPY/MXN</v>
    <v>2</v>
    <v>26</v>
    <v>Finance</v>
    <v>4</v>
    <v>0.1993</v>
    <v>0.17510000000000001</v>
    <v>-1.2700000000000001E-3</v>
    <v>-7.1440000000000002E-3</v>
    <v>MXN</v>
    <v>JPY</v>
    <v>0.1782</v>
    <v>Currency Pair</v>
    <v>44617.707152777781</v>
    <v>0.1764</v>
    <v>Japanese Yen/Mexican Peso FX Cross Rate</v>
    <v>0.17780000000000001</v>
    <v>0.17780000000000001</v>
    <v>0.17649999999999999</v>
    <v>JPYMXN</v>
    <v>JPY/MXN</v>
  </rv>
  <rv s="1">
    <v>892</v>
  </rv>
  <rv s="0">
    <v>en-US</v>
    <v>avfc3m</v>
    <v>268435456</v>
    <v>1</v>
    <v>Powered by Refinitiv</v>
    <v>0</v>
    <v>KRW/MXN</v>
    <v>2</v>
    <v>26</v>
    <v>Finance</v>
    <v>4</v>
    <v>1.907E-2</v>
    <v>1.6820000000000002E-2</v>
    <v>-2.7399999999999999E-5</v>
    <v>-1.609E-3</v>
    <v>MXN</v>
    <v>KRW</v>
    <v>1.711E-2</v>
    <v>Currency Pair</v>
    <v>44617.707152777781</v>
    <v>1.6979999999999999E-2</v>
    <v>Korean Won/Mexican Peso FX Cross Rate</v>
    <v>1.703E-2</v>
    <v>1.703E-2</v>
    <v>1.7000000000000001E-2</v>
    <v>KRWMXN</v>
    <v>KRW/MXN</v>
  </rv>
  <rv s="1">
    <v>894</v>
  </rv>
  <rv s="0">
    <v>en-US</v>
    <v>avja27</v>
    <v>268435456</v>
    <v>1</v>
    <v>Powered by Refinitiv</v>
    <v>0</v>
    <v>MYR/MXN</v>
    <v>2</v>
    <v>26</v>
    <v>Finance</v>
    <v>4</v>
    <v>5.2643000000000004</v>
    <v>4.6725000000000003</v>
    <v>-3.04E-2</v>
    <v>-6.2199999999999998E-3</v>
    <v>MXN</v>
    <v>MYR</v>
    <v>4.8977000000000004</v>
    <v>Currency Pair</v>
    <v>44617.707071759258</v>
    <v>4.8559999999999999</v>
    <v>Malaysian Ringgit/Mexican Peso FX Cross Rate</v>
    <v>4.8872</v>
    <v>4.8872</v>
    <v>4.8567999999999998</v>
    <v>MYRMXN</v>
    <v>MYR/MXN</v>
  </rv>
  <rv s="1">
    <v>896</v>
  </rv>
  <rv s="0">
    <v>en-US</v>
    <v>avnip2</v>
    <v>268435456</v>
    <v>1</v>
    <v>Powered by Refinitiv</v>
    <v>0</v>
    <v>NOK/MXN</v>
    <v>2</v>
    <v>26</v>
    <v>Finance</v>
    <v>4</v>
    <v>2.5244</v>
    <v>2.2161</v>
    <v>1.11E-2</v>
    <v>4.8430000000000001E-3</v>
    <v>MXN</v>
    <v>NOK</v>
    <v>2.3107000000000002</v>
    <v>Currency Pair</v>
    <v>44617.707094907404</v>
    <v>2.2747000000000002</v>
    <v>Norwegian Krone/Mexican Peso FX Cross Rate</v>
    <v>2.2898999999999998</v>
    <v>2.2919</v>
    <v>2.3029999999999999</v>
    <v>NOKMXN</v>
    <v>NOK/MXN</v>
  </rv>
  <rv s="1">
    <v>898</v>
  </rv>
  <rv s="0">
    <v>en-US</v>
    <v>avmlur</v>
    <v>268435456</v>
    <v>1</v>
    <v>Powered by Refinitiv</v>
    <v>0</v>
    <v>NZD/MXN</v>
    <v>2</v>
    <v>26</v>
    <v>Finance</v>
    <v>4</v>
    <v>15.5518</v>
    <v>13.4575</v>
    <v>5.0000000000000001E-3</v>
    <v>3.6380000000000001E-4</v>
    <v>MXN</v>
    <v>NZD</v>
    <v>13.7972</v>
    <v>Currency Pair</v>
    <v>44617.707118055558</v>
    <v>13.703799999999999</v>
    <v>New Zealand Dollar/Mexican Peso FX Cross Rate</v>
    <v>13.744</v>
    <v>13.744</v>
    <v>13.749000000000001</v>
    <v>NZDMXN</v>
    <v>NZD/MXN</v>
  </rv>
  <rv s="1">
    <v>900</v>
  </rv>
  <rv s="0">
    <v>en-US</v>
    <v>avpmz2</v>
    <v>268435456</v>
    <v>1</v>
    <v>Powered by Refinitiv</v>
    <v>0</v>
    <v>PHP/MXN</v>
    <v>2</v>
    <v>26</v>
    <v>Finance</v>
    <v>4</v>
    <v>0.44490000000000002</v>
    <v>0.3901</v>
    <v>-2.8E-3</v>
    <v>-6.9950000000000003E-3</v>
    <v>MXN</v>
    <v>PHP</v>
    <v>0.4012</v>
    <v>Currency Pair</v>
    <v>44617.707071759258</v>
    <v>0.39739999999999998</v>
    <v>Philippine Peso/Mexican Peso FX Cross Rate</v>
    <v>0.40029999999999999</v>
    <v>0.40029999999999999</v>
    <v>0.39750000000000002</v>
    <v>PHPMXN</v>
    <v>PHP/MXN</v>
  </rv>
  <rv s="1">
    <v>902</v>
  </rv>
  <rv s="0">
    <v>en-US</v>
    <v>avpxlh</v>
    <v>268435456</v>
    <v>1</v>
    <v>Powered by Refinitiv</v>
    <v>0</v>
    <v>PLN/MXN</v>
    <v>2</v>
    <v>26</v>
    <v>Finance</v>
    <v>4</v>
    <v>5.6756000000000002</v>
    <v>4.8525999999999998</v>
    <v>-2.06E-2</v>
    <v>-4.1510000000000002E-3</v>
    <v>MXN</v>
    <v>PLN</v>
    <v>4.9729000000000001</v>
    <v>Currency Pair</v>
    <v>44617.707129629627</v>
    <v>4.8958000000000004</v>
    <v>Polish Zloty/Mexican Peso FX Cross Rate</v>
    <v>4.9623999999999997</v>
    <v>4.9622000000000002</v>
    <v>4.9416000000000002</v>
    <v>PLNMXN</v>
    <v>PLN/MXN</v>
  </rv>
  <rv s="1">
    <v>904</v>
  </rv>
  <rv s="0">
    <v>en-US</v>
    <v>avqufr</v>
    <v>268435456</v>
    <v>1</v>
    <v>Powered by Refinitiv</v>
    <v>0</v>
    <v>RUB/MXN</v>
    <v>2</v>
    <v>26</v>
    <v>Finance</v>
    <v>4</v>
    <v>0.29360000000000003</v>
    <v>0.22589999999999999</v>
    <v>2E-3</v>
    <v>8.2369999999999995E-3</v>
    <v>MXN</v>
    <v>RUB</v>
    <v>0.24990000000000001</v>
    <v>Currency Pair</v>
    <v>44617.707129629627</v>
    <v>0.2387</v>
    <v>Russian Rouble/Mexican Peso FX Cross Rate</v>
    <v>0.24249999999999999</v>
    <v>0.24279999999999999</v>
    <v>0.24479999999999999</v>
    <v>RUBMXN</v>
    <v>RUB/MXN</v>
  </rv>
  <rv s="1">
    <v>906</v>
  </rv>
  <rv s="0">
    <v>en-US</v>
    <v>avusec</v>
    <v>268435456</v>
    <v>1</v>
    <v>Powered by Refinitiv</v>
    <v>0</v>
    <v>SEK/MXN</v>
    <v>2</v>
    <v>26</v>
    <v>Finance</v>
    <v>4</v>
    <v>2.5394999999999999</v>
    <v>2.1238999999999999</v>
    <v>5.0000000000000001E-4</v>
    <v>2.3099999999999998E-4</v>
    <v>MXN</v>
    <v>SEK</v>
    <v>2.1714000000000002</v>
    <v>Currency Pair</v>
    <v>44617.707129629627</v>
    <v>2.1456</v>
    <v>Swedish Krona/Mexican Peso FX Cross Rate</v>
    <v>2.161</v>
    <v>2.1648000000000001</v>
    <v>2.1652999999999998</v>
    <v>SEKMXN</v>
    <v>SEK/MXN</v>
  </rv>
  <rv s="1">
    <v>908</v>
  </rv>
  <rv s="0">
    <v>en-US</v>
    <v>avtac7</v>
    <v>268435456</v>
    <v>1</v>
    <v>Powered by Refinitiv</v>
    <v>0</v>
    <v>SGD/MXN</v>
    <v>2</v>
    <v>26</v>
    <v>Finance</v>
    <v>4</v>
    <v>16.148599999999998</v>
    <v>14.610099999999999</v>
    <v>-7.8100000000000003E-2</v>
    <v>-5.1539999999999997E-3</v>
    <v>MXN</v>
    <v>SGD</v>
    <v>15.186999999999999</v>
    <v>Currency Pair</v>
    <v>44617.707129629627</v>
    <v>15.0725</v>
    <v>Singapore Dollar/Mexican Peso FX Cross Rate</v>
    <v>15.150499999999999</v>
    <v>15.152699999999999</v>
    <v>15.0746</v>
    <v>SGDMXN</v>
    <v>SGD/MXN</v>
  </rv>
  <rv s="1">
    <v>910</v>
  </rv>
  <rv s="0">
    <v>en-US</v>
    <v>avvzu2</v>
    <v>268435456</v>
    <v>1</v>
    <v>Powered by Refinitiv</v>
    <v>0</v>
    <v>THB/MXN</v>
    <v>2</v>
    <v>26</v>
    <v>Finance</v>
    <v>4</v>
    <v>0.70179999999999998</v>
    <v>0.59360000000000002</v>
    <v>-2E-3</v>
    <v>-3.179E-3</v>
    <v>MXN</v>
    <v>THB</v>
    <v>0.6331</v>
    <v>Currency Pair</v>
    <v>44617.707118055558</v>
    <v>0.62749999999999995</v>
    <v>Thai Baht/Mexican Peso FX Cross Rate</v>
    <v>0.62909999999999999</v>
    <v>0.62909999999999999</v>
    <v>0.62709999999999999</v>
    <v>THBMXN</v>
    <v>THB/MXN</v>
  </rv>
  <rv s="1">
    <v>912</v>
  </rv>
  <rv s="0">
    <v>en-US</v>
    <v>avwwoc</v>
    <v>268435456</v>
    <v>1</v>
    <v>Powered by Refinitiv</v>
    <v>0</v>
    <v>TRY/MXN</v>
    <v>2</v>
    <v>26</v>
    <v>Finance</v>
    <v>4</v>
    <v>2.96</v>
    <v>1.1278999999999999</v>
    <v>7.0000000000000001E-3</v>
    <v>4.7939999999999997E-3</v>
    <v>MXN</v>
    <v>TRY</v>
    <v>1.4827999999999999</v>
    <v>Currency Pair</v>
    <v>44617.707118055558</v>
    <v>1.4493</v>
    <v>Turkish Lira/Mexican Peso FX Cross Rate</v>
    <v>1.4595</v>
    <v>1.4602999999999999</v>
    <v>1.4673</v>
    <v>TRYMXN</v>
    <v>TRY/MXN</v>
  </rv>
  <rv s="1">
    <v>914</v>
  </rv>
  <rv s="0">
    <v>en-US</v>
    <v>avvem7</v>
    <v>268435456</v>
    <v>1</v>
    <v>Powered by Refinitiv</v>
    <v>0</v>
    <v>TWD/MXN</v>
    <v>2</v>
    <v>26</v>
    <v>Finance</v>
    <v>4</v>
    <v>0.79510000000000003</v>
    <v>0.69969999999999999</v>
    <v>-2.9979999999999998E-3</v>
    <v>-4.0990000000000002E-3</v>
    <v>MXN</v>
    <v>TWD</v>
    <v>0.73409999999999997</v>
    <v>Currency Pair</v>
    <v>44617.707118055558</v>
    <v>0.72829999999999995</v>
    <v>Taiwan Dollar/Mexican Peso FX Cross Rate</v>
    <v>0.73140000000000005</v>
    <v>0.73140000000000005</v>
    <v>0.72840000000000005</v>
    <v>TWDMXN</v>
    <v>TWD/MXN</v>
  </rv>
  <rv s="1">
    <v>916</v>
  </rv>
  <rv s="0">
    <v>en-US</v>
    <v>avzxsm</v>
    <v>268435456</v>
    <v>1</v>
    <v>Powered by Refinitiv</v>
    <v>0</v>
    <v>VND/MXN</v>
    <v>2</v>
    <v>26</v>
    <v>Finance</v>
    <v>4</v>
    <v>9.7689999999999995E-4</v>
    <v>8.5320000000000003E-4</v>
    <v>-5.6999999999999996E-6</v>
    <v>-6.3400000000000001E-3</v>
    <v>MXN</v>
    <v>VND</v>
    <v>9.0070000000000005E-4</v>
    <v>Currency Pair</v>
    <v>44617.707118055558</v>
    <v>8.9340000000000003E-4</v>
    <v>Vietnam Dong/Mexican Peso FX Cross Rate</v>
    <v>8.9910000000000001E-4</v>
    <v>8.9910000000000001E-4</v>
    <v>8.9340000000000003E-4</v>
    <v>VNDMXN</v>
    <v>VND/MXN</v>
  </rv>
  <rv s="1">
    <v>918</v>
  </rv>
  <rv s="0">
    <v>en-US</v>
    <v>avtvk2</v>
    <v>268435456</v>
    <v>1</v>
    <v>Powered by Refinitiv</v>
    <v>0</v>
    <v>ZAR/MXN</v>
    <v>2</v>
    <v>26</v>
    <v>Finance</v>
    <v>4</v>
    <v>1.4885999999999999</v>
    <v>1.2718</v>
    <v>4.8999999999999998E-3</v>
    <v>3.6670000000000001E-3</v>
    <v>MXN</v>
    <v>ZAR</v>
    <v>1.3494999999999999</v>
    <v>Currency Pair</v>
    <v>44617.707060185188</v>
    <v>1.3341000000000001</v>
    <v>South African Rand/Mexican Peso FX Cross Rate</v>
    <v>1.3364</v>
    <v>1.3364</v>
    <v>1.3412999999999999</v>
    <v>ZARMXN</v>
    <v>ZAR/MXN</v>
  </rv>
  <rv s="1">
    <v>920</v>
  </rv>
  <rv s="0">
    <v>en-US</v>
    <v>avyq1h</v>
    <v>268435456</v>
    <v>1</v>
    <v>Powered by Refinitiv</v>
    <v>0</v>
    <v>USD/MYR</v>
    <v>2</v>
    <v>27</v>
    <v>Finance</v>
    <v>4</v>
    <v>4.2469999999999999</v>
    <v>4.0339999999999998</v>
    <v>-5.0000000000000001E-4</v>
    <v>-1.1910000000000001E-4</v>
    <v>MYR</v>
    <v>USD</v>
    <v>4.2009999999999996</v>
    <v>Currency Pair</v>
    <v>44617.386145833334</v>
    <v>4.1870000000000003</v>
    <v>US Dollar/Malaysian Ringgit FX Spot Rate</v>
    <v>4.2009999999999996</v>
    <v>4.1989999999999998</v>
    <v>4.1985000000000001</v>
    <v>USDMYR</v>
    <v>USD/MYR</v>
  </rv>
  <rv s="1">
    <v>922</v>
  </rv>
  <rv s="0">
    <v>en-US</v>
    <v>av8xw7</v>
    <v>268435456</v>
    <v>1</v>
    <v>Powered by Refinitiv</v>
    <v>0</v>
    <v>EUR/MYR</v>
    <v>2</v>
    <v>27</v>
    <v>Finance</v>
    <v>4</v>
    <v>5.0796999999999999</v>
    <v>4.6586999999999996</v>
    <v>2.76E-2</v>
    <v>5.8730000000000006E-3</v>
    <v>MYR</v>
    <v>EUR</v>
    <v>4.7304000000000004</v>
    <v>Currency Pair</v>
    <v>44617.707118055558</v>
    <v>4.6917999999999997</v>
    <v>Euro/Malaysian Ringgit FX Cross Rate</v>
    <v>4.6990999999999996</v>
    <v>4.6990999999999996</v>
    <v>4.7267000000000001</v>
    <v>EURMYR</v>
    <v>EUR/MYR</v>
  </rv>
  <rv s="1">
    <v>924</v>
  </rv>
  <rv s="0">
    <v>en-US</v>
    <v>av4zxm</v>
    <v>268435456</v>
    <v>1</v>
    <v>Powered by Refinitiv</v>
    <v>0</v>
    <v>CNY/MYR</v>
    <v>2</v>
    <v>27</v>
    <v>Finance</v>
    <v>4</v>
    <v>0.66759999999999997</v>
    <v>0.62390000000000001</v>
    <v>1.17E-3</v>
    <v>1.7639999999999999E-3</v>
    <v>MYR</v>
    <v>CNY</v>
    <v>0.66500000000000004</v>
    <v>Currency Pair</v>
    <v>44617.645983796298</v>
    <v>0.66290000000000004</v>
    <v>Chinese Renminbi/Malaysian Ringgit FX Cross Rate</v>
    <v>0.66369999999999996</v>
    <v>0.66339999999999999</v>
    <v>0.66449999999999998</v>
    <v>CNYMYR</v>
    <v>CNY/MYR</v>
  </rv>
  <rv s="1">
    <v>926</v>
  </rv>
  <rv s="0">
    <v>en-US</v>
    <v>auxn3m</v>
    <v>268435456</v>
    <v>1</v>
    <v>Powered by Refinitiv</v>
    <v>0</v>
    <v>AUD/MYR</v>
    <v>2</v>
    <v>27</v>
    <v>Finance</v>
    <v>4</v>
    <v>3.2387999999999999</v>
    <v>2.9174000000000002</v>
    <v>2.23E-2</v>
    <v>7.4150000000000006E-3</v>
    <v>MYR</v>
    <v>AUD</v>
    <v>3.0385</v>
    <v>Currency Pair</v>
    <v>44617.707141203704</v>
    <v>3.0004</v>
    <v>Australian Dollar/Malaysian Ringgit FX Cross Rate</v>
    <v>3.0072999999999999</v>
    <v>3.0072999999999999</v>
    <v>3.0295999999999998</v>
    <v>AUDMYR</v>
    <v>AUD/MYR</v>
  </rv>
  <rv s="1">
    <v>928</v>
  </rv>
  <rv s="0">
    <v>en-US</v>
    <v>av2afr</v>
    <v>268435456</v>
    <v>1</v>
    <v>Powered by Refinitiv</v>
    <v>0</v>
    <v>BRL/MYR</v>
    <v>2</v>
    <v>27</v>
    <v>Finance</v>
    <v>4</v>
    <v>0.84889999999999999</v>
    <v>0.69840000000000002</v>
    <v>-4.7999999999999996E-3</v>
    <v>-5.8570000000000002E-3</v>
    <v>MYR</v>
    <v>BRL</v>
    <v>0.82669999999999999</v>
    <v>Currency Pair</v>
    <v>44617.707152777781</v>
    <v>0.81269999999999998</v>
    <v>Brazilian Real/Malaysian Ringgit FX Cross Rate</v>
    <v>0.81989999999999996</v>
    <v>0.81950000000000001</v>
    <v>0.81469999999999998</v>
    <v>BRLMYR</v>
    <v>BRL/MYR</v>
  </rv>
  <rv s="1">
    <v>930</v>
  </rv>
  <rv s="0">
    <v>en-US</v>
    <v>av3shw</v>
    <v>268435456</v>
    <v>1</v>
    <v>Powered by Refinitiv</v>
    <v>0</v>
    <v>CAD/MYR</v>
    <v>2</v>
    <v>27</v>
    <v>Finance</v>
    <v>4</v>
    <v>3.4439000000000002</v>
    <v>3.1772999999999998</v>
    <v>1.6799999999999999E-2</v>
    <v>5.1270000000000005E-3</v>
    <v>MYR</v>
    <v>CAD</v>
    <v>3.2966000000000002</v>
    <v>Currency Pair</v>
    <v>44617.707094907404</v>
    <v>3.2751999999999999</v>
    <v>Canadian Dollar/Malaysian Ringgit FX Cross Rate</v>
    <v>3.2759</v>
    <v>3.2768999999999999</v>
    <v>3.2936999999999999</v>
    <v>CADMYR</v>
    <v>CAD/MYR</v>
  </rv>
  <rv s="1">
    <v>932</v>
  </rv>
  <rv s="0">
    <v>en-US</v>
    <v>avv3oc</v>
    <v>268435456</v>
    <v>1</v>
    <v>Powered by Refinitiv</v>
    <v>0</v>
    <v>CHF/MYR</v>
    <v>2</v>
    <v>27</v>
    <v>Finance</v>
    <v>4</v>
    <v>4.6802000000000001</v>
    <v>4.359</v>
    <v>-6.8999999999999999E-3</v>
    <v>-1.5219999999999999E-3</v>
    <v>MYR</v>
    <v>CHF</v>
    <v>4.5460000000000003</v>
    <v>Currency Pair</v>
    <v>44617.707037037035</v>
    <v>4.5259999999999998</v>
    <v>Swiss Franc/Malaysian Ringgit FX Cross Rate</v>
    <v>4.5350000000000001</v>
    <v>4.5331000000000001</v>
    <v>4.5262000000000002</v>
    <v>CHFMYR</v>
    <v>CHF/MYR</v>
  </rv>
  <rv s="1">
    <v>934</v>
  </rv>
  <rv s="0">
    <v>en-US</v>
    <v>av6tm7</v>
    <v>268435456</v>
    <v>1</v>
    <v>Powered by Refinitiv</v>
    <v>0</v>
    <v>CZK/MYR</v>
    <v>2</v>
    <v>27</v>
    <v>Finance</v>
    <v>4</v>
    <v>0.19989999999999999</v>
    <v>0.18360000000000001</v>
    <v>1.6999999999999999E-3</v>
    <v>8.966E-3</v>
    <v>MYR</v>
    <v>CZK</v>
    <v>0.19159999999999999</v>
    <v>Currency Pair</v>
    <v>44617.707025462965</v>
    <v>0.18779999999999999</v>
    <v>Czech Koruna/Malaysian Ringgit FX Cross Rate</v>
    <v>0.1898</v>
    <v>0.18959999999999999</v>
    <v>0.1913</v>
    <v>CZKMYR</v>
    <v>CZK/MYR</v>
  </rv>
  <rv s="1">
    <v>936</v>
  </rv>
  <rv s="0">
    <v>en-US</v>
    <v>av758m</v>
    <v>268435456</v>
    <v>1</v>
    <v>Powered by Refinitiv</v>
    <v>0</v>
    <v>DKK/MYR</v>
    <v>2</v>
    <v>27</v>
    <v>Finance</v>
    <v>4</v>
    <v>0.68310000000000004</v>
    <v>0.62590000000000001</v>
    <v>3.64E-3</v>
    <v>5.764E-3</v>
    <v>MYR</v>
    <v>DKK</v>
    <v>0.63570000000000004</v>
    <v>Currency Pair</v>
    <v>44617.707129629627</v>
    <v>0.63039999999999996</v>
    <v>Danish Krone/Malaysian Ringgit FX Cross Rate</v>
    <v>0.63149999999999995</v>
    <v>0.63149999999999995</v>
    <v>0.63519999999999999</v>
    <v>DKKMYR</v>
    <v>DKK/MYR</v>
  </rv>
  <rv s="1">
    <v>938</v>
  </rv>
  <rv s="0">
    <v>en-US</v>
    <v>avyff2</v>
    <v>268435456</v>
    <v>1</v>
    <v>Powered by Refinitiv</v>
    <v>0</v>
    <v>GBP/MYR</v>
    <v>2</v>
    <v>27</v>
    <v>Finance</v>
    <v>4</v>
    <v>5.9237000000000002</v>
    <v>5.5411000000000001</v>
    <v>1.15E-2</v>
    <v>2.0479999999999999E-3</v>
    <v>MYR</v>
    <v>GBP</v>
    <v>5.6386000000000003</v>
    <v>Currency Pair</v>
    <v>44617.707118055558</v>
    <v>5.6158000000000001</v>
    <v>UK Pound Sterling/Malaysian Ringgit FX Cross Rate</v>
    <v>5.6166</v>
    <v>5.6162000000000001</v>
    <v>5.6276999999999999</v>
    <v>GBPMYR</v>
    <v>GBP/MYR</v>
  </rv>
  <rv s="1">
    <v>940</v>
  </rv>
  <rv s="0">
    <v>en-US</v>
    <v>avbof2</v>
    <v>268435456</v>
    <v>1</v>
    <v>Powered by Refinitiv</v>
    <v>0</v>
    <v>HKD/MYR</v>
    <v>2</v>
    <v>27</v>
    <v>Finance</v>
    <v>4</v>
    <v>0.54549999999999998</v>
    <v>0.5202</v>
    <v>-1.3999999999999999E-4</v>
    <v>-2.6029999999999998E-4</v>
    <v>MYR</v>
    <v>HKD</v>
    <v>0.53800000000000003</v>
    <v>Currency Pair</v>
    <v>44617.707094907404</v>
    <v>0.5363</v>
    <v>Hong Kong Dollar/Malaysian Ringgit FX Cross Rate</v>
    <v>0.53779999999999994</v>
    <v>0.53779999999999994</v>
    <v>0.53759999999999997</v>
    <v>HKDMYR</v>
    <v>HKD/MYR</v>
  </rv>
  <rv s="1">
    <v>942</v>
  </rv>
  <rv s="0">
    <v>en-US</v>
    <v>avbz1h</v>
    <v>268435456</v>
    <v>1</v>
    <v>Powered by Refinitiv</v>
    <v>0</v>
    <v>HUF/MYR</v>
    <v>2</v>
    <v>27</v>
    <v>Finance</v>
    <v>4</v>
    <v>1.46E-2</v>
    <v>1.231E-2</v>
    <v>1E-4</v>
    <v>7.8000000000000005E-3</v>
    <v>MYR</v>
    <v>HUF</v>
    <v>1.2930000000000001E-2</v>
    <v>Currency Pair</v>
    <v>44617.707129629627</v>
    <v>1.2710000000000001E-2</v>
    <v>Hungarian Forint/Malaysian Ringgit FX Cross Rate</v>
    <v>1.282E-2</v>
    <v>1.282E-2</v>
    <v>1.2919999999999999E-2</v>
    <v>HUFMYR</v>
    <v>HUF/MYR</v>
  </rv>
  <rv s="1">
    <v>944</v>
  </rv>
  <rv s="0">
    <v>en-US</v>
    <v>avcvur</v>
    <v>268435456</v>
    <v>1</v>
    <v>Powered by Refinitiv</v>
    <v>0</v>
    <v>IDR/MYR</v>
    <v>2</v>
    <v>27</v>
    <v>Finance</v>
    <v>4</v>
    <v>2.9730000000000002E-4</v>
    <v>2.8140000000000001E-4</v>
    <v>2.8999999999999998E-7</v>
    <v>9.9350000000000003E-4</v>
    <v>MYR</v>
    <v>IDR</v>
    <v>2.922E-4</v>
    <v>Currency Pair</v>
    <v>44617.386145833334</v>
    <v>2.9159999999999999E-4</v>
    <v>Indonesian Rupiah/Malaysian Ringgit FX Cross Rate</v>
    <v>2.92E-4</v>
    <v>2.9189999999999999E-4</v>
    <v>2.922E-4</v>
    <v>IDRMYR</v>
    <v>IDR/MYR</v>
  </rv>
  <rv s="1">
    <v>946</v>
  </rv>
  <rv s="0">
    <v>en-US</v>
    <v>avcl9c</v>
    <v>268435456</v>
    <v>1</v>
    <v>Powered by Refinitiv</v>
    <v>0</v>
    <v>INR/MYR</v>
    <v>2</v>
    <v>27</v>
    <v>Finance</v>
    <v>4</v>
    <v>5.7259999999999998E-2</v>
    <v>5.4449999999999998E-2</v>
    <v>3.5500000000000001E-4</v>
    <v>6.3939999999999995E-3</v>
    <v>MYR</v>
    <v>INR</v>
    <v>5.5890000000000002E-2</v>
    <v>Currency Pair</v>
    <v>44617.681620370371</v>
    <v>5.5579999999999997E-2</v>
    <v>Indian Rupee/Malaysian Ringgit FX Cross Rate</v>
    <v>5.5550000000000002E-2</v>
    <v>5.552E-2</v>
    <v>5.5879999999999999E-2</v>
    <v>INRMYR</v>
    <v>INR/MYR</v>
  </rv>
  <rv s="1">
    <v>948</v>
  </rv>
  <rv s="0">
    <v>en-US</v>
    <v>ave4bh</v>
    <v>268435456</v>
    <v>1</v>
    <v>Powered by Refinitiv</v>
    <v>0</v>
    <v>JPY/MYR</v>
    <v>2</v>
    <v>27</v>
    <v>Finance</v>
    <v>4</v>
    <v>3.884E-2</v>
    <v>3.594E-2</v>
    <v>-2.3E-5</v>
    <v>-6.3290000000000004E-4</v>
    <v>MYR</v>
    <v>JPY</v>
    <v>3.644E-2</v>
    <v>Currency Pair</v>
    <v>44617.707141203704</v>
    <v>3.6339999999999997E-2</v>
    <v>Japanese Yen/Malaysian Ringgit FX Cross Rate</v>
    <v>3.6339999999999997E-2</v>
    <v>3.6339999999999997E-2</v>
    <v>3.6319999999999998E-2</v>
    <v>JPYMYR</v>
    <v>JPY/MYR</v>
  </rv>
  <rv s="1">
    <v>950</v>
  </rv>
  <rv s="0">
    <v>en-US</v>
    <v>avfbr7</v>
    <v>268435456</v>
    <v>1</v>
    <v>Powered by Refinitiv</v>
    <v>0</v>
    <v>KRW/MYR</v>
    <v>2</v>
    <v>27</v>
    <v>Finance</v>
    <v>4</v>
    <v>3.7320000000000001E-3</v>
    <v>3.4480000000000001E-3</v>
    <v>1.7099999999999999E-5</v>
    <v>4.9120000000000006E-3</v>
    <v>MYR</v>
    <v>KRW</v>
    <v>3.5010000000000002E-3</v>
    <v>Currency Pair</v>
    <v>44617.706770833334</v>
    <v>3.4819999999999999E-3</v>
    <v>Korean Won/Malaysian Ringgit FX Cross Rate</v>
    <v>3.4810000000000002E-3</v>
    <v>3.4810000000000002E-3</v>
    <v>3.4979999999999998E-3</v>
    <v>KRWMYR</v>
    <v>KRW/MYR</v>
  </rv>
  <rv s="1">
    <v>952</v>
  </rv>
  <rv s="0">
    <v>en-US</v>
    <v>avkh9c</v>
    <v>268435456</v>
    <v>1</v>
    <v>Powered by Refinitiv</v>
    <v>0</v>
    <v>MXN/MYR</v>
    <v>2</v>
    <v>27</v>
    <v>Finance</v>
    <v>4</v>
    <v>0.21379999999999999</v>
    <v>0.18959999999999999</v>
    <v>1.5E-3</v>
    <v>7.3480000000000004E-3</v>
    <v>MYR</v>
    <v>MXN</v>
    <v>0.2059</v>
    <v>Currency Pair</v>
    <v>44617.707071759258</v>
    <v>0.20419999999999999</v>
    <v>Mexican Peso/Malaysian Ringgit FX Cross Rate</v>
    <v>0.20419999999999999</v>
    <v>0.20419999999999999</v>
    <v>0.20569999999999999</v>
    <v>MXNMYR</v>
    <v>MXN/MYR</v>
  </rv>
  <rv s="1">
    <v>954</v>
  </rv>
  <rv s="0">
    <v>en-US</v>
    <v>avnidm</v>
    <v>268435456</v>
    <v>1</v>
    <v>Powered by Refinitiv</v>
    <v>0</v>
    <v>NOK/MYR</v>
    <v>2</v>
    <v>27</v>
    <v>Finance</v>
    <v>4</v>
    <v>0.50449999999999995</v>
    <v>0.45879999999999999</v>
    <v>5.3E-3</v>
    <v>1.1313E-2</v>
    <v>MYR</v>
    <v>NOK</v>
    <v>0.4748</v>
    <v>Currency Pair</v>
    <v>44617.707129629627</v>
    <v>0.46739999999999998</v>
    <v>Norwegian Krone/Malaysian Ringgit FX Cross Rate</v>
    <v>0.46810000000000002</v>
    <v>0.46850000000000003</v>
    <v>0.4738</v>
    <v>NOKMYR</v>
    <v>NOK/MYR</v>
  </rv>
  <rv s="1">
    <v>956</v>
  </rv>
  <rv s="0">
    <v>en-US</v>
    <v>avmljc</v>
    <v>268435456</v>
    <v>1</v>
    <v>Powered by Refinitiv</v>
    <v>0</v>
    <v>NZD/MYR</v>
    <v>2</v>
    <v>27</v>
    <v>Finance</v>
    <v>4</v>
    <v>3.0287999999999999</v>
    <v>2.7339000000000002</v>
    <v>1.89E-2</v>
    <v>6.7269999999999995E-3</v>
    <v>MYR</v>
    <v>NZD</v>
    <v>2.8340000000000001</v>
    <v>Currency Pair</v>
    <v>44617.707141203704</v>
    <v>2.8096000000000001</v>
    <v>New Zealand Dollar/Malaysian Ringgit FX Cross Rate</v>
    <v>2.8096000000000001</v>
    <v>2.8096000000000001</v>
    <v>2.8285</v>
    <v>NZDMYR</v>
    <v>NZD/MYR</v>
  </rv>
  <rv s="1">
    <v>958</v>
  </rv>
  <rv s="0">
    <v>en-US</v>
    <v>avpmnm</v>
    <v>268435456</v>
    <v>1</v>
    <v>Powered by Refinitiv</v>
    <v>0</v>
    <v>PHP/MYR</v>
    <v>2</v>
    <v>27</v>
    <v>Finance</v>
    <v>4</v>
    <v>8.6800000000000002E-2</v>
    <v>8.0990000000000006E-2</v>
    <v>-5.0000000000000002E-5</v>
    <v>-6.11E-4</v>
    <v>MYR</v>
    <v>PHP</v>
    <v>8.1920000000000007E-2</v>
    <v>Currency Pair</v>
    <v>44617.685868055552</v>
    <v>8.1640000000000004E-2</v>
    <v>Philippine Peso/Malaysian Ringgit FX Cross Rate</v>
    <v>8.1879999999999994E-2</v>
    <v>8.1839999999999996E-2</v>
    <v>8.1790000000000002E-2</v>
    <v>PHPMYR</v>
    <v>PHP/MYR</v>
  </rv>
  <rv s="1">
    <v>960</v>
  </rv>
  <rv s="0">
    <v>en-US</v>
    <v>avpxa2</v>
    <v>268435456</v>
    <v>1</v>
    <v>Powered by Refinitiv</v>
    <v>0</v>
    <v>PLN/MYR</v>
    <v>2</v>
    <v>27</v>
    <v>Finance</v>
    <v>4</v>
    <v>1.1333</v>
    <v>0.98850000000000005</v>
    <v>2.3999999999999998E-3</v>
    <v>2.366E-3</v>
    <v>MYR</v>
    <v>PLN</v>
    <v>1.0208999999999999</v>
    <v>Currency Pair</v>
    <v>44617.707106481481</v>
    <v>1.0052000000000001</v>
    <v>Polish Zloty/Malaysian Ringgit FX Cross Rate</v>
    <v>1.0144</v>
    <v>1.0144</v>
    <v>1.0167999999999999</v>
    <v>PLNMYR</v>
    <v>PLN/MYR</v>
  </rv>
  <rv s="1">
    <v>962</v>
  </rv>
  <rv s="0">
    <v>en-US</v>
    <v>avqu4c</v>
    <v>268435456</v>
    <v>1</v>
    <v>Powered by Refinitiv</v>
    <v>0</v>
    <v>RUB/MYR</v>
    <v>2</v>
    <v>27</v>
    <v>Finance</v>
    <v>4</v>
    <v>5.9900000000000002E-2</v>
    <v>4.6399999999999997E-2</v>
    <v>1E-3</v>
    <v>2.0160999999999998E-2</v>
    <v>MYR</v>
    <v>RUB</v>
    <v>5.1400000000000001E-2</v>
    <v>Currency Pair</v>
    <v>44617.707152777781</v>
    <v>4.8899999999999999E-2</v>
    <v>Russian Rouble/Malaysian Ringgit FX Cross Rate</v>
    <v>4.9599999999999998E-2</v>
    <v>4.9599999999999998E-2</v>
    <v>5.0599999999999999E-2</v>
    <v>RUBMYR</v>
    <v>RUB/MYR</v>
  </rv>
  <rv s="1">
    <v>964</v>
  </rv>
  <rv s="0">
    <v>en-US</v>
    <v>avus2w</v>
    <v>268435456</v>
    <v>1</v>
    <v>Powered by Refinitiv</v>
    <v>0</v>
    <v>SEK/MYR</v>
    <v>2</v>
    <v>27</v>
    <v>Finance</v>
    <v>4</v>
    <v>0.502</v>
    <v>0.43530000000000002</v>
    <v>3.0000000000000001E-3</v>
    <v>6.7800000000000004E-3</v>
    <v>MYR</v>
    <v>SEK</v>
    <v>0.44650000000000001</v>
    <v>Currency Pair</v>
    <v>44617.707129629627</v>
    <v>0.44030000000000002</v>
    <v>Swedish Krona/Malaysian Ringgit FX Cross Rate</v>
    <v>0.44169999999999998</v>
    <v>0.4425</v>
    <v>0.44550000000000001</v>
    <v>SEKMYR</v>
    <v>SEK/MYR</v>
  </rv>
  <rv s="1">
    <v>966</v>
  </rv>
  <rv s="0">
    <v>en-US</v>
    <v>avt9zr</v>
    <v>268435456</v>
    <v>1</v>
    <v>Powered by Refinitiv</v>
    <v>0</v>
    <v>SGD/MYR</v>
    <v>2</v>
    <v>27</v>
    <v>Finance</v>
    <v>4</v>
    <v>3.1334</v>
    <v>3.0276999999999998</v>
    <v>3.8E-3</v>
    <v>1.227E-3</v>
    <v>MYR</v>
    <v>SGD</v>
    <v>3.1052</v>
    <v>Currency Pair</v>
    <v>44617.707106481481</v>
    <v>3.0979999999999999</v>
    <v>Singapore Dollar/Malaysian Ringgit FX Cross Rate</v>
    <v>3.0971000000000002</v>
    <v>3.0975000000000001</v>
    <v>3.1013000000000002</v>
    <v>SGDMYR</v>
    <v>SGD/MYR</v>
  </rv>
  <rv s="1">
    <v>968</v>
  </rv>
  <rv s="0">
    <v>en-US</v>
    <v>avvzim</v>
    <v>268435456</v>
    <v>1</v>
    <v>Powered by Refinitiv</v>
    <v>0</v>
    <v>THB/MYR</v>
    <v>2</v>
    <v>27</v>
    <v>Finance</v>
    <v>4</v>
    <v>0.13489999999999999</v>
    <v>0.1229</v>
    <v>4.2000000000000002E-4</v>
    <v>3.2659999999999998E-3</v>
    <v>MYR</v>
    <v>THB</v>
    <v>0.12939999999999999</v>
    <v>Currency Pair</v>
    <v>44617.706562500003</v>
    <v>0.12870000000000001</v>
    <v>Thai Baht/Malaysian Ringgit FX Cross Rate</v>
    <v>0.12859999999999999</v>
    <v>0.12859999999999999</v>
    <v>0.129</v>
    <v>THBMYR</v>
    <v>THB/MYR</v>
  </rv>
  <rv s="1">
    <v>970</v>
  </rv>
  <rv s="0">
    <v>en-US</v>
    <v>avwwcw</v>
    <v>268435456</v>
    <v>1</v>
    <v>Powered by Refinitiv</v>
    <v>0</v>
    <v>TRY/MYR</v>
    <v>2</v>
    <v>27</v>
    <v>Finance</v>
    <v>4</v>
    <v>0.58009999999999995</v>
    <v>0.23</v>
    <v>3.3999999999999998E-3</v>
    <v>1.1390000000000001E-2</v>
    <v>MYR</v>
    <v>TRY</v>
    <v>0.30480000000000002</v>
    <v>Currency Pair</v>
    <v>44617.707141203704</v>
    <v>0.29730000000000001</v>
    <v>Turkish Lira/Malaysian Ringgit FX Cross Rate</v>
    <v>0.29830000000000001</v>
    <v>0.29849999999999999</v>
    <v>0.3019</v>
    <v>TRYMYR</v>
    <v>TRY/MYR</v>
  </rv>
  <rv s="1">
    <v>972</v>
  </rv>
  <rv s="0">
    <v>en-US</v>
    <v>avvear</v>
    <v>268435456</v>
    <v>1</v>
    <v>Powered by Refinitiv</v>
    <v>0</v>
    <v>TWD/MYR</v>
    <v>2</v>
    <v>27</v>
    <v>Finance</v>
    <v>4</v>
    <v>0.1532</v>
    <v>0.1439</v>
    <v>3.611E-4</v>
    <v>2.415E-3</v>
    <v>MYR</v>
    <v>TWD</v>
    <v>0.15029999999999999</v>
    <v>Currency Pair</v>
    <v>44617.706319444442</v>
    <v>0.14949999999999999</v>
    <v>Taiwan Dollar/Malaysian Ringgit FX Cross Rate</v>
    <v>0.14949999999999999</v>
    <v>0.14949999999999999</v>
    <v>0.14990000000000001</v>
    <v>TWDMYR</v>
    <v>TWD/MYR</v>
  </rv>
  <rv s="1">
    <v>974</v>
  </rv>
  <rv s="0">
    <v>en-US</v>
    <v>avzxh7</v>
    <v>268435456</v>
    <v>1</v>
    <v>Powered by Refinitiv</v>
    <v>0</v>
    <v>VND/MYR</v>
    <v>2</v>
    <v>27</v>
    <v>Finance</v>
    <v>4</v>
    <v>1.873E-4</v>
    <v>1.752E-4</v>
    <v>0</v>
    <v>0</v>
    <v>MYR</v>
    <v>VND</v>
    <v>1.84E-4</v>
    <v>Currency Pair</v>
    <v>44617.479548611111</v>
    <v>1.8340000000000001E-4</v>
    <v>Vietnam Dong/Malaysian Ringgit FX Cross Rate</v>
    <v>1.839E-4</v>
    <v>1.838E-4</v>
    <v>1.838E-4</v>
    <v>VNDMYR</v>
    <v>VND/MYR</v>
  </rv>
  <rv s="1">
    <v>976</v>
  </rv>
  <rv s="0">
    <v>en-US</v>
    <v>avtv8m</v>
    <v>268435456</v>
    <v>1</v>
    <v>Powered by Refinitiv</v>
    <v>0</v>
    <v>ZAR/MYR</v>
    <v>2</v>
    <v>27</v>
    <v>Finance</v>
    <v>4</v>
    <v>0.30769999999999997</v>
    <v>0.25879999999999997</v>
    <v>2.8999999999999998E-3</v>
    <v>1.0615000000000001E-2</v>
    <v>MYR</v>
    <v>ZAR</v>
    <v>0.27789999999999998</v>
    <v>Currency Pair</v>
    <v>44617.707141203704</v>
    <v>0.2732</v>
    <v>South African Rand/Malaysian Ringgit FX Cross Rate</v>
    <v>0.2732</v>
    <v>0.2732</v>
    <v>0.27610000000000001</v>
    <v>ZARMYR</v>
    <v>ZAR/MYR</v>
  </rv>
  <rv s="1">
    <v>978</v>
  </rv>
  <rv s="0">
    <v>en-US</v>
    <v>avyr6h</v>
    <v>268435456</v>
    <v>1</v>
    <v>Powered by Refinitiv</v>
    <v>0</v>
    <v>USD/NOK</v>
    <v>2</v>
    <v>28</v>
    <v>Finance</v>
    <v>4</v>
    <v>9.1957000000000004</v>
    <v>8.1460000000000008</v>
    <v>-0.10100000000000001</v>
    <v>-1.1273E-2</v>
    <v>NOK</v>
    <v>USD</v>
    <v>8.9887999999999995</v>
    <v>Currency Pair</v>
    <v>44617.707129629627</v>
    <v>8.8430999999999997</v>
    <v>US Dollar/Norwegian Krone FX Spot Rate</v>
    <v>8.9504999999999999</v>
    <v>8.9593000000000007</v>
    <v>8.8582999999999998</v>
    <v>USDNOK</v>
    <v>USD/NOK</v>
  </rv>
  <rv s="1">
    <v>980</v>
  </rv>
  <rv s="0">
    <v>en-US</v>
    <v>av8z27</v>
    <v>268435456</v>
    <v>1</v>
    <v>Powered by Refinitiv</v>
    <v>0</v>
    <v>EUR/NOK</v>
    <v>2</v>
    <v>28</v>
    <v>Finance</v>
    <v>4</v>
    <v>10.702400000000001</v>
    <v>9.6218000000000004</v>
    <v>-5.3699999999999998E-2</v>
    <v>-5.3559999999999997E-3</v>
    <v>NOK</v>
    <v>EUR</v>
    <v>10.0473</v>
    <v>Currency Pair</v>
    <v>44617.707129629627</v>
    <v>9.9475999999999996</v>
    <v>Euro/Norwegian Krone FX Cross Rate</v>
    <v>10.026400000000001</v>
    <v>10.026400000000001</v>
    <v>9.9726999999999997</v>
    <v>EURNOK</v>
    <v>EUR/NOK</v>
  </rv>
  <rv s="1">
    <v>982</v>
  </rv>
  <rv s="0">
    <v>en-US</v>
    <v>av523m</v>
    <v>268435456</v>
    <v>1</v>
    <v>Powered by Refinitiv</v>
    <v>0</v>
    <v>CNY/NOK</v>
    <v>2</v>
    <v>28</v>
    <v>Finance</v>
    <v>4</v>
    <v>1.4419999999999999</v>
    <v>1.2583</v>
    <v>-1.34E-2</v>
    <v>-9.4669999999999997E-3</v>
    <v>NOK</v>
    <v>CNY</v>
    <v>1.4235</v>
    <v>Currency Pair</v>
    <v>44617.707141203704</v>
    <v>1.3998999999999999</v>
    <v>Chinese Renminbi/Norwegian Krone FX Cross Rate</v>
    <v>1.4139999999999999</v>
    <v>1.4154</v>
    <v>1.4019999999999999</v>
    <v>CNYNOK</v>
    <v>CNY/NOK</v>
  </rv>
  <rv s="1">
    <v>984</v>
  </rv>
  <rv s="0">
    <v>en-US</v>
    <v>auxo8m</v>
    <v>268435456</v>
    <v>1</v>
    <v>Powered by Refinitiv</v>
    <v>0</v>
    <v>AUD/NOK</v>
    <v>2</v>
    <v>28</v>
    <v>Finance</v>
    <v>4</v>
    <v>6.7344999999999997</v>
    <v>6.1829999999999998</v>
    <v>-2.3800000000000002E-2</v>
    <v>-3.7090000000000001E-3</v>
    <v>NOK</v>
    <v>AUD</v>
    <v>6.4649999999999999</v>
    <v>Currency Pair</v>
    <v>44617.707106481481</v>
    <v>6.3929999999999998</v>
    <v>Australian Dollar/Norwegian Krone FX Cross Rate</v>
    <v>6.4166999999999996</v>
    <v>6.4166999999999996</v>
    <v>6.3929</v>
    <v>AUDNOK</v>
    <v>AUD/NOK</v>
  </rv>
  <rv s="1">
    <v>986</v>
  </rv>
  <rv s="0">
    <v>en-US</v>
    <v>av2bkr</v>
    <v>268435456</v>
    <v>1</v>
    <v>Powered by Refinitiv</v>
    <v>0</v>
    <v>BRL/NOK</v>
    <v>2</v>
    <v>28</v>
    <v>Finance</v>
    <v>4</v>
    <v>1.8120000000000001</v>
    <v>1.4395</v>
    <v>-2.9510000000000002E-2</v>
    <v>-1.6878000000000001E-2</v>
    <v>NOK</v>
    <v>BRL</v>
    <v>1.7593000000000001</v>
    <v>Currency Pair</v>
    <v>44617.707106481481</v>
    <v>1.7145999999999999</v>
    <v>Brazilian Real/Norwegian Krone FX Cross Rate</v>
    <v>1.7467999999999999</v>
    <v>1.7484999999999999</v>
    <v>1.7190000000000001</v>
    <v>BRLNOK</v>
    <v>BRL/NOK</v>
  </rv>
  <rv s="1">
    <v>988</v>
  </rv>
  <rv s="0">
    <v>en-US</v>
    <v>av3tmw</v>
    <v>268435456</v>
    <v>1</v>
    <v>Powered by Refinitiv</v>
    <v>0</v>
    <v>CAD/NOK</v>
    <v>2</v>
    <v>28</v>
    <v>Finance</v>
    <v>4</v>
    <v>7.1805000000000003</v>
    <v>6.5952000000000002</v>
    <v>-4.2599999999999999E-2</v>
    <v>-6.0929999999999995E-3</v>
    <v>NOK</v>
    <v>CAD</v>
    <v>7.0198999999999998</v>
    <v>Currency Pair</v>
    <v>44617.707106481481</v>
    <v>6.9325999999999999</v>
    <v>Canadian Dollar/Norwegian Krone FX Cross Rate</v>
    <v>6.9896000000000003</v>
    <v>6.9917999999999996</v>
    <v>6.9492000000000003</v>
    <v>CADNOK</v>
    <v>CAD/NOK</v>
  </rv>
  <rv s="1">
    <v>990</v>
  </rv>
  <rv s="0">
    <v>en-US</v>
    <v>avv4tc</v>
    <v>268435456</v>
    <v>1</v>
    <v>Powered by Refinitiv</v>
    <v>0</v>
    <v>CHF/NOK</v>
    <v>2</v>
    <v>28</v>
    <v>Finance</v>
    <v>4</v>
    <v>10.0258</v>
    <v>8.9654000000000007</v>
    <v>-0.12139999999999999</v>
    <v>-1.2552000000000001E-2</v>
    <v>NOK</v>
    <v>CHF</v>
    <v>9.7154000000000007</v>
    <v>Currency Pair</v>
    <v>44617.707129629627</v>
    <v>9.5318000000000005</v>
    <v>Swiss Franc/Norwegian Krone FX Cross Rate</v>
    <v>9.6625999999999994</v>
    <v>9.6721000000000004</v>
    <v>9.5507000000000009</v>
    <v>CHFNOK</v>
    <v>CHF/NOK</v>
  </rv>
  <rv s="1">
    <v>992</v>
  </rv>
  <rv s="0">
    <v>en-US</v>
    <v>av6ur7</v>
    <v>268435456</v>
    <v>1</v>
    <v>Powered by Refinitiv</v>
    <v>0</v>
    <v>CZK/NOK</v>
    <v>2</v>
    <v>28</v>
    <v>Finance</v>
    <v>4</v>
    <v>0.41949999999999998</v>
    <v>0.3755</v>
    <v>-8.9999999999999998E-4</v>
    <v>-2.2239999999999998E-3</v>
    <v>NOK</v>
    <v>CZK</v>
    <v>0.40579999999999999</v>
    <v>Currency Pair</v>
    <v>44617.707129629627</v>
    <v>0.40129999999999999</v>
    <v>Czech Koruna/Norwegian Krone FX Cross Rate</v>
    <v>0.4042</v>
    <v>0.40460000000000002</v>
    <v>0.4037</v>
    <v>CZKNOK</v>
    <v>CZK/NOK</v>
  </rv>
  <rv s="1">
    <v>994</v>
  </rv>
  <rv s="0">
    <v>en-US</v>
    <v>av76dm</v>
    <v>268435456</v>
    <v>1</v>
    <v>Powered by Refinitiv</v>
    <v>0</v>
    <v>DKK/NOK</v>
    <v>2</v>
    <v>28</v>
    <v>Finance</v>
    <v>4</v>
    <v>1.4388000000000001</v>
    <v>1.2930999999999999</v>
    <v>-7.4999999999999997E-3</v>
    <v>-5.5659999999999998E-3</v>
    <v>NOK</v>
    <v>DKK</v>
    <v>1.3502000000000001</v>
    <v>Currency Pair</v>
    <v>44617.707048611112</v>
    <v>1.3368</v>
    <v>Danish Krone/Norwegian Krone FX Cross Rate</v>
    <v>1.3474999999999999</v>
    <v>1.3474999999999999</v>
    <v>1.34</v>
    <v>DKKNOK</v>
    <v>DKK/NOK</v>
  </rv>
  <rv s="1">
    <v>996</v>
  </rv>
  <rv s="0">
    <v>en-US</v>
    <v>avygk2</v>
    <v>268435456</v>
    <v>1</v>
    <v>Powered by Refinitiv</v>
    <v>0</v>
    <v>GBP/NOK</v>
    <v>2</v>
    <v>28</v>
    <v>Finance</v>
    <v>4</v>
    <v>12.4175</v>
    <v>11.3789</v>
    <v>-0.1132</v>
    <v>-9.4470000000000005E-3</v>
    <v>NOK</v>
    <v>GBP</v>
    <v>12.0282</v>
    <v>Currency Pair</v>
    <v>44617.707141203704</v>
    <v>11.8592</v>
    <v>UK Pound Sterling/Norwegian Krone FX Cross Rate</v>
    <v>11.984</v>
    <v>11.9831</v>
    <v>11.869899999999999</v>
    <v>GBPNOK</v>
    <v>GBP/NOK</v>
  </rv>
  <rv s="1">
    <v>998</v>
  </rv>
  <rv s="0">
    <v>en-US</v>
    <v>avbpk2</v>
    <v>268435456</v>
    <v>1</v>
    <v>Powered by Refinitiv</v>
    <v>0</v>
    <v>HKD/NOK</v>
    <v>2</v>
    <v>28</v>
    <v>Finance</v>
    <v>4</v>
    <v>1.1798</v>
    <v>1.0495000000000001</v>
    <v>-1.3100000000000001E-2</v>
    <v>-1.1415999999999999E-2</v>
    <v>NOK</v>
    <v>HKD</v>
    <v>1.1513</v>
    <v>Currency Pair</v>
    <v>44617.707129629627</v>
    <v>1.1326000000000001</v>
    <v>Hong Kong Dollar/Norwegian Krone FX Cross Rate</v>
    <v>1.1475</v>
    <v>1.1475</v>
    <v>1.1344000000000001</v>
    <v>HKDNOK</v>
    <v>HKD/NOK</v>
  </rv>
  <rv s="1">
    <v>1000</v>
  </rv>
  <rv s="0">
    <v>en-US</v>
    <v>avc16h</v>
    <v>268435456</v>
    <v>1</v>
    <v>Powered by Refinitiv</v>
    <v>0</v>
    <v>HUF/NOK</v>
    <v>2</v>
    <v>28</v>
    <v>Finance</v>
    <v>4</v>
    <v>3.0300000000000001E-2</v>
    <v>2.6110000000000001E-2</v>
    <v>-1E-4</v>
    <v>-3.656E-3</v>
    <v>NOK</v>
    <v>HUF</v>
    <v>2.7390000000000001E-2</v>
    <v>Currency Pair</v>
    <v>44617.707141203704</v>
    <v>2.716E-2</v>
    <v>Hungarian Forint/Norwegian Krone FX Cross Rate</v>
    <v>2.7320000000000001E-2</v>
    <v>2.7349999999999999E-2</v>
    <v>2.725E-2</v>
    <v>HUFNOK</v>
    <v>HUF/NOK</v>
  </rv>
  <rv s="1">
    <v>1002</v>
  </rv>
  <rv s="0">
    <v>en-US</v>
    <v>avcwzr</v>
    <v>268435456</v>
    <v>1</v>
    <v>Powered by Refinitiv</v>
    <v>0</v>
    <v>IDR/NOK</v>
    <v>2</v>
    <v>28</v>
    <v>Finance</v>
    <v>4</v>
    <v>6.3860000000000002E-4</v>
    <v>5.6159999999999999E-4</v>
    <v>-6.3500000000000002E-6</v>
    <v>-1.0196E-2</v>
    <v>NOK</v>
    <v>IDR</v>
    <v>6.2560000000000003E-4</v>
    <v>Currency Pair</v>
    <v>44617.707141203704</v>
    <v>6.156E-4</v>
    <v>Indonesian Rupiah/Norwegian Krone FX Cross Rate</v>
    <v>6.2220000000000005E-4</v>
    <v>6.2279999999999996E-4</v>
    <v>6.1649999999999997E-4</v>
    <v>IDRNOK</v>
    <v>IDR/NOK</v>
  </rv>
  <rv s="1">
    <v>1004</v>
  </rv>
  <rv s="0">
    <v>en-US</v>
    <v>avcmec</v>
    <v>268435456</v>
    <v>1</v>
    <v>Powered by Refinitiv</v>
    <v>0</v>
    <v>INR/NOK</v>
    <v>2</v>
    <v>28</v>
    <v>Finance</v>
    <v>4</v>
    <v>0.12239999999999999</v>
    <v>0.1094</v>
    <v>-5.6999999999999998E-4</v>
    <v>-4.8120000000000003E-3</v>
    <v>NOK</v>
    <v>INR</v>
    <v>0.1193</v>
    <v>Currency Pair</v>
    <v>44617.707129629627</v>
    <v>0.1177</v>
    <v>Indian Rupee/Norwegian Krone FX Cross Rate</v>
    <v>0.11840000000000001</v>
    <v>0.11849999999999999</v>
    <v>0.1179</v>
    <v>INRNOK</v>
    <v>INR/NOK</v>
  </rv>
  <rv s="1">
    <v>1006</v>
  </rv>
  <rv s="0">
    <v>en-US</v>
    <v>ave5gh</v>
    <v>268435456</v>
    <v>1</v>
    <v>Powered by Refinitiv</v>
    <v>0</v>
    <v>JPY/NOK</v>
    <v>2</v>
    <v>28</v>
    <v>Finance</v>
    <v>4</v>
    <v>8.3199999999999996E-2</v>
    <v>7.2230000000000003E-2</v>
    <v>-9.2000000000000003E-4</v>
    <v>-1.1865000000000001E-2</v>
    <v>NOK</v>
    <v>JPY</v>
    <v>7.7969999999999998E-2</v>
    <v>Currency Pair</v>
    <v>44617.707129629627</v>
    <v>7.6520000000000005E-2</v>
    <v>Japanese Yen/Norwegian Krone FX Cross Rate</v>
    <v>7.7460000000000001E-2</v>
    <v>7.7539999999999998E-2</v>
    <v>7.6619999999999994E-2</v>
    <v>JPYNOK</v>
    <v>JPY/NOK</v>
  </rv>
  <rv s="1">
    <v>1008</v>
  </rv>
  <rv s="0">
    <v>en-US</v>
    <v>avfcw7</v>
    <v>268435456</v>
    <v>1</v>
    <v>Powered by Refinitiv</v>
    <v>0</v>
    <v>KRW/NOK</v>
    <v>2</v>
    <v>28</v>
    <v>Finance</v>
    <v>4</v>
    <v>7.9000000000000008E-3</v>
    <v>7.0299999999999998E-3</v>
    <v>-5.0000000000000002E-5</v>
    <v>-6.7290000000000006E-3</v>
    <v>NOK</v>
    <v>KRW</v>
    <v>7.4700000000000001E-3</v>
    <v>Currency Pair</v>
    <v>44617.707129629627</v>
    <v>7.3699999999999998E-3</v>
    <v>Korean Won/Norwegian Krone FX Cross Rate</v>
    <v>7.43E-3</v>
    <v>7.43E-3</v>
    <v>7.3800000000000003E-3</v>
    <v>KRWNOK</v>
    <v>KRW/NOK</v>
  </rv>
  <rv s="1">
    <v>1010</v>
  </rv>
  <rv s="0">
    <v>en-US</v>
    <v>avkibh</v>
    <v>268435456</v>
    <v>1</v>
    <v>Powered by Refinitiv</v>
    <v>0</v>
    <v>MXN/NOK</v>
    <v>2</v>
    <v>28</v>
    <v>Finance</v>
    <v>4</v>
    <v>0.45090000000000002</v>
    <v>0.3952</v>
    <v>-1.6900000000000001E-3</v>
    <v>-3.8800000000000002E-3</v>
    <v>NOK</v>
    <v>MXN</v>
    <v>0.43959999999999999</v>
    <v>Currency Pair</v>
    <v>44617.707129629627</v>
    <v>0.43280000000000002</v>
    <v>Mexican Peso/Norwegian Krone FX Cross Rate</v>
    <v>0.43519999999999998</v>
    <v>0.43559999999999999</v>
    <v>0.43390000000000001</v>
    <v>MXNNOK</v>
    <v>MXN/NOK</v>
  </rv>
  <rv s="1">
    <v>1012</v>
  </rv>
  <rv s="0">
    <v>en-US</v>
    <v>avjaur</v>
    <v>268435456</v>
    <v>1</v>
    <v>Powered by Refinitiv</v>
    <v>0</v>
    <v>MYR/NOK</v>
    <v>2</v>
    <v>28</v>
    <v>Finance</v>
    <v>4</v>
    <v>2.1724000000000001</v>
    <v>1.98</v>
    <v>-2.3269999999999999E-2</v>
    <v>-1.0915999999999999E-2</v>
    <v>NOK</v>
    <v>MYR</v>
    <v>2.1394000000000002</v>
    <v>Currency Pair</v>
    <v>44617.707129629627</v>
    <v>2.1063000000000001</v>
    <v>Malaysian Ringgit/Norwegian Krone FX Cross Rate</v>
    <v>2.1295999999999999</v>
    <v>2.1316000000000002</v>
    <v>2.1084000000000001</v>
    <v>MYRNOK</v>
    <v>MYR/NOK</v>
  </rv>
  <rv s="1">
    <v>1014</v>
  </rv>
  <rv s="0">
    <v>en-US</v>
    <v>avut7w</v>
    <v>268435456</v>
    <v>1</v>
    <v>Powered by Refinitiv</v>
    <v>0</v>
    <v>SEK/NOK</v>
    <v>2</v>
    <v>28</v>
    <v>Finance</v>
    <v>4</v>
    <v>1.0423</v>
    <v>0.93799999999999994</v>
    <v>-4.1999999999999997E-3</v>
    <v>-4.4479999999999997E-3</v>
    <v>NOK</v>
    <v>SEK</v>
    <v>0.94489999999999996</v>
    <v>Currency Pair</v>
    <v>44617.707129629627</v>
    <v>0.93830000000000002</v>
    <v>Swedish Krona/Norwegian Krone FX Cross Rate</v>
    <v>0.9425</v>
    <v>0.94420000000000004</v>
    <v>0.94</v>
    <v>SEKNOK</v>
    <v>SEK/NOK</v>
  </rv>
  <rv s="1">
    <v>1016</v>
  </rv>
  <rv s="0">
    <v>en-US</v>
    <v>avmmlh</v>
    <v>268435456</v>
    <v>1</v>
    <v>Powered by Refinitiv</v>
    <v>0</v>
    <v>NZD/NOK</v>
    <v>2</v>
    <v>28</v>
    <v>Finance</v>
    <v>4</v>
    <v>6.2874999999999996</v>
    <v>5.7689000000000004</v>
    <v>-2.6200000000000001E-2</v>
    <v>-4.3709999999999999E-3</v>
    <v>NOK</v>
    <v>NZD</v>
    <v>6.0275999999999996</v>
    <v>Currency Pair</v>
    <v>44617.707106481481</v>
    <v>5.9626000000000001</v>
    <v>New Zealand Dollar/Norwegian Krone FX Cross Rate</v>
    <v>5.9946999999999999</v>
    <v>5.9946999999999999</v>
    <v>5.9684999999999997</v>
    <v>NZDNOK</v>
    <v>NZD/NOK</v>
  </rv>
  <rv s="1">
    <v>1018</v>
  </rv>
  <rv s="0">
    <v>en-US</v>
    <v>avpnsm</v>
    <v>268435456</v>
    <v>1</v>
    <v>Powered by Refinitiv</v>
    <v>0</v>
    <v>PHP/NOK</v>
    <v>2</v>
    <v>28</v>
    <v>Finance</v>
    <v>4</v>
    <v>0.18260000000000001</v>
    <v>0.1628</v>
    <v>-2.0600000000000002E-3</v>
    <v>-1.1797999999999999E-2</v>
    <v>NOK</v>
    <v>PHP</v>
    <v>0.17519999999999999</v>
    <v>Currency Pair</v>
    <v>44617.707141203704</v>
    <v>0.1724</v>
    <v>Philippine Peso/Norwegian Krone FX Cross Rate</v>
    <v>0.1744</v>
    <v>0.17460000000000001</v>
    <v>0.1726</v>
    <v>PHPNOK</v>
    <v>PHP/NOK</v>
  </rv>
  <rv s="1">
    <v>1020</v>
  </rv>
  <rv s="0">
    <v>en-US</v>
    <v>avpyf2</v>
    <v>268435456</v>
    <v>1</v>
    <v>Powered by Refinitiv</v>
    <v>0</v>
    <v>PLN/NOK</v>
    <v>2</v>
    <v>28</v>
    <v>Finance</v>
    <v>4</v>
    <v>2.3271999999999999</v>
    <v>2.0945</v>
    <v>-1.9199999999999998E-2</v>
    <v>-8.8710000000000004E-3</v>
    <v>NOK</v>
    <v>PLN</v>
    <v>2.1675</v>
    <v>Currency Pair</v>
    <v>44617.707106481481</v>
    <v>2.1421999999999999</v>
    <v>Polish Zloty/Norwegian Krone FX Cross Rate</v>
    <v>2.1644000000000001</v>
    <v>2.1642999999999999</v>
    <v>2.1450999999999998</v>
    <v>PLNNOK</v>
    <v>PLN/NOK</v>
  </rv>
  <rv s="1">
    <v>1022</v>
  </rv>
  <rv s="0">
    <v>en-US</v>
    <v>avqv9c</v>
    <v>268435456</v>
    <v>1</v>
    <v>Powered by Refinitiv</v>
    <v>0</v>
    <v>RUB/NOK</v>
    <v>2</v>
    <v>28</v>
    <v>Finance</v>
    <v>4</v>
    <v>0.12470000000000001</v>
    <v>9.9199999999999997E-2</v>
    <v>8.0000000000000004E-4</v>
    <v>7.554E-3</v>
    <v>NOK</v>
    <v>RUB</v>
    <v>0.1087</v>
    <v>Currency Pair</v>
    <v>44617.707129629627</v>
    <v>0.1041</v>
    <v>Russian Rouble/Norwegian Krone FX Cross Rate</v>
    <v>0.10580000000000001</v>
    <v>0.10589999999999999</v>
    <v>0.1067</v>
    <v>RUBNOK</v>
    <v>RUB/NOK</v>
  </rv>
  <rv s="1">
    <v>1024</v>
  </rv>
  <rv s="0">
    <v>en-US</v>
    <v>avtb5r</v>
    <v>268435456</v>
    <v>1</v>
    <v>Powered by Refinitiv</v>
    <v>0</v>
    <v>SGD/NOK</v>
    <v>2</v>
    <v>28</v>
    <v>Finance</v>
    <v>4</v>
    <v>6.7145999999999999</v>
    <v>6.1486999999999998</v>
    <v>-6.5100000000000005E-2</v>
    <v>-9.8499999999999994E-3</v>
    <v>NOK</v>
    <v>SGD</v>
    <v>6.6398999999999999</v>
    <v>Currency Pair</v>
    <v>44617.707106481481</v>
    <v>6.5358999999999998</v>
    <v>Singapore Dollar/Norwegian Krone FX Cross Rate</v>
    <v>6.6081000000000003</v>
    <v>6.6090999999999998</v>
    <v>6.5439999999999996</v>
    <v>SGDNOK</v>
    <v>SGD/NOK</v>
  </rv>
  <rv s="1">
    <v>1026</v>
  </rv>
  <rv s="0">
    <v>en-US</v>
    <v>avw1nm</v>
    <v>268435456</v>
    <v>1</v>
    <v>Powered by Refinitiv</v>
    <v>0</v>
    <v>THB/NOK</v>
    <v>2</v>
    <v>28</v>
    <v>Finance</v>
    <v>4</v>
    <v>0.28670000000000001</v>
    <v>0.2475</v>
    <v>-2.2000000000000001E-3</v>
    <v>-8.0169999999999998E-3</v>
    <v>NOK</v>
    <v>THB</v>
    <v>0.27629999999999999</v>
    <v>Currency Pair</v>
    <v>44617.707129629627</v>
    <v>0.27229999999999999</v>
    <v>Thai Baht/Norwegian Krone FX Cross Rate</v>
    <v>0.27410000000000001</v>
    <v>0.27439999999999998</v>
    <v>0.2722</v>
    <v>THBNOK</v>
    <v>THB/NOK</v>
  </rv>
  <rv s="1">
    <v>1028</v>
  </rv>
  <rv s="0">
    <v>en-US</v>
    <v>avwxhw</v>
    <v>268435456</v>
    <v>1</v>
    <v>Powered by Refinitiv</v>
    <v>0</v>
    <v>TRY/NOK</v>
    <v>2</v>
    <v>28</v>
    <v>Finance</v>
    <v>4</v>
    <v>1.2170000000000001</v>
    <v>0.49309999999999998</v>
    <v>0</v>
    <v>0</v>
    <v>NOK</v>
    <v>TRY</v>
    <v>0.64590000000000003</v>
    <v>Currency Pair</v>
    <v>44617.707141203704</v>
    <v>0.63329999999999997</v>
    <v>Turkish Lira/Norwegian Krone FX Cross Rate</v>
    <v>0.63660000000000005</v>
    <v>0.63700000000000001</v>
    <v>0.63700000000000001</v>
    <v>TRYNOK</v>
    <v>TRY/NOK</v>
  </rv>
  <rv s="1">
    <v>1030</v>
  </rv>
  <rv s="0">
    <v>en-US</v>
    <v>avvffr</v>
    <v>268435456</v>
    <v>1</v>
    <v>Powered by Refinitiv</v>
    <v>0</v>
    <v>TWD/NOK</v>
    <v>2</v>
    <v>28</v>
    <v>Finance</v>
    <v>4</v>
    <v>0.33210000000000001</v>
    <v>0.29220000000000002</v>
    <v>-2.8080000000000002E-3</v>
    <v>-8.8019999999999991E-3</v>
    <v>NOK</v>
    <v>TWD</v>
    <v>0.32079999999999997</v>
    <v>Currency Pair</v>
    <v>44617.707106481481</v>
    <v>0.31559999999999999</v>
    <v>Taiwan Dollar/Norwegian Krone FX Cross Rate</v>
    <v>0.31869999999999998</v>
    <v>0.31900000000000001</v>
    <v>0.31619999999999998</v>
    <v>TWDNOK</v>
    <v>TWD/NOK</v>
  </rv>
  <rv s="1">
    <v>1032</v>
  </rv>
  <rv s="0">
    <v>en-US</v>
    <v>avzym7</v>
    <v>268435456</v>
    <v>1</v>
    <v>Powered by Refinitiv</v>
    <v>0</v>
    <v>VND/NOK</v>
    <v>2</v>
    <v>28</v>
    <v>Finance</v>
    <v>4</v>
    <v>4.0240000000000002E-4</v>
    <v>3.5340000000000002E-4</v>
    <v>-4.34E-6</v>
    <v>-1.1067E-2</v>
    <v>NOK</v>
    <v>VND</v>
    <v>3.9379999999999998E-4</v>
    <v>Currency Pair</v>
    <v>44617.707141203704</v>
    <v>3.8749999999999999E-4</v>
    <v>Vietnam Dong/Norwegian Krone FX Cross Rate</v>
    <v>3.9179999999999998E-4</v>
    <v>3.9219999999999999E-4</v>
    <v>3.8779999999999999E-4</v>
    <v>VNDNOK</v>
    <v>VND/NOK</v>
  </rv>
  <rv s="1">
    <v>1034</v>
  </rv>
  <rv s="0">
    <v>en-US</v>
    <v>avtwdm</v>
    <v>268435456</v>
    <v>1</v>
    <v>Powered by Refinitiv</v>
    <v>0</v>
    <v>ZAR/NOK</v>
    <v>2</v>
    <v>28</v>
    <v>Finance</v>
    <v>4</v>
    <v>0.62139999999999995</v>
    <v>0.54369999999999996</v>
    <v>-6.9999999999999999E-4</v>
    <v>-1.201E-3</v>
    <v>NOK</v>
    <v>ZAR</v>
    <v>0.58760000000000001</v>
    <v>Currency Pair</v>
    <v>44617.707129629627</v>
    <v>0.58169999999999999</v>
    <v>South African Rand/Norwegian Krone FX Cross Rate</v>
    <v>0.58289999999999997</v>
    <v>0.58289999999999997</v>
    <v>0.58220000000000005</v>
    <v>ZARNOK</v>
    <v>ZAR/NOK</v>
  </rv>
  <rv s="1">
    <v>1036</v>
  </rv>
  <rv s="0">
    <v>en-US</v>
    <v>avyqww</v>
    <v>268435456</v>
    <v>1</v>
    <v>Powered by Refinitiv</v>
    <v>0</v>
    <v>USD/NZD</v>
    <v>2</v>
    <v>29</v>
    <v>Finance</v>
    <v>4</v>
    <v>1.5314000000000001</v>
    <v>1.339</v>
    <v>-9.7999999999999997E-3</v>
    <v>-6.561E-3</v>
    <v>NZD</v>
    <v>USD</v>
    <v>1.4954000000000001</v>
    <v>Currency Pair</v>
    <v>44617.707048611112</v>
    <v>1.4815</v>
    <v>US Dollar/New Zealand Dollar FX Cross Rate</v>
    <v>1.4937</v>
    <v>1.4937</v>
    <v>1.4839</v>
    <v>USDNZD</v>
    <v>USD/NZD</v>
  </rv>
  <rv s="1">
    <v>1038</v>
  </rv>
  <rv s="0">
    <v>en-US</v>
    <v>av8ysm</v>
    <v>268435456</v>
    <v>1</v>
    <v>Powered by Refinitiv</v>
    <v>0</v>
    <v>EUR/NZD</v>
    <v>2</v>
    <v>29</v>
    <v>Finance</v>
    <v>4</v>
    <v>1.7367999999999999</v>
    <v>1.6048</v>
    <v>-1.1000000000000001E-3</v>
    <v>-6.580999999999999E-4</v>
    <v>NZD</v>
    <v>EUR</v>
    <v>1.6751</v>
    <v>Currency Pair</v>
    <v>44617.707118055558</v>
    <v>1.6639999999999999</v>
    <v>Euro/New Zealand Dollar FX Cross Rate</v>
    <v>1.6715</v>
    <v>1.6715</v>
    <v>1.6704000000000001</v>
    <v>EURNZD</v>
    <v>EUR/NZD</v>
  </rv>
  <rv s="1">
    <v>1040</v>
  </rv>
  <rv s="0">
    <v>en-US</v>
    <v>av51u2</v>
    <v>268435456</v>
    <v>1</v>
    <v>Powered by Refinitiv</v>
    <v>0</v>
    <v>CNY/NZD</v>
    <v>2</v>
    <v>29</v>
    <v>Finance</v>
    <v>4</v>
    <v>0.2407</v>
    <v>0.20760000000000001</v>
    <v>-1.16E-3</v>
    <v>-4.9160000000000002E-3</v>
    <v>NZD</v>
    <v>CNY</v>
    <v>0.23649999999999999</v>
    <v>Currency Pair</v>
    <v>44617.707141203704</v>
    <v>0.2346</v>
    <v>Chinese Renminbi/New Zealand Dollar FX Cross Rate</v>
    <v>0.23599999999999999</v>
    <v>0.23599999999999999</v>
    <v>0.23480000000000001</v>
    <v>CNYNZD</v>
    <v>CNY/NZD</v>
  </rv>
  <rv s="1">
    <v>1042</v>
  </rv>
  <rv s="0">
    <v>en-US</v>
    <v>auxnz2</v>
    <v>268435456</v>
    <v>1</v>
    <v>Powered by Refinitiv</v>
    <v>0</v>
    <v>AUD/NZD</v>
    <v>2</v>
    <v>29</v>
    <v>Finance</v>
    <v>4</v>
    <v>1.1029</v>
    <v>1.0270999999999999</v>
    <v>8.0000000000000004E-4</v>
    <v>7.4779999999999996E-4</v>
    <v>NZD</v>
    <v>AUD</v>
    <v>1.0736000000000001</v>
    <v>Currency Pair</v>
    <v>44617.707152777781</v>
    <v>1.0667</v>
    <v>Australian Dollar/New Zealand Dollar FX Cross Rate</v>
    <v>1.0698000000000001</v>
    <v>1.0698000000000001</v>
    <v>1.0706</v>
    <v>AUDNZD</v>
    <v>AUD/NZD</v>
  </rv>
  <rv s="1">
    <v>1044</v>
  </rv>
  <rv s="0">
    <v>en-US</v>
    <v>av2bc7</v>
    <v>268435456</v>
    <v>1</v>
    <v>Powered by Refinitiv</v>
    <v>0</v>
    <v>BRL/NZD</v>
    <v>2</v>
    <v>29</v>
    <v>Finance</v>
    <v>4</v>
    <v>0.29830000000000001</v>
    <v>0.2369</v>
    <v>-3.65E-3</v>
    <v>-1.2520999999999999E-2</v>
    <v>NZD</v>
    <v>BRL</v>
    <v>0.29289999999999999</v>
    <v>Currency Pair</v>
    <v>44617.707152777781</v>
    <v>0.28710000000000002</v>
    <v>Brazilian Real/New Zealand Dollar FX Cross Rate</v>
    <v>0.29149999999999998</v>
    <v>0.29149999999999998</v>
    <v>0.28789999999999999</v>
    <v>BRLNZD</v>
    <v>BRL/NZD</v>
  </rv>
  <rv s="1">
    <v>1046</v>
  </rv>
  <rv s="0">
    <v>en-US</v>
    <v>av3tec</v>
    <v>268435456</v>
    <v>1</v>
    <v>Powered by Refinitiv</v>
    <v>0</v>
    <v>CAD/NZD</v>
    <v>2</v>
    <v>29</v>
    <v>Finance</v>
    <v>4</v>
    <v>1.1982999999999999</v>
    <v>1.0711999999999999</v>
    <v>-1.5E-3</v>
    <v>-1.2870000000000002E-3</v>
    <v>NZD</v>
    <v>CAD</v>
    <v>1.1675</v>
    <v>Currency Pair</v>
    <v>44617.707118055558</v>
    <v>1.1607000000000001</v>
    <v>Canadian Dollar/New Zealand Dollar FX Cross Rate</v>
    <v>1.1653</v>
    <v>1.1656</v>
    <v>1.1640999999999999</v>
    <v>CADNZD</v>
    <v>CAD/NZD</v>
  </rv>
  <rv s="1">
    <v>1048</v>
  </rv>
  <rv s="0">
    <v>en-US</v>
    <v>avv4kr</v>
    <v>268435456</v>
    <v>1</v>
    <v>Powered by Refinitiv</v>
    <v>0</v>
    <v>CHF/NZD</v>
    <v>2</v>
    <v>29</v>
    <v>Finance</v>
    <v>4</v>
    <v>1.6459999999999999</v>
    <v>1.4767999999999999</v>
    <v>-1.26E-2</v>
    <v>-7.8139999999999998E-3</v>
    <v>NZD</v>
    <v>CHF</v>
    <v>1.6173</v>
    <v>Currency Pair</v>
    <v>44617.707118055558</v>
    <v>1.5978000000000001</v>
    <v>Swiss Franc/New Zealand Dollar FX Cross Rate</v>
    <v>1.6125</v>
    <v>1.6125</v>
    <v>1.5999000000000001</v>
    <v>CHFNZD</v>
    <v>CHF/NZD</v>
  </rv>
  <rv s="1">
    <v>1050</v>
  </rv>
  <rv s="0">
    <v>en-US</v>
    <v>av6uim</v>
    <v>268435456</v>
    <v>1</v>
    <v>Powered by Refinitiv</v>
    <v>0</v>
    <v>CZK/NZD</v>
    <v>2</v>
    <v>29</v>
    <v>Finance</v>
    <v>4</v>
    <v>7.1459999999999996E-2</v>
    <v>6.2509999999999996E-2</v>
    <v>1.6000000000000001E-4</v>
    <v>2.372E-3</v>
    <v>NZD</v>
    <v>CZK</v>
    <v>6.7699999999999996E-2</v>
    <v>Currency Pair</v>
    <v>44617.707141203704</v>
    <v>6.6750000000000004E-2</v>
    <v>Czech Koruna/New Zealand Dollar FX Cross Rate</v>
    <v>6.7449999999999996E-2</v>
    <v>6.7449999999999996E-2</v>
    <v>6.7610000000000003E-2</v>
    <v>CZKNZD</v>
    <v>CZK/NZD</v>
  </rv>
  <rv s="1">
    <v>1052</v>
  </rv>
  <rv s="0">
    <v>en-US</v>
    <v>av7652</v>
    <v>268435456</v>
    <v>1</v>
    <v>Powered by Refinitiv</v>
    <v>0</v>
    <v>DKK/NZD</v>
    <v>2</v>
    <v>29</v>
    <v>Finance</v>
    <v>4</v>
    <v>0.23330000000000001</v>
    <v>0.21579999999999999</v>
    <v>-2.0000000000000001E-4</v>
    <v>-8.9050000000000002E-4</v>
    <v>NZD</v>
    <v>DKK</v>
    <v>0.22509999999999999</v>
    <v>Currency Pair</v>
    <v>44617.707141203704</v>
    <v>0.22359999999999999</v>
    <v>Danish Krone/New Zealand Dollar FX Cross Rate</v>
    <v>0.22459999999999999</v>
    <v>0.22459999999999999</v>
    <v>0.22439999999999999</v>
    <v>DKKNZD</v>
    <v>DKK/NZD</v>
  </rv>
  <rv s="1">
    <v>1054</v>
  </rv>
  <rv s="0">
    <v>en-US</v>
    <v>avygbh</v>
    <v>268435456</v>
    <v>1</v>
    <v>Powered by Refinitiv</v>
    <v>0</v>
    <v>GBP/NZD</v>
    <v>2</v>
    <v>29</v>
    <v>Finance</v>
    <v>4</v>
    <v>2.0531000000000001</v>
    <v>1.8836999999999999</v>
    <v>-0.01</v>
    <v>-5.006E-3</v>
    <v>NZD</v>
    <v>GBP</v>
    <v>2.0030999999999999</v>
    <v>Currency Pair</v>
    <v>44617.707141203704</v>
    <v>1.9845999999999999</v>
    <v>UK Pound Sterling/New Zealand Dollar FX Cross Rate</v>
    <v>1.9978</v>
    <v>1.9978</v>
    <v>1.9878</v>
    <v>GBPNZD</v>
    <v>GBP/NZD</v>
  </rv>
  <rv s="1">
    <v>1056</v>
  </rv>
  <rv s="0">
    <v>en-US</v>
    <v>avbpbh</v>
    <v>268435456</v>
    <v>1</v>
    <v>Powered by Refinitiv</v>
    <v>0</v>
    <v>HKD/NZD</v>
    <v>2</v>
    <v>29</v>
    <v>Finance</v>
    <v>4</v>
    <v>0.19650000000000001</v>
    <v>0.17269999999999999</v>
    <v>-1.2999999999999999E-3</v>
    <v>-6.796E-3</v>
    <v>NZD</v>
    <v>HKD</v>
    <v>0.1915</v>
    <v>Currency Pair</v>
    <v>44617.707129629627</v>
    <v>0.18970000000000001</v>
    <v>Hong Kong Dollar/New Zealand Dollar FX Cross Rate</v>
    <v>0.1913</v>
    <v>0.1913</v>
    <v>0.19</v>
    <v>HKDNZD</v>
    <v>HKD/NZD</v>
  </rv>
  <rv s="1">
    <v>1058</v>
  </rv>
  <rv s="0">
    <v>en-US</v>
    <v>avbzww</v>
    <v>268435456</v>
    <v>1</v>
    <v>Powered by Refinitiv</v>
    <v>0</v>
    <v>HUF/NZD</v>
    <v>2</v>
    <v>29</v>
    <v>Finance</v>
    <v>4</v>
    <v>4.9090000000000002E-3</v>
    <v>4.3210000000000002E-3</v>
    <v>5.0000000000000004E-6</v>
    <v>1.0970000000000001E-3</v>
    <v>NZD</v>
    <v>HUF</v>
    <v>4.5700000000000003E-3</v>
    <v>Currency Pair</v>
    <v>44617.707141203704</v>
    <v>4.5139999999999998E-3</v>
    <v>Hungarian Forint/New Zealand Dollar FX Cross Rate</v>
    <v>4.5589999999999997E-3</v>
    <v>4.5589999999999997E-3</v>
    <v>4.5640000000000003E-3</v>
    <v>HUFNZD</v>
    <v>HUF/NZD</v>
  </rv>
  <rv s="1">
    <v>1060</v>
  </rv>
  <rv s="0">
    <v>en-US</v>
    <v>avcwr7</v>
    <v>268435456</v>
    <v>1</v>
    <v>Powered by Refinitiv</v>
    <v>0</v>
    <v>IDR/NZD</v>
    <v>2</v>
    <v>29</v>
    <v>Finance</v>
    <v>4</v>
    <v>1.064E-4</v>
    <v>9.4580000000000006E-5</v>
    <v>-5.8999999999999996E-7</v>
    <v>-5.6820000000000004E-3</v>
    <v>NZD</v>
    <v>IDR</v>
    <v>1.0399999999999999E-4</v>
    <v>Currency Pair</v>
    <v>44617.707141203704</v>
    <v>1.031E-4</v>
    <v>Indonesian Rupiah/New Zealand Dollar FX Cross Rate</v>
    <v>1.038E-4</v>
    <v>1.038E-4</v>
    <v>1.032E-4</v>
    <v>IDRNZD</v>
    <v>IDR/NZD</v>
  </rv>
  <rv s="1">
    <v>1062</v>
  </rv>
  <rv s="0">
    <v>en-US</v>
    <v>avcm5r</v>
    <v>268435456</v>
    <v>1</v>
    <v>Powered by Refinitiv</v>
    <v>0</v>
    <v>INR/NZD</v>
    <v>2</v>
    <v>29</v>
    <v>Finance</v>
    <v>4</v>
    <v>2.0420000000000001E-2</v>
    <v>1.8350000000000002E-2</v>
    <v>-9.9999999999999995E-7</v>
    <v>-5.0639999999999996E-5</v>
    <v>NZD</v>
    <v>INR</v>
    <v>1.9820000000000001E-2</v>
    <v>Currency Pair</v>
    <v>44617.707048611112</v>
    <v>1.9720000000000001E-2</v>
    <v>Indian Rupee/New Zealand Dollar FX Cross Rate</v>
    <v>1.975E-2</v>
    <v>1.975E-2</v>
    <v>1.975E-2</v>
    <v>INRNZD</v>
    <v>INR/NZD</v>
  </rv>
  <rv s="1">
    <v>1064</v>
  </rv>
  <rv s="0">
    <v>en-US</v>
    <v>ave57w</v>
    <v>268435456</v>
    <v>1</v>
    <v>Powered by Refinitiv</v>
    <v>0</v>
    <v>JPY/NZD</v>
    <v>2</v>
    <v>29</v>
    <v>Finance</v>
    <v>4</v>
    <v>1.341E-2</v>
    <v>1.2109999999999999E-2</v>
    <v>-9.3999999999999994E-5</v>
    <v>-7.2719999999999998E-3</v>
    <v>NZD</v>
    <v>JPY</v>
    <v>1.2970000000000001E-2</v>
    <v>Currency Pair</v>
    <v>44617.707141203704</v>
    <v>1.282E-2</v>
    <v>Japanese Yen/New Zealand Dollar FX Cross Rate</v>
    <v>1.2930000000000001E-2</v>
    <v>1.2930000000000001E-2</v>
    <v>1.2829999999999999E-2</v>
    <v>JPYNZD</v>
    <v>JPY/NZD</v>
  </rv>
  <rv s="1">
    <v>1066</v>
  </rv>
  <rv s="0">
    <v>en-US</v>
    <v>avfcnm</v>
    <v>268435456</v>
    <v>1</v>
    <v>Powered by Refinitiv</v>
    <v>0</v>
    <v>KRW/NZD</v>
    <v>2</v>
    <v>29</v>
    <v>Finance</v>
    <v>4</v>
    <v>1.2769999999999999E-3</v>
    <v>1.1609999999999999E-3</v>
    <v>-2.2000000000000001E-6</v>
    <v>-1.7769999999999999E-3</v>
    <v>NZD</v>
    <v>KRW</v>
    <v>1.2440000000000001E-3</v>
    <v>Currency Pair</v>
    <v>44617.707141203704</v>
    <v>1.235E-3</v>
    <v>Korean Won/New Zealand Dollar FX Cross Rate</v>
    <v>1.238E-3</v>
    <v>1.238E-3</v>
    <v>1.2359999999999999E-3</v>
    <v>KRWNZD</v>
    <v>KRW/NZD</v>
  </rv>
  <rv s="1">
    <v>1068</v>
  </rv>
  <rv s="0">
    <v>en-US</v>
    <v>avki2w</v>
    <v>268435456</v>
    <v>1</v>
    <v>Powered by Refinitiv</v>
    <v>0</v>
    <v>MXN/NZD</v>
    <v>2</v>
    <v>29</v>
    <v>Finance</v>
    <v>4</v>
    <v>7.4230000000000004E-2</v>
    <v>6.4240000000000005E-2</v>
    <v>6.3999999999999997E-5</v>
    <v>8.8130000000000001E-4</v>
    <v>NZD</v>
    <v>MXN</v>
    <v>7.2969999999999993E-2</v>
    <v>Currency Pair</v>
    <v>44617.707048611112</v>
    <v>7.2480000000000003E-2</v>
    <v>Mexican Peso/New Zealand Dollar FX Cross Rate</v>
    <v>7.2620000000000004E-2</v>
    <v>7.2620000000000004E-2</v>
    <v>7.2679999999999995E-2</v>
    <v>MXNNZD</v>
    <v>MXN/NZD</v>
  </rv>
  <rv s="1">
    <v>1070</v>
  </rv>
  <rv s="0">
    <v>en-US</v>
    <v>avjam7</v>
    <v>268435456</v>
    <v>1</v>
    <v>Powered by Refinitiv</v>
    <v>0</v>
    <v>MYR/NZD</v>
    <v>2</v>
    <v>29</v>
    <v>Finance</v>
    <v>4</v>
    <v>0.36530000000000001</v>
    <v>0.32969999999999999</v>
    <v>-2.3E-3</v>
    <v>-6.4720000000000003E-3</v>
    <v>NZD</v>
    <v>MYR</v>
    <v>0.35589999999999999</v>
    <v>Currency Pair</v>
    <v>44617.707141203704</v>
    <v>0.35289999999999999</v>
    <v>Malaysian Ringgit/New Zealand Dollar FX Cross Rate</v>
    <v>0.35539999999999999</v>
    <v>0.35539999999999999</v>
    <v>0.35310000000000002</v>
    <v>MYRNZD</v>
    <v>MYR/NZD</v>
  </rv>
  <rv s="1">
    <v>1072</v>
  </rv>
  <rv s="0">
    <v>en-US</v>
    <v>avnja2</v>
    <v>268435456</v>
    <v>1</v>
    <v>Powered by Refinitiv</v>
    <v>0</v>
    <v>NOK/NZD</v>
    <v>2</v>
    <v>29</v>
    <v>Finance</v>
    <v>4</v>
    <v>0.1729</v>
    <v>0.1573</v>
    <v>7.5000000000000002E-4</v>
    <v>4.5000000000000005E-3</v>
    <v>NZD</v>
    <v>NOK</v>
    <v>0.16769999999999999</v>
    <v>Currency Pair</v>
    <v>44617.707129629627</v>
    <v>0.16589999999999999</v>
    <v>Norwegian Krone/New Zealand Dollar FX Cross Rate</v>
    <v>0.16669999999999999</v>
    <v>0.16669999999999999</v>
    <v>0.16739999999999999</v>
    <v>NOKNZD</v>
    <v>NOK/NZD</v>
  </rv>
  <rv s="1">
    <v>1074</v>
  </rv>
  <rv s="0">
    <v>en-US</v>
    <v>avpnk2</v>
    <v>268435456</v>
    <v>1</v>
    <v>Powered by Refinitiv</v>
    <v>0</v>
    <v>PHP/NZD</v>
    <v>2</v>
    <v>29</v>
    <v>Finance</v>
    <v>4</v>
    <v>2.9899999999999999E-2</v>
    <v>2.7199999999999998E-2</v>
    <v>-2.0000000000000001E-4</v>
    <v>-6.8730000000000006E-3</v>
    <v>NZD</v>
    <v>PHP</v>
    <v>2.92E-2</v>
    <v>Currency Pair</v>
    <v>44617.707141203704</v>
    <v>2.8899999999999999E-2</v>
    <v>Philippine Peso/New Zealand Dollar FX Cross Rate</v>
    <v>2.9100000000000001E-2</v>
    <v>2.9100000000000001E-2</v>
    <v>2.8899999999999999E-2</v>
    <v>PHPNZD</v>
    <v>PHP/NZD</v>
  </rv>
  <rv s="1">
    <v>1076</v>
  </rv>
  <rv s="0">
    <v>en-US</v>
    <v>avpy6h</v>
    <v>268435456</v>
    <v>1</v>
    <v>Powered by Refinitiv</v>
    <v>0</v>
    <v>PLN/NZD</v>
    <v>2</v>
    <v>29</v>
    <v>Finance</v>
    <v>4</v>
    <v>0.38169999999999998</v>
    <v>0.34060000000000001</v>
    <v>-1.5E-3</v>
    <v>-4.1570000000000001E-3</v>
    <v>NZD</v>
    <v>PLN</v>
    <v>0.3614</v>
    <v>Currency Pair</v>
    <v>44617.707141203704</v>
    <v>0.35680000000000001</v>
    <v>Polish Zloty/New Zealand Dollar FX Cross Rate</v>
    <v>0.36080000000000001</v>
    <v>0.36080000000000001</v>
    <v>0.35930000000000001</v>
    <v>PLNNZD</v>
    <v>PLN/NZD</v>
  </rv>
  <rv s="1">
    <v>1078</v>
  </rv>
  <rv s="0">
    <v>en-US</v>
    <v>avquzr</v>
    <v>268435456</v>
    <v>1</v>
    <v>Powered by Refinitiv</v>
    <v>0</v>
    <v>RUB/NZD</v>
    <v>2</v>
    <v>29</v>
    <v>Finance</v>
    <v>4</v>
    <v>2.019E-2</v>
    <v>1.644E-2</v>
    <v>2.2000000000000001E-4</v>
    <v>1.2458E-2</v>
    <v>NZD</v>
    <v>RUB</v>
    <v>1.8169999999999999E-2</v>
    <v>Currency Pair</v>
    <v>44617.707129629627</v>
    <v>1.7340000000000001E-2</v>
    <v>Russian Rouble/New Zealand Dollar FX Cross Rate</v>
    <v>1.7659999999999999E-2</v>
    <v>1.7659999999999999E-2</v>
    <v>1.788E-2</v>
    <v>RUBNZD</v>
    <v>RUB/NZD</v>
  </rv>
  <rv s="1">
    <v>1080</v>
  </rv>
  <rv s="0">
    <v>en-US</v>
    <v>avusyc</v>
    <v>268435456</v>
    <v>1</v>
    <v>Powered by Refinitiv</v>
    <v>0</v>
    <v>SEK/NZD</v>
    <v>2</v>
    <v>29</v>
    <v>Finance</v>
    <v>4</v>
    <v>0.16889999999999999</v>
    <v>0.15529999999999999</v>
    <v>0</v>
    <v>0</v>
    <v>NZD</v>
    <v>SEK</v>
    <v>0.15770000000000001</v>
    <v>Currency Pair</v>
    <v>44617.70716435185</v>
    <v>0.15640000000000001</v>
    <v>Swedish Krona/New Zealand Dollar FX Cross Rate</v>
    <v>0.15709999999999999</v>
    <v>0.15740000000000001</v>
    <v>0.15740000000000001</v>
    <v>SEKNZD</v>
    <v>SEK/NZD</v>
  </rv>
  <rv s="1">
    <v>1082</v>
  </rv>
  <rv s="0">
    <v>en-US</v>
    <v>avtaw7</v>
    <v>268435456</v>
    <v>1</v>
    <v>Powered by Refinitiv</v>
    <v>0</v>
    <v>SGD/NZD</v>
    <v>2</v>
    <v>29</v>
    <v>Finance</v>
    <v>4</v>
    <v>1.1286</v>
    <v>1.0164</v>
    <v>-5.7000000000000002E-3</v>
    <v>-5.1729999999999996E-3</v>
    <v>NZD</v>
    <v>SGD</v>
    <v>1.1037999999999999</v>
    <v>Currency Pair</v>
    <v>44617.707118055558</v>
    <v>1.0951</v>
    <v>Singapore Dollar/New Zealand Dollar FX Cross Rate</v>
    <v>1.1016999999999999</v>
    <v>1.1017999999999999</v>
    <v>1.0961000000000001</v>
    <v>SGDNZD</v>
    <v>SGD/NZD</v>
  </rv>
  <rv s="1">
    <v>1084</v>
  </rv>
  <rv s="0">
    <v>en-US</v>
    <v>avw1f2</v>
    <v>268435456</v>
    <v>1</v>
    <v>Powered by Refinitiv</v>
    <v>0</v>
    <v>THB/NZD</v>
    <v>2</v>
    <v>29</v>
    <v>Finance</v>
    <v>4</v>
    <v>4.6769999999999999E-2</v>
    <v>4.1509999999999998E-2</v>
    <v>-1.5799999999999999E-4</v>
    <v>-3.454E-3</v>
    <v>NZD</v>
    <v>THB</v>
    <v>4.5999999999999999E-2</v>
    <v>Currency Pair</v>
    <v>44617.707141203704</v>
    <v>4.5620000000000001E-2</v>
    <v>Thai Baht/New Zealand Dollar FX Cross Rate</v>
    <v>4.5749999999999999E-2</v>
    <v>4.5749999999999999E-2</v>
    <v>4.5589999999999999E-2</v>
    <v>THBNZD</v>
    <v>THB/NZD</v>
  </rv>
  <rv s="1">
    <v>1086</v>
  </rv>
  <rv s="0">
    <v>en-US</v>
    <v>avwx9c</v>
    <v>268435456</v>
    <v>1</v>
    <v>Powered by Refinitiv</v>
    <v>0</v>
    <v>TRY/NZD</v>
    <v>2</v>
    <v>29</v>
    <v>Finance</v>
    <v>4</v>
    <v>0.1971</v>
    <v>8.1000000000000003E-2</v>
    <v>5.0000000000000001E-4</v>
    <v>4.7080000000000004E-3</v>
    <v>NZD</v>
    <v>TRY</v>
    <v>0.10780000000000001</v>
    <v>Currency Pair</v>
    <v>44617.707141203704</v>
    <v>0.1056</v>
    <v>Turkish Lira/New Zealand Dollar FX Cross Rate</v>
    <v>0.1062</v>
    <v>0.1062</v>
    <v>0.1067</v>
    <v>TRYNZD</v>
    <v>TRY/NZD</v>
  </rv>
  <rv s="1">
    <v>1088</v>
  </rv>
  <rv s="0">
    <v>en-US</v>
    <v>avvf77</v>
    <v>268435456</v>
    <v>1</v>
    <v>Powered by Refinitiv</v>
    <v>0</v>
    <v>TWD/NZD</v>
    <v>2</v>
    <v>29</v>
    <v>Finance</v>
    <v>4</v>
    <v>5.5E-2</v>
    <v>4.8149999999999998E-2</v>
    <v>-2.3000000000000001E-4</v>
    <v>-4.3239999999999997E-3</v>
    <v>NZD</v>
    <v>TWD</v>
    <v>5.3350000000000002E-2</v>
    <v>Currency Pair</v>
    <v>44617.707141203704</v>
    <v>5.289E-2</v>
    <v>Taiwan Dollar/New Zealand Dollar FX Cross Rate</v>
    <v>5.3190000000000001E-2</v>
    <v>5.3190000000000001E-2</v>
    <v>5.296E-2</v>
    <v>TWDNZD</v>
    <v>TWD/NZD</v>
  </rv>
  <rv s="1">
    <v>1090</v>
  </rv>
  <rv s="2">
    <v>en-US</v>
    <v>avzydm</v>
    <v>268435456</v>
    <v>1</v>
    <v>Powered by Refinitiv</v>
    <v>5</v>
    <v>VND/NZD</v>
    <v>2</v>
    <v>30</v>
    <v>Finance</v>
    <v>4</v>
    <v>6.7589999999999995E-5</v>
    <v>5.8130000000000001E-5</v>
    <v>-4.3000000000000001E-7</v>
    <v>NZD</v>
    <v>VND</v>
    <v>6.546E-5</v>
    <v>Currency Pair</v>
    <v>44617.707141203704</v>
    <v>6.4919999999999995E-5</v>
    <v>Vietnam Dong/New Zealand Dollar FX Cross Rate</v>
    <v>6.5380000000000001E-5</v>
    <v>6.5380000000000001E-5</v>
    <v>6.4950000000000007E-5</v>
    <v>VNDNZD</v>
    <v>VND/NZD</v>
  </rv>
  <rv s="1">
    <v>1092</v>
  </rv>
  <rv s="0">
    <v>en-US</v>
    <v>avtw52</v>
    <v>268435456</v>
    <v>1</v>
    <v>Powered by Refinitiv</v>
    <v>0</v>
    <v>ZAR/NZD</v>
    <v>2</v>
    <v>29</v>
    <v>Finance</v>
    <v>4</v>
    <v>0.1037</v>
    <v>8.9499999999999996E-2</v>
    <v>2.9999999999999997E-4</v>
    <v>3.0859999999999998E-3</v>
    <v>NZD</v>
    <v>ZAR</v>
    <v>9.8100000000000007E-2</v>
    <v>Currency Pair</v>
    <v>44617.707118055558</v>
    <v>9.69E-2</v>
    <v>South African Rand/New Zealand Dollar FX Cross Rate</v>
    <v>9.7199999999999995E-2</v>
    <v>9.7199999999999995E-2</v>
    <v>9.7500000000000003E-2</v>
    <v>ZARNZD</v>
    <v>ZAR/NZD</v>
  </rv>
  <rv s="1">
    <v>1094</v>
  </rv>
  <rv s="0">
    <v>en-US</v>
    <v>avyrqh</v>
    <v>268435456</v>
    <v>1</v>
    <v>Powered by Refinitiv</v>
    <v>0</v>
    <v>USD/PHP</v>
    <v>2</v>
    <v>31</v>
    <v>Finance</v>
    <v>4</v>
    <v>51.618000000000002</v>
    <v>47.49</v>
    <v>2.5000000000000001E-2</v>
    <v>4.8739999999999998E-4</v>
    <v>PHP</v>
    <v>USD</v>
    <v>51.38</v>
    <v>Currency Pair</v>
    <v>44617.685868055552</v>
    <v>51.27</v>
    <v>US Dollar/Philippine Peso FX Spot Rate</v>
    <v>51.29</v>
    <v>51.29</v>
    <v>51.314999999999998</v>
    <v>USDPHP</v>
    <v>USD/PHP</v>
  </rv>
  <rv s="1">
    <v>1096</v>
  </rv>
  <rv s="0">
    <v>en-US</v>
    <v>av8zm7</v>
    <v>268435456</v>
    <v>1</v>
    <v>Powered by Refinitiv</v>
    <v>0</v>
    <v>EUR/PHP</v>
    <v>2</v>
    <v>31</v>
    <v>Finance</v>
    <v>4</v>
    <v>60.286999999999999</v>
    <v>56.018999999999998</v>
    <v>0.371</v>
    <v>6.4640000000000001E-3</v>
    <v>PHP</v>
    <v>EUR</v>
    <v>57.801000000000002</v>
    <v>Currency Pair</v>
    <v>44617.707118055558</v>
    <v>57.308999999999997</v>
    <v>Euro/Philippine Peso FX Cross Rate</v>
    <v>57.399000000000001</v>
    <v>57.399000000000001</v>
    <v>57.77</v>
    <v>EURPHP</v>
    <v>EUR/PHP</v>
  </rv>
  <rv s="1">
    <v>1098</v>
  </rv>
  <rv s="0">
    <v>en-US</v>
    <v>av52nm</v>
    <v>268435456</v>
    <v>1</v>
    <v>Powered by Refinitiv</v>
    <v>0</v>
    <v>CNY/PHP</v>
    <v>2</v>
    <v>31</v>
    <v>Finance</v>
    <v>4</v>
    <v>8.1412999999999993</v>
    <v>7.3578000000000001</v>
    <v>1.9199999999999998E-2</v>
    <v>2.3699999999999997E-3</v>
    <v>PHP</v>
    <v>CNY</v>
    <v>8.1353000000000009</v>
    <v>Currency Pair</v>
    <v>44617.685868055552</v>
    <v>8.1016999999999992</v>
    <v>Chinese Renminbi/Philippine Peso FX Cross Rate</v>
    <v>8.1027000000000005</v>
    <v>8.1027000000000005</v>
    <v>8.1219000000000001</v>
    <v>CNYPHP</v>
    <v>CNY/PHP</v>
  </rv>
  <rv s="1">
    <v>1100</v>
  </rv>
  <rv s="0">
    <v>en-US</v>
    <v>auxosm</v>
    <v>268435456</v>
    <v>1</v>
    <v>Powered by Refinitiv</v>
    <v>0</v>
    <v>AUD/PHP</v>
    <v>2</v>
    <v>31</v>
    <v>Finance</v>
    <v>4</v>
    <v>38.924999999999997</v>
    <v>35.255000000000003</v>
    <v>0.29499999999999998</v>
    <v>8.0309999999999999E-3</v>
    <v>PHP</v>
    <v>AUD</v>
    <v>37.125999999999998</v>
    <v>Currency Pair</v>
    <v>44617.707083333335</v>
    <v>36.631</v>
    <v>Australian Dollar/Philippine Peso FX Cross Rate</v>
    <v>36.734000000000002</v>
    <v>36.734000000000002</v>
    <v>37.029000000000003</v>
    <v>AUDPHP</v>
    <v>AUD/PHP</v>
  </rv>
  <rv s="1">
    <v>1102</v>
  </rv>
  <rv s="0">
    <v>en-US</v>
    <v>av2c5r</v>
    <v>268435456</v>
    <v>1</v>
    <v>Powered by Refinitiv</v>
    <v>0</v>
    <v>BRL/PHP</v>
    <v>2</v>
    <v>31</v>
    <v>Finance</v>
    <v>4</v>
    <v>10.274699999999999</v>
    <v>8.2461000000000002</v>
    <v>-5.2499999999999998E-2</v>
    <v>-5.2449999999999997E-3</v>
    <v>PHP</v>
    <v>BRL</v>
    <v>10.1006</v>
    <v>Currency Pair</v>
    <v>44617.707152777781</v>
    <v>9.9293999999999993</v>
    <v>Brazilian Real/Philippine Peso FX Cross Rate</v>
    <v>10.009600000000001</v>
    <v>10.009600000000001</v>
    <v>9.9571000000000005</v>
    <v>BRLPHP</v>
    <v>BRL/PHP</v>
  </rv>
  <rv s="1">
    <v>1104</v>
  </rv>
  <rv s="0">
    <v>en-US</v>
    <v>av3u7w</v>
    <v>268435456</v>
    <v>1</v>
    <v>Powered by Refinitiv</v>
    <v>0</v>
    <v>CAD/PHP</v>
    <v>2</v>
    <v>31</v>
    <v>Finance</v>
    <v>4</v>
    <v>41.36</v>
    <v>38.17</v>
    <v>0.23</v>
    <v>5.7460000000000002E-3</v>
    <v>PHP</v>
    <v>CAD</v>
    <v>40.28</v>
    <v>Currency Pair</v>
    <v>44617.707094907404</v>
    <v>40.020000000000003</v>
    <v>Canadian Dollar/Philippine Peso FX Cross Rate</v>
    <v>40.01</v>
    <v>40.03</v>
    <v>40.26</v>
    <v>CADPHP</v>
    <v>CAD/PHP</v>
  </rv>
  <rv s="1">
    <v>1106</v>
  </rv>
  <rv s="0">
    <v>en-US</v>
    <v>avv5ec</v>
    <v>268435456</v>
    <v>1</v>
    <v>Powered by Refinitiv</v>
    <v>0</v>
    <v>CHF/PHP</v>
    <v>2</v>
    <v>31</v>
    <v>Finance</v>
    <v>4</v>
    <v>56.486199999999997</v>
    <v>51.195799999999998</v>
    <v>-5.0599999999999999E-2</v>
    <v>-9.1379999999999999E-4</v>
    <v>PHP</v>
    <v>CHF</v>
    <v>55.6218</v>
    <v>Currency Pair</v>
    <v>44617.707141203704</v>
    <v>55.283900000000003</v>
    <v>Swiss Franc/Philippine Peso FX Cross Rate</v>
    <v>55.394799999999996</v>
    <v>55.370800000000003</v>
    <v>55.3202</v>
    <v>CHFPHP</v>
    <v>CHF/PHP</v>
  </rv>
  <rv s="1">
    <v>1108</v>
  </rv>
  <rv s="0">
    <v>en-US</v>
    <v>av6vc7</v>
    <v>268435456</v>
    <v>1</v>
    <v>Powered by Refinitiv</v>
    <v>0</v>
    <v>CZK/PHP</v>
    <v>2</v>
    <v>31</v>
    <v>Finance</v>
    <v>4</v>
    <v>2.4363000000000001</v>
    <v>2.1680999999999999</v>
    <v>2.2200000000000001E-2</v>
    <v>9.5849999999999998E-3</v>
    <v>PHP</v>
    <v>CZK</v>
    <v>2.3414999999999999</v>
    <v>Currency Pair</v>
    <v>44617.707025462965</v>
    <v>2.2949000000000002</v>
    <v>Czech Koruna/Philippine Peso FX Cross Rate</v>
    <v>2.3184999999999998</v>
    <v>2.3161</v>
    <v>2.3382999999999998</v>
    <v>CZKPHP</v>
    <v>CZK/PHP</v>
  </rv>
  <rv s="1">
    <v>1110</v>
  </rv>
  <rv s="0">
    <v>en-US</v>
    <v>av76xm</v>
    <v>268435456</v>
    <v>1</v>
    <v>Powered by Refinitiv</v>
    <v>0</v>
    <v>DKK/PHP</v>
    <v>2</v>
    <v>31</v>
    <v>Finance</v>
    <v>4</v>
    <v>8.1054999999999993</v>
    <v>7.5332999999999997</v>
    <v>4.9500000000000002E-2</v>
    <v>6.4170000000000008E-3</v>
    <v>PHP</v>
    <v>DKK</v>
    <v>7.7674000000000003</v>
    <v>Currency Pair</v>
    <v>44617.707129629627</v>
    <v>7.7005999999999997</v>
    <v>Danish Krone/Philippine Peso FX Cross Rate</v>
    <v>7.7141999999999999</v>
    <v>7.7138999999999998</v>
    <v>7.7633999999999999</v>
    <v>DKKPHP</v>
    <v>DKK/PHP</v>
  </rv>
  <rv s="1">
    <v>1112</v>
  </rv>
  <rv s="0">
    <v>en-US</v>
    <v>avyh52</v>
    <v>268435456</v>
    <v>1</v>
    <v>Powered by Refinitiv</v>
    <v>0</v>
    <v>GBP/PHP</v>
    <v>2</v>
    <v>31</v>
    <v>Finance</v>
    <v>4</v>
    <v>70.632599999999996</v>
    <v>65.739199999999997</v>
    <v>0.1822</v>
    <v>2.6559999999999999E-3</v>
    <v>PHP</v>
    <v>GBP</v>
    <v>68.942499999999995</v>
    <v>Currency Pair</v>
    <v>44617.707118055558</v>
    <v>68.553100000000001</v>
    <v>UK Pound Sterling/Philippine Peso FX Cross Rate</v>
    <v>68.605500000000006</v>
    <v>68.600399999999993</v>
    <v>68.782600000000002</v>
    <v>GBPPHP</v>
    <v>GBP/PHP</v>
  </rv>
  <rv s="1">
    <v>1114</v>
  </rv>
  <rv s="0">
    <v>en-US</v>
    <v>avbq52</v>
    <v>268435456</v>
    <v>1</v>
    <v>Powered by Refinitiv</v>
    <v>0</v>
    <v>HKD/PHP</v>
    <v>2</v>
    <v>31</v>
    <v>Finance</v>
    <v>4</v>
    <v>6.6241000000000003</v>
    <v>6.1212999999999997</v>
    <v>2.3E-3</v>
    <v>3.501E-4</v>
    <v>PHP</v>
    <v>HKD</v>
    <v>6.5808999999999997</v>
    <v>Currency Pair</v>
    <v>44617.707094907404</v>
    <v>6.5659999999999998</v>
    <v>Hong Kong Dollar/Philippine Peso FX Cross Rate</v>
    <v>6.569</v>
    <v>6.5689000000000002</v>
    <v>6.5712000000000002</v>
    <v>HKDPHP</v>
    <v>HKD/PHP</v>
  </rv>
  <rv s="1">
    <v>1116</v>
  </rv>
  <rv s="0">
    <v>en-US</v>
    <v>avc1qh</v>
    <v>268435456</v>
    <v>1</v>
    <v>Powered by Refinitiv</v>
    <v>0</v>
    <v>HUF/PHP</v>
    <v>2</v>
    <v>31</v>
    <v>Finance</v>
    <v>4</v>
    <v>0.17169999999999999</v>
    <v>0.1479</v>
    <v>1.2999999999999999E-3</v>
    <v>8.3070000000000001E-3</v>
    <v>PHP</v>
    <v>HUF</v>
    <v>0.15809999999999999</v>
    <v>Currency Pair</v>
    <v>44617.707094907404</v>
    <v>0.15529999999999999</v>
    <v>Hungarian Forint/Philippine Peso FX Cross Rate</v>
    <v>0.15659999999999999</v>
    <v>0.1565</v>
    <v>0.1578</v>
    <v>HUFPHP</v>
    <v>HUF/PHP</v>
  </rv>
  <rv s="1">
    <v>1118</v>
  </rv>
  <rv s="0">
    <v>en-US</v>
    <v>avcxkr</v>
    <v>268435456</v>
    <v>1</v>
    <v>Powered by Refinitiv</v>
    <v>0</v>
    <v>IDR/PHP</v>
    <v>2</v>
    <v>31</v>
    <v>Finance</v>
    <v>4</v>
    <v>3.6110000000000001E-3</v>
    <v>3.3040000000000001E-3</v>
    <v>5.6999999999999996E-6</v>
    <v>1.5989999999999999E-3</v>
    <v>PHP</v>
    <v>IDR</v>
    <v>3.5739999999999999E-3</v>
    <v>Currency Pair</v>
    <v>44617.685868055552</v>
    <v>3.565E-3</v>
    <v>Indonesian Rupiah/Philippine Peso FX Cross Rate</v>
    <v>3.5660000000000002E-3</v>
    <v>3.5660000000000002E-3</v>
    <v>3.571E-3</v>
    <v>IDRPHP</v>
    <v>IDR/PHP</v>
  </rv>
  <rv s="1">
    <v>1120</v>
  </rv>
  <rv s="0">
    <v>en-US</v>
    <v>avcmyc</v>
    <v>268435456</v>
    <v>1</v>
    <v>Powered by Refinitiv</v>
    <v>0</v>
    <v>INR/PHP</v>
    <v>2</v>
    <v>31</v>
    <v>Finance</v>
    <v>4</v>
    <v>0.69479999999999997</v>
    <v>0.63939999999999997</v>
    <v>4.7000000000000002E-3</v>
    <v>6.9299999999999995E-3</v>
    <v>PHP</v>
    <v>INR</v>
    <v>0.68289999999999995</v>
    <v>Currency Pair</v>
    <v>44617.685868055552</v>
    <v>0.67820000000000003</v>
    <v>Indian Rupee/Philippine Peso FX Cross Rate</v>
    <v>0.67820000000000003</v>
    <v>0.67820000000000003</v>
    <v>0.68289999999999995</v>
    <v>INRPHP</v>
    <v>INR/PHP</v>
  </rv>
  <rv s="1">
    <v>1122</v>
  </rv>
  <rv s="0">
    <v>en-US</v>
    <v>ave61h</v>
    <v>268435456</v>
    <v>1</v>
    <v>Powered by Refinitiv</v>
    <v>0</v>
    <v>JPY/PHP</v>
    <v>2</v>
    <v>31</v>
    <v>Finance</v>
    <v>4</v>
    <v>0.4672</v>
    <v>0.43209999999999998</v>
    <v>0</v>
    <v>0</v>
    <v>PHP</v>
    <v>JPY</v>
    <v>0.44569999999999999</v>
    <v>Currency Pair</v>
    <v>44617.707141203704</v>
    <v>0.44359999999999999</v>
    <v>Japanese Yen/Philippine Peso FX Cross Rate</v>
    <v>0.44390000000000002</v>
    <v>0.44390000000000002</v>
    <v>0.44390000000000002</v>
    <v>JPYPHP</v>
    <v>JPY/PHP</v>
  </rv>
  <rv s="1">
    <v>1124</v>
  </rv>
  <rv s="0">
    <v>en-US</v>
    <v>avfdh7</v>
    <v>268435456</v>
    <v>1</v>
    <v>Powered by Refinitiv</v>
    <v>0</v>
    <v>KRW/PHP</v>
    <v>2</v>
    <v>31</v>
    <v>Finance</v>
    <v>4</v>
    <v>4.4409999999999998E-2</v>
    <v>4.1669999999999999E-2</v>
    <v>2.3499999999999999E-4</v>
    <v>5.5259999999999997E-3</v>
    <v>PHP</v>
    <v>KRW</v>
    <v>4.2790000000000002E-2</v>
    <v>Currency Pair</v>
    <v>44617.706770833334</v>
    <v>4.2529999999999998E-2</v>
    <v>Korean Won/Philippine Peso FX Cross Rate</v>
    <v>4.2520000000000002E-2</v>
    <v>4.2520000000000002E-2</v>
    <v>4.2759999999999999E-2</v>
    <v>KRWPHP</v>
    <v>KRW/PHP</v>
  </rv>
  <rv s="1">
    <v>1126</v>
  </rv>
  <rv s="0">
    <v>en-US</v>
    <v>avkivh</v>
    <v>268435456</v>
    <v>1</v>
    <v>Powered by Refinitiv</v>
    <v>0</v>
    <v>MXN/PHP</v>
    <v>2</v>
    <v>31</v>
    <v>Finance</v>
    <v>4</v>
    <v>2.5554999999999999</v>
    <v>2.2452999999999999</v>
    <v>1.9800000000000002E-2</v>
    <v>7.9400000000000009E-3</v>
    <v>PHP</v>
    <v>MXN</v>
    <v>2.5162</v>
    <v>Currency Pair</v>
    <v>44617.707118055558</v>
    <v>2.4927999999999999</v>
    <v>Mexican Peso/Philippine Peso FX Cross Rate</v>
    <v>2.4937</v>
    <v>2.4937</v>
    <v>2.5135000000000001</v>
    <v>MXNPHP</v>
    <v>MXN/PHP</v>
  </rv>
  <rv s="1">
    <v>1128</v>
  </rv>
  <rv s="0">
    <v>en-US</v>
    <v>avjbfr</v>
    <v>268435456</v>
    <v>1</v>
    <v>Powered by Refinitiv</v>
    <v>0</v>
    <v>MYR/PHP</v>
    <v>2</v>
    <v>31</v>
    <v>Finance</v>
    <v>4</v>
    <v>12.334099999999999</v>
    <v>11.494</v>
    <v>1.03E-2</v>
    <v>8.4400000000000002E-4</v>
    <v>PHP</v>
    <v>MYR</v>
    <v>12.2484</v>
    <v>Currency Pair</v>
    <v>44617.685868055552</v>
    <v>12.207100000000001</v>
    <v>Malaysian Ringgit/Philippine Peso FX Cross Rate</v>
    <v>12.1974</v>
    <v>12.203200000000001</v>
    <v>12.2135</v>
    <v>MYRPHP</v>
    <v>MYR/PHP</v>
  </rv>
  <rv s="1">
    <v>1130</v>
  </rv>
  <rv s="0">
    <v>en-US</v>
    <v>avnjzr</v>
    <v>268435456</v>
    <v>1</v>
    <v>Powered by Refinitiv</v>
    <v>0</v>
    <v>NOK/PHP</v>
    <v>2</v>
    <v>31</v>
    <v>Finance</v>
    <v>4</v>
    <v>6.1338999999999997</v>
    <v>5.4478999999999997</v>
    <v>6.8699999999999997E-2</v>
    <v>1.2003999999999999E-2</v>
    <v>PHP</v>
    <v>NOK</v>
    <v>5.8010999999999999</v>
    <v>Currency Pair</v>
    <v>44617.707141203704</v>
    <v>5.7092999999999998</v>
    <v>Norwegian Krone/Philippine Peso FX Cross Rate</v>
    <v>5.7178000000000004</v>
    <v>5.7229000000000001</v>
    <v>5.7915999999999999</v>
    <v>NOKPHP</v>
    <v>NOK/PHP</v>
  </rv>
  <rv s="1">
    <v>1132</v>
  </rv>
  <rv s="0">
    <v>en-US</v>
    <v>avmn6h</v>
    <v>268435456</v>
    <v>1</v>
    <v>Powered by Refinitiv</v>
    <v>0</v>
    <v>NZD/PHP</v>
    <v>2</v>
    <v>31</v>
    <v>Finance</v>
    <v>4</v>
    <v>36.67</v>
    <v>33.380000000000003</v>
    <v>0.25</v>
    <v>7.2840000000000005E-3</v>
    <v>PHP</v>
    <v>NZD</v>
    <v>34.630000000000003</v>
    <v>Currency Pair</v>
    <v>44617.707141203704</v>
    <v>34.29</v>
    <v>New Zealand Dollar/Philippine Peso FX Cross Rate</v>
    <v>34.32</v>
    <v>34.32</v>
    <v>34.57</v>
    <v>NZDPHP</v>
    <v>NZD/PHP</v>
  </rv>
  <rv s="1">
    <v>1134</v>
  </rv>
  <rv s="0">
    <v>en-US</v>
    <v>avpyz2</v>
    <v>268435456</v>
    <v>1</v>
    <v>Powered by Refinitiv</v>
    <v>0</v>
    <v>PLN/PHP</v>
    <v>2</v>
    <v>31</v>
    <v>Finance</v>
    <v>4</v>
    <v>13.231999999999999</v>
    <v>12.02</v>
    <v>3.9E-2</v>
    <v>3.1480000000000002E-3</v>
    <v>PHP</v>
    <v>PLN</v>
    <v>12.474</v>
    <v>Currency Pair</v>
    <v>44617.707152777781</v>
    <v>12.278</v>
    <v>Polish Zloty/Philippine Peso FX Cross Rate</v>
    <v>12.391</v>
    <v>12.39</v>
    <v>12.429</v>
    <v>PLNPHP</v>
    <v>PLN/PHP</v>
  </rv>
  <rv s="1">
    <v>1136</v>
  </rv>
  <rv s="0">
    <v>en-US</v>
    <v>avqvtc</v>
    <v>268435456</v>
    <v>1</v>
    <v>Powered by Refinitiv</v>
    <v>0</v>
    <v>RUB/PHP</v>
    <v>2</v>
    <v>31</v>
    <v>Finance</v>
    <v>4</v>
    <v>0.7329</v>
    <v>0.56840000000000002</v>
    <v>1.2E-2</v>
    <v>1.9792000000000001E-2</v>
    <v>PHP</v>
    <v>RUB</v>
    <v>0.62829999999999997</v>
    <v>Currency Pair</v>
    <v>44617.707152777781</v>
    <v>0.5968</v>
    <v>Russian Rouble/Philippine Peso FX Cross Rate</v>
    <v>0.60560000000000003</v>
    <v>0.60629999999999995</v>
    <v>0.61829999999999996</v>
    <v>RUBPHP</v>
    <v>RUB/PHP</v>
  </rv>
  <rv s="1">
    <v>1138</v>
  </rv>
  <rv s="0">
    <v>en-US</v>
    <v>avutrw</v>
    <v>268435456</v>
    <v>1</v>
    <v>Powered by Refinitiv</v>
    <v>0</v>
    <v>SEK/PHP</v>
    <v>2</v>
    <v>31</v>
    <v>Finance</v>
    <v>4</v>
    <v>5.9593999999999996</v>
    <v>5.3372999999999999</v>
    <v>3.9419999999999997E-2</v>
    <v>7.2929999999999991E-3</v>
    <v>PHP</v>
    <v>SEK</v>
    <v>5.4557000000000002</v>
    <v>Currency Pair</v>
    <v>44617.707048611112</v>
    <v>5.3802000000000003</v>
    <v>Swedish Krona/Philippine Peso FX Cross Rate</v>
    <v>5.3959000000000001</v>
    <v>5.4053000000000004</v>
    <v>5.4447000000000001</v>
    <v>SEKPHP</v>
    <v>SEK/PHP</v>
  </rv>
  <rv s="1">
    <v>1140</v>
  </rv>
  <rv s="0">
    <v>en-US</v>
    <v>avtbpr</v>
    <v>268435456</v>
    <v>1</v>
    <v>Powered by Refinitiv</v>
    <v>0</v>
    <v>SGD/PHP</v>
    <v>2</v>
    <v>31</v>
    <v>Finance</v>
    <v>4</v>
    <v>38.329700000000003</v>
    <v>35.699300000000001</v>
    <v>6.88E-2</v>
    <v>1.818E-3</v>
    <v>PHP</v>
    <v>SGD</v>
    <v>37.969499999999996</v>
    <v>Currency Pair</v>
    <v>44617.707106481481</v>
    <v>37.837600000000002</v>
    <v>Singapore Dollar/Philippine Peso FX Cross Rate</v>
    <v>37.830100000000002</v>
    <v>37.835599999999999</v>
    <v>37.904400000000003</v>
    <v>SGDPHP</v>
    <v>SGD/PHP</v>
  </rv>
  <rv s="1">
    <v>1142</v>
  </rv>
  <rv s="0">
    <v>en-US</v>
    <v>avw28m</v>
    <v>268435456</v>
    <v>1</v>
    <v>Powered by Refinitiv</v>
    <v>0</v>
    <v>THB/PHP</v>
    <v>2</v>
    <v>31</v>
    <v>Finance</v>
    <v>4</v>
    <v>1.625</v>
    <v>1.4764999999999999</v>
    <v>6.1000000000000004E-3</v>
    <v>3.8829999999999997E-3</v>
    <v>PHP</v>
    <v>THB</v>
    <v>1.5809</v>
    <v>Currency Pair</v>
    <v>44617.706550925926</v>
    <v>1.5714999999999999</v>
    <v>Thai Baht/Philippine Peso FX Cross Rate</v>
    <v>1.5709</v>
    <v>1.5709</v>
    <v>1.577</v>
    <v>THBPHP</v>
    <v>THB/PHP</v>
  </rv>
  <rv s="1">
    <v>1144</v>
  </rv>
  <rv s="0">
    <v>en-US</v>
    <v>avwy2w</v>
    <v>268435456</v>
    <v>1</v>
    <v>Powered by Refinitiv</v>
    <v>0</v>
    <v>TRY/PHP</v>
    <v>2</v>
    <v>31</v>
    <v>Finance</v>
    <v>4</v>
    <v>6.9748999999999999</v>
    <v>2.7124000000000001</v>
    <v>4.36E-2</v>
    <v>1.1957000000000001E-2</v>
    <v>PHP</v>
    <v>TRY</v>
    <v>3.7246999999999999</v>
    <v>Currency Pair</v>
    <v>44617.707141203704</v>
    <v>3.6313</v>
    <v>Turkish Lira/Philippine Peso FX Cross Rate</v>
    <v>3.6442000000000001</v>
    <v>3.6463999999999999</v>
    <v>3.69</v>
    <v>TRYPHP</v>
    <v>TRY/PHP</v>
  </rv>
  <rv s="1">
    <v>1146</v>
  </rv>
  <rv s="0">
    <v>en-US</v>
    <v>avvfzr</v>
    <v>268435456</v>
    <v>1</v>
    <v>Powered by Refinitiv</v>
    <v>0</v>
    <v>TWD/PHP</v>
    <v>2</v>
    <v>31</v>
    <v>Finance</v>
    <v>4</v>
    <v>1.8691</v>
    <v>1.6879999999999999</v>
    <v>5.4999999999999997E-3</v>
    <v>3.0120000000000004E-3</v>
    <v>PHP</v>
    <v>TWD</v>
    <v>1.8361000000000001</v>
    <v>Currency Pair</v>
    <v>44617.706319444442</v>
    <v>1.8263</v>
    <v>Taiwan Dollar/Philippine Peso FX Cross Rate</v>
    <v>1.8263</v>
    <v>1.8263</v>
    <v>1.8318000000000001</v>
    <v>TWDPHP</v>
    <v>TWD/PHP</v>
  </rv>
  <rv s="1">
    <v>1148</v>
  </rv>
  <rv s="0">
    <v>en-US</v>
    <v>avzz77</v>
    <v>268435456</v>
    <v>1</v>
    <v>Powered by Refinitiv</v>
    <v>0</v>
    <v>VND/PHP</v>
    <v>2</v>
    <v>31</v>
    <v>Finance</v>
    <v>4</v>
    <v>2.274E-3</v>
    <v>2.062E-3</v>
    <v>1.9999999999999999E-6</v>
    <v>8.9090000000000003E-4</v>
    <v>PHP</v>
    <v>VND</v>
    <v>2.2490000000000001E-3</v>
    <v>Currency Pair</v>
    <v>44617.685868055552</v>
    <v>2.245E-3</v>
    <v>Vietnam Dong/Philippine Peso FX Cross Rate</v>
    <v>2.245E-3</v>
    <v>2.245E-3</v>
    <v>2.2469999999999999E-3</v>
    <v>VNDPHP</v>
    <v>VND/PHP</v>
  </rv>
  <rv s="1">
    <v>1150</v>
  </rv>
  <rv s="0">
    <v>en-US</v>
    <v>avtwxm</v>
    <v>268435456</v>
    <v>1</v>
    <v>Powered by Refinitiv</v>
    <v>0</v>
    <v>ZAR/PHP</v>
    <v>2</v>
    <v>31</v>
    <v>Finance</v>
    <v>4</v>
    <v>3.5577999999999999</v>
    <v>3.0830000000000002</v>
    <v>3.7100000000000001E-2</v>
    <v>1.1117999999999999E-2</v>
    <v>PHP</v>
    <v>ZAR</v>
    <v>3.395</v>
    <v>Currency Pair</v>
    <v>44617.707141203704</v>
    <v>3.3357000000000001</v>
    <v>South African Rand/Philippine Peso FX Cross Rate</v>
    <v>3.3369</v>
    <v>3.3369</v>
    <v>3.3740000000000001</v>
    <v>ZARPHP</v>
    <v>ZAR/PHP</v>
  </rv>
  <rv s="1">
    <v>1152</v>
  </rv>
  <rv s="0">
    <v>en-US</v>
    <v>avyrtc</v>
    <v>268435456</v>
    <v>1</v>
    <v>Powered by Refinitiv</v>
    <v>0</v>
    <v>USD/PLN</v>
    <v>2</v>
    <v>32</v>
    <v>Finance</v>
    <v>4</v>
    <v>4.2386999999999997</v>
    <v>3.6392000000000002</v>
    <v>-3.7000000000000002E-3</v>
    <v>-8.964E-4</v>
    <v>PLN</v>
    <v>USD</v>
    <v>4.1798999999999999</v>
    <v>Currency Pair</v>
    <v>44617.707152777781</v>
    <v>4.1127000000000002</v>
    <v>US Dollar/Polish Zloty FX Spot Rate</v>
    <v>4.1283000000000003</v>
    <v>4.1276000000000002</v>
    <v>4.1238999999999999</v>
    <v>USDPLN</v>
    <v>USD/PLN</v>
  </rv>
  <rv s="1">
    <v>1154</v>
  </rv>
  <rv s="0">
    <v>en-US</v>
    <v>av8zp2</v>
    <v>268435456</v>
    <v>1</v>
    <v>Powered by Refinitiv</v>
    <v>0</v>
    <v>EUR/PLN</v>
    <v>2</v>
    <v>32</v>
    <v>Finance</v>
    <v>4</v>
    <v>4.726</v>
    <v>4.4461000000000004</v>
    <v>2.6200000000000001E-2</v>
    <v>5.672E-3</v>
    <v>PLN</v>
    <v>EUR</v>
    <v>4.6702000000000004</v>
    <v>Currency Pair</v>
    <v>44617.707071759258</v>
    <v>4.6181999999999999</v>
    <v>Euro/Polish Zloty FX Cross Rate</v>
    <v>4.6192000000000002</v>
    <v>4.6192000000000002</v>
    <v>4.6454000000000004</v>
    <v>EURPLN</v>
    <v>EUR/PLN</v>
  </rv>
  <rv s="1">
    <v>1156</v>
  </rv>
  <rv s="0">
    <v>en-US</v>
    <v>av52qh</v>
    <v>268435456</v>
    <v>1</v>
    <v>Powered by Refinitiv</v>
    <v>0</v>
    <v>CNY/PLN</v>
    <v>2</v>
    <v>32</v>
    <v>Finance</v>
    <v>4</v>
    <v>0.66959999999999997</v>
    <v>0.56989999999999996</v>
    <v>5.9999999999999995E-4</v>
    <v>9.2009999999999998E-4</v>
    <v>PLN</v>
    <v>CNY</v>
    <v>0.66190000000000004</v>
    <v>Currency Pair</v>
    <v>44617.707152777781</v>
    <v>0.65139999999999998</v>
    <v>Chinese Renminbi/Polish Zloty FX Cross Rate</v>
    <v>0.6522</v>
    <v>0.65210000000000001</v>
    <v>0.65269999999999995</v>
    <v>CNYPLN</v>
    <v>CNY/PLN</v>
  </rv>
  <rv s="1">
    <v>1158</v>
  </rv>
  <rv s="0">
    <v>en-US</v>
    <v>auxovh</v>
    <v>268435456</v>
    <v>1</v>
    <v>Powered by Refinitiv</v>
    <v>0</v>
    <v>AUD/PLN</v>
    <v>2</v>
    <v>32</v>
    <v>Finance</v>
    <v>4</v>
    <v>3.0387</v>
    <v>2.7824</v>
    <v>2.0299999999999999E-2</v>
    <v>6.8669999999999998E-3</v>
    <v>PLN</v>
    <v>AUD</v>
    <v>3.0087999999999999</v>
    <v>Currency Pair</v>
    <v>44617.707106481481</v>
    <v>2.9552</v>
    <v>Australian Dollar/Polish Zloty FX Cross Rate</v>
    <v>2.9561999999999999</v>
    <v>2.9561999999999999</v>
    <v>2.9765000000000001</v>
    <v>AUDPLN</v>
    <v>AUD/PLN</v>
  </rv>
  <rv s="1">
    <v>1160</v>
  </rv>
  <rv s="0">
    <v>en-US</v>
    <v>av2c8m</v>
    <v>268435456</v>
    <v>1</v>
    <v>Powered by Refinitiv</v>
    <v>0</v>
    <v>BRL/PLN</v>
    <v>2</v>
    <v>32</v>
    <v>Finance</v>
    <v>4</v>
    <v>0.83169999999999999</v>
    <v>0.65169999999999995</v>
    <v>-4.8999999999999998E-3</v>
    <v>-6.0829999999999999E-3</v>
    <v>PLN</v>
    <v>BRL</v>
    <v>0.81730000000000003</v>
    <v>Currency Pair</v>
    <v>44617.707071759258</v>
    <v>0.79820000000000002</v>
    <v>Brazilian Real/Polish Zloty FX Cross Rate</v>
    <v>0.80569999999999997</v>
    <v>0.80549999999999999</v>
    <v>0.80059999999999998</v>
    <v>BRLPLN</v>
    <v>BRL/PLN</v>
  </rv>
  <rv s="1">
    <v>1162</v>
  </rv>
  <rv s="0">
    <v>en-US</v>
    <v>av3uar</v>
    <v>268435456</v>
    <v>1</v>
    <v>Powered by Refinitiv</v>
    <v>0</v>
    <v>CAD/PLN</v>
    <v>2</v>
    <v>32</v>
    <v>Finance</v>
    <v>4</v>
    <v>3.3144</v>
    <v>2.9218999999999999</v>
    <v>1.4800000000000001E-2</v>
    <v>4.5950000000000001E-3</v>
    <v>PLN</v>
    <v>CAD</v>
    <v>3.2622</v>
    <v>Currency Pair</v>
    <v>44617.707141203704</v>
    <v>3.2214</v>
    <v>Canadian Dollar/Polish Zloty FX Cross Rate</v>
    <v>3.2202000000000002</v>
    <v>3.2212000000000001</v>
    <v>3.2360000000000002</v>
    <v>CADPLN</v>
    <v>CAD/PLN</v>
  </rv>
  <rv s="1">
    <v>1164</v>
  </rv>
  <rv s="0">
    <v>en-US</v>
    <v>avv5h7</v>
    <v>268435456</v>
    <v>1</v>
    <v>Powered by Refinitiv</v>
    <v>0</v>
    <v>CHF/PLN</v>
    <v>2</v>
    <v>32</v>
    <v>Finance</v>
    <v>4</v>
    <v>4.5750999999999999</v>
    <v>4.0538999999999996</v>
    <v>-9.7999999999999997E-3</v>
    <v>-2.199E-3</v>
    <v>PLN</v>
    <v>CHF</v>
    <v>4.5130999999999997</v>
    <v>Currency Pair</v>
    <v>44617.707106481481</v>
    <v>4.4356</v>
    <v>Swiss Franc/Polish Zloty FX Cross Rate</v>
    <v>4.4568000000000003</v>
    <v>4.4560000000000004</v>
    <v>4.4462000000000002</v>
    <v>CHFPLN</v>
    <v>CHF/PLN</v>
  </rv>
  <rv s="1">
    <v>1166</v>
  </rv>
  <rv s="0">
    <v>en-US</v>
    <v>av6vf2</v>
    <v>268435456</v>
    <v>1</v>
    <v>Powered by Refinitiv</v>
    <v>0</v>
    <v>CZK/PLN</v>
    <v>2</v>
    <v>32</v>
    <v>Finance</v>
    <v>4</v>
    <v>0.18940000000000001</v>
    <v>0.17180000000000001</v>
    <v>1.5E-3</v>
    <v>8.0470000000000003E-3</v>
    <v>PLN</v>
    <v>CZK</v>
    <v>0.18859999999999999</v>
    <v>Currency Pair</v>
    <v>44617.707106481481</v>
    <v>0.1865</v>
    <v>Czech Koruna/Polish Zloty FX Cross Rate</v>
    <v>0.18640000000000001</v>
    <v>0.18640000000000001</v>
    <v>0.18790000000000001</v>
    <v>CZKPLN</v>
    <v>CZK/PLN</v>
  </rv>
  <rv s="1">
    <v>1168</v>
  </rv>
  <rv s="0">
    <v>en-US</v>
    <v>av771h</v>
    <v>268435456</v>
    <v>1</v>
    <v>Powered by Refinitiv</v>
    <v>0</v>
    <v>DKK/PLN</v>
    <v>2</v>
    <v>32</v>
    <v>Finance</v>
    <v>4</v>
    <v>0.63549999999999995</v>
    <v>0.59789999999999999</v>
    <v>3.2000000000000002E-3</v>
    <v>5.1549999999999999E-3</v>
    <v>PLN</v>
    <v>DKK</v>
    <v>0.62760000000000005</v>
    <v>Currency Pair</v>
    <v>44617.707129629627</v>
    <v>0.62060000000000004</v>
    <v>Danish Krone/Polish Zloty FX Cross Rate</v>
    <v>0.62080000000000002</v>
    <v>0.62080000000000002</v>
    <v>0.624</v>
    <v>DKKPLN</v>
    <v>DKK/PLN</v>
  </rv>
  <rv s="1">
    <v>1170</v>
  </rv>
  <rv s="0">
    <v>en-US</v>
    <v>avyh7w</v>
    <v>268435456</v>
    <v>1</v>
    <v>Powered by Refinitiv</v>
    <v>0</v>
    <v>GBP/PLN</v>
    <v>2</v>
    <v>32</v>
    <v>Finance</v>
    <v>4</v>
    <v>5.6440000000000001</v>
    <v>5.1558999999999999</v>
    <v>6.7000000000000002E-3</v>
    <v>1.214E-3</v>
    <v>PLN</v>
    <v>GBP</v>
    <v>5.5923999999999996</v>
    <v>Currency Pair</v>
    <v>44617.707106481481</v>
    <v>5.5058999999999996</v>
    <v>UK Pound Sterling/Polish Zloty FX Cross Rate</v>
    <v>5.5210999999999997</v>
    <v>5.5206999999999997</v>
    <v>5.5274000000000001</v>
    <v>GBPPLN</v>
    <v>GBP/PLN</v>
  </rv>
  <rv s="1">
    <v>1172</v>
  </rv>
  <rv s="0">
    <v>en-US</v>
    <v>avbq7w</v>
    <v>268435456</v>
    <v>1</v>
    <v>Powered by Refinitiv</v>
    <v>0</v>
    <v>HKD/PLN</v>
    <v>2</v>
    <v>32</v>
    <v>Finance</v>
    <v>4</v>
    <v>0.54300000000000004</v>
    <v>0.46899999999999997</v>
    <v>-5.0000000000000001E-4</v>
    <v>-9.4589999999999995E-4</v>
    <v>PLN</v>
    <v>HKD</v>
    <v>0.5353</v>
    <v>Currency Pair</v>
    <v>44617.707152777781</v>
    <v>0.52669999999999995</v>
    <v>Hong Kong Dollar/Polish Zloty FX Cross Rate</v>
    <v>0.52859999999999996</v>
    <v>0.52859999999999996</v>
    <v>0.52810000000000001</v>
    <v>HKDPLN</v>
    <v>HKD/PLN</v>
  </rv>
  <rv s="1">
    <v>1174</v>
  </rv>
  <rv s="0">
    <v>en-US</v>
    <v>avc1tc</v>
    <v>268435456</v>
    <v>1</v>
    <v>Powered by Refinitiv</v>
    <v>0</v>
    <v>HUF/PLN</v>
    <v>2</v>
    <v>32</v>
    <v>Finance</v>
    <v>4</v>
    <v>1.316E-2</v>
    <v>1.201E-2</v>
    <v>8.8999999999999995E-5</v>
    <v>7.0650000000000001E-3</v>
    <v>PLN</v>
    <v>HUF</v>
    <v>1.272E-2</v>
    <v>Currency Pair</v>
    <v>44617.707129629627</v>
    <v>1.255E-2</v>
    <v>Hungarian Forint/Polish Zloty FX Cross Rate</v>
    <v>1.26E-2</v>
    <v>1.26E-2</v>
    <v>1.269E-2</v>
    <v>HUFPLN</v>
    <v>HUF/PLN</v>
  </rv>
  <rv s="1">
    <v>1176</v>
  </rv>
  <rv s="0">
    <v>en-US</v>
    <v>avcxnm</v>
    <v>268435456</v>
    <v>1</v>
    <v>Powered by Refinitiv</v>
    <v>0</v>
    <v>IDR/PLN</v>
    <v>2</v>
    <v>32</v>
    <v>Finance</v>
    <v>4</v>
    <v>2.9470000000000001E-4</v>
    <v>2.5480000000000001E-4</v>
    <v>5.9999999999999995E-8</v>
    <v>2.0910000000000001E-4</v>
    <v>PLN</v>
    <v>IDR</v>
    <v>2.9090000000000002E-4</v>
    <v>Currency Pair</v>
    <v>44617.707152777781</v>
    <v>2.8630000000000002E-4</v>
    <v>Indonesian Rupiah/Polish Zloty FX Cross Rate</v>
    <v>2.8699999999999998E-4</v>
    <v>2.8689999999999998E-4</v>
    <v>2.8699999999999998E-4</v>
    <v>IDRPLN</v>
    <v>IDR/PLN</v>
  </rv>
  <rv s="1">
    <v>1178</v>
  </rv>
  <rv s="0">
    <v>en-US</v>
    <v>avcn27</v>
    <v>268435456</v>
    <v>1</v>
    <v>Powered by Refinitiv</v>
    <v>0</v>
    <v>INR/PLN</v>
    <v>2</v>
    <v>32</v>
    <v>Finance</v>
    <v>4</v>
    <v>5.6430000000000001E-2</v>
    <v>4.9799999999999997E-2</v>
    <v>3.0600000000000001E-4</v>
    <v>5.607E-3</v>
    <v>PLN</v>
    <v>INR</v>
    <v>5.5489999999999998E-2</v>
    <v>Currency Pair</v>
    <v>44617.707152777781</v>
    <v>5.4690000000000003E-2</v>
    <v>Indian Rupee/Polish Zloty FX Cross Rate</v>
    <v>5.459E-2</v>
    <v>5.4579999999999997E-2</v>
    <v>5.4879999999999998E-2</v>
    <v>INRPLN</v>
    <v>INR/PLN</v>
  </rv>
  <rv s="1">
    <v>1180</v>
  </rv>
  <rv s="0">
    <v>en-US</v>
    <v>ave64c</v>
    <v>268435456</v>
    <v>1</v>
    <v>Powered by Refinitiv</v>
    <v>0</v>
    <v>JPY/PLN</v>
    <v>2</v>
    <v>32</v>
    <v>Finance</v>
    <v>4</v>
    <v>3.6880000000000003E-2</v>
    <v>3.3230000000000003E-2</v>
    <v>-4.6999999999999997E-5</v>
    <v>-1.3159999999999999E-3</v>
    <v>PLN</v>
    <v>JPY</v>
    <v>3.6240000000000001E-2</v>
    <v>Currency Pair</v>
    <v>44617.707141203704</v>
    <v>3.56E-2</v>
    <v>Japanese Yen/Polish Zloty FX Cross Rate</v>
    <v>3.5729999999999998E-2</v>
    <v>3.5720000000000002E-2</v>
    <v>3.567E-2</v>
    <v>JPYPLN</v>
    <v>JPY/PLN</v>
  </rv>
  <rv s="1">
    <v>1182</v>
  </rv>
  <rv s="0">
    <v>en-US</v>
    <v>avfdk2</v>
    <v>268435456</v>
    <v>1</v>
    <v>Powered by Refinitiv</v>
    <v>0</v>
    <v>KRW/PLN</v>
    <v>2</v>
    <v>32</v>
    <v>Finance</v>
    <v>4</v>
    <v>0.33579999999999999</v>
    <v>3.2450000000000001E-3</v>
    <v>1.4100000000000001E-5</v>
    <v>4.1199999999999995E-3</v>
    <v>PLN</v>
    <v>KRW</v>
    <v>3.473E-3</v>
    <v>Currency Pair</v>
    <v>44617.707152777781</v>
    <v>3.4269999999999999E-3</v>
    <v>Korean Won/Polish Zloty FX Cross Rate</v>
    <v>3.4220000000000001E-3</v>
    <v>3.4220000000000001E-3</v>
    <v>3.4359999999999998E-3</v>
    <v>KRWPLN</v>
    <v>KRW/PLN</v>
  </rv>
  <rv s="1">
    <v>1184</v>
  </rv>
  <rv s="0">
    <v>en-US</v>
    <v>avkiyc</v>
    <v>268435456</v>
    <v>1</v>
    <v>Powered by Refinitiv</v>
    <v>0</v>
    <v>MXN/PLN</v>
    <v>2</v>
    <v>32</v>
    <v>Finance</v>
    <v>4</v>
    <v>0.2056</v>
    <v>0.17610000000000001</v>
    <v>1.34E-3</v>
    <v>6.6769999999999998E-3</v>
    <v>PLN</v>
    <v>MXN</v>
    <v>0.20430000000000001</v>
    <v>Currency Pair</v>
    <v>44617.707129629627</v>
    <v>0.2011</v>
    <v>Mexican Peso/Polish Zloty FX Cross Rate</v>
    <v>0.20069999999999999</v>
    <v>0.20069999999999999</v>
    <v>0.20200000000000001</v>
    <v>MXNPLN</v>
    <v>MXN/PLN</v>
  </rv>
  <rv s="1">
    <v>1186</v>
  </rv>
  <rv s="0">
    <v>en-US</v>
    <v>avjbim</v>
    <v>268435456</v>
    <v>1</v>
    <v>Powered by Refinitiv</v>
    <v>0</v>
    <v>MYR/PLN</v>
    <v>2</v>
    <v>32</v>
    <v>Finance</v>
    <v>4</v>
    <v>1.0085</v>
    <v>0.88070000000000004</v>
    <v>-5.9999999999999995E-4</v>
    <v>-6.1089999999999994E-4</v>
    <v>PLN</v>
    <v>MYR</v>
    <v>0.99490000000000001</v>
    <v>Currency Pair</v>
    <v>44617.707152777781</v>
    <v>0.97960000000000003</v>
    <v>Malaysian Ringgit/Polish Zloty FX Cross Rate</v>
    <v>0.98219999999999996</v>
    <v>0.98209999999999997</v>
    <v>0.98150000000000004</v>
    <v>MYRPLN</v>
    <v>MYR/PLN</v>
  </rv>
  <rv s="1">
    <v>1188</v>
  </rv>
  <rv s="0">
    <v>en-US</v>
    <v>avnk3m</v>
    <v>268435456</v>
    <v>1</v>
    <v>Powered by Refinitiv</v>
    <v>0</v>
    <v>NOK/PLN</v>
    <v>2</v>
    <v>32</v>
    <v>Finance</v>
    <v>4</v>
    <v>0.47649999999999998</v>
    <v>0.42909999999999998</v>
    <v>4.8999999999999998E-3</v>
    <v>1.0638000000000002E-2</v>
    <v>PLN</v>
    <v>NOK</v>
    <v>0.46679999999999999</v>
    <v>Currency Pair</v>
    <v>44617.707141203704</v>
    <v>0.46139999999999998</v>
    <v>Norwegian Krone/Polish Zloty FX Cross Rate</v>
    <v>0.46060000000000001</v>
    <v>0.46060000000000001</v>
    <v>0.46550000000000002</v>
    <v>NOKPLN</v>
    <v>NOK/PLN</v>
  </rv>
  <rv s="1">
    <v>1190</v>
  </rv>
  <rv s="0">
    <v>en-US</v>
    <v>avmn9c</v>
    <v>268435456</v>
    <v>1</v>
    <v>Powered by Refinitiv</v>
    <v>0</v>
    <v>NZD/PLN</v>
    <v>2</v>
    <v>32</v>
    <v>Finance</v>
    <v>4</v>
    <v>2.9327999999999999</v>
    <v>2.6172</v>
    <v>1.72E-2</v>
    <v>6.228E-3</v>
    <v>PLN</v>
    <v>NZD</v>
    <v>2.8029999999999999</v>
    <v>Currency Pair</v>
    <v>44617.707118055558</v>
    <v>2.7669999999999999</v>
    <v>New Zealand Dollar/Polish Zloty FX Cross Rate</v>
    <v>2.7618</v>
    <v>2.7618</v>
    <v>2.7789999999999999</v>
    <v>NZDPLN</v>
    <v>NZD/PLN</v>
  </rv>
  <rv s="1">
    <v>1192</v>
  </rv>
  <rv s="0">
    <v>en-US</v>
    <v>avpodm</v>
    <v>268435456</v>
    <v>1</v>
    <v>Powered by Refinitiv</v>
    <v>0</v>
    <v>PHP/PLN</v>
    <v>2</v>
    <v>32</v>
    <v>Finance</v>
    <v>4</v>
    <v>8.3070000000000005E-2</v>
    <v>7.5509999999999994E-2</v>
    <v>-1E-4</v>
    <v>-1.243E-3</v>
    <v>PLN</v>
    <v>PHP</v>
    <v>8.1449999999999995E-2</v>
    <v>Currency Pair</v>
    <v>44617.707071759258</v>
    <v>8.0170000000000005E-2</v>
    <v>Philippine Peso/Polish Zloty FX Cross Rate</v>
    <v>8.0460000000000004E-2</v>
    <v>8.0439999999999998E-2</v>
    <v>8.0339999999999995E-2</v>
    <v>PHPPLN</v>
    <v>PHP/PLN</v>
  </rv>
  <rv s="1">
    <v>1194</v>
  </rv>
  <rv s="0">
    <v>en-US</v>
    <v>avutur</v>
    <v>268435456</v>
    <v>1</v>
    <v>Powered by Refinitiv</v>
    <v>0</v>
    <v>SEK/PLN</v>
    <v>2</v>
    <v>32</v>
    <v>Finance</v>
    <v>4</v>
    <v>0.46800000000000003</v>
    <v>0.42209999999999998</v>
    <v>2.7000000000000001E-3</v>
    <v>6.2070000000000007E-3</v>
    <v>PLN</v>
    <v>SEK</v>
    <v>0.43940000000000001</v>
    <v>Currency Pair</v>
    <v>44617.707106481481</v>
    <v>0.43519999999999998</v>
    <v>Swedish Krona/Polish Zloty FX Cross Rate</v>
    <v>0.43419999999999997</v>
    <v>0.435</v>
    <v>0.43769999999999998</v>
    <v>SEKPLN</v>
    <v>SEK/PLN</v>
  </rv>
  <rv s="1">
    <v>1196</v>
  </rv>
  <rv s="0">
    <v>en-US</v>
    <v>avqvw7</v>
    <v>268435456</v>
    <v>1</v>
    <v>Powered by Refinitiv</v>
    <v>0</v>
    <v>RUB/PLN</v>
    <v>2</v>
    <v>32</v>
    <v>Finance</v>
    <v>4</v>
    <v>5.74E-2</v>
    <v>4.58E-2</v>
    <v>6.9999999999999999E-4</v>
    <v>1.4343999999999999E-2</v>
    <v>PLN</v>
    <v>RUB</v>
    <v>5.0500000000000003E-2</v>
    <v>Currency Pair</v>
    <v>44617.707129629627</v>
    <v>4.8099999999999997E-2</v>
    <v>Russian Rouble/Polish Zloty FX Cross Rate</v>
    <v>4.8800000000000003E-2</v>
    <v>4.8800000000000003E-2</v>
    <v>4.9500000000000002E-2</v>
    <v>RUBPLN</v>
    <v>RUB/PLN</v>
  </rv>
  <rv s="1">
    <v>1198</v>
  </rv>
  <rv s="0">
    <v>en-US</v>
    <v>avtbsm</v>
    <v>268435456</v>
    <v>1</v>
    <v>Powered by Refinitiv</v>
    <v>0</v>
    <v>SGD/PLN</v>
    <v>2</v>
    <v>32</v>
    <v>Finance</v>
    <v>4</v>
    <v>3.1183999999999998</v>
    <v>2.7541000000000002</v>
    <v>1E-3</v>
    <v>3.2840000000000001E-4</v>
    <v>PLN</v>
    <v>SGD</v>
    <v>3.0878000000000001</v>
    <v>Currency Pair</v>
    <v>44617.707152777781</v>
    <v>3.0396999999999998</v>
    <v>Singapore Dollar/Polish Zloty FX Cross Rate</v>
    <v>3.0444</v>
    <v>3.0449000000000002</v>
    <v>3.0459000000000001</v>
    <v>SGDPLN</v>
    <v>SGD/PLN</v>
  </rv>
  <rv s="1">
    <v>1200</v>
  </rv>
  <rv s="0">
    <v>en-US</v>
    <v>avw2bh</v>
    <v>268435456</v>
    <v>1</v>
    <v>Powered by Refinitiv</v>
    <v>0</v>
    <v>THB/PLN</v>
    <v>2</v>
    <v>32</v>
    <v>Finance</v>
    <v>4</v>
    <v>0.129</v>
    <v>0.1149</v>
    <v>3.1E-4</v>
    <v>2.4520000000000002E-3</v>
    <v>PLN</v>
    <v>THB</v>
    <v>0.1285</v>
    <v>Currency Pair</v>
    <v>44617.707152777781</v>
    <v>0.12670000000000001</v>
    <v>Thai Baht/Polish Zloty FX Cross Rate</v>
    <v>0.12640000000000001</v>
    <v>0.12640000000000001</v>
    <v>0.12670000000000001</v>
    <v>THBPLN</v>
    <v>THB/PLN</v>
  </rv>
  <rv s="1">
    <v>1202</v>
  </rv>
  <rv s="0">
    <v>en-US</v>
    <v>avwy5r</v>
    <v>268435456</v>
    <v>1</v>
    <v>Powered by Refinitiv</v>
    <v>0</v>
    <v>TRY/PLN</v>
    <v>2</v>
    <v>32</v>
    <v>Finance</v>
    <v>4</v>
    <v>0.53890000000000005</v>
    <v>0.22309999999999999</v>
    <v>3.0999999999999999E-3</v>
    <v>1.0565999999999999E-2</v>
    <v>PLN</v>
    <v>TRY</v>
    <v>0.30009999999999998</v>
    <v>Currency Pair</v>
    <v>44617.707141203704</v>
    <v>0.29299999999999998</v>
    <v>Turkish Lira/Polish Zloty FX Cross Rate</v>
    <v>0.29330000000000001</v>
    <v>0.29339999999999999</v>
    <v>0.29649999999999999</v>
    <v>TRYPLN</v>
    <v>TRY/PLN</v>
  </rv>
  <rv s="1">
    <v>1204</v>
  </rv>
  <rv s="0">
    <v>en-US</v>
    <v>avvg3m</v>
    <v>268435456</v>
    <v>1</v>
    <v>Powered by Refinitiv</v>
    <v>0</v>
    <v>TWD/PLN</v>
    <v>2</v>
    <v>32</v>
    <v>Finance</v>
    <v>4</v>
    <v>0.15110000000000001</v>
    <v>1.3569999999999999E-3</v>
    <v>2.0000000000000001E-4</v>
    <v>1.361E-3</v>
    <v>PLN</v>
    <v>TWD</v>
    <v>0.14929999999999999</v>
    <v>Currency Pair</v>
    <v>44617.707106481481</v>
    <v>0.1469</v>
    <v>Taiwan Dollar/Polish Zloty FX Cross Rate</v>
    <v>0.14699999999999999</v>
    <v>0.14699999999999999</v>
    <v>0.1472</v>
    <v>TWDPLN</v>
    <v>TWD/PLN</v>
  </rv>
  <rv s="1">
    <v>1206</v>
  </rv>
  <rv s="0">
    <v>en-US</v>
    <v>avzza2</v>
    <v>268435456</v>
    <v>1</v>
    <v>Powered by Refinitiv</v>
    <v>0</v>
    <v>VND/PLN</v>
    <v>2</v>
    <v>32</v>
    <v>Finance</v>
    <v>4</v>
    <v>1.8550000000000001E-4</v>
    <v>1.6480000000000001E-5</v>
    <v>-1.1999999999999999E-7</v>
    <v>-6.642000000000001E-4</v>
    <v>PLN</v>
    <v>VND</v>
    <v>1.8310000000000001E-4</v>
    <v>Currency Pair</v>
    <v>44617.707152777781</v>
    <v>1.8019999999999999E-4</v>
    <v>Vietnam Dong/Polish Zloty FX Cross Rate</v>
    <v>1.807E-4</v>
    <v>1.807E-4</v>
    <v>1.806E-4</v>
    <v>VNDPLN</v>
    <v>VND/PLN</v>
  </rv>
  <rv s="1">
    <v>1208</v>
  </rv>
  <rv s="0">
    <v>en-US</v>
    <v>avtx1h</v>
    <v>268435456</v>
    <v>1</v>
    <v>Powered by Refinitiv</v>
    <v>0</v>
    <v>ZAR/PLN</v>
    <v>2</v>
    <v>32</v>
    <v>Finance</v>
    <v>4</v>
    <v>0.2742</v>
    <v>0.2452</v>
    <v>2.5999999999999999E-3</v>
    <v>9.6830000000000006E-3</v>
    <v>PLN</v>
    <v>ZAR</v>
    <v>0.2732</v>
    <v>Currency Pair</v>
    <v>44617.707141203704</v>
    <v>0.26900000000000002</v>
    <v>South African Rand/Polish Zloty FX Cross Rate</v>
    <v>0.26850000000000002</v>
    <v>0.26850000000000002</v>
    <v>0.27110000000000001</v>
    <v>ZARPLN</v>
    <v>ZAR/PLN</v>
  </rv>
  <rv s="1">
    <v>1210</v>
  </rv>
  <rv s="0">
    <v>en-US</v>
    <v>avys2w</v>
    <v>268435456</v>
    <v>1</v>
    <v>Powered by Refinitiv</v>
    <v>0</v>
    <v>USD/RUB</v>
    <v>2</v>
    <v>33</v>
    <v>Finance</v>
    <v>4</v>
    <v>89.985500000000002</v>
    <v>69.082999999999998</v>
    <v>-1.2645</v>
    <v>-1.5044999999999999E-2</v>
    <v>RUB</v>
    <v>USD</v>
    <v>85.974500000000006</v>
    <v>Currency Pair</v>
    <v>44617.707106481481</v>
    <v>81.654499999999999</v>
    <v>US Dollar/Russian Rouble FX Spot Rate</v>
    <v>84.153999999999996</v>
    <v>84.047499999999999</v>
    <v>82.783000000000001</v>
    <v>USDRUB</v>
    <v>USD/RUB</v>
  </rv>
  <rv s="1">
    <v>1212</v>
  </rv>
  <rv s="0">
    <v>en-US</v>
    <v>av8zxm</v>
    <v>268435456</v>
    <v>1</v>
    <v>Powered by Refinitiv</v>
    <v>0</v>
    <v>EUR/RUB</v>
    <v>2</v>
    <v>33</v>
    <v>Finance</v>
    <v>4</v>
    <v>101.03570000000001</v>
    <v>80.060299999999998</v>
    <v>-0.8659</v>
    <v>-9.2059999999999989E-3</v>
    <v>RUB</v>
    <v>EUR</v>
    <v>96.420400000000001</v>
    <v>Currency Pair</v>
    <v>44617.707129629627</v>
    <v>91.673500000000004</v>
    <v>Euro/Russian Rouble FX Cross Rate</v>
    <v>94.057599999999994</v>
    <v>94.057599999999994</v>
    <v>93.191699999999997</v>
    <v>EURRUB</v>
    <v>EUR/RUB</v>
  </rv>
  <rv s="1">
    <v>1214</v>
  </rv>
  <rv s="0">
    <v>en-US</v>
    <v>av52z2</v>
    <v>268435456</v>
    <v>1</v>
    <v>Powered by Refinitiv</v>
    <v>0</v>
    <v>CNY/RUB</v>
    <v>2</v>
    <v>33</v>
    <v>Finance</v>
    <v>4</v>
    <v>14.2288</v>
    <v>10.821300000000001</v>
    <v>-0.17510000000000001</v>
    <v>-1.3188E-2</v>
    <v>RUB</v>
    <v>CNY</v>
    <v>13.6081</v>
    <v>Currency Pair</v>
    <v>44617.707106481481</v>
    <v>12.9329</v>
    <v>Chinese Renminbi/Russian Rouble FX Cross Rate</v>
    <v>13.294499999999999</v>
    <v>13.2776</v>
    <v>13.102499999999999</v>
    <v>CNYRUB</v>
    <v>CNY/RUB</v>
  </rv>
  <rv s="1">
    <v>1216</v>
  </rv>
  <rv s="0">
    <v>en-US</v>
    <v>auxp52</v>
    <v>268435456</v>
    <v>1</v>
    <v>Powered by Refinitiv</v>
    <v>0</v>
    <v>AUD/RUB</v>
    <v>2</v>
    <v>33</v>
    <v>Finance</v>
    <v>4</v>
    <v>64.708600000000004</v>
    <v>51.52</v>
    <v>-0.25419999999999998</v>
    <v>-4.2230000000000002E-3</v>
    <v>RUB</v>
    <v>AUD</v>
    <v>61.7727</v>
    <v>Currency Pair</v>
    <v>44617.707071759258</v>
    <v>58.987200000000001</v>
    <v>Australian Dollar/Russian Rouble FX Cross Rate</v>
    <v>60.194800000000001</v>
    <v>60.194800000000001</v>
    <v>59.940600000000003</v>
    <v>AUDRUB</v>
    <v>AUD/RUB</v>
  </rv>
  <rv s="1">
    <v>1218</v>
  </rv>
  <rv s="0">
    <v>en-US</v>
    <v>av2ch7</v>
    <v>268435456</v>
    <v>1</v>
    <v>Powered by Refinitiv</v>
    <v>0</v>
    <v>BRL/RUB</v>
    <v>2</v>
    <v>33</v>
    <v>Finance</v>
    <v>4</v>
    <v>17.9587</v>
    <v>12.2049</v>
    <v>-0.33889999999999998</v>
    <v>-2.0662E-2</v>
    <v>RUB</v>
    <v>BRL</v>
    <v>16.778500000000001</v>
    <v>Currency Pair</v>
    <v>44617.707129629627</v>
    <v>15.930099999999999</v>
    <v>Brazilian Real/Russian Rouble FX Cross Rate</v>
    <v>16.423200000000001</v>
    <v>16.4024</v>
    <v>16.063500000000001</v>
    <v>BRLRUB</v>
    <v>BRL/RUB</v>
  </rv>
  <rv s="1">
    <v>1220</v>
  </rv>
  <rv s="0">
    <v>en-US</v>
    <v>av3ujc</v>
    <v>268435456</v>
    <v>1</v>
    <v>Powered by Refinitiv</v>
    <v>0</v>
    <v>CAD/RUB</v>
    <v>2</v>
    <v>33</v>
    <v>Finance</v>
    <v>4</v>
    <v>70.378100000000003</v>
    <v>55.7301</v>
    <v>-0.4723</v>
    <v>-7.2009999999999999E-3</v>
    <v>RUB</v>
    <v>CAD</v>
    <v>67.225300000000004</v>
    <v>Currency Pair</v>
    <v>44617.707129629627</v>
    <v>63.992600000000003</v>
    <v>Canadian Dollar/Russian Rouble FX Cross Rate</v>
    <v>65.569900000000004</v>
    <v>65.590400000000002</v>
    <v>65.118099999999998</v>
    <v>CADRUB</v>
    <v>CAD/RUB</v>
  </rv>
  <rv s="1">
    <v>1222</v>
  </rv>
  <rv s="0">
    <v>en-US</v>
    <v>avv5pr</v>
    <v>268435456</v>
    <v>1</v>
    <v>Powered by Refinitiv</v>
    <v>0</v>
    <v>CHF/RUB</v>
    <v>2</v>
    <v>33</v>
    <v>Finance</v>
    <v>4</v>
    <v>97.98</v>
    <v>74.989999999999995</v>
    <v>-1.27</v>
    <v>-1.3998E-2</v>
    <v>RUB</v>
    <v>CHF</v>
    <v>93.06</v>
    <v>Currency Pair</v>
    <v>44617.707152777781</v>
    <v>88.11</v>
    <v>Swiss Franc/Russian Rouble FX Cross Rate</v>
    <v>90.85</v>
    <v>90.73</v>
    <v>89.46</v>
    <v>CHFRUB</v>
    <v>CHF/RUB</v>
  </rv>
  <rv s="1">
    <v>1224</v>
  </rv>
  <rv s="0">
    <v>en-US</v>
    <v>av6vnm</v>
    <v>268435456</v>
    <v>1</v>
    <v>Powered by Refinitiv</v>
    <v>0</v>
    <v>CZK/RUB</v>
    <v>2</v>
    <v>33</v>
    <v>Finance</v>
    <v>4</v>
    <v>4.0518000000000001</v>
    <v>3.1120999999999999</v>
    <v>-1.3469999999999999E-2</v>
    <v>-3.5490000000000001E-3</v>
    <v>RUB</v>
    <v>CZK</v>
    <v>3.8942999999999999</v>
    <v>Currency Pair</v>
    <v>44617.707129629627</v>
    <v>3.6999</v>
    <v>Czech Koruna/Russian Rouble FX Cross Rate</v>
    <v>3.8001</v>
    <v>3.7953000000000001</v>
    <v>3.7818999999999998</v>
    <v>CZKRUB</v>
    <v>CZK/RUB</v>
  </rv>
  <rv s="1">
    <v>1226</v>
  </rv>
  <rv s="0">
    <v>en-US</v>
    <v>av77a2</v>
    <v>268435456</v>
    <v>1</v>
    <v>Powered by Refinitiv</v>
    <v>0</v>
    <v>DKK/RUB</v>
    <v>2</v>
    <v>33</v>
    <v>Finance</v>
    <v>4</v>
    <v>13.58</v>
    <v>10.76</v>
    <v>-7.0000000000000007E-2</v>
    <v>-5.5379999999999995E-3</v>
    <v>RUB</v>
    <v>DKK</v>
    <v>12.96</v>
    <v>Currency Pair</v>
    <v>44617.707071759258</v>
    <v>12.32</v>
    <v>Danish Krone/Russian Rouble FX Cross Rate</v>
    <v>12.64</v>
    <v>12.64</v>
    <v>12.57</v>
    <v>DKKRUB</v>
    <v>DKK/RUB</v>
  </rv>
  <rv s="1">
    <v>1228</v>
  </rv>
  <rv s="0">
    <v>en-US</v>
    <v>avyhgh</v>
    <v>268435456</v>
    <v>1</v>
    <v>Powered by Refinitiv</v>
    <v>0</v>
    <v>GBP/RUB</v>
    <v>2</v>
    <v>33</v>
    <v>Finance</v>
    <v>4</v>
    <v>121.4534</v>
    <v>95.000799999999998</v>
    <v>-1.484</v>
    <v>-1.3201000000000001E-2</v>
    <v>RUB</v>
    <v>GBP</v>
    <v>115.38639999999999</v>
    <v>Currency Pair</v>
    <v>44617.707037037035</v>
    <v>109.34350000000001</v>
    <v>UK Pound Sterling/Russian Rouble FX Cross Rate</v>
    <v>112.42189999999999</v>
    <v>112.4135</v>
    <v>110.9295</v>
    <v>GBPRUB</v>
    <v>GBP/RUB</v>
  </rv>
  <rv s="1">
    <v>1230</v>
  </rv>
  <rv s="0">
    <v>en-US</v>
    <v>avbqgh</v>
    <v>268435456</v>
    <v>1</v>
    <v>Powered by Refinitiv</v>
    <v>0</v>
    <v>HKD/RUB</v>
    <v>2</v>
    <v>33</v>
    <v>Finance</v>
    <v>4</v>
    <v>11.526</v>
    <v>8.8840000000000003</v>
    <v>-0.1641</v>
    <v>-1.5240999999999999E-2</v>
    <v>RUB</v>
    <v>HKD</v>
    <v>11.010899999999999</v>
    <v>Currency Pair</v>
    <v>44617.707129629627</v>
    <v>10.4573</v>
    <v>Hong Kong Dollar/Russian Rouble FX Cross Rate</v>
    <v>10.7644</v>
    <v>10.7643</v>
    <v>10.600199999999999</v>
    <v>HKDRUB</v>
    <v>HKD/RUB</v>
  </rv>
  <rv s="1">
    <v>1232</v>
  </rv>
  <rv s="0">
    <v>en-US</v>
    <v>avc22w</v>
    <v>268435456</v>
    <v>1</v>
    <v>Powered by Refinitiv</v>
    <v>0</v>
    <v>HUF/RUB</v>
    <v>2</v>
    <v>33</v>
    <v>Finance</v>
    <v>4</v>
    <v>0.2777</v>
    <v>0.21529999999999999</v>
    <v>-1.9559999999999998E-3</v>
    <v>-7.6249999999999998E-3</v>
    <v>RUB</v>
    <v>HUF</v>
    <v>0.26219999999999999</v>
    <v>Currency Pair</v>
    <v>44617.707060185188</v>
    <v>0.2505</v>
    <v>Hungarian Forint/Russian Rouble FX Cross Rate</v>
    <v>0.25690000000000002</v>
    <v>0.25650000000000001</v>
    <v>0.25459999999999999</v>
    <v>HUFRUB</v>
    <v>HUF/RUB</v>
  </rv>
  <rv s="1">
    <v>1234</v>
  </rv>
  <rv s="0">
    <v>en-US</v>
    <v>avcxw7</v>
    <v>268435456</v>
    <v>1</v>
    <v>Powered by Refinitiv</v>
    <v>0</v>
    <v>IDR/RUB</v>
    <v>2</v>
    <v>33</v>
    <v>Finance</v>
    <v>4</v>
    <v>6.3E-3</v>
    <v>4.8999999999999998E-3</v>
    <v>0</v>
    <v>0</v>
    <v>RUB</v>
    <v>IDR</v>
    <v>6.0000000000000001E-3</v>
    <v>Currency Pair</v>
    <v>44617.707152777781</v>
    <v>5.7000000000000002E-3</v>
    <v>Indonesian Rupiah/Russian Rouble FX Cross Rate</v>
    <v>5.8999999999999999E-3</v>
    <v>5.7999999999999996E-3</v>
    <v>5.7999999999999996E-3</v>
    <v>IDRRUB</v>
    <v>IDR/RUB</v>
  </rv>
  <rv s="1">
    <v>1236</v>
  </rv>
  <rv s="0">
    <v>en-US</v>
    <v>avcnar</v>
    <v>268435456</v>
    <v>1</v>
    <v>Powered by Refinitiv</v>
    <v>0</v>
    <v>INR/RUB</v>
    <v>2</v>
    <v>33</v>
    <v>Finance</v>
    <v>4</v>
    <v>1.1962999999999999</v>
    <v>0.92079999999999995</v>
    <v>-6.9080000000000001E-3</v>
    <v>-6.2160000000000002E-3</v>
    <v>RUB</v>
    <v>INR</v>
    <v>1.1418999999999999</v>
    <v>Currency Pair</v>
    <v>44617.707152777781</v>
    <v>1.0867</v>
    <v>Indian Rupee/Russian Rouble FX Cross Rate</v>
    <v>1.1127</v>
    <v>1.1113</v>
    <v>1.1044</v>
    <v>INRRUB</v>
    <v>INR/RUB</v>
  </rv>
  <rv s="1">
    <v>1238</v>
  </rv>
  <rv s="0">
    <v>en-US</v>
    <v>ave6cw</v>
    <v>268435456</v>
    <v>1</v>
    <v>Powered by Refinitiv</v>
    <v>0</v>
    <v>JPY/RUB</v>
    <v>2</v>
    <v>33</v>
    <v>Finance</v>
    <v>4</v>
    <v>0.78590000000000004</v>
    <v>0.60499999999999998</v>
    <v>-9.5680000000000001E-3</v>
    <v>-1.3153999999999999E-2</v>
    <v>RUB</v>
    <v>JPY</v>
    <v>0.74590000000000001</v>
    <v>Currency Pair</v>
    <v>44617.707152777781</v>
    <v>0.70660000000000001</v>
    <v>Japanese Yen/Russian Rouble FX Cross Rate</v>
    <v>0.72829999999999995</v>
    <v>0.72740000000000005</v>
    <v>0.71779999999999999</v>
    <v>JPYRUB</v>
    <v>JPY/RUB</v>
  </rv>
  <rv s="1">
    <v>1240</v>
  </rv>
  <rv s="0">
    <v>en-US</v>
    <v>avfdsm</v>
    <v>268435456</v>
    <v>1</v>
    <v>Powered by Refinitiv</v>
    <v>0</v>
    <v>KRW/RUB</v>
    <v>2</v>
    <v>33</v>
    <v>Finance</v>
    <v>4</v>
    <v>7.4859999999999996E-2</v>
    <v>5.9119999999999999E-2</v>
    <v>-7.0240000000000005E-4</v>
    <v>-1.008E-2</v>
    <v>RUB</v>
    <v>KRW</v>
    <v>7.1440000000000003E-2</v>
    <v>Currency Pair</v>
    <v>44617.707106481481</v>
    <v>6.8049999999999999E-2</v>
    <v>Korean Won/Russian Rouble FX Cross Rate</v>
    <v>6.9680000000000006E-2</v>
    <v>6.9680000000000006E-2</v>
    <v>6.898E-2</v>
    <v>KRWRUB</v>
    <v>KRW/RUB</v>
  </rv>
  <rv s="1">
    <v>1242</v>
  </rv>
  <rv s="0">
    <v>en-US</v>
    <v>avkj7w</v>
    <v>268435456</v>
    <v>1</v>
    <v>Powered by Refinitiv</v>
    <v>0</v>
    <v>MXN/RUB</v>
    <v>2</v>
    <v>33</v>
    <v>Finance</v>
    <v>4</v>
    <v>4.4005999999999998</v>
    <v>3.4028999999999998</v>
    <v>-3.1600000000000003E-2</v>
    <v>-7.7330000000000003E-3</v>
    <v>RUB</v>
    <v>MXN</v>
    <v>4.1891999999999996</v>
    <v>Currency Pair</v>
    <v>44617.707129629627</v>
    <v>4.0015000000000001</v>
    <v>Mexican Peso/Russian Rouble FX Cross Rate</v>
    <v>4.0914999999999999</v>
    <v>4.0862999999999996</v>
    <v>4.0547000000000004</v>
    <v>MXNRUB</v>
    <v>MXN/RUB</v>
  </rv>
  <rv s="1">
    <v>1244</v>
  </rv>
  <rv s="0">
    <v>en-US</v>
    <v>avjbr7</v>
    <v>268435456</v>
    <v>1</v>
    <v>Powered by Refinitiv</v>
    <v>0</v>
    <v>MYR/RUB</v>
    <v>2</v>
    <v>33</v>
    <v>Finance</v>
    <v>4</v>
    <v>21.429200000000002</v>
    <v>16.648299999999999</v>
    <v>-0.29380000000000001</v>
    <v>-1.4692E-2</v>
    <v>RUB</v>
    <v>MYR</v>
    <v>20.470099999999999</v>
    <v>Currency Pair</v>
    <v>44617.707106481481</v>
    <v>19.448499999999999</v>
    <v>Malaysian Ringgit/Russian Rouble FX Cross Rate</v>
    <v>20.022400000000001</v>
    <v>19.997</v>
    <v>19.703199999999999</v>
    <v>MYRRUB</v>
    <v>MYR/RUB</v>
  </rv>
  <rv s="1">
    <v>1246</v>
  </rv>
  <rv s="0">
    <v>en-US</v>
    <v>avnkc7</v>
    <v>268435456</v>
    <v>1</v>
    <v>Powered by Refinitiv</v>
    <v>0</v>
    <v>NOK/RUB</v>
    <v>2</v>
    <v>33</v>
    <v>Finance</v>
    <v>4</v>
    <v>10.0238</v>
    <v>7.9954000000000001</v>
    <v>-1.1900000000000001E-2</v>
    <v>-1.2690000000000002E-3</v>
    <v>RUB</v>
    <v>NOK</v>
    <v>9.6092999999999993</v>
    <v>Currency Pair</v>
    <v>44617.707129629627</v>
    <v>9.1976999999999993</v>
    <v>Norwegian Krone/Russian Rouble FX Cross Rate</v>
    <v>9.3696000000000002</v>
    <v>9.3779000000000003</v>
    <v>9.3659999999999997</v>
    <v>NOKRUB</v>
    <v>NOK/RUB</v>
  </rv>
  <rv s="1">
    <v>1248</v>
  </rv>
  <rv s="0">
    <v>en-US</v>
    <v>avmnhw</v>
    <v>268435456</v>
    <v>1</v>
    <v>Powered by Refinitiv</v>
    <v>0</v>
    <v>NZD/RUB</v>
    <v>2</v>
    <v>33</v>
    <v>Finance</v>
    <v>4</v>
    <v>60.52</v>
    <v>49.4</v>
    <v>-0.32</v>
    <v>-5.6899999999999997E-3</v>
    <v>RUB</v>
    <v>NZD</v>
    <v>57.65</v>
    <v>Currency Pair</v>
    <v>44617.707129629627</v>
    <v>55.04</v>
    <v>New Zealand Dollar/Russian Rouble FX Cross Rate</v>
    <v>56.24</v>
    <v>56.24</v>
    <v>55.92</v>
    <v>NZDRUB</v>
    <v>NZD/RUB</v>
  </rv>
  <rv s="1">
    <v>1250</v>
  </rv>
  <rv s="0">
    <v>en-US</v>
    <v>avpom7</v>
    <v>268435456</v>
    <v>1</v>
    <v>Powered by Refinitiv</v>
    <v>0</v>
    <v>PHP/RUB</v>
    <v>2</v>
    <v>33</v>
    <v>Finance</v>
    <v>4</v>
    <v>1.7506999999999999</v>
    <v>1.3602000000000001</v>
    <v>-2.5399999999999999E-2</v>
    <v>-1.5507E-2</v>
    <v>RUB</v>
    <v>PHP</v>
    <v>1.6756</v>
    <v>Currency Pair</v>
    <v>44617.707106481481</v>
    <v>1.5916999999999999</v>
    <v>Philippine Peso/Russian Rouble FX Cross Rate</v>
    <v>1.6400999999999999</v>
    <v>1.6379999999999999</v>
    <v>1.6126</v>
    <v>PHPRUB</v>
    <v>PHP/RUB</v>
  </rv>
  <rv s="1">
    <v>1252</v>
  </rv>
  <rv s="0">
    <v>en-US</v>
    <v>avpz8m</v>
    <v>268435456</v>
    <v>1</v>
    <v>Powered by Refinitiv</v>
    <v>0</v>
    <v>PLN/RUB</v>
    <v>2</v>
    <v>33</v>
    <v>Finance</v>
    <v>4</v>
    <v>21.698899999999998</v>
    <v>17.358000000000001</v>
    <v>-0.25679999999999997</v>
    <v>-1.2648E-2</v>
    <v>RUB</v>
    <v>PLN</v>
    <v>20.769300000000001</v>
    <v>Currency Pair</v>
    <v>44617.707129629627</v>
    <v>19.794499999999999</v>
    <v>Polish Zloty/Russian Rouble FX Cross Rate</v>
    <v>20.3048</v>
    <v>20.303799999999999</v>
    <v>20.047000000000001</v>
    <v>PLNRUB</v>
    <v>PLN/RUB</v>
  </rv>
  <rv s="1">
    <v>1254</v>
  </rv>
  <rv s="0">
    <v>en-US</v>
    <v>avuu4c</v>
    <v>268435456</v>
    <v>1</v>
    <v>Powered by Refinitiv</v>
    <v>0</v>
    <v>SEK/RUB</v>
    <v>2</v>
    <v>33</v>
    <v>Finance</v>
    <v>4</v>
    <v>9.4596999999999998</v>
    <v>7.9938000000000002</v>
    <v>-7.2700000000000001E-2</v>
    <v>-8.208E-3</v>
    <v>RUB</v>
    <v>SEK</v>
    <v>9.0597999999999992</v>
    <v>Currency Pair</v>
    <v>44617.70716435185</v>
    <v>8.6576000000000004</v>
    <v>Swedish Krona/Russian Rouble FX Cross Rate</v>
    <v>8.8421000000000003</v>
    <v>8.8575999999999997</v>
    <v>8.7849000000000004</v>
    <v>SEKRUB</v>
    <v>SEK/RUB</v>
  </rv>
  <rv s="1">
    <v>1256</v>
  </rv>
  <rv s="0">
    <v>en-US</v>
    <v>avtc27</v>
    <v>268435456</v>
    <v>1</v>
    <v>Powered by Refinitiv</v>
    <v>0</v>
    <v>SGD/RUB</v>
    <v>2</v>
    <v>33</v>
    <v>Finance</v>
    <v>4</v>
    <v>66.518000000000001</v>
    <v>51.2485</v>
    <v>-0.70689999999999997</v>
    <v>-1.1402000000000001E-2</v>
    <v>RUB</v>
    <v>SGD</v>
    <v>63.557699999999997</v>
    <v>Currency Pair</v>
    <v>44617.707152777781</v>
    <v>60.341799999999999</v>
    <v>Singapore Dollar/Russian Rouble FX Cross Rate</v>
    <v>61.991100000000003</v>
    <v>62.0002</v>
    <v>61.293300000000002</v>
    <v>SGDRUB</v>
    <v>SGD/RUB</v>
  </rv>
  <rv s="1">
    <v>1258</v>
  </rv>
  <rv s="0">
    <v>en-US</v>
    <v>avw2k2</v>
    <v>268435456</v>
    <v>1</v>
    <v>Powered by Refinitiv</v>
    <v>0</v>
    <v>THB/RUB</v>
    <v>2</v>
    <v>33</v>
    <v>Finance</v>
    <v>4</v>
    <v>2.7679</v>
    <v>2.0758000000000001</v>
    <v>-2.4E-2</v>
    <v>-9.3229999999999997E-3</v>
    <v>RUB</v>
    <v>THB</v>
    <v>2.6421999999999999</v>
    <v>Currency Pair</v>
    <v>44617.707152777781</v>
    <v>2.5148000000000001</v>
    <v>Thai Baht/Russian Rouble FX Cross Rate</v>
    <v>2.5775000000000001</v>
    <v>2.5741999999999998</v>
    <v>2.5501999999999998</v>
    <v>THBRUB</v>
    <v>THB/RUB</v>
  </rv>
  <rv s="1">
    <v>1260</v>
  </rv>
  <rv s="0">
    <v>en-US</v>
    <v>avwyec</v>
    <v>268435456</v>
    <v>1</v>
    <v>Powered by Refinitiv</v>
    <v>0</v>
    <v>TRY/RUB</v>
    <v>2</v>
    <v>33</v>
    <v>Finance</v>
    <v>4</v>
    <v>10.69</v>
    <v>4.05</v>
    <v>-0.03</v>
    <v>-5.0170000000000006E-3</v>
    <v>RUB</v>
    <v>TRY</v>
    <v>6.15</v>
    <v>Currency Pair</v>
    <v>44617.707141203704</v>
    <v>5.88</v>
    <v>Turkish Lira/Russian Rouble FX Cross Rate</v>
    <v>5.97</v>
    <v>5.98</v>
    <v>5.95</v>
    <v>TRYRUB</v>
    <v>TRY/RUB</v>
  </rv>
  <rv s="1">
    <v>1262</v>
  </rv>
  <rv s="0">
    <v>en-US</v>
    <v>avvgc7</v>
    <v>268435456</v>
    <v>1</v>
    <v>Powered by Refinitiv</v>
    <v>0</v>
    <v>TWD/RUB</v>
    <v>2</v>
    <v>33</v>
    <v>Finance</v>
    <v>4</v>
    <v>3.2056</v>
    <v>2.4803000000000002</v>
    <v>-3.7499999999999999E-2</v>
    <v>-1.2529999999999999E-2</v>
    <v>RUB</v>
    <v>TWD</v>
    <v>3.0661</v>
    <v>Currency Pair</v>
    <v>44617.707106481481</v>
    <v>2.9201999999999999</v>
    <v>Taiwan Dollar/Russian Rouble FX Cross Rate</v>
    <v>2.9965000000000002</v>
    <v>2.9927000000000001</v>
    <v>2.9552</v>
    <v>TWDRUB</v>
    <v>TWD/RUB</v>
  </rv>
  <rv s="1">
    <v>1264</v>
  </rv>
  <rv s="0">
    <v>en-US</v>
    <v>avzzim</v>
    <v>268435456</v>
    <v>1</v>
    <v>Powered by Refinitiv</v>
    <v>0</v>
    <v>VND/RUB</v>
    <v>2</v>
    <v>33</v>
    <v>Finance</v>
    <v>4</v>
    <v>3.9420000000000002E-3</v>
    <v>3.0349999999999999E-3</v>
    <v>-4.5720000000000003E-5</v>
    <v>-1.2426999999999999E-2</v>
    <v>RUB</v>
    <v>VND</v>
    <v>3.7659999999999998E-3</v>
    <v>Currency Pair</v>
    <v>44617.707152777781</v>
    <v>3.578E-3</v>
    <v>Vietnam Dong/Russian Rouble FX Cross Rate</v>
    <v>3.6840000000000002E-3</v>
    <v>3.679E-3</v>
    <v>3.6329999999999999E-3</v>
    <v>VNDRUB</v>
    <v>VND/RUB</v>
  </rv>
  <rv s="1">
    <v>1266</v>
  </rv>
  <rv s="0">
    <v>en-US</v>
    <v>avtxa2</v>
    <v>268435456</v>
    <v>1</v>
    <v>Powered by Refinitiv</v>
    <v>0</v>
    <v>ZAR/RUB</v>
    <v>2</v>
    <v>33</v>
    <v>Finance</v>
    <v>4</v>
    <v>5.8825000000000003</v>
    <v>4.5414000000000003</v>
    <v>-1.176E-2</v>
    <v>-2.1510000000000001E-3</v>
    <v>RUB</v>
    <v>ZAR</v>
    <v>5.6189999999999998</v>
    <v>Currency Pair</v>
    <v>44617.707152777781</v>
    <v>5.3861999999999997</v>
    <v>South African Rand/Russian Rouble FX Cross Rate</v>
    <v>5.468</v>
    <v>5.4680999999999997</v>
    <v>5.4564000000000004</v>
    <v>ZARRUB</v>
    <v>ZAR/RUB</v>
  </rv>
  <rv s="1">
    <v>1268</v>
  </rv>
  <rv s="0">
    <v>en-US</v>
    <v>avyt52</v>
    <v>268435456</v>
    <v>1</v>
    <v>Powered by Refinitiv</v>
    <v>0</v>
    <v>USD/SEK</v>
    <v>2</v>
    <v>34</v>
    <v>Finance</v>
    <v>4</v>
    <v>9.6433</v>
    <v>8.2039000000000009</v>
    <v>-6.3600000000000004E-2</v>
    <v>-6.705E-3</v>
    <v>SEK</v>
    <v>USD</v>
    <v>9.5387000000000004</v>
    <v>Currency Pair</v>
    <v>44617.707118055558</v>
    <v>9.4030000000000005</v>
    <v>US Dollar/Swedish Krona FX Spot Rate</v>
    <v>9.4830000000000005</v>
    <v>9.4857999999999993</v>
    <v>9.4222000000000001</v>
    <v>USDSEK</v>
    <v>USD/SEK</v>
  </rv>
  <rv s="1">
    <v>1270</v>
  </rv>
  <rv s="0">
    <v>en-US</v>
    <v>av91zr</v>
    <v>268435456</v>
    <v>1</v>
    <v>Powered by Refinitiv</v>
    <v>0</v>
    <v>EUR/SEK</v>
    <v>2</v>
    <v>34</v>
    <v>Finance</v>
    <v>4</v>
    <v>10.740600000000001</v>
    <v>9.8597000000000001</v>
    <v>-8.0999999999999996E-3</v>
    <v>-7.6300000000000011E-4</v>
    <v>SEK</v>
    <v>EUR</v>
    <v>10.6661</v>
    <v>Currency Pair</v>
    <v>44617.707118055558</v>
    <v>10.5566</v>
    <v>Euro/Swedish Krona FX Cross Rate</v>
    <v>10.612399999999999</v>
    <v>10.615600000000001</v>
    <v>10.6075</v>
    <v>EURSEK</v>
    <v>EUR/SEK</v>
  </rv>
  <rv s="1">
    <v>1272</v>
  </rv>
  <rv s="0">
    <v>en-US</v>
    <v>av5427</v>
    <v>268435456</v>
    <v>1</v>
    <v>Powered by Refinitiv</v>
    <v>0</v>
    <v>CNY/SEK</v>
    <v>2</v>
    <v>34</v>
    <v>Finance</v>
    <v>4</v>
    <v>1.5234000000000001</v>
    <v>1.2719</v>
    <v>-7.3000000000000001E-3</v>
    <v>-4.8720000000000005E-3</v>
    <v>SEK</v>
    <v>CNY</v>
    <v>1.5105999999999999</v>
    <v>Currency Pair</v>
    <v>44617.707048611112</v>
    <v>1.4893000000000001</v>
    <v>Chinese Renminbi/Swedish Krona FX Cross Rate</v>
    <v>1.4981</v>
    <v>1.4984999999999999</v>
    <v>1.4912000000000001</v>
    <v>CNYSEK</v>
    <v>CNY/SEK</v>
  </rv>
  <rv s="1">
    <v>1274</v>
  </rv>
  <rv s="0">
    <v>en-US</v>
    <v>auxq77</v>
    <v>268435456</v>
    <v>1</v>
    <v>Powered by Refinitiv</v>
    <v>0</v>
    <v>AUD/SEK</v>
    <v>2</v>
    <v>34</v>
    <v>Finance</v>
    <v>4</v>
    <v>6.8895</v>
    <v>6.2393999999999998</v>
    <v>5.1999999999999998E-3</v>
    <v>7.6539999999999996E-4</v>
    <v>SEK</v>
    <v>AUD</v>
    <v>6.8598999999999997</v>
    <v>Currency Pair</v>
    <v>44617.707129629627</v>
    <v>6.7755999999999998</v>
    <v>Australian Dollar/Swedish Krona FX Cross Rate</v>
    <v>6.7916999999999996</v>
    <v>6.7937000000000003</v>
    <v>6.7988999999999997</v>
    <v>AUDSEK</v>
    <v>AUD/SEK</v>
  </rv>
  <rv s="1">
    <v>1276</v>
  </rv>
  <rv s="0">
    <v>en-US</v>
    <v>av2djc</v>
    <v>268435456</v>
    <v>1</v>
    <v>Powered by Refinitiv</v>
    <v>0</v>
    <v>BRL/SEK</v>
    <v>2</v>
    <v>34</v>
    <v>Finance</v>
    <v>4</v>
    <v>1.9169</v>
    <v>1.4488000000000001</v>
    <v>-2.2800000000000001E-2</v>
    <v>-1.2316000000000001E-2</v>
    <v>SEK</v>
    <v>BRL</v>
    <v>1.8662000000000001</v>
    <v>Currency Pair</v>
    <v>44617.707106481481</v>
    <v>1.8237000000000001</v>
    <v>Brazilian Real/Swedish Krona FX Cross Rate</v>
    <v>1.8507</v>
    <v>1.8512</v>
    <v>1.8284</v>
    <v>BRLSEK</v>
    <v>BRL/SEK</v>
  </rv>
  <rv s="1">
    <v>1278</v>
  </rv>
  <rv s="0">
    <v>en-US</v>
    <v>av3vlh</v>
    <v>268435456</v>
    <v>1</v>
    <v>Powered by Refinitiv</v>
    <v>0</v>
    <v>CAD/SEK</v>
    <v>2</v>
    <v>34</v>
    <v>Finance</v>
    <v>4</v>
    <v>7.5037000000000003</v>
    <v>6.5339</v>
    <v>-1.12E-2</v>
    <v>-1.5129999999999998E-3</v>
    <v>SEK</v>
    <v>CAD</v>
    <v>7.4497999999999998</v>
    <v>Currency Pair</v>
    <v>44617.707129629627</v>
    <v>7.3677999999999999</v>
    <v>Canadian Dollar/Swedish Krona FX Cross Rate</v>
    <v>7.4005000000000001</v>
    <v>7.4027000000000003</v>
    <v>7.3914999999999997</v>
    <v>CADSEK</v>
    <v>CAD/SEK</v>
  </rv>
  <rv s="1">
    <v>1280</v>
  </rv>
  <rv s="0">
    <v>en-US</v>
    <v>avv6rw</v>
    <v>268435456</v>
    <v>1</v>
    <v>Powered by Refinitiv</v>
    <v>0</v>
    <v>CHF/SEK</v>
    <v>2</v>
    <v>34</v>
    <v>Finance</v>
    <v>4</v>
    <v>10.440300000000001</v>
    <v>9.0517000000000003</v>
    <v>-8.3099999999999993E-2</v>
    <v>-8.1150000000000007E-3</v>
    <v>SEK</v>
    <v>CHF</v>
    <v>10.3108</v>
    <v>Currency Pair</v>
    <v>44617.707141203704</v>
    <v>10.1448</v>
    <v>Swiss Franc/Swedish Krona FX Cross Rate</v>
    <v>10.237500000000001</v>
    <v>10.240500000000001</v>
    <v>10.157400000000001</v>
    <v>CHFSEK</v>
    <v>CHF/SEK</v>
  </rv>
  <rv s="1">
    <v>1282</v>
  </rv>
  <rv s="0">
    <v>en-US</v>
    <v>av6wpr</v>
    <v>268435456</v>
    <v>1</v>
    <v>Powered by Refinitiv</v>
    <v>0</v>
    <v>CZK/SEK</v>
    <v>2</v>
    <v>34</v>
    <v>Finance</v>
    <v>4</v>
    <v>0.43859999999999999</v>
    <v>0.38350000000000001</v>
    <v>1.1000000000000001E-3</v>
    <v>2.5679999999999995E-3</v>
    <v>SEK</v>
    <v>CZK</v>
    <v>0.43049999999999999</v>
    <v>Currency Pair</v>
    <v>44617.707118055558</v>
    <v>0.42559999999999998</v>
    <v>Czech Koruna/Swedish Krona FX Cross Rate</v>
    <v>0.42820000000000003</v>
    <v>0.42830000000000001</v>
    <v>0.4294</v>
    <v>CZKSEK</v>
    <v>CZK/SEK</v>
  </rv>
  <rv s="1">
    <v>1284</v>
  </rv>
  <rv s="0">
    <v>en-US</v>
    <v>av78c7</v>
    <v>268435456</v>
    <v>1</v>
    <v>Powered by Refinitiv</v>
    <v>0</v>
    <v>DKK/SEK</v>
    <v>2</v>
    <v>34</v>
    <v>Finance</v>
    <v>4</v>
    <v>1.4437</v>
    <v>1.3254999999999999</v>
    <v>-1.2999999999999999E-3</v>
    <v>-9.1120000000000003E-4</v>
    <v>SEK</v>
    <v>DKK</v>
    <v>1.4333</v>
    <v>Currency Pair</v>
    <v>44617.707129629627</v>
    <v>1.4186000000000001</v>
    <v>Danish Krone/Swedish Krona FX Cross Rate</v>
    <v>1.4261999999999999</v>
    <v>1.4267000000000001</v>
    <v>1.4254</v>
    <v>DKKSEK</v>
    <v>DKK/SEK</v>
  </rv>
  <rv s="1">
    <v>1286</v>
  </rv>
  <rv s="0">
    <v>en-US</v>
    <v>avyiim</v>
    <v>268435456</v>
    <v>1</v>
    <v>Powered by Refinitiv</v>
    <v>0</v>
    <v>GBP/SEK</v>
    <v>2</v>
    <v>34</v>
    <v>Finance</v>
    <v>4</v>
    <v>12.8772</v>
    <v>11.5143</v>
    <v>-5.7799999999999997E-2</v>
    <v>-4.5560000000000002E-3</v>
    <v>SEK</v>
    <v>GBP</v>
    <v>12.771699999999999</v>
    <v>Currency Pair</v>
    <v>44617.707118055558</v>
    <v>12.5968</v>
    <v>UK Pound Sterling/Swedish Krona FX Cross Rate</v>
    <v>12.6835</v>
    <v>12.6873</v>
    <v>12.6295</v>
    <v>GBPSEK</v>
    <v>GBP/SEK</v>
  </rv>
  <rv s="1">
    <v>1288</v>
  </rv>
  <rv s="0">
    <v>en-US</v>
    <v>avbrim</v>
    <v>268435456</v>
    <v>1</v>
    <v>Powered by Refinitiv</v>
    <v>0</v>
    <v>HKD/SEK</v>
    <v>2</v>
    <v>34</v>
    <v>Finance</v>
    <v>4</v>
    <v>1.2353000000000001</v>
    <v>1.0580000000000001</v>
    <v>-8.3999999999999995E-3</v>
    <v>-6.914E-3</v>
    <v>SEK</v>
    <v>HKD</v>
    <v>1.2217</v>
    <v>Currency Pair</v>
    <v>44617.707129629627</v>
    <v>1.2041999999999999</v>
    <v>Hong Kong Dollar/Swedish Krona FX Cross Rate</v>
    <v>1.2144999999999999</v>
    <v>1.2149000000000001</v>
    <v>1.2064999999999999</v>
    <v>HKDSEK</v>
    <v>HKD/SEK</v>
  </rv>
  <rv s="1">
    <v>1290</v>
  </rv>
  <rv s="0">
    <v>en-US</v>
    <v>avc352</v>
    <v>268435456</v>
    <v>1</v>
    <v>Powered by Refinitiv</v>
    <v>0</v>
    <v>HUF/SEK</v>
    <v>2</v>
    <v>34</v>
    <v>Finance</v>
    <v>4</v>
    <v>3.006E-2</v>
    <v>2.6849999999999999E-2</v>
    <v>3.0000000000000001E-5</v>
    <v>1.036E-3</v>
    <v>SEK</v>
    <v>HUF</v>
    <v>2.9049999999999999E-2</v>
    <v>Currency Pair</v>
    <v>44617.707129629627</v>
    <v>2.878E-2</v>
    <v>Hungarian Forint/Swedish Krona FX Cross Rate</v>
    <v>2.894E-2</v>
    <v>2.895E-2</v>
    <v>2.8979999999999999E-2</v>
    <v>HUFSEK</v>
    <v>HUF/SEK</v>
  </rv>
  <rv s="1">
    <v>1292</v>
  </rv>
  <rv s="0">
    <v>en-US</v>
    <v>avcyyc</v>
    <v>268435456</v>
    <v>1</v>
    <v>Powered by Refinitiv</v>
    <v>0</v>
    <v>IDR/SEK</v>
    <v>2</v>
    <v>34</v>
    <v>Finance</v>
    <v>4</v>
    <v>6.7000000000000002E-4</v>
    <v>5.7300000000000005E-4</v>
    <v>-3.0000000000000001E-6</v>
    <v>-4.5519999999999996E-3</v>
    <v>SEK</v>
    <v>IDR</v>
    <v>6.6399999999999999E-4</v>
    <v>Currency Pair</v>
    <v>44617.707129629627</v>
    <v>6.5499999999999998E-4</v>
    <v>Indonesian Rupiah/Swedish Krona FX Cross Rate</v>
    <v>6.5899999999999997E-4</v>
    <v>6.5899999999999997E-4</v>
    <v>6.5600000000000001E-4</v>
    <v>IDRSEK</v>
    <v>IDR/SEK</v>
  </rv>
  <rv s="1">
    <v>1294</v>
  </rv>
  <rv s="0">
    <v>en-US</v>
    <v>avcocw</v>
    <v>268435456</v>
    <v>1</v>
    <v>Powered by Refinitiv</v>
    <v>0</v>
    <v>INR/SEK</v>
    <v>2</v>
    <v>34</v>
    <v>Finance</v>
    <v>4</v>
    <v>0.12759999999999999</v>
    <v>0.1113</v>
    <v>0</v>
    <v>0</v>
    <v>SEK</v>
    <v>INR</v>
    <v>0.1265</v>
    <v>Currency Pair</v>
    <v>44617.707129629627</v>
    <v>0.12509999999999999</v>
    <v>Indian Rupee/Swedish Krona FX Cross Rate</v>
    <v>0.12540000000000001</v>
    <v>0.12540000000000001</v>
    <v>0.12540000000000001</v>
    <v>INRSEK</v>
    <v>INR/SEK</v>
  </rv>
  <rv s="1">
    <v>1296</v>
  </rv>
  <rv s="0">
    <v>en-US</v>
    <v>ave7f2</v>
    <v>268435456</v>
    <v>1</v>
    <v>Powered by Refinitiv</v>
    <v>0</v>
    <v>JPY/SEK</v>
    <v>2</v>
    <v>34</v>
    <v>Finance</v>
    <v>4</v>
    <v>8.3769999999999997E-2</v>
    <v>7.4510000000000007E-2</v>
    <v>-5.9999999999999995E-4</v>
    <v>-7.3089999999999995E-3</v>
    <v>SEK</v>
    <v>JPY</v>
    <v>8.2780000000000006E-2</v>
    <v>Currency Pair</v>
    <v>44617.707118055558</v>
    <v>8.1369999999999998E-2</v>
    <v>Japanese Yen/Swedish Krona FX Cross Rate</v>
    <v>8.2070000000000004E-2</v>
    <v>8.2089999999999996E-2</v>
    <v>8.1490000000000007E-2</v>
    <v>JPYSEK</v>
    <v>JPY/SEK</v>
  </rv>
  <rv s="1">
    <v>1298</v>
  </rv>
  <rv s="0">
    <v>en-US</v>
    <v>avfeur</v>
    <v>268435456</v>
    <v>1</v>
    <v>Powered by Refinitiv</v>
    <v>0</v>
    <v>KRW/SEK</v>
    <v>2</v>
    <v>34</v>
    <v>Finance</v>
    <v>4</v>
    <v>7.9699999999999997E-3</v>
    <v>7.1300000000000001E-3</v>
    <v>-1.0000000000000001E-5</v>
    <v>-1.2720000000000001E-3</v>
    <v>SEK</v>
    <v>KRW</v>
    <v>7.9299999999999995E-3</v>
    <v>Currency Pair</v>
    <v>44617.707129629627</v>
    <v>7.8300000000000002E-3</v>
    <v>Korean Won/Swedish Krona FX Cross Rate</v>
    <v>7.8600000000000007E-3</v>
    <v>7.8600000000000007E-3</v>
    <v>7.8499999999999993E-3</v>
    <v>KRWSEK</v>
    <v>KRW/SEK</v>
  </rv>
  <rv s="1">
    <v>1300</v>
  </rv>
  <rv s="0">
    <v>en-US</v>
    <v>avkka2</v>
    <v>268435456</v>
    <v>1</v>
    <v>Powered by Refinitiv</v>
    <v>0</v>
    <v>MXN/SEK</v>
    <v>2</v>
    <v>34</v>
    <v>Finance</v>
    <v>4</v>
    <v>0.47039999999999998</v>
    <v>0.39350000000000002</v>
    <v>3.2000000000000003E-4</v>
    <v>6.938999999999999E-4</v>
    <v>SEK</v>
    <v>MXN</v>
    <v>0.46610000000000001</v>
    <v>Currency Pair</v>
    <v>44617.707129629627</v>
    <v>0.46050000000000002</v>
    <v>Mexican Peso/Swedish Krona FX Cross Rate</v>
    <v>0.46110000000000001</v>
    <v>0.4612</v>
    <v>0.46150000000000002</v>
    <v>MXNSEK</v>
    <v>MXN/SEK</v>
  </rv>
  <rv s="1">
    <v>1302</v>
  </rv>
  <rv s="0">
    <v>en-US</v>
    <v>avjctc</v>
    <v>268435456</v>
    <v>1</v>
    <v>Powered by Refinitiv</v>
    <v>0</v>
    <v>MYR/SEK</v>
    <v>2</v>
    <v>34</v>
    <v>Finance</v>
    <v>4</v>
    <v>2.2944</v>
    <v>1.9887999999999999</v>
    <v>-1.44E-2</v>
    <v>-6.3800000000000003E-3</v>
    <v>SEK</v>
    <v>MYR</v>
    <v>2.2709000000000001</v>
    <v>Currency Pair</v>
    <v>44617.707129629627</v>
    <v>2.2395999999999998</v>
    <v>Malaysian Ringgit/Swedish Krona FX Cross Rate</v>
    <v>2.2562000000000002</v>
    <v>2.2568999999999999</v>
    <v>2.2425000000000002</v>
    <v>MYRSEK</v>
    <v>MYR/SEK</v>
  </rv>
  <rv s="1">
    <v>1304</v>
  </rv>
  <rv s="0">
    <v>en-US</v>
    <v>avnlec</v>
    <v>268435456</v>
    <v>1</v>
    <v>Powered by Refinitiv</v>
    <v>0</v>
    <v>NOK/SEK</v>
    <v>2</v>
    <v>34</v>
    <v>Finance</v>
    <v>4</v>
    <v>1.0657000000000001</v>
    <v>0.95650000000000002</v>
    <v>4.8999999999999998E-3</v>
    <v>4.6300000000000004E-3</v>
    <v>SEK</v>
    <v>NOK</v>
    <v>1.0657000000000001</v>
    <v>Currency Pair</v>
    <v>44617.707129629627</v>
    <v>1.0583</v>
    <v>Norwegian Krone/Swedish Krona FX Cross Rate</v>
    <v>1.0581</v>
    <v>1.0584</v>
    <v>1.0632999999999999</v>
    <v>NOKSEK</v>
    <v>NOK/SEK</v>
  </rv>
  <rv s="1">
    <v>1306</v>
  </rv>
  <rv s="0">
    <v>en-US</v>
    <v>avmok2</v>
    <v>268435456</v>
    <v>1</v>
    <v>Powered by Refinitiv</v>
    <v>0</v>
    <v>NZD/SEK</v>
    <v>2</v>
    <v>34</v>
    <v>Finance</v>
    <v>4</v>
    <v>6.4351000000000003</v>
    <v>5.9051</v>
    <v>1.8E-3</v>
    <v>2.8360000000000001E-4</v>
    <v>SEK</v>
    <v>NZD</v>
    <v>6.3929999999999998</v>
    <v>Currency Pair</v>
    <v>44617.707118055558</v>
    <v>6.3391999999999999</v>
    <v>New Zealand Dollar/Swedish Krona FX Cross Rate</v>
    <v>6.3451000000000004</v>
    <v>6.3468999999999998</v>
    <v>6.3487</v>
    <v>NZDSEK</v>
    <v>NZD/SEK</v>
  </rv>
  <rv s="1">
    <v>1308</v>
  </rv>
  <rv s="0">
    <v>en-US</v>
    <v>avppoc</v>
    <v>268435456</v>
    <v>1</v>
    <v>Powered by Refinitiv</v>
    <v>0</v>
    <v>PHP/SEK</v>
    <v>2</v>
    <v>34</v>
    <v>Finance</v>
    <v>4</v>
    <v>0.18720000000000001</v>
    <v>0.16769999999999999</v>
    <v>-1.33E-3</v>
    <v>-7.1940000000000007E-3</v>
    <v>SEK</v>
    <v>PHP</v>
    <v>0.18590000000000001</v>
    <v>Currency Pair</v>
    <v>44617.707129629627</v>
    <v>0.18329999999999999</v>
    <v>Philippine Peso/Swedish Krona FX Cross Rate</v>
    <v>0.18479999999999999</v>
    <v>0.18490000000000001</v>
    <v>0.1835</v>
    <v>PHPSEK</v>
    <v>PHP/SEK</v>
  </rv>
  <rv s="1">
    <v>1310</v>
  </rv>
  <rv s="0">
    <v>en-US</v>
    <v>avq1ar</v>
    <v>268435456</v>
    <v>1</v>
    <v>Powered by Refinitiv</v>
    <v>0</v>
    <v>PLN/SEK</v>
    <v>2</v>
    <v>34</v>
    <v>Finance</v>
    <v>4</v>
    <v>2.3626</v>
    <v>2.1326999999999998</v>
    <v>-9.7000000000000003E-3</v>
    <v>-4.2329999999999998E-3</v>
    <v>SEK</v>
    <v>PLN</v>
    <v>2.2976999999999999</v>
    <v>Currency Pair</v>
    <v>44617.707129629627</v>
    <v>2.2761</v>
    <v>Polish Zloty/Swedish Krona FX Cross Rate</v>
    <v>2.2909000000000002</v>
    <v>2.2915000000000001</v>
    <v>2.2818000000000001</v>
    <v>PLNSEK</v>
    <v>PLN/SEK</v>
  </rv>
  <rv s="1">
    <v>1312</v>
  </rv>
  <rv s="0">
    <v>en-US</v>
    <v>avqx52</v>
    <v>268435456</v>
    <v>1</v>
    <v>Powered by Refinitiv</v>
    <v>0</v>
    <v>RUB/SEK</v>
    <v>2</v>
    <v>34</v>
    <v>Finance</v>
    <v>4</v>
    <v>0.1249</v>
    <v>0.1051</v>
    <v>8.9999999999999998E-4</v>
    <v>8.0289999999999997E-3</v>
    <v>SEK</v>
    <v>RUB</v>
    <v>0.11550000000000001</v>
    <v>Currency Pair</v>
    <v>44617.70716435185</v>
    <v>0.1104</v>
    <v>Russian Rouble/Swedish Krona FX Cross Rate</v>
    <v>0.11210000000000001</v>
    <v>0.11210000000000001</v>
    <v>0.113</v>
    <v>RUBSEK</v>
    <v>RUB/SEK</v>
  </rv>
  <rv s="1">
    <v>1314</v>
  </rv>
  <rv s="0">
    <v>en-US</v>
    <v>avtd1h</v>
    <v>268435456</v>
    <v>1</v>
    <v>Powered by Refinitiv</v>
    <v>0</v>
    <v>SGD/SEK</v>
    <v>2</v>
    <v>34</v>
    <v>Finance</v>
    <v>4</v>
    <v>7.0991999999999997</v>
    <v>6.2134</v>
    <v>-3.78E-2</v>
    <v>-5.4020000000000006E-3</v>
    <v>SEK</v>
    <v>SGD</v>
    <v>7.0464000000000002</v>
    <v>Currency Pair</v>
    <v>44617.707129629627</v>
    <v>6.9481999999999999</v>
    <v>Singapore Dollar/Swedish Krona FX Cross Rate</v>
    <v>6.9954000000000001</v>
    <v>6.9974999999999996</v>
    <v>6.9596999999999998</v>
    <v>SGDSEK</v>
    <v>SGD/SEK</v>
  </rv>
  <rv s="1">
    <v>1316</v>
  </rv>
  <rv s="0">
    <v>en-US</v>
    <v>avw3m7</v>
    <v>268435456</v>
    <v>1</v>
    <v>Powered by Refinitiv</v>
    <v>0</v>
    <v>THB/SEK</v>
    <v>2</v>
    <v>34</v>
    <v>Finance</v>
    <v>4</v>
    <v>0.29399999999999998</v>
    <v>0.255</v>
    <v>-8.9999999999999998E-4</v>
    <v>-3.0980000000000001E-3</v>
    <v>SEK</v>
    <v>THB</v>
    <v>0.29310000000000003</v>
    <v>Currency Pair</v>
    <v>44617.707129629627</v>
    <v>0.28970000000000001</v>
    <v>Thai Baht/Swedish Krona FX Cross Rate</v>
    <v>0.29039999999999999</v>
    <v>0.29049999999999998</v>
    <v>0.28960000000000002</v>
    <v>THBSEK</v>
    <v>THB/SEK</v>
  </rv>
  <rv s="1">
    <v>1318</v>
  </rv>
  <rv s="0">
    <v>en-US</v>
    <v>avwzgh</v>
    <v>268435456</v>
    <v>1</v>
    <v>Powered by Refinitiv</v>
    <v>0</v>
    <v>TRY/SEK</v>
    <v>2</v>
    <v>34</v>
    <v>Finance</v>
    <v>4</v>
    <v>1.1894</v>
    <v>0.49780000000000002</v>
    <v>3.0999999999999999E-3</v>
    <v>4.5970000000000004E-3</v>
    <v>SEK</v>
    <v>TRY</v>
    <v>0.68500000000000005</v>
    <v>Currency Pair</v>
    <v>44617.707141203704</v>
    <v>0.67179999999999995</v>
    <v>Turkish Lira/Swedish Krona FX Cross Rate</v>
    <v>0.67420000000000002</v>
    <v>0.6744</v>
    <v>0.67749999999999999</v>
    <v>TRYSEK</v>
    <v>TRY/SEK</v>
  </rv>
  <rv s="1">
    <v>1320</v>
  </rv>
  <rv s="0">
    <v>en-US</v>
    <v>avvhec</v>
    <v>268435456</v>
    <v>1</v>
    <v>Powered by Refinitiv</v>
    <v>0</v>
    <v>TWD/SEK</v>
    <v>2</v>
    <v>34</v>
    <v>Finance</v>
    <v>4</v>
    <v>0.34300000000000003</v>
    <v>0.29459999999999997</v>
    <v>-1.5E-3</v>
    <v>-4.4400000000000004E-3</v>
    <v>SEK</v>
    <v>TWD</v>
    <v>0.34039999999999998</v>
    <v>Currency Pair</v>
    <v>44617.707129629627</v>
    <v>0.33600000000000002</v>
    <v>Taiwan Dollar/Swedish Krona FX Cross Rate</v>
    <v>0.3377</v>
    <v>0.33779999999999999</v>
    <v>0.33629999999999999</v>
    <v>TWDSEK</v>
    <v>TWD/SEK</v>
  </rv>
  <rv s="1">
    <v>1322</v>
  </rv>
  <rv s="0">
    <v>en-US</v>
    <v>avty9c</v>
    <v>268435456</v>
    <v>1</v>
    <v>Powered by Refinitiv</v>
    <v>0</v>
    <v>ZAR/SEK</v>
    <v>2</v>
    <v>34</v>
    <v>Finance</v>
    <v>4</v>
    <v>0.63</v>
    <v>0.54800000000000004</v>
    <v>2.3E-3</v>
    <v>3.7269999999999998E-3</v>
    <v>SEK</v>
    <v>ZAR</v>
    <v>0.62319999999999998</v>
    <v>Currency Pair</v>
    <v>44617.70716435185</v>
    <v>0.61680000000000001</v>
    <v>South African Rand/Swedish Krona FX Cross Rate</v>
    <v>0.61699999999999999</v>
    <v>0.61709999999999998</v>
    <v>0.61939999999999995</v>
    <v>ZARSEK</v>
    <v>ZAR/SEK</v>
  </rv>
  <rv s="1">
    <v>1324</v>
  </rv>
  <rv s="0">
    <v>en-US</v>
    <v>avyspr</v>
    <v>268435456</v>
    <v>1</v>
    <v>Powered by Refinitiv</v>
    <v>0</v>
    <v>USD/SGD</v>
    <v>2</v>
    <v>35</v>
    <v>Finance</v>
    <v>4</v>
    <v>1.3744000000000001</v>
    <v>1.3160000000000001</v>
    <v>-1.8E-3</v>
    <v>-1.328E-3</v>
    <v>SGD</v>
    <v>USD</v>
    <v>1.3559000000000001</v>
    <v>Currency Pair</v>
    <v>44617.707106481481</v>
    <v>1.3512999999999999</v>
    <v>US Dollar/Singapore Dollar FX Spot Rate</v>
    <v>1.355</v>
    <v>1.3551</v>
    <v>1.3532999999999999</v>
    <v>USDSGD</v>
    <v>USD/SGD</v>
  </rv>
  <rv s="1">
    <v>1326</v>
  </rv>
  <rv s="0">
    <v>en-US</v>
    <v>av91lh</v>
    <v>268435456</v>
    <v>1</v>
    <v>Powered by Refinitiv</v>
    <v>0</v>
    <v>EUR/SGD</v>
    <v>2</v>
    <v>35</v>
    <v>Finance</v>
    <v>4</v>
    <v>1.6295999999999999</v>
    <v>1.5058</v>
    <v>7.0000000000000001E-3</v>
    <v>4.6160000000000003E-3</v>
    <v>SGD</v>
    <v>EUR</v>
    <v>1.5244</v>
    <v>Currency Pair</v>
    <v>44617.707118055558</v>
    <v>1.5122</v>
    <v>Euro/Singapore Dollar FX Cross Rate</v>
    <v>1.5165</v>
    <v>1.5165</v>
    <v>1.5235000000000001</v>
    <v>EURSGD</v>
    <v>EUR/SGD</v>
  </rv>
  <rv s="1">
    <v>1328</v>
  </rv>
  <rv s="0">
    <v>en-US</v>
    <v>av53mw</v>
    <v>268435456</v>
    <v>1</v>
    <v>Powered by Refinitiv</v>
    <v>0</v>
    <v>CNY/SGD</v>
    <v>2</v>
    <v>35</v>
    <v>Finance</v>
    <v>4</v>
    <v>0.2157</v>
    <v>0.20369999999999999</v>
    <v>1E-4</v>
    <v>4.6710000000000002E-4</v>
    <v>SGD</v>
    <v>CNY</v>
    <v>0.21460000000000001</v>
    <v>Currency Pair</v>
    <v>44617.707106481481</v>
    <v>0.21379999999999999</v>
    <v>Chinese Renminbi/Singapore Dollar FX Cross Rate</v>
    <v>0.21410000000000001</v>
    <v>0.21410000000000001</v>
    <v>0.2142</v>
    <v>CNYSGD</v>
    <v>CNY/SGD</v>
  </rv>
  <rv s="1">
    <v>1330</v>
  </rv>
  <rv s="0">
    <v>en-US</v>
    <v>auxprw</v>
    <v>268435456</v>
    <v>1</v>
    <v>Powered by Refinitiv</v>
    <v>0</v>
    <v>AUD/SGD</v>
    <v>2</v>
    <v>35</v>
    <v>Finance</v>
    <v>4</v>
    <v>1.0544</v>
    <v>0.94489999999999996</v>
    <v>6.1999999999999998E-3</v>
    <v>6.3880000000000004E-3</v>
    <v>SGD</v>
    <v>AUD</v>
    <v>0.97919999999999996</v>
    <v>Currency Pair</v>
    <v>44617.707106481481</v>
    <v>0.9677</v>
    <v>Australian Dollar/Singapore Dollar FX Cross Rate</v>
    <v>0.97050000000000003</v>
    <v>0.97050000000000003</v>
    <v>0.97670000000000001</v>
    <v>AUDSGD</v>
    <v>AUD/SGD</v>
  </rv>
  <rv s="1">
    <v>1332</v>
  </rv>
  <rv s="0">
    <v>en-US</v>
    <v>av2d52</v>
    <v>268435456</v>
    <v>1</v>
    <v>Powered by Refinitiv</v>
    <v>0</v>
    <v>BRL/SGD</v>
    <v>2</v>
    <v>35</v>
    <v>Finance</v>
    <v>4</v>
    <v>0.27410000000000001</v>
    <v>0.22869999999999999</v>
    <v>-1.9E-3</v>
    <v>-7.1830000000000001E-3</v>
    <v>SGD</v>
    <v>BRL</v>
    <v>0.2666</v>
    <v>Currency Pair</v>
    <v>44617.707106481481</v>
    <v>0.26190000000000002</v>
    <v>Brazilian Real/Singapore Dollar FX Cross Rate</v>
    <v>0.26440000000000002</v>
    <v>0.26450000000000001</v>
    <v>0.2626</v>
    <v>BRLSGD</v>
    <v>BRL/SGD</v>
  </rv>
  <rv s="1">
    <v>1334</v>
  </rv>
  <rv s="0">
    <v>en-US</v>
    <v>av3v77</v>
    <v>268435456</v>
    <v>1</v>
    <v>Powered by Refinitiv</v>
    <v>0</v>
    <v>CAD/SGD</v>
    <v>2</v>
    <v>35</v>
    <v>Finance</v>
    <v>4</v>
    <v>1.1074999999999999</v>
    <v>1.0436000000000001</v>
    <v>4.1999999999999997E-3</v>
    <v>3.9719999999999998E-3</v>
    <v>SGD</v>
    <v>CAD</v>
    <v>1.0628</v>
    <v>Currency Pair</v>
    <v>44617.707141203704</v>
    <v>1.0561</v>
    <v>Canadian Dollar/Singapore Dollar FX Cross Rate</v>
    <v>1.0571999999999999</v>
    <v>1.0575000000000001</v>
    <v>1.0617000000000001</v>
    <v>CADSGD</v>
    <v>CAD/SGD</v>
  </rv>
  <rv s="1">
    <v>1336</v>
  </rv>
  <rv s="0">
    <v>en-US</v>
    <v>avv6dm</v>
    <v>268435456</v>
    <v>1</v>
    <v>Powered by Refinitiv</v>
    <v>0</v>
    <v>CHF/SGD</v>
    <v>2</v>
    <v>35</v>
    <v>Finance</v>
    <v>4</v>
    <v>1.4966999999999999</v>
    <v>1.4209000000000001</v>
    <v>-3.8E-3</v>
    <v>-2.5979999999999996E-3</v>
    <v>SGD</v>
    <v>CHF</v>
    <v>1.4665999999999999</v>
    <v>Currency Pair</v>
    <v>44617.707129629627</v>
    <v>1.4583999999999999</v>
    <v>Swiss Franc/Singapore Dollar FX Cross Rate</v>
    <v>1.4628000000000001</v>
    <v>1.4629000000000001</v>
    <v>1.4591000000000001</v>
    <v>CHFSGD</v>
    <v>CHF/SGD</v>
  </rv>
  <rv s="1">
    <v>1338</v>
  </rv>
  <rv s="0">
    <v>en-US</v>
    <v>av6wbh</v>
    <v>268435456</v>
    <v>1</v>
    <v>Powered by Refinitiv</v>
    <v>0</v>
    <v>CZK/SGD</v>
    <v>2</v>
    <v>35</v>
    <v>Finance</v>
    <v>4</v>
    <v>6.404E-2</v>
    <v>5.9720000000000002E-2</v>
    <v>4.8000000000000001E-4</v>
    <v>7.8440000000000003E-3</v>
    <v>SGD</v>
    <v>CZK</v>
    <v>6.1769999999999999E-2</v>
    <v>Currency Pair</v>
    <v>44617.707106481481</v>
    <v>6.0560000000000003E-2</v>
    <v>Czech Koruna/Singapore Dollar FX Cross Rate</v>
    <v>6.1190000000000001E-2</v>
    <v>6.1190000000000001E-2</v>
    <v>6.1670000000000003E-2</v>
    <v>CZKSGD</v>
    <v>CZK/SGD</v>
  </rv>
  <rv s="1">
    <v>1340</v>
  </rv>
  <rv s="0">
    <v>en-US</v>
    <v>av77ww</v>
    <v>268435456</v>
    <v>1</v>
    <v>Powered by Refinitiv</v>
    <v>0</v>
    <v>DKK/SGD</v>
    <v>2</v>
    <v>35</v>
    <v>Finance</v>
    <v>4</v>
    <v>0.21920000000000001</v>
    <v>0.20230000000000001</v>
    <v>8.9999999999999998E-4</v>
    <v>4.4159999999999998E-3</v>
    <v>SGD</v>
    <v>DKK</v>
    <v>0.20480000000000001</v>
    <v>Currency Pair</v>
    <v>44617.707129629627</v>
    <v>0.20319999999999999</v>
    <v>Danish Krone/Singapore Dollar FX Cross Rate</v>
    <v>0.20380000000000001</v>
    <v>0.20380000000000001</v>
    <v>0.20469999999999999</v>
    <v>DKKSGD</v>
    <v>DKK/SGD</v>
  </rv>
  <rv s="1">
    <v>1342</v>
  </rv>
  <rv s="0">
    <v>en-US</v>
    <v>avyi4c</v>
    <v>268435456</v>
    <v>1</v>
    <v>Powered by Refinitiv</v>
    <v>0</v>
    <v>GBP/SGD</v>
    <v>2</v>
    <v>35</v>
    <v>Finance</v>
    <v>4</v>
    <v>1.8927</v>
    <v>1.7948999999999999</v>
    <v>1.6000000000000001E-3</v>
    <v>8.8279999999999999E-4</v>
    <v>SGD</v>
    <v>GBP</v>
    <v>1.8167</v>
    <v>Currency Pair</v>
    <v>44617.707118055558</v>
    <v>1.81</v>
    <v>UK Pound Sterling/Singapore Dollar FX Cross Rate</v>
    <v>1.8123</v>
    <v>1.8124</v>
    <v>1.8140000000000001</v>
    <v>GBPSGD</v>
    <v>GBP/SGD</v>
  </rv>
  <rv s="1">
    <v>1344</v>
  </rv>
  <rv s="0">
    <v>en-US</v>
    <v>avbr4c</v>
    <v>268435456</v>
    <v>1</v>
    <v>Powered by Refinitiv</v>
    <v>0</v>
    <v>HKD/SGD</v>
    <v>2</v>
    <v>35</v>
    <v>Finance</v>
    <v>4</v>
    <v>0.17630000000000001</v>
    <v>0.16969999999999999</v>
    <v>-2.9999999999999997E-4</v>
    <v>-1.7280000000000002E-3</v>
    <v>SGD</v>
    <v>HKD</v>
    <v>0.1736</v>
    <v>Currency Pair</v>
    <v>44617.707106481481</v>
    <v>0.1731</v>
    <v>Hong Kong Dollar/Singapore Dollar FX Cross Rate</v>
    <v>0.1736</v>
    <v>0.1736</v>
    <v>0.17330000000000001</v>
    <v>HKDSGD</v>
    <v>HKD/SGD</v>
  </rv>
  <rv s="1">
    <v>1346</v>
  </rv>
  <rv s="0">
    <v>en-US</v>
    <v>avc2pr</v>
    <v>268435456</v>
    <v>1</v>
    <v>Powered by Refinitiv</v>
    <v>0</v>
    <v>HUF/SGD</v>
    <v>2</v>
    <v>35</v>
    <v>Finance</v>
    <v>4</v>
    <v>4.6759999999999996E-3</v>
    <v>3.9919999999999999E-3</v>
    <v>2.6999999999999999E-5</v>
    <v>6.5280000000000008E-3</v>
    <v>SGD</v>
    <v>HUF</v>
    <v>4.169E-3</v>
    <v>Currency Pair</v>
    <v>44617.707129629627</v>
    <v>4.0980000000000001E-3</v>
    <v>Hungarian Forint/Singapore Dollar FX Cross Rate</v>
    <v>4.1359999999999999E-3</v>
    <v>4.1359999999999999E-3</v>
    <v>4.163E-3</v>
    <v>HUFSGD</v>
    <v>HUF/SGD</v>
  </rv>
  <rv s="1">
    <v>1348</v>
  </rv>
  <rv s="2">
    <v>en-US</v>
    <v>avcyk2</v>
    <v>268435456</v>
    <v>1</v>
    <v>Powered by Refinitiv</v>
    <v>5</v>
    <v>IDR/SGD</v>
    <v>2</v>
    <v>36</v>
    <v>Finance</v>
    <v>4</v>
    <v>9.6100000000000005E-5</v>
    <v>9.1100000000000005E-5</v>
    <v>0</v>
    <v>SGD</v>
    <v>IDR</v>
    <v>9.4400000000000004E-5</v>
    <v>Currency Pair</v>
    <v>44617.707106481481</v>
    <v>9.4099999999999997E-5</v>
    <v>Indonesian Rupiah/Singapore Dollar FX Cross Rate</v>
    <v>9.4199999999999999E-5</v>
    <v>9.4199999999999999E-5</v>
    <v>9.4199999999999999E-5</v>
    <v>IDRSGD</v>
    <v>IDR/SGD</v>
  </rv>
  <rv s="1">
    <v>1350</v>
  </rv>
  <rv s="0">
    <v>en-US</v>
    <v>avcnxm</v>
    <v>268435456</v>
    <v>1</v>
    <v>Powered by Refinitiv</v>
    <v>0</v>
    <v>INR/SGD</v>
    <v>2</v>
    <v>35</v>
    <v>Finance</v>
    <v>4</v>
    <v>1.8599999999999998E-2</v>
    <v>1.7579999999999998E-2</v>
    <v>9.2999999999999997E-5</v>
    <v>5.1910000000000003E-3</v>
    <v>SGD</v>
    <v>INR</v>
    <v>1.8020000000000001E-2</v>
    <v>Currency Pair</v>
    <v>44617.707106481481</v>
    <v>1.7899999999999999E-2</v>
    <v>Indian Rupee/Singapore Dollar FX Cross Rate</v>
    <v>1.7919999999999998E-2</v>
    <v>1.7919999999999998E-2</v>
    <v>1.8010000000000002E-2</v>
    <v>INRSGD</v>
    <v>INR/SGD</v>
  </rv>
  <rv s="1">
    <v>1352</v>
  </rv>
  <rv s="0">
    <v>en-US</v>
    <v>ave6zr</v>
    <v>268435456</v>
    <v>1</v>
    <v>Powered by Refinitiv</v>
    <v>0</v>
    <v>JPY/SGD</v>
    <v>2</v>
    <v>35</v>
    <v>Finance</v>
    <v>4</v>
    <v>1.26E-2</v>
    <v>1.155E-2</v>
    <v>-2.1999999999999999E-5</v>
    <v>-1.8759999999999998E-3</v>
    <v>SGD</v>
    <v>JPY</v>
    <v>1.175E-2</v>
    <v>Currency Pair</v>
    <v>44617.707118055558</v>
    <v>1.17E-2</v>
    <v>Japanese Yen/Singapore Dollar FX Cross Rate</v>
    <v>1.1730000000000001E-2</v>
    <v>1.1730000000000001E-2</v>
    <v>1.171E-2</v>
    <v>JPYSGD</v>
    <v>JPY/SGD</v>
  </rv>
  <rv s="1">
    <v>1354</v>
  </rv>
  <rv s="0">
    <v>en-US</v>
    <v>avfegh</v>
    <v>268435456</v>
    <v>1</v>
    <v>Powered by Refinitiv</v>
    <v>0</v>
    <v>KRW/SGD</v>
    <v>2</v>
    <v>35</v>
    <v>Finance</v>
    <v>4</v>
    <v>1.204E-3</v>
    <v>1.116E-3</v>
    <v>4.16E-6</v>
    <v>3.7030000000000001E-3</v>
    <v>SGD</v>
    <v>KRW</v>
    <v>1.129E-3</v>
    <v>Currency Pair</v>
    <v>44617.707106481481</v>
    <v>1.1230000000000001E-3</v>
    <v>Korean Won/Singapore Dollar FX Cross Rate</v>
    <v>1.1230000000000001E-3</v>
    <v>1.1230000000000001E-3</v>
    <v>1.1280000000000001E-3</v>
    <v>KRWSGD</v>
    <v>KRW/SGD</v>
  </rv>
  <rv s="1">
    <v>1356</v>
  </rv>
  <rv s="0">
    <v>en-US</v>
    <v>avkjur</v>
    <v>268435456</v>
    <v>1</v>
    <v>Powered by Refinitiv</v>
    <v>0</v>
    <v>MXN/SGD</v>
    <v>2</v>
    <v>35</v>
    <v>Finance</v>
    <v>4</v>
    <v>6.8379999999999996E-2</v>
    <v>6.1890000000000001E-2</v>
    <v>3.9399999999999998E-4</v>
    <v>5.9800000000000001E-3</v>
    <v>SGD</v>
    <v>MXN</v>
    <v>6.6350000000000006E-2</v>
    <v>Currency Pair</v>
    <v>44617.707152777781</v>
    <v>6.5850000000000006E-2</v>
    <v>Mexican Peso/Singapore Dollar FX Cross Rate</v>
    <v>6.5879999999999994E-2</v>
    <v>6.5879999999999994E-2</v>
    <v>6.6280000000000006E-2</v>
    <v>MXNSGD</v>
    <v>MXN/SGD</v>
  </rv>
  <rv s="1">
    <v>1358</v>
  </rv>
  <rv s="0">
    <v>en-US</v>
    <v>avjcf2</v>
    <v>268435456</v>
    <v>1</v>
    <v>Powered by Refinitiv</v>
    <v>0</v>
    <v>MYR/SGD</v>
    <v>2</v>
    <v>35</v>
    <v>Finance</v>
    <v>4</v>
    <v>0.32979999999999998</v>
    <v>0.31850000000000001</v>
    <v>-3.1E-4</v>
    <v>-9.6150000000000001E-4</v>
    <v>SGD</v>
    <v>MYR</v>
    <v>0.32279999999999998</v>
    <v>Currency Pair</v>
    <v>44617.707106481481</v>
    <v>0.32200000000000001</v>
    <v>Malaysian Ringgit/Singapore Dollar FX Cross Rate</v>
    <v>0.32240000000000002</v>
    <v>0.32240000000000002</v>
    <v>0.3221</v>
    <v>MYRSGD</v>
    <v>MYR/SGD</v>
  </rv>
  <rv s="1">
    <v>1360</v>
  </rv>
  <rv s="0">
    <v>en-US</v>
    <v>avnkz2</v>
    <v>268435456</v>
    <v>1</v>
    <v>Powered by Refinitiv</v>
    <v>0</v>
    <v>NOK/SGD</v>
    <v>2</v>
    <v>35</v>
    <v>Finance</v>
    <v>4</v>
    <v>0.16250000000000001</v>
    <v>0.14829999999999999</v>
    <v>1.5E-3</v>
    <v>9.9209999999999993E-3</v>
    <v>SGD</v>
    <v>NOK</v>
    <v>0.153</v>
    <v>Currency Pair</v>
    <v>44617.707141203704</v>
    <v>0.15060000000000001</v>
    <v>Norwegian Krone/Singapore Dollar FX Cross Rate</v>
    <v>0.1512</v>
    <v>0.1512</v>
    <v>0.1527</v>
    <v>NOKSGD</v>
    <v>NOK/SGD</v>
  </rv>
  <rv s="1">
    <v>1362</v>
  </rv>
  <rv s="0">
    <v>en-US</v>
    <v>avmo5r</v>
    <v>268435456</v>
    <v>1</v>
    <v>Powered by Refinitiv</v>
    <v>0</v>
    <v>NZD/SGD</v>
    <v>2</v>
    <v>35</v>
    <v>Finance</v>
    <v>4</v>
    <v>0.98319999999999996</v>
    <v>0.88519999999999999</v>
    <v>5.1999999999999998E-3</v>
    <v>5.7350000000000005E-3</v>
    <v>SGD</v>
    <v>NZD</v>
    <v>0.91310000000000002</v>
    <v>Currency Pair</v>
    <v>44617.707118055558</v>
    <v>0.90600000000000003</v>
    <v>New Zealand Dollar/Singapore Dollar FX Cross Rate</v>
    <v>0.90659999999999996</v>
    <v>0.90669999999999995</v>
    <v>0.91190000000000004</v>
    <v>NZDSGD</v>
    <v>NZD/SGD</v>
  </rv>
  <rv s="1">
    <v>1364</v>
  </rv>
  <rv s="0">
    <v>en-US</v>
    <v>avppa2</v>
    <v>268435456</v>
    <v>1</v>
    <v>Powered by Refinitiv</v>
    <v>0</v>
    <v>PHP/SGD</v>
    <v>2</v>
    <v>35</v>
    <v>Finance</v>
    <v>4</v>
    <v>2.7980000000000001E-2</v>
    <v>2.6069999999999999E-2</v>
    <v>-4.8000000000000001E-5</v>
    <v>-1.817E-3</v>
    <v>SGD</v>
    <v>PHP</v>
    <v>2.6429999999999999E-2</v>
    <v>Currency Pair</v>
    <v>44617.707106481481</v>
    <v>2.6339999999999999E-2</v>
    <v>Philippine Peso/Singapore Dollar FX Cross Rate</v>
    <v>2.6409999999999999E-2</v>
    <v>2.6409999999999999E-2</v>
    <v>2.6360000000000001E-2</v>
    <v>PHPSGD</v>
    <v>PHP/SGD</v>
  </rv>
  <rv s="1">
    <v>1366</v>
  </rv>
  <rv s="0">
    <v>en-US</v>
    <v>avpzvh</v>
    <v>268435456</v>
    <v>1</v>
    <v>Powered by Refinitiv</v>
    <v>0</v>
    <v>PLN/SGD</v>
    <v>2</v>
    <v>35</v>
    <v>Finance</v>
    <v>4</v>
    <v>0.3629</v>
    <v>0.32</v>
    <v>4.0000000000000002E-4</v>
    <v>1.222E-3</v>
    <v>SGD</v>
    <v>PLN</v>
    <v>0.32900000000000001</v>
    <v>Currency Pair</v>
    <v>44617.707106481481</v>
    <v>0.32390000000000002</v>
    <v>Polish Zloty/Singapore Dollar FX Cross Rate</v>
    <v>0.32729999999999998</v>
    <v>0.32740000000000002</v>
    <v>0.32779999999999998</v>
    <v>PLNSGD</v>
    <v>PLN/SGD</v>
  </rv>
  <rv s="1">
    <v>1368</v>
  </rv>
  <rv s="0">
    <v>en-US</v>
    <v>avqwpr</v>
    <v>268435456</v>
    <v>1</v>
    <v>Powered by Refinitiv</v>
    <v>0</v>
    <v>RUB/SGD</v>
    <v>2</v>
    <v>35</v>
    <v>Finance</v>
    <v>4</v>
    <v>1.9439999999999999E-2</v>
    <v>1.4959999999999999E-2</v>
    <v>2.1000000000000001E-4</v>
    <v>1.3108999999999999E-2</v>
    <v>SGD</v>
    <v>RUB</v>
    <v>1.6570000000000001E-2</v>
    <v>Currency Pair</v>
    <v>44617.707106481481</v>
    <v>1.5730000000000001E-2</v>
    <v>Russian Rouble/Singapore Dollar FX Cross Rate</v>
    <v>1.602E-2</v>
    <v>1.602E-2</v>
    <v>1.6230000000000001E-2</v>
    <v>RUBSGD</v>
    <v>RUB/SGD</v>
  </rv>
  <rv s="1">
    <v>1370</v>
  </rv>
  <rv s="0">
    <v>en-US</v>
    <v>avuur7</v>
    <v>268435456</v>
    <v>1</v>
    <v>Powered by Refinitiv</v>
    <v>0</v>
    <v>SEK/SGD</v>
    <v>2</v>
    <v>35</v>
    <v>Finance</v>
    <v>4</v>
    <v>0.16070000000000001</v>
    <v>0.14080000000000001</v>
    <v>8.0000000000000004E-4</v>
    <v>5.6020000000000002E-3</v>
    <v>SGD</v>
    <v>SEK</v>
    <v>0.1439</v>
    <v>Currency Pair</v>
    <v>44617.707129629627</v>
    <v>0.1419</v>
    <v>Swedish Krona/Singapore Dollar FX Cross Rate</v>
    <v>0.1426</v>
    <v>0.14280000000000001</v>
    <v>0.14360000000000001</v>
    <v>SEKSGD</v>
    <v>SEK/SGD</v>
  </rv>
  <rv s="1">
    <v>1372</v>
  </rv>
  <rv s="0">
    <v>en-US</v>
    <v>avw37w</v>
    <v>268435456</v>
    <v>1</v>
    <v>Powered by Refinitiv</v>
    <v>0</v>
    <v>THB/SGD</v>
    <v>2</v>
    <v>35</v>
    <v>Finance</v>
    <v>4</v>
    <v>4.4209999999999999E-2</v>
    <v>3.9890000000000002E-2</v>
    <v>8.5000000000000006E-5</v>
    <v>2.0479999999999999E-3</v>
    <v>SGD</v>
    <v>THB</v>
    <v>4.172E-2</v>
    <v>Currency Pair</v>
    <v>44617.707106481481</v>
    <v>4.1509999999999998E-2</v>
    <v>Thai Baht/Singapore Dollar FX Cross Rate</v>
    <v>4.1500000000000002E-2</v>
    <v>4.1500000000000002E-2</v>
    <v>4.1590000000000002E-2</v>
    <v>THBSGD</v>
    <v>THB/SGD</v>
  </rv>
  <rv s="1">
    <v>1374</v>
  </rv>
  <rv s="0">
    <v>en-US</v>
    <v>avwz27</v>
    <v>268435456</v>
    <v>1</v>
    <v>Powered by Refinitiv</v>
    <v>0</v>
    <v>TRY/SGD</v>
    <v>2</v>
    <v>35</v>
    <v>Finance</v>
    <v>4</v>
    <v>0.19020000000000001</v>
    <v>7.4389999999999998E-2</v>
    <v>9.6000000000000002E-4</v>
    <v>9.9649999999999999E-3</v>
    <v>SGD</v>
    <v>TRY</v>
    <v>9.8210000000000006E-2</v>
    <v>Currency Pair</v>
    <v>44617.707141203704</v>
    <v>9.5740000000000006E-2</v>
    <v>Turkish Lira/Singapore Dollar FX Cross Rate</v>
    <v>9.6329999999999999E-2</v>
    <v>9.6339999999999995E-2</v>
    <v>9.7299999999999998E-2</v>
    <v>TRYSGD</v>
    <v>TRY/SGD</v>
  </rv>
  <rv s="1">
    <v>1376</v>
  </rv>
  <rv s="0">
    <v>en-US</v>
    <v>avvgz2</v>
    <v>268435456</v>
    <v>1</v>
    <v>Powered by Refinitiv</v>
    <v>0</v>
    <v>TWD/SGD</v>
    <v>2</v>
    <v>35</v>
    <v>Finance</v>
    <v>4</v>
    <v>4.9579999999999999E-2</v>
    <v>4.6719999999999998E-2</v>
    <v>5.8E-5</v>
    <v>1.2019999999999999E-3</v>
    <v>SGD</v>
    <v>TWD</v>
    <v>4.8430000000000001E-2</v>
    <v>Currency Pair</v>
    <v>44617.707106481481</v>
    <v>4.8230000000000002E-2</v>
    <v>Taiwan Dollar/Singapore Dollar FX Cross Rate</v>
    <v>4.8250000000000001E-2</v>
    <v>4.8250000000000001E-2</v>
    <v>4.8309999999999999E-2</v>
    <v>TWDSGD</v>
    <v>TWD/SGD</v>
  </rv>
  <rv s="1">
    <v>1378</v>
  </rv>
  <rv s="2">
    <v>en-US</v>
    <v>aw116h</v>
    <v>268435456</v>
    <v>1</v>
    <v>Powered by Refinitiv</v>
    <v>5</v>
    <v>VND/SGD</v>
    <v>2</v>
    <v>36</v>
    <v>Finance</v>
    <v>4</v>
    <v>6.0609999999999997E-5</v>
    <v>5.7129999999999997E-5</v>
    <v>-5.9999999999999995E-8</v>
    <v>SGD</v>
    <v>VND</v>
    <v>5.9349999999999999E-5</v>
    <v>Currency Pair</v>
    <v>44617.707106481481</v>
    <v>5.9200000000000002E-5</v>
    <v>Vietnam Dong/Singapore Dollar FX Cross Rate</v>
    <v>5.931E-5</v>
    <v>5.931E-5</v>
    <v>5.9249999999999997E-5</v>
    <v>VNDSGD</v>
    <v>VND/SGD</v>
  </rv>
  <rv s="1">
    <v>1380</v>
  </rv>
  <rv s="0">
    <v>en-US</v>
    <v>avtxww</v>
    <v>268435456</v>
    <v>1</v>
    <v>Powered by Refinitiv</v>
    <v>0</v>
    <v>ZAR/SGD</v>
    <v>2</v>
    <v>35</v>
    <v>Finance</v>
    <v>4</v>
    <v>9.8699999999999996E-2</v>
    <v>8.3799999999999999E-2</v>
    <v>8.0000000000000004E-4</v>
    <v>9.0699999999999999E-3</v>
    <v>SGD</v>
    <v>ZAR</v>
    <v>8.9499999999999996E-2</v>
    <v>Currency Pair</v>
    <v>44617.707094907404</v>
    <v>8.7999999999999995E-2</v>
    <v>South African Rand/Singapore Dollar FX Cross Rate</v>
    <v>8.8200000000000001E-2</v>
    <v>8.8200000000000001E-2</v>
    <v>8.8999999999999996E-2</v>
    <v>ZARSGD</v>
    <v>ZAR/SGD</v>
  </rv>
  <rv s="1">
    <v>1382</v>
  </rv>
  <rv s="0">
    <v>en-US</v>
    <v>avytgh</v>
    <v>268435456</v>
    <v>1</v>
    <v>Powered by Refinitiv</v>
    <v>0</v>
    <v>USD/THB</v>
    <v>2</v>
    <v>37</v>
    <v>Finance</v>
    <v>4</v>
    <v>33.99</v>
    <v>29.92</v>
    <v>-0.15</v>
    <v>-4.5970000000000004E-3</v>
    <v>THB</v>
    <v>USD</v>
    <v>32.65</v>
    <v>Currency Pair</v>
    <v>44617.706550925926</v>
    <v>32.44</v>
    <v>US Dollar/Thai Baht FX Spot Rate</v>
    <v>32.6</v>
    <v>32.630000000000003</v>
    <v>32.479999999999997</v>
    <v>USDTHB</v>
    <v>USD/THB</v>
  </rv>
  <rv s="1">
    <v>1384</v>
  </rv>
  <rv s="0">
    <v>en-US</v>
    <v>av92c7</v>
    <v>268435456</v>
    <v>1</v>
    <v>Powered by Refinitiv</v>
    <v>0</v>
    <v>EUR/THB</v>
    <v>2</v>
    <v>37</v>
    <v>Finance</v>
    <v>4</v>
    <v>39.613999999999997</v>
    <v>36.251100000000001</v>
    <v>4.9799999999999997E-2</v>
    <v>1.364E-3</v>
    <v>THB</v>
    <v>EUR</v>
    <v>36.620800000000003</v>
    <v>Currency Pair</v>
    <v>44617.707118055558</v>
    <v>36.308999999999997</v>
    <v>Euro/Thai Baht FX Cross Rate</v>
    <v>36.516199999999998</v>
    <v>36.516199999999998</v>
    <v>36.566000000000003</v>
    <v>EURTHB</v>
    <v>EUR/THB</v>
  </rv>
  <rv s="1">
    <v>1386</v>
  </rv>
  <rv s="0">
    <v>en-US</v>
    <v>av54dm</v>
    <v>268435456</v>
    <v>1</v>
    <v>Powered by Refinitiv</v>
    <v>0</v>
    <v>CNY/THB</v>
    <v>2</v>
    <v>37</v>
    <v>Finance</v>
    <v>4</v>
    <v>5.3327</v>
    <v>4.6317000000000004</v>
    <v>-1.4E-2</v>
    <v>-2.7160000000000001E-3</v>
    <v>THB</v>
    <v>CNY</v>
    <v>5.1597999999999997</v>
    <v>Currency Pair</v>
    <v>44617.706550925926</v>
    <v>5.1261999999999999</v>
    <v>Chinese Renminbi/Thai Baht FX Cross Rate</v>
    <v>5.1501000000000001</v>
    <v>5.1547999999999998</v>
    <v>5.1407999999999996</v>
    <v>CNYTHB</v>
    <v>CNY/THB</v>
  </rv>
  <rv s="1">
    <v>1388</v>
  </rv>
  <rv s="0">
    <v>en-US</v>
    <v>auxqim</v>
    <v>268435456</v>
    <v>1</v>
    <v>Powered by Refinitiv</v>
    <v>0</v>
    <v>AUD/THB</v>
    <v>2</v>
    <v>37</v>
    <v>Finance</v>
    <v>4</v>
    <v>25.17</v>
    <v>22.94</v>
    <v>7.0000000000000007E-2</v>
    <v>2.9949999999999998E-3</v>
    <v>THB</v>
    <v>AUD</v>
    <v>23.5</v>
    <v>Currency Pair</v>
    <v>44617.707083333335</v>
    <v>23.24</v>
    <v>Australian Dollar/Thai Baht FX Cross Rate</v>
    <v>23.37</v>
    <v>23.37</v>
    <v>23.44</v>
    <v>AUDTHB</v>
    <v>AUD/THB</v>
  </rv>
  <rv s="1">
    <v>1390</v>
  </rv>
  <rv s="0">
    <v>en-US</v>
    <v>av2dur</v>
    <v>268435456</v>
    <v>1</v>
    <v>Powered by Refinitiv</v>
    <v>0</v>
    <v>BRL/THB</v>
    <v>2</v>
    <v>37</v>
    <v>Finance</v>
    <v>4</v>
    <v>6.5309999999999997</v>
    <v>5.2290000000000001</v>
    <v>-6.6000000000000003E-2</v>
    <v>-1.0364E-2</v>
    <v>THB</v>
    <v>BRL</v>
    <v>6.399</v>
    <v>Currency Pair</v>
    <v>44617.707152777781</v>
    <v>6.2919999999999998</v>
    <v>Brazilian Real/Thai Baht FX Cross Rate</v>
    <v>6.3620000000000001</v>
    <v>6.3680000000000003</v>
    <v>6.3019999999999996</v>
    <v>BRLTHB</v>
    <v>BRL/THB</v>
  </rv>
  <rv s="1">
    <v>1392</v>
  </rv>
  <rv s="0">
    <v>en-US</v>
    <v>av3vww</v>
    <v>268435456</v>
    <v>1</v>
    <v>Powered by Refinitiv</v>
    <v>0</v>
    <v>CAD/THB</v>
    <v>2</v>
    <v>37</v>
    <v>Finance</v>
    <v>4</v>
    <v>27.21</v>
    <v>23.71</v>
    <v>0.02</v>
    <v>7.8549999999999996E-4</v>
    <v>THB</v>
    <v>CAD</v>
    <v>25.52</v>
    <v>Currency Pair</v>
    <v>44617.707094907404</v>
    <v>25.35</v>
    <v>Canadian Dollar/Thai Baht FX Cross Rate</v>
    <v>25.46</v>
    <v>25.46</v>
    <v>25.48</v>
    <v>CADTHB</v>
    <v>CAD/THB</v>
  </rv>
  <rv s="1">
    <v>1394</v>
  </rv>
  <rv s="0">
    <v>en-US</v>
    <v>avv71h</v>
    <v>268435456</v>
    <v>1</v>
    <v>Powered by Refinitiv</v>
    <v>0</v>
    <v>CHF/THB</v>
    <v>2</v>
    <v>37</v>
    <v>Finance</v>
    <v>4</v>
    <v>36.950000000000003</v>
    <v>32.69</v>
    <v>-0.21</v>
    <v>-5.9609999999999993E-3</v>
    <v>THB</v>
    <v>CHF</v>
    <v>35.270000000000003</v>
    <v>Currency Pair</v>
    <v>44617.707141203704</v>
    <v>34.99</v>
    <v>Swiss Franc/Thai Baht FX Cross Rate</v>
    <v>35.24</v>
    <v>35.229999999999997</v>
    <v>35.020000000000003</v>
    <v>CHFTHB</v>
    <v>CHF/THB</v>
  </rv>
  <rv s="1">
    <v>1396</v>
  </rv>
  <rv s="0">
    <v>en-US</v>
    <v>av6x27</v>
    <v>268435456</v>
    <v>1</v>
    <v>Powered by Refinitiv</v>
    <v>0</v>
    <v>CZK/THB</v>
    <v>2</v>
    <v>37</v>
    <v>Finance</v>
    <v>4</v>
    <v>1.57</v>
    <v>1.3757999999999999</v>
    <v>6.6E-3</v>
    <v>4.4790000000000003E-3</v>
    <v>THB</v>
    <v>CZK</v>
    <v>1.4831000000000001</v>
    <v>Currency Pair</v>
    <v>44617.707025462965</v>
    <v>1.4561999999999999</v>
    <v>Czech Koruna/Thai Baht FX Cross Rate</v>
    <v>1.4721</v>
    <v>1.4735</v>
    <v>1.4801</v>
    <v>CZKTHB</v>
    <v>CZK/THB</v>
  </rv>
  <rv s="1">
    <v>1398</v>
  </rv>
  <rv s="0">
    <v>en-US</v>
    <v>av78nm</v>
    <v>268435456</v>
    <v>1</v>
    <v>Powered by Refinitiv</v>
    <v>0</v>
    <v>DKK/THB</v>
    <v>2</v>
    <v>37</v>
    <v>Finance</v>
    <v>4</v>
    <v>5.3274999999999997</v>
    <v>4.8752000000000004</v>
    <v>6.3E-3</v>
    <v>1.2839999999999998E-3</v>
    <v>THB</v>
    <v>DKK</v>
    <v>4.9210000000000003</v>
    <v>Currency Pair</v>
    <v>44617.707060185188</v>
    <v>4.8788</v>
    <v>Danish Krone/Thai Baht FX Cross Rate</v>
    <v>4.9077000000000002</v>
    <v>4.9074999999999998</v>
    <v>4.9138000000000002</v>
    <v>DKKTHB</v>
    <v>DKK/THB</v>
  </rv>
  <rv s="1">
    <v>1400</v>
  </rv>
  <rv s="0">
    <v>en-US</v>
    <v>avyiu2</v>
    <v>268435456</v>
    <v>1</v>
    <v>Powered by Refinitiv</v>
    <v>0</v>
    <v>GBP/THB</v>
    <v>2</v>
    <v>37</v>
    <v>Finance</v>
    <v>4</v>
    <v>46.512</v>
    <v>41.933</v>
    <v>-0.107</v>
    <v>-2.4520000000000002E-3</v>
    <v>THB</v>
    <v>GBP</v>
    <v>43.695999999999998</v>
    <v>Currency Pair</v>
    <v>44617.707118055558</v>
    <v>43.411999999999999</v>
    <v>UK Pound Sterling/Thai Baht FX Cross Rate</v>
    <v>43.646000000000001</v>
    <v>43.643000000000001</v>
    <v>43.536000000000001</v>
    <v>GBPTHB</v>
    <v>GBP/THB</v>
  </rv>
  <rv s="1">
    <v>1402</v>
  </rv>
  <rv s="0">
    <v>en-US</v>
    <v>avbru2</v>
    <v>268435456</v>
    <v>1</v>
    <v>Powered by Refinitiv</v>
    <v>0</v>
    <v>HKD/THB</v>
    <v>2</v>
    <v>37</v>
    <v>Finance</v>
    <v>4</v>
    <v>4.3661000000000003</v>
    <v>3.8589000000000002</v>
    <v>-1.9699999999999999E-2</v>
    <v>-4.7139999999999994E-3</v>
    <v>THB</v>
    <v>HKD</v>
    <v>4.1818</v>
    <v>Currency Pair</v>
    <v>44617.707094907404</v>
    <v>4.1544999999999996</v>
    <v>Hong Kong Dollar/Thai Baht FX Cross Rate</v>
    <v>4.1791</v>
    <v>4.1790000000000003</v>
    <v>4.1593</v>
    <v>HKDTHB</v>
    <v>HKD/THB</v>
  </rv>
  <rv s="1">
    <v>1404</v>
  </rv>
  <rv s="0">
    <v>en-US</v>
    <v>avc3gh</v>
    <v>268435456</v>
    <v>1</v>
    <v>Powered by Refinitiv</v>
    <v>0</v>
    <v>HUF/THB</v>
    <v>2</v>
    <v>37</v>
    <v>Finance</v>
    <v>4</v>
    <v>0.11210000000000001</v>
    <v>9.8199999999999996E-2</v>
    <v>2.9999999999999997E-4</v>
    <v>3.0120000000000004E-3</v>
    <v>THB</v>
    <v>HUF</v>
    <v>0.10009999999999999</v>
    <v>Currency Pair</v>
    <v>44617.707129629627</v>
    <v>9.8400000000000001E-2</v>
    <v>Hungarian Forint/Thai Baht FX Cross Rate</v>
    <v>9.9699999999999997E-2</v>
    <v>9.9599999999999994E-2</v>
    <v>9.9900000000000003E-2</v>
    <v>HUFTHB</v>
    <v>HUF/THB</v>
  </rv>
  <rv s="1">
    <v>1406</v>
  </rv>
  <rv s="0">
    <v>en-US</v>
    <v>avczar</v>
    <v>268435456</v>
    <v>1</v>
    <v>Powered by Refinitiv</v>
    <v>0</v>
    <v>IDR/THB</v>
    <v>2</v>
    <v>37</v>
    <v>Finance</v>
    <v>4</v>
    <v>2.3860000000000001E-3</v>
    <v>2.1050000000000001E-3</v>
    <v>-7.9100000000000005E-6</v>
    <v>-3.4870000000000001E-3</v>
    <v>THB</v>
    <v>IDR</v>
    <v>2.2699999999999999E-3</v>
    <v>Currency Pair</v>
    <v>44617.706562500003</v>
    <v>2.2560000000000002E-3</v>
    <v>Indonesian Rupiah/Thai Baht FX Cross Rate</v>
    <v>2.2659999999999998E-3</v>
    <v>2.2680000000000001E-3</v>
    <v>2.2599999999999999E-3</v>
    <v>IDRTHB</v>
    <v>IDR/THB</v>
  </rv>
  <rv s="1">
    <v>1408</v>
  </rv>
  <rv s="0">
    <v>en-US</v>
    <v>avcooc</v>
    <v>268435456</v>
    <v>1</v>
    <v>Powered by Refinitiv</v>
    <v>0</v>
    <v>INR/THB</v>
    <v>2</v>
    <v>37</v>
    <v>Finance</v>
    <v>4</v>
    <v>0.45729999999999998</v>
    <v>0.40910000000000002</v>
    <v>8.9999999999999998E-4</v>
    <v>2.0860000000000002E-3</v>
    <v>THB</v>
    <v>INR</v>
    <v>0.43280000000000002</v>
    <v>Currency Pair</v>
    <v>44617.706562500003</v>
    <v>0.42909999999999998</v>
    <v>Indian Rupee/Thai Baht FX Cross Rate</v>
    <v>0.43099999999999999</v>
    <v>0.43140000000000001</v>
    <v>0.43230000000000002</v>
    <v>INRTHB</v>
    <v>INR/THB</v>
  </rv>
  <rv s="1">
    <v>1410</v>
  </rv>
  <rv s="0">
    <v>en-US</v>
    <v>ave7qh</v>
    <v>268435456</v>
    <v>1</v>
    <v>Powered by Refinitiv</v>
    <v>0</v>
    <v>JPY/THB</v>
    <v>2</v>
    <v>37</v>
    <v>Finance</v>
    <v>4</v>
    <v>0.30630000000000002</v>
    <v>0.27829999999999999</v>
    <v>-1.47E-3</v>
    <v>-5.2059999999999997E-3</v>
    <v>THB</v>
    <v>JPY</v>
    <v>0.28270000000000001</v>
    <v>Currency Pair</v>
    <v>44617.707118055558</v>
    <v>0.28070000000000001</v>
    <v>Japanese Yen/Thai Baht FX Cross Rate</v>
    <v>0.28239999999999998</v>
    <v>0.28239999999999998</v>
    <v>0.28089999999999998</v>
    <v>JPYTHB</v>
    <v>JPY/THB</v>
  </rv>
  <rv s="1">
    <v>1412</v>
  </rv>
  <rv s="0">
    <v>en-US</v>
    <v>avff77</v>
    <v>268435456</v>
    <v>1</v>
    <v>Powered by Refinitiv</v>
    <v>0</v>
    <v>KRW/THB</v>
    <v>2</v>
    <v>37</v>
    <v>Finance</v>
    <v>4</v>
    <v>2.9260000000000001E-2</v>
    <v>2.6720000000000001E-2</v>
    <v>1.1E-5</v>
    <v>4.0660000000000002E-4</v>
    <v>THB</v>
    <v>KRW</v>
    <v>2.7109999999999999E-2</v>
    <v>Currency Pair</v>
    <v>44617.706770833334</v>
    <v>2.6970000000000001E-2</v>
    <v>Korean Won/Thai Baht FX Cross Rate</v>
    <v>2.7050000000000001E-2</v>
    <v>2.7050000000000001E-2</v>
    <v>2.7060000000000001E-2</v>
    <v>KRWTHB</v>
    <v>KRW/THB</v>
  </rv>
  <rv s="1">
    <v>1414</v>
  </rv>
  <rv s="0">
    <v>en-US</v>
    <v>avkklh</v>
    <v>268435456</v>
    <v>1</v>
    <v>Powered by Refinitiv</v>
    <v>0</v>
    <v>MXN/THB</v>
    <v>2</v>
    <v>37</v>
    <v>Finance</v>
    <v>4</v>
    <v>1.6829000000000001</v>
    <v>1.4231</v>
    <v>4.4999999999999997E-3</v>
    <v>2.8370000000000001E-3</v>
    <v>THB</v>
    <v>MXN</v>
    <v>1.5936999999999999</v>
    <v>Currency Pair</v>
    <v>44617.707118055558</v>
    <v>1.5795999999999999</v>
    <v>Mexican Peso/Thai Baht FX Cross Rate</v>
    <v>1.585</v>
    <v>1.5864</v>
    <v>1.5909</v>
    <v>MXNTHB</v>
    <v>MXN/THB</v>
  </rv>
  <rv s="1">
    <v>1416</v>
  </rv>
  <rv s="0">
    <v>en-US</v>
    <v>avjd5r</v>
    <v>268435456</v>
    <v>1</v>
    <v>Powered by Refinitiv</v>
    <v>0</v>
    <v>MYR/THB</v>
    <v>2</v>
    <v>37</v>
    <v>Finance</v>
    <v>4</v>
    <v>8.1286000000000005</v>
    <v>7.4005000000000001</v>
    <v>-3.2930000000000001E-2</v>
    <v>-4.2420000000000001E-3</v>
    <v>THB</v>
    <v>MYR</v>
    <v>7.7683</v>
    <v>Currency Pair</v>
    <v>44617.706562500003</v>
    <v>7.7262000000000004</v>
    <v>Malaysian Ringgit/Thai Baht FX Cross Rate</v>
    <v>7.7564000000000002</v>
    <v>7.7634999999999996</v>
    <v>7.7305999999999999</v>
    <v>MYRTHB</v>
    <v>MYR/THB</v>
  </rv>
  <rv s="1">
    <v>1418</v>
  </rv>
  <rv s="0">
    <v>en-US</v>
    <v>avnlpr</v>
    <v>268435456</v>
    <v>1</v>
    <v>Powered by Refinitiv</v>
    <v>0</v>
    <v>NOK/THB</v>
    <v>2</v>
    <v>37</v>
    <v>Finance</v>
    <v>4</v>
    <v>4.0248999999999997</v>
    <v>3.4830000000000001</v>
    <v>2.46E-2</v>
    <v>6.757E-3</v>
    <v>THB</v>
    <v>NOK</v>
    <v>3.6728000000000001</v>
    <v>Currency Pair</v>
    <v>44617.707129629627</v>
    <v>3.6194000000000002</v>
    <v>Norwegian Krone/Thai Baht FX Cross Rate</v>
    <v>3.6375999999999999</v>
    <v>3.6408</v>
    <v>3.6654</v>
    <v>NOKTHB</v>
    <v>NOK/THB</v>
  </rv>
  <rv s="1">
    <v>1420</v>
  </rv>
  <rv s="0">
    <v>en-US</v>
    <v>avmovh</v>
    <v>268435456</v>
    <v>1</v>
    <v>Powered by Refinitiv</v>
    <v>0</v>
    <v>NZD/THB</v>
    <v>2</v>
    <v>37</v>
    <v>Finance</v>
    <v>4</v>
    <v>24.07</v>
    <v>21.35</v>
    <v>0.05</v>
    <v>2.2899999999999999E-3</v>
    <v>THB</v>
    <v>NZD</v>
    <v>21.92</v>
    <v>Currency Pair</v>
    <v>44617.707141203704</v>
    <v>21.74</v>
    <v>New Zealand Dollar/Thai Baht FX Cross Rate</v>
    <v>21.83</v>
    <v>21.83</v>
    <v>21.88</v>
    <v>NZDTHB</v>
    <v>NZD/THB</v>
  </rv>
  <rv s="1">
    <v>1422</v>
  </rv>
  <rv s="0">
    <v>en-US</v>
    <v>avppzr</v>
    <v>268435456</v>
    <v>1</v>
    <v>Powered by Refinitiv</v>
    <v>0</v>
    <v>PHP/THB</v>
    <v>2</v>
    <v>37</v>
    <v>Finance</v>
    <v>4</v>
    <v>0.67630000000000001</v>
    <v>0.61480000000000001</v>
    <v>-3.2299999999999998E-3</v>
    <v>-5.0790000000000002E-3</v>
    <v>THB</v>
    <v>PHP</v>
    <v>0.63629999999999998</v>
    <v>Currency Pair</v>
    <v>44617.706562500003</v>
    <v>0.63249999999999995</v>
    <v>Philippine Peso/Thai Baht FX Cross Rate</v>
    <v>0.63539999999999996</v>
    <v>0.63590000000000002</v>
    <v>0.63270000000000004</v>
    <v>PHPTHB</v>
    <v>PHP/THB</v>
  </rv>
  <rv s="1">
    <v>1424</v>
  </rv>
  <rv s="0">
    <v>en-US</v>
    <v>avq1m7</v>
    <v>268435456</v>
    <v>1</v>
    <v>Powered by Refinitiv</v>
    <v>0</v>
    <v>PLN/THB</v>
    <v>2</v>
    <v>37</v>
    <v>Finance</v>
    <v>4</v>
    <v>8.6919000000000004</v>
    <v>7.7336</v>
    <v>-1.5699999999999999E-2</v>
    <v>-1.9919999999999998E-3</v>
    <v>THB</v>
    <v>PLN</v>
    <v>7.8924000000000003</v>
    <v>Currency Pair</v>
    <v>44617.707152777781</v>
    <v>7.7798999999999996</v>
    <v>Polish Zloty/Thai Baht FX Cross Rate</v>
    <v>7.883</v>
    <v>7.8826000000000001</v>
    <v>7.8669000000000002</v>
    <v>PLNTHB</v>
    <v>PLN/THB</v>
  </rv>
  <rv s="1">
    <v>1426</v>
  </rv>
  <rv s="0">
    <v>en-US</v>
    <v>avqxgh</v>
    <v>268435456</v>
    <v>1</v>
    <v>Powered by Refinitiv</v>
    <v>0</v>
    <v>RUB/THB</v>
    <v>2</v>
    <v>37</v>
    <v>Finance</v>
    <v>4</v>
    <v>0.4793</v>
    <v>0.35930000000000001</v>
    <v>5.5999999999999999E-3</v>
    <v>1.4518999999999999E-2</v>
    <v>THB</v>
    <v>RUB</v>
    <v>0.3977</v>
    <v>Currency Pair</v>
    <v>44617.707152777781</v>
    <v>0.3785</v>
    <v>Russian Rouble/Thai Baht FX Cross Rate</v>
    <v>0.38529999999999998</v>
    <v>0.38569999999999999</v>
    <v>0.39129999999999998</v>
    <v>RUBTHB</v>
    <v>RUB/THB</v>
  </rv>
  <rv s="1">
    <v>1428</v>
  </rv>
  <rv s="0">
    <v>en-US</v>
    <v>avuvf2</v>
    <v>268435456</v>
    <v>1</v>
    <v>Powered by Refinitiv</v>
    <v>0</v>
    <v>SEK/THB</v>
    <v>2</v>
    <v>37</v>
    <v>Finance</v>
    <v>4</v>
    <v>3.9129999999999998</v>
    <v>3.3940000000000001</v>
    <v>7.9000000000000008E-3</v>
    <v>2.297E-3</v>
    <v>THB</v>
    <v>SEK</v>
    <v>3.4516</v>
    <v>Currency Pair</v>
    <v>44617.707129629627</v>
    <v>3.4116</v>
    <v>Swedish Krona/Thai Baht FX Cross Rate</v>
    <v>3.4327999999999999</v>
    <v>3.4388000000000001</v>
    <v>3.4466999999999999</v>
    <v>SEKTHB</v>
    <v>SEK/THB</v>
  </rv>
  <rv s="1">
    <v>1430</v>
  </rv>
  <rv s="0">
    <v>en-US</v>
    <v>avtdcw</v>
    <v>268435456</v>
    <v>1</v>
    <v>Powered by Refinitiv</v>
    <v>0</v>
    <v>SGD/THB</v>
    <v>2</v>
    <v>37</v>
    <v>Finance</v>
    <v>4</v>
    <v>25.049900000000001</v>
    <v>22.594799999999999</v>
    <v>-7.8789999999999999E-2</v>
    <v>-3.2729999999999999E-3</v>
    <v>THB</v>
    <v>SGD</v>
    <v>24.092400000000001</v>
    <v>Currency Pair</v>
    <v>44617.707106481481</v>
    <v>23.971299999999999</v>
    <v>Singapore Dollar/Thai Baht FX Cross Rate</v>
    <v>24.067</v>
    <v>24.070499999999999</v>
    <v>23.991700000000002</v>
    <v>SGDTHB</v>
    <v>SGD/THB</v>
  </rv>
  <rv s="1">
    <v>1432</v>
  </rv>
  <rv s="0">
    <v>en-US</v>
    <v>avwzrw</v>
    <v>268435456</v>
    <v>1</v>
    <v>Powered by Refinitiv</v>
    <v>0</v>
    <v>TRY/THB</v>
    <v>2</v>
    <v>37</v>
    <v>Finance</v>
    <v>4</v>
    <v>4.3072999999999997</v>
    <v>1.8283</v>
    <v>1.5789999999999998E-2</v>
    <v>6.8069999999999997E-3</v>
    <v>THB</v>
    <v>TRY</v>
    <v>2.3574999999999999</v>
    <v>Currency Pair</v>
    <v>44617.707141203704</v>
    <v>2.3050000000000002</v>
    <v>Turkish Lira/Thai Baht FX Cross Rate</v>
    <v>2.3184</v>
    <v>2.3197999999999999</v>
    <v>2.3355999999999999</v>
    <v>TRYTHB</v>
    <v>TRY/THB</v>
  </rv>
  <rv s="1">
    <v>1434</v>
  </rv>
  <rv s="0">
    <v>en-US</v>
    <v>avvhmw</v>
    <v>268435456</v>
    <v>1</v>
    <v>Powered by Refinitiv</v>
    <v>0</v>
    <v>TWD/THB</v>
    <v>2</v>
    <v>37</v>
    <v>Finance</v>
    <v>4</v>
    <v>1.2253000000000001</v>
    <v>1.0710999999999999</v>
    <v>-2.3999999999999998E-3</v>
    <v>-2.0660000000000001E-3</v>
    <v>THB</v>
    <v>TWD</v>
    <v>1.1627000000000001</v>
    <v>Currency Pair</v>
    <v>44617.706562500003</v>
    <v>1.1574</v>
    <v>Taiwan Dollar/Thai Baht FX Cross Rate</v>
    <v>1.1618999999999999</v>
    <v>1.1618999999999999</v>
    <v>1.1595</v>
    <v>TWDTHB</v>
    <v>TWD/THB</v>
  </rv>
  <rv s="1">
    <v>1436</v>
  </rv>
  <rv s="0">
    <v>en-US</v>
    <v>aw11w7</v>
    <v>268435456</v>
    <v>1</v>
    <v>Powered by Refinitiv</v>
    <v>0</v>
    <v>VND/THB</v>
    <v>2</v>
    <v>37</v>
    <v>Finance</v>
    <v>4</v>
    <v>1.4970000000000001E-3</v>
    <v>1.2999999999999999E-3</v>
    <v>-6.1999999999999999E-6</v>
    <v>-4.3410000000000002E-3</v>
    <v>THB</v>
    <v>VND</v>
    <v>1.4289999999999999E-3</v>
    <v>Currency Pair</v>
    <v>44617.706550925926</v>
    <v>1.42E-3</v>
    <v>Vietnam Dong/Thai Baht FX Cross Rate</v>
    <v>1.4270000000000001E-3</v>
    <v>1.428E-3</v>
    <v>1.4220000000000001E-3</v>
    <v>VNDTHB</v>
    <v>VND/THB</v>
  </rv>
  <rv s="1">
    <v>1438</v>
  </rv>
  <rv s="0">
    <v>en-US</v>
    <v>avtykr</v>
    <v>268435456</v>
    <v>1</v>
    <v>Powered by Refinitiv</v>
    <v>0</v>
    <v>ZAR/THB</v>
    <v>2</v>
    <v>37</v>
    <v>Finance</v>
    <v>4</v>
    <v>2.3298000000000001</v>
    <v>1.9763999999999999</v>
    <v>1.2699999999999999E-2</v>
    <v>5.9819999999999995E-3</v>
    <v>THB</v>
    <v>ZAR</v>
    <v>2.1475</v>
    <v>Currency Pair</v>
    <v>44617.707141203704</v>
    <v>2.1139000000000001</v>
    <v>South African Rand/Thai Baht FX Cross Rate</v>
    <v>2.1229</v>
    <v>2.1229</v>
    <v>2.1356000000000002</v>
    <v>ZARTHB</v>
    <v>ZAR/THB</v>
  </rv>
  <rv s="1">
    <v>1440</v>
  </rv>
  <rv s="0">
    <v>en-US</v>
    <v>avytp2</v>
    <v>268435456</v>
    <v>1</v>
    <v>Powered by Refinitiv</v>
    <v>0</v>
    <v>USD/TRY</v>
    <v>2</v>
    <v>38</v>
    <v>Finance</v>
    <v>4</v>
    <v>18.362400000000001</v>
    <v>6.9546999999999999</v>
    <v>-0.1201</v>
    <v>-8.5760000000000003E-3</v>
    <v>TRY</v>
    <v>USD</v>
    <v>14.129</v>
    <v>Currency Pair</v>
    <v>44617.707106481481</v>
    <v>13.773</v>
    <v>US Dollar/Turkish Lira FX Spot Rate</v>
    <v>13.994300000000001</v>
    <v>14.003399999999999</v>
    <v>13.8833</v>
    <v>USDTRY</v>
    <v>USD/TRY</v>
  </rv>
  <rv s="1">
    <v>1442</v>
  </rv>
  <rv s="0">
    <v>en-US</v>
    <v>av92kr</v>
    <v>268435456</v>
    <v>1</v>
    <v>Powered by Refinitiv</v>
    <v>0</v>
    <v>EUR/TRY</v>
    <v>2</v>
    <v>38</v>
    <v>Finance</v>
    <v>4</v>
    <v>20.733000000000001</v>
    <v>8.4250000000000007</v>
    <v>-4.1599999999999998E-2</v>
    <v>-2.6550000000000002E-3</v>
    <v>TRY</v>
    <v>EUR</v>
    <v>15.8438</v>
    <v>Currency Pair</v>
    <v>44617.707141203704</v>
    <v>15.452299999999999</v>
    <v>Euro/Turkish Lira FX Cross Rate</v>
    <v>15.671200000000001</v>
    <v>15.671200000000001</v>
    <v>15.6296</v>
    <v>EURTRY</v>
    <v>EUR/TRY</v>
  </rv>
  <rv s="1">
    <v>1444</v>
  </rv>
  <rv s="0">
    <v>en-US</v>
    <v>av54m7</v>
    <v>268435456</v>
    <v>1</v>
    <v>Powered by Refinitiv</v>
    <v>0</v>
    <v>CNY/TRY</v>
    <v>2</v>
    <v>38</v>
    <v>Finance</v>
    <v>4</v>
    <v>2.88</v>
    <v>1.0760000000000001</v>
    <v>-1.4800000000000001E-2</v>
    <v>-6.6900000000000006E-3</v>
    <v>TRY</v>
    <v>CNY</v>
    <v>2.2364000000000002</v>
    <v>Currency Pair</v>
    <v>44617.707141203704</v>
    <v>2.1812999999999998</v>
    <v>Chinese Renminbi/Turkish Lira FX Cross Rate</v>
    <v>2.2107999999999999</v>
    <v>2.2122000000000002</v>
    <v>2.1974</v>
    <v>CNYTRY</v>
    <v>CNY/TRY</v>
  </rv>
  <rv s="1">
    <v>1446</v>
  </rv>
  <rv s="0">
    <v>en-US</v>
    <v>auxqr7</v>
    <v>268435456</v>
    <v>1</v>
    <v>Powered by Refinitiv</v>
    <v>0</v>
    <v>AUD/TRY</v>
    <v>2</v>
    <v>38</v>
    <v>Finance</v>
    <v>4</v>
    <v>13.061299999999999</v>
    <v>5.4629000000000003</v>
    <v>-1.12E-2</v>
    <v>-1.1169999999999999E-3</v>
    <v>TRY</v>
    <v>AUD</v>
    <v>10.1593</v>
    <v>Currency Pair</v>
    <v>44617.707141203704</v>
    <v>9.9413999999999998</v>
    <v>Australian Dollar/Turkish Lira FX Cross Rate</v>
    <v>10.029199999999999</v>
    <v>10.029199999999999</v>
    <v>10.018000000000001</v>
    <v>AUDTRY</v>
    <v>AUD/TRY</v>
  </rv>
  <rv s="1">
    <v>1448</v>
  </rv>
  <rv s="0">
    <v>en-US</v>
    <v>av2e4c</v>
    <v>268435456</v>
    <v>1</v>
    <v>Powered by Refinitiv</v>
    <v>0</v>
    <v>BRL/TRY</v>
    <v>2</v>
    <v>38</v>
    <v>Finance</v>
    <v>4</v>
    <v>3.2086999999999999</v>
    <v>1.268</v>
    <v>-3.9E-2</v>
    <v>-1.4271000000000001E-2</v>
    <v>TRY</v>
    <v>BRL</v>
    <v>2.7574000000000001</v>
    <v>Currency Pair</v>
    <v>44617.707083333335</v>
    <v>2.6867999999999999</v>
    <v>Brazilian Real/Turkish Lira FX Cross Rate</v>
    <v>2.7311000000000001</v>
    <v>2.7328999999999999</v>
    <v>2.6939000000000002</v>
    <v>BRLTRY</v>
    <v>BRL/TRY</v>
  </rv>
  <rv s="1">
    <v>1450</v>
  </rv>
  <rv s="0">
    <v>en-US</v>
    <v>av3w6h</v>
    <v>268435456</v>
    <v>1</v>
    <v>Powered by Refinitiv</v>
    <v>0</v>
    <v>CAD/TRY</v>
    <v>2</v>
    <v>38</v>
    <v>Finance</v>
    <v>4</v>
    <v>14.180300000000001</v>
    <v>5.5110000000000001</v>
    <v>-3.5200000000000002E-2</v>
    <v>-3.2209999999999999E-3</v>
    <v>TRY</v>
    <v>CAD</v>
    <v>11.0443</v>
    <v>Currency Pair</v>
    <v>44617.707141203704</v>
    <v>10.785399999999999</v>
    <v>Canadian Dollar/Turkish Lira FX Cross Rate</v>
    <v>10.924799999999999</v>
    <v>10.9282</v>
    <v>10.893000000000001</v>
    <v>CADTRY</v>
    <v>CAD/TRY</v>
  </rv>
  <rv s="1">
    <v>1452</v>
  </rv>
  <rv s="0">
    <v>en-US</v>
    <v>avv7a2</v>
    <v>268435456</v>
    <v>1</v>
    <v>Powered by Refinitiv</v>
    <v>0</v>
    <v>CHF/TRY</v>
    <v>2</v>
    <v>38</v>
    <v>Finance</v>
    <v>4</v>
    <v>19.950500000000002</v>
    <v>7.7333999999999996</v>
    <v>-0.15090000000000001</v>
    <v>-9.9819999999999996E-3</v>
    <v>TRY</v>
    <v>CHF</v>
    <v>15.2959</v>
    <v>Currency Pair</v>
    <v>44617.707141203704</v>
    <v>14.860300000000001</v>
    <v>Swiss Franc/Turkish Lira FX Cross Rate</v>
    <v>15.107699999999999</v>
    <v>15.117599999999999</v>
    <v>14.966699999999999</v>
    <v>CHFTRY</v>
    <v>CHF/TRY</v>
  </rv>
  <rv s="1">
    <v>1454</v>
  </rv>
  <rv s="0">
    <v>en-US</v>
    <v>av6xar</v>
    <v>268435456</v>
    <v>1</v>
    <v>Powered by Refinitiv</v>
    <v>0</v>
    <v>CZK/TRY</v>
    <v>2</v>
    <v>38</v>
    <v>Finance</v>
    <v>4</v>
    <v>0.82130000000000003</v>
    <v>0.32490000000000002</v>
    <v>2.9999999999999997E-4</v>
    <v>4.7440000000000004E-4</v>
    <v>TRY</v>
    <v>CZK</v>
    <v>0.63990000000000002</v>
    <v>Currency Pair</v>
    <v>44617.707141203704</v>
    <v>0.62660000000000005</v>
    <v>Czech Koruna/Turkish Lira FX Cross Rate</v>
    <v>0.63190000000000002</v>
    <v>0.63239999999999996</v>
    <v>0.63270000000000004</v>
    <v>CZKTRY</v>
    <v>CZK/TRY</v>
  </rv>
  <rv s="1">
    <v>1456</v>
  </rv>
  <rv s="0">
    <v>en-US</v>
    <v>av78w7</v>
    <v>268435456</v>
    <v>1</v>
    <v>Powered by Refinitiv</v>
    <v>0</v>
    <v>DKK/TRY</v>
    <v>2</v>
    <v>38</v>
    <v>Finance</v>
    <v>4</v>
    <v>2.7884000000000002</v>
    <v>1.1333</v>
    <v>-5.6100000000000004E-3</v>
    <v>-2.6640000000000001E-3</v>
    <v>TRY</v>
    <v>DKK</v>
    <v>2.1293000000000002</v>
    <v>Currency Pair</v>
    <v>44617.707152777781</v>
    <v>2.0764999999999998</v>
    <v>Danish Krone/Turkish Lira FX Cross Rate</v>
    <v>2.1061999999999999</v>
    <v>2.1061000000000001</v>
    <v>2.1004999999999998</v>
    <v>DKKTRY</v>
    <v>DKK/TRY</v>
  </rv>
  <rv s="1">
    <v>1458</v>
  </rv>
  <rv s="0">
    <v>en-US</v>
    <v>avyj3m</v>
    <v>268435456</v>
    <v>1</v>
    <v>Powered by Refinitiv</v>
    <v>0</v>
    <v>GBP/TRY</v>
    <v>2</v>
    <v>38</v>
    <v>Finance</v>
    <v>4</v>
    <v>24.259799999999998</v>
    <v>9.7474000000000007</v>
    <v>-0.12609999999999999</v>
    <v>-6.7330000000000003E-3</v>
    <v>TRY</v>
    <v>GBP</v>
    <v>18.9541</v>
    <v>Currency Pair</v>
    <v>44617.707141203704</v>
    <v>18.4556</v>
    <v>UK Pound Sterling/Turkish Lira FX Cross Rate</v>
    <v>18.730899999999998</v>
    <v>18.729500000000002</v>
    <v>18.603400000000001</v>
    <v>GBPTRY</v>
    <v>GBP/TRY</v>
  </rv>
  <rv s="1">
    <v>1460</v>
  </rv>
  <rv s="0">
    <v>en-US</v>
    <v>avbs3m</v>
    <v>268435456</v>
    <v>1</v>
    <v>Powered by Refinitiv</v>
    <v>0</v>
    <v>HKD/TRY</v>
    <v>2</v>
    <v>38</v>
    <v>Finance</v>
    <v>4</v>
    <v>2.3536000000000001</v>
    <v>0.89700000000000002</v>
    <v>-1.5599999999999999E-2</v>
    <v>-8.6980000000000009E-3</v>
    <v>TRY</v>
    <v>HKD</v>
    <v>1.8095000000000001</v>
    <v>Currency Pair</v>
    <v>44617.707094907404</v>
    <v>1.764</v>
    <v>Hong Kong Dollar/Turkish Lira FX Cross Rate</v>
    <v>1.7935000000000001</v>
    <v>1.7935000000000001</v>
    <v>1.7779</v>
    <v>HKDTRY</v>
    <v>HKD/TRY</v>
  </rv>
  <rv s="1">
    <v>1462</v>
  </rv>
  <rv s="0">
    <v>en-US</v>
    <v>avc3p2</v>
    <v>268435456</v>
    <v>1</v>
    <v>Powered by Refinitiv</v>
    <v>0</v>
    <v>HUF/TRY</v>
    <v>2</v>
    <v>38</v>
    <v>Finance</v>
    <v>4</v>
    <v>5.6300000000000003E-2</v>
    <v>2.3269999999999999E-2</v>
    <v>-3.6999999999999998E-5</v>
    <v>-8.6569999999999995E-4</v>
    <v>TRY</v>
    <v>HUF</v>
    <v>4.3119999999999999E-2</v>
    <v>Currency Pair</v>
    <v>44617.707141203704</v>
    <v>4.2290000000000001E-2</v>
    <v>Hungarian Forint/Turkish Lira FX Cross Rate</v>
    <v>4.2709999999999998E-2</v>
    <v>4.274E-2</v>
    <v>4.2709999999999998E-2</v>
    <v>HUFTRY</v>
    <v>HUF/TRY</v>
  </rv>
  <rv s="1">
    <v>1464</v>
  </rv>
  <rv s="0">
    <v>en-US</v>
    <v>avczjc</v>
    <v>268435456</v>
    <v>1</v>
    <v>Powered by Refinitiv</v>
    <v>0</v>
    <v>IDR/TRY</v>
    <v>2</v>
    <v>38</v>
    <v>Finance</v>
    <v>4</v>
    <v>1.2999999999999999E-3</v>
    <v>5.0000000000000001E-4</v>
    <v>0</v>
    <v>0</v>
    <v>TRY</v>
    <v>IDR</v>
    <v>1E-3</v>
    <v>Currency Pair</v>
    <v>44617.707141203704</v>
    <v>1E-3</v>
    <v>Indonesian Rupiah/Turkish Lira FX Cross Rate</v>
    <v>1E-3</v>
    <v>1E-3</v>
    <v>1E-3</v>
    <v>IDRTRY</v>
    <v>IDR/TRY</v>
  </rv>
  <rv s="1">
    <v>1466</v>
  </rv>
  <rv s="0">
    <v>en-US</v>
    <v>avcoww</v>
    <v>268435456</v>
    <v>1</v>
    <v>Powered by Refinitiv</v>
    <v>0</v>
    <v>INR/TRY</v>
    <v>2</v>
    <v>38</v>
    <v>Finance</v>
    <v>4</v>
    <v>0.24210000000000001</v>
    <v>9.5799999999999996E-2</v>
    <v>-4.0000000000000002E-4</v>
    <v>-2.16E-3</v>
    <v>TRY</v>
    <v>INR</v>
    <v>0.18770000000000001</v>
    <v>Currency Pair</v>
    <v>44617.707141203704</v>
    <v>0.18310000000000001</v>
    <v>Indian Rupee/Turkish Lira FX Cross Rate</v>
    <v>0.185</v>
    <v>0.1852</v>
    <v>0.18479999999999999</v>
    <v>INRTRY</v>
    <v>INR/TRY</v>
  </rv>
  <rv s="1">
    <v>1468</v>
  </rv>
  <rv s="0">
    <v>en-US</v>
    <v>ave7z2</v>
    <v>268435456</v>
    <v>1</v>
    <v>Powered by Refinitiv</v>
    <v>0</v>
    <v>JPY/TRY</v>
    <v>2</v>
    <v>38</v>
    <v>Finance</v>
    <v>4</v>
    <v>0.16189999999999999</v>
    <v>6.5780000000000005E-2</v>
    <v>-1.1019999999999999E-3</v>
    <v>-9.0930000000000004E-3</v>
    <v>TRY</v>
    <v>JPY</v>
    <v>0.1226</v>
    <v>Currency Pair</v>
    <v>44617.707106481481</v>
    <v>0.1192</v>
    <v>Japanese Yen/Turkish Lira FX Cross Rate</v>
    <v>0.1211</v>
    <v>0.1212</v>
    <v>0.1201</v>
    <v>JPYTRY</v>
    <v>JPY/TRY</v>
  </rv>
  <rv s="1">
    <v>1470</v>
  </rv>
  <rv s="0">
    <v>en-US</v>
    <v>avfffr</v>
    <v>268435456</v>
    <v>1</v>
    <v>Powered by Refinitiv</v>
    <v>0</v>
    <v>KRW/TRY</v>
    <v>2</v>
    <v>38</v>
    <v>Finance</v>
    <v>4</v>
    <v>75.927800000000005</v>
    <v>6.2620000000000002E-3</v>
    <v>-4.1999999999999998E-5</v>
    <v>-3.6180000000000001E-3</v>
    <v>TRY</v>
    <v>KRW</v>
    <v>1.174E-2</v>
    <v>Currency Pair</v>
    <v>44617.707106481481</v>
    <v>1.1469999999999999E-2</v>
    <v>Korean Won/Turkish Lira FX Cross Rate</v>
    <v>1.1610000000000001E-2</v>
    <v>1.1610000000000001E-2</v>
    <v>1.157E-2</v>
    <v>KRWTRY</v>
    <v>KRW/TRY</v>
  </rv>
  <rv s="1">
    <v>1472</v>
  </rv>
  <rv s="0">
    <v>en-US</v>
    <v>avkku2</v>
    <v>268435456</v>
    <v>1</v>
    <v>Powered by Refinitiv</v>
    <v>0</v>
    <v>MXN/TRY</v>
    <v>2</v>
    <v>38</v>
    <v>Finance</v>
    <v>4</v>
    <v>0.88529999999999998</v>
    <v>0.33739999999999998</v>
    <v>-8.0000000000000004E-4</v>
    <v>-1.1749999999999998E-3</v>
    <v>TRY</v>
    <v>MXN</v>
    <v>0.69</v>
    <v>Currency Pair</v>
    <v>44617.707141203704</v>
    <v>0.6744</v>
    <v>Mexican Peso/Turkish Lira FX Cross Rate</v>
    <v>0.6804</v>
    <v>0.68079999999999996</v>
    <v>0.68</v>
    <v>MXNTRY</v>
    <v>MXN/TRY</v>
  </rv>
  <rv s="1">
    <v>1474</v>
  </rv>
  <rv s="0">
    <v>en-US</v>
    <v>avjdec</v>
    <v>268435456</v>
    <v>1</v>
    <v>Powered by Refinitiv</v>
    <v>0</v>
    <v>MYR/TRY</v>
    <v>2</v>
    <v>38</v>
    <v>Finance</v>
    <v>4</v>
    <v>4.343</v>
    <v>1.7202</v>
    <v>-2.75E-2</v>
    <v>-8.2540000000000009E-3</v>
    <v>TRY</v>
    <v>MYR</v>
    <v>3.3639999999999999</v>
    <v>Currency Pair</v>
    <v>44617.707141203704</v>
    <v>3.2805</v>
    <v>Malaysian Ringgit/Turkish Lira FX Cross Rate</v>
    <v>3.3296000000000001</v>
    <v>3.3317999999999999</v>
    <v>3.3043</v>
    <v>MYRTRY</v>
    <v>MYR/TRY</v>
  </rv>
  <rv s="1">
    <v>1476</v>
  </rv>
  <rv s="0">
    <v>en-US</v>
    <v>avnlyc</v>
    <v>268435456</v>
    <v>1</v>
    <v>Powered by Refinitiv</v>
    <v>0</v>
    <v>NOK/TRY</v>
    <v>2</v>
    <v>38</v>
    <v>Finance</v>
    <v>4</v>
    <v>2.0261999999999998</v>
    <v>0.81940000000000002</v>
    <v>4.4000000000000003E-3</v>
    <v>2.8160000000000004E-3</v>
    <v>TRY</v>
    <v>NOK</v>
    <v>1.579</v>
    <v>Currency Pair</v>
    <v>44617.707141203704</v>
    <v>1.5481</v>
    <v>Norwegian Krone/Turkish Lira FX Cross Rate</v>
    <v>1.5615000000000001</v>
    <v>1.5625</v>
    <v>1.5669</v>
    <v>NOKTRY</v>
    <v>NOK/TRY</v>
  </rv>
  <rv s="1">
    <v>1478</v>
  </rv>
  <rv s="0">
    <v>en-US</v>
    <v>avmp52</v>
    <v>268435456</v>
    <v>1</v>
    <v>Powered by Refinitiv</v>
    <v>0</v>
    <v>NZD/TRY</v>
    <v>2</v>
    <v>38</v>
    <v>Finance</v>
    <v>4</v>
    <v>12.326700000000001</v>
    <v>5.0683999999999996</v>
    <v>-1.6500000000000001E-2</v>
    <v>-1.761E-3</v>
    <v>TRY</v>
    <v>NZD</v>
    <v>9.4727999999999994</v>
    <v>Currency Pair</v>
    <v>44617.707106481481</v>
    <v>9.2788000000000004</v>
    <v>New Zealand Dollar/Turkish Lira FX Cross Rate</v>
    <v>9.3696999999999999</v>
    <v>9.3696999999999999</v>
    <v>9.3531999999999993</v>
    <v>NZDTRY</v>
    <v>NZD/TRY</v>
  </rv>
  <rv s="1">
    <v>1480</v>
  </rv>
  <rv s="0">
    <v>en-US</v>
    <v>avpq9c</v>
    <v>268435456</v>
    <v>1</v>
    <v>Powered by Refinitiv</v>
    <v>0</v>
    <v>PHP/TRY</v>
    <v>2</v>
    <v>38</v>
    <v>Finance</v>
    <v>4</v>
    <v>0.36830000000000002</v>
    <v>0.1431</v>
    <v>-2.48E-3</v>
    <v>-9.0869999999999996E-3</v>
    <v>TRY</v>
    <v>PHP</v>
    <v>0.27539999999999998</v>
    <v>Currency Pair</v>
    <v>44617.707141203704</v>
    <v>0.26850000000000002</v>
    <v>Philippine Peso/Turkish Lira FX Cross Rate</v>
    <v>0.2727</v>
    <v>0.27289999999999998</v>
    <v>0.27039999999999997</v>
    <v>PHPTRY</v>
    <v>PHP/TRY</v>
  </rv>
  <rv s="1">
    <v>1482</v>
  </rv>
  <rv s="0">
    <v>en-US</v>
    <v>avq1ur</v>
    <v>268435456</v>
    <v>1</v>
    <v>Powered by Refinitiv</v>
    <v>0</v>
    <v>PLN/TRY</v>
    <v>2</v>
    <v>38</v>
    <v>Finance</v>
    <v>4</v>
    <v>4.4771999999999998</v>
    <v>1.8529</v>
    <v>-2.0400000000000001E-2</v>
    <v>-6.0299999999999998E-3</v>
    <v>TRY</v>
    <v>PLN</v>
    <v>3.4125000000000001</v>
    <v>Currency Pair</v>
    <v>44617.707141203704</v>
    <v>3.3325</v>
    <v>Polish Zloty/Turkish Lira FX Cross Rate</v>
    <v>3.3807</v>
    <v>3.3828999999999998</v>
    <v>3.3624999999999998</v>
    <v>PLNTRY</v>
    <v>PLN/TRY</v>
  </rv>
  <rv s="1">
    <v>1484</v>
  </rv>
  <rv s="0">
    <v>en-US</v>
    <v>avqxp2</v>
    <v>268435456</v>
    <v>1</v>
    <v>Powered by Refinitiv</v>
    <v>0</v>
    <v>RUB/TRY</v>
    <v>2</v>
    <v>38</v>
    <v>Finance</v>
    <v>4</v>
    <v>0.247</v>
    <v>9.3299999999999994E-2</v>
    <v>1.8E-3</v>
    <v>1.0875999999999999E-2</v>
    <v>TRY</v>
    <v>RUB</v>
    <v>0.17</v>
    <v>Currency Pair</v>
    <v>44617.707106481481</v>
    <v>0.16259999999999999</v>
    <v>Russian Rouble/Turkish Lira FX Cross Rate</v>
    <v>0.16539999999999999</v>
    <v>0.16550000000000001</v>
    <v>0.1673</v>
    <v>RUBTRY</v>
    <v>RUB/TRY</v>
  </rv>
  <rv s="1">
    <v>1486</v>
  </rv>
  <rv s="0">
    <v>en-US</v>
    <v>avuvnm</v>
    <v>268435456</v>
    <v>1</v>
    <v>Powered by Refinitiv</v>
    <v>0</v>
    <v>SEK/TRY</v>
    <v>2</v>
    <v>38</v>
    <v>Finance</v>
    <v>4</v>
    <v>2.0070000000000001</v>
    <v>0.8377</v>
    <v>-2.5999999999999999E-3</v>
    <v>-1.7619999999999999E-3</v>
    <v>TRY</v>
    <v>SEK</v>
    <v>1.4885999999999999</v>
    <v>Currency Pair</v>
    <v>44617.707094907404</v>
    <v>1.4598</v>
    <v>Swedish Krona/Turkish Lira FX Cross Rate</v>
    <v>1.4732000000000001</v>
    <v>1.4758</v>
    <v>1.4732000000000001</v>
    <v>SEKTRY</v>
    <v>SEK/TRY</v>
  </rv>
  <rv s="1">
    <v>1488</v>
  </rv>
  <rv s="0">
    <v>en-US</v>
    <v>avtdlh</v>
    <v>268435456</v>
    <v>1</v>
    <v>Powered by Refinitiv</v>
    <v>0</v>
    <v>SGD/TRY</v>
    <v>2</v>
    <v>38</v>
    <v>Finance</v>
    <v>4</v>
    <v>13.4316</v>
    <v>5.2485999999999997</v>
    <v>-7.5800000000000006E-2</v>
    <v>-7.3379999999999999E-3</v>
    <v>TRY</v>
    <v>SGD</v>
    <v>10.4451</v>
    <v>Currency Pair</v>
    <v>44617.707141203704</v>
    <v>10.182600000000001</v>
    <v>Singapore Dollar/Turkish Lira FX Cross Rate</v>
    <v>10.3285</v>
    <v>10.33</v>
    <v>10.254200000000001</v>
    <v>SGDTRY</v>
    <v>SGD/TRY</v>
  </rv>
  <rv s="1">
    <v>1490</v>
  </rv>
  <rv s="0">
    <v>en-US</v>
    <v>avw44c</v>
    <v>268435456</v>
    <v>1</v>
    <v>Powered by Refinitiv</v>
    <v>0</v>
    <v>THB/TRY</v>
    <v>2</v>
    <v>38</v>
    <v>Finance</v>
    <v>4</v>
    <v>0.54630000000000001</v>
    <v>0.23169999999999999</v>
    <v>-2.2469999999999999E-3</v>
    <v>-5.2390000000000006E-3</v>
    <v>TRY</v>
    <v>THB</v>
    <v>0.43380000000000002</v>
    <v>Currency Pair</v>
    <v>44617.707141203704</v>
    <v>0.42420000000000002</v>
    <v>Thai Baht/Turkish Lira FX Cross Rate</v>
    <v>0.42859999999999998</v>
    <v>0.4289</v>
    <v>0.42659999999999998</v>
    <v>THBTRY</v>
    <v>THB/TRY</v>
  </rv>
  <rv s="1">
    <v>1492</v>
  </rv>
  <rv s="0">
    <v>en-US</v>
    <v>avvhvh</v>
    <v>268435456</v>
    <v>1</v>
    <v>Powered by Refinitiv</v>
    <v>0</v>
    <v>TWD/TRY</v>
    <v>2</v>
    <v>38</v>
    <v>Finance</v>
    <v>4</v>
    <v>0.65869999999999995</v>
    <v>0.24890000000000001</v>
    <v>-3.0000000000000001E-3</v>
    <v>-6.0169999999999998E-3</v>
    <v>TRY</v>
    <v>TWD</v>
    <v>0.50390000000000001</v>
    <v>Currency Pair</v>
    <v>44617.707141203704</v>
    <v>0.4924</v>
    <v>Taiwan Dollar/Turkish Lira FX Cross Rate</v>
    <v>0.49830000000000002</v>
    <v>0.49859999999999999</v>
    <v>0.49559999999999998</v>
    <v>TWDTRY</v>
    <v>TWD/TRY</v>
  </rv>
  <rv s="1">
    <v>1494</v>
  </rv>
  <rv s="0">
    <v>en-US</v>
    <v>aw125r</v>
    <v>268435456</v>
    <v>1</v>
    <v>Powered by Refinitiv</v>
    <v>0</v>
    <v>VND/TRY</v>
    <v>2</v>
    <v>38</v>
    <v>Finance</v>
    <v>4</v>
    <v>8.007E-4</v>
    <v>3.0210000000000002E-4</v>
    <v>-5.1200000000000001E-6</v>
    <v>-8.353000000000001E-3</v>
    <v>TRY</v>
    <v>VND</v>
    <v>6.1890000000000003E-4</v>
    <v>Currency Pair</v>
    <v>44617.707071759258</v>
    <v>6.0349999999999998E-4</v>
    <v>Vietnam Dong/Turkish Lira FX Cross Rate</v>
    <v>6.1260000000000004E-4</v>
    <v>6.1300000000000005E-4</v>
    <v>6.0780000000000003E-4</v>
    <v>VNDTRY</v>
    <v>VND/TRY</v>
  </rv>
  <rv s="1">
    <v>1496</v>
  </rv>
  <rv s="0">
    <v>en-US</v>
    <v>avtytc</v>
    <v>268435456</v>
    <v>1</v>
    <v>Powered by Refinitiv</v>
    <v>0</v>
    <v>ZAR/TRY</v>
    <v>2</v>
    <v>38</v>
    <v>Finance</v>
    <v>4</v>
    <v>1.1633</v>
    <v>0.46970000000000001</v>
    <v>1.6999999999999999E-3</v>
    <v>1.8659999999999998E-3</v>
    <v>TRY</v>
    <v>ZAR</v>
    <v>0.92369999999999997</v>
    <v>Currency Pair</v>
    <v>44617.707118055558</v>
    <v>0.90739999999999998</v>
    <v>South African Rand/Turkish Lira FX Cross Rate</v>
    <v>0.91100000000000003</v>
    <v>0.91110000000000002</v>
    <v>0.91279999999999994</v>
    <v>ZARTRY</v>
    <v>ZAR/TRY</v>
  </rv>
  <rv s="1">
    <v>1498</v>
  </rv>
  <rv s="0">
    <v>en-US</v>
    <v>avytar</v>
    <v>268435456</v>
    <v>1</v>
    <v>Powered by Refinitiv</v>
    <v>0</v>
    <v>USD/TWD</v>
    <v>2</v>
    <v>39</v>
    <v>Finance</v>
    <v>4</v>
    <v>28.666</v>
    <v>27.369</v>
    <v>-7.0999999999999994E-2</v>
    <v>-2.5309999999999998E-3</v>
    <v>TWD</v>
    <v>USD</v>
    <v>28.094999999999999</v>
    <v>Currency Pair</v>
    <v>44617.706319444442</v>
    <v>27.939</v>
    <v>US Dollar/Taiwan Dollar FX Spot Rate</v>
    <v>28.053999999999998</v>
    <v>28.053999999999998</v>
    <v>27.983000000000001</v>
    <v>USDTWD</v>
    <v>USD/TWD</v>
  </rv>
  <rv s="1">
    <v>1500</v>
  </rv>
  <rv s="0">
    <v>en-US</v>
    <v>av926h</v>
    <v>268435456</v>
    <v>1</v>
    <v>Powered by Refinitiv</v>
    <v>0</v>
    <v>EUR/TWD</v>
    <v>2</v>
    <v>39</v>
    <v>Finance</v>
    <v>4</v>
    <v>34.383200000000002</v>
    <v>30.910699999999999</v>
    <v>0.1081</v>
    <v>3.4429999999999999E-3</v>
    <v>TWD</v>
    <v>EUR</v>
    <v>31.540400000000002</v>
    <v>Currency Pair</v>
    <v>44617.707118055558</v>
    <v>31.272099999999998</v>
    <v>Euro/Taiwan Dollar FX Cross Rate</v>
    <v>31.395199999999999</v>
    <v>31.395199999999999</v>
    <v>31.503299999999999</v>
    <v>EURTWD</v>
    <v>EUR/TWD</v>
  </rv>
  <rv s="1">
    <v>1502</v>
  </rv>
  <rv s="0">
    <v>en-US</v>
    <v>av547w</v>
    <v>268435456</v>
    <v>1</v>
    <v>Powered by Refinitiv</v>
    <v>0</v>
    <v>CNY/TWD</v>
    <v>2</v>
    <v>39</v>
    <v>Finance</v>
    <v>4</v>
    <v>4.4573</v>
    <v>4.2588999999999997</v>
    <v>-2.8999999999999998E-3</v>
    <v>-6.5430000000000002E-4</v>
    <v>TWD</v>
    <v>CNY</v>
    <v>4.4438000000000004</v>
    <v>Currency Pair</v>
    <v>44617.706319444442</v>
    <v>4.4208999999999996</v>
    <v>Chinese Renminbi/Taiwan Dollar FX Cross Rate</v>
    <v>4.4318999999999997</v>
    <v>4.4318999999999997</v>
    <v>4.4290000000000003</v>
    <v>CNYTWD</v>
    <v>CNY/TWD</v>
  </rv>
  <rv s="1">
    <v>1504</v>
  </rv>
  <rv s="0">
    <v>en-US</v>
    <v>auxqcw</v>
    <v>268435456</v>
    <v>1</v>
    <v>Powered by Refinitiv</v>
    <v>0</v>
    <v>AUD/TWD</v>
    <v>2</v>
    <v>39</v>
    <v>Finance</v>
    <v>4</v>
    <v>22.2532</v>
    <v>19.340499999999999</v>
    <v>0.1002</v>
    <v>4.9870000000000001E-3</v>
    <v>TWD</v>
    <v>AUD</v>
    <v>20.265699999999999</v>
    <v>Currency Pair</v>
    <v>44617.707141203704</v>
    <v>20.032499999999999</v>
    <v>Australian Dollar/Taiwan Dollar FX Cross Rate</v>
    <v>20.092300000000002</v>
    <v>20.092300000000002</v>
    <v>20.192499999999999</v>
    <v>AUDTWD</v>
    <v>AUD/TWD</v>
  </rv>
  <rv s="1">
    <v>1506</v>
  </rv>
  <rv s="0">
    <v>en-US</v>
    <v>av2dp2</v>
    <v>268435456</v>
    <v>1</v>
    <v>Powered by Refinitiv</v>
    <v>0</v>
    <v>BRL/TWD</v>
    <v>2</v>
    <v>39</v>
    <v>Finance</v>
    <v>4</v>
    <v>5.7130000000000001</v>
    <v>4.8047000000000004</v>
    <v>-4.5100000000000001E-2</v>
    <v>-8.2380000000000005E-3</v>
    <v>TWD</v>
    <v>BRL</v>
    <v>5.5115999999999996</v>
    <v>Currency Pair</v>
    <v>44617.707152777781</v>
    <v>5.4161999999999999</v>
    <v>Brazilian Real/Taiwan Dollar FX Cross Rate</v>
    <v>5.4748999999999999</v>
    <v>5.4748999999999999</v>
    <v>5.4298000000000002</v>
    <v>BRLTWD</v>
    <v>BRL/TWD</v>
  </rv>
  <rv s="1">
    <v>1508</v>
  </rv>
  <rv s="0">
    <v>en-US</v>
    <v>av3vr7</v>
    <v>268435456</v>
    <v>1</v>
    <v>Powered by Refinitiv</v>
    <v>0</v>
    <v>CAD/TWD</v>
    <v>2</v>
    <v>39</v>
    <v>Finance</v>
    <v>4</v>
    <v>23.3367</v>
    <v>21.4512</v>
    <v>5.9400000000000001E-2</v>
    <v>2.7129999999999997E-3</v>
    <v>TWD</v>
    <v>CAD</v>
    <v>22.006799999999998</v>
    <v>Currency Pair</v>
    <v>44617.707094907404</v>
    <v>21.846299999999999</v>
    <v>Canadian Dollar/Taiwan Dollar FX Cross Rate</v>
    <v>21.886399999999998</v>
    <v>21.8932</v>
    <v>21.9526</v>
    <v>CADTWD</v>
    <v>CAD/TWD</v>
  </rv>
  <rv s="1">
    <v>1510</v>
  </rv>
  <rv s="0">
    <v>en-US</v>
    <v>avv6ur</v>
    <v>268435456</v>
    <v>1</v>
    <v>Powered by Refinitiv</v>
    <v>0</v>
    <v>CHF/TWD</v>
    <v>2</v>
    <v>39</v>
    <v>Finance</v>
    <v>4</v>
    <v>31.359100000000002</v>
    <v>29.628599999999999</v>
    <v>-0.11899999999999999</v>
    <v>-3.9290000000000002E-3</v>
    <v>TWD</v>
    <v>CHF</v>
    <v>30.381</v>
    <v>Currency Pair</v>
    <v>44617.707141203704</v>
    <v>30.138999999999999</v>
    <v>Swiss Franc/Taiwan Dollar FX Cross Rate</v>
    <v>30.299199999999999</v>
    <v>30.286100000000001</v>
    <v>30.167100000000001</v>
    <v>CHFTWD</v>
    <v>CHF/TWD</v>
  </rv>
  <rv s="1">
    <v>1512</v>
  </rv>
  <rv s="0">
    <v>en-US</v>
    <v>av6wvh</v>
    <v>268435456</v>
    <v>1</v>
    <v>Powered by Refinitiv</v>
    <v>0</v>
    <v>CZK/TWD</v>
    <v>2</v>
    <v>39</v>
    <v>Finance</v>
    <v>4</v>
    <v>1.3525</v>
    <v>1.2125999999999999</v>
    <v>8.3000000000000001E-3</v>
    <v>6.5519999999999997E-3</v>
    <v>TWD</v>
    <v>CZK</v>
    <v>1.2783</v>
    <v>Currency Pair</v>
    <v>44617.707025462965</v>
    <v>1.2528999999999999</v>
    <v>Czech Koruna/Taiwan Dollar FX Cross Rate</v>
    <v>1.2667999999999999</v>
    <v>1.2667999999999999</v>
    <v>1.2750999999999999</v>
    <v>CZKTWD</v>
    <v>CZK/TWD</v>
  </rv>
  <rv s="1">
    <v>1514</v>
  </rv>
  <rv s="0">
    <v>en-US</v>
    <v>av78hw</v>
    <v>268435456</v>
    <v>1</v>
    <v>Powered by Refinitiv</v>
    <v>0</v>
    <v>DKK/TWD</v>
    <v>2</v>
    <v>39</v>
    <v>Finance</v>
    <v>4</v>
    <v>4.6238999999999999</v>
    <v>4.1529999999999996</v>
    <v>1.41E-2</v>
    <v>3.3419999999999999E-3</v>
    <v>TWD</v>
    <v>DKK</v>
    <v>4.2382999999999997</v>
    <v>Currency Pair</v>
    <v>44617.707060185188</v>
    <v>4.2020999999999997</v>
    <v>Danish Krone/Taiwan Dollar FX Cross Rate</v>
    <v>4.2194000000000003</v>
    <v>4.2192999999999996</v>
    <v>4.2333999999999996</v>
    <v>DKKTWD</v>
    <v>DKK/TWD</v>
  </rv>
  <rv s="1">
    <v>1516</v>
  </rv>
  <rv s="0">
    <v>en-US</v>
    <v>avyioc</v>
    <v>268435456</v>
    <v>1</v>
    <v>Powered by Refinitiv</v>
    <v>0</v>
    <v>GBP/TWD</v>
    <v>2</v>
    <v>39</v>
    <v>Finance</v>
    <v>4</v>
    <v>39.868299999999998</v>
    <v>36.459699999999998</v>
    <v>-1.38E-2</v>
    <v>-3.678E-4</v>
    <v>TWD</v>
    <v>GBP</v>
    <v>37.655999999999999</v>
    <v>Currency Pair</v>
    <v>44617.707083333335</v>
    <v>37.3919</v>
    <v>UK Pound Sterling/Taiwan Dollar FX Cross Rate</v>
    <v>37.524999999999999</v>
    <v>37.522199999999998</v>
    <v>37.508400000000002</v>
    <v>GBPTWD</v>
    <v>GBP/TWD</v>
  </rv>
  <rv s="1">
    <v>1518</v>
  </rv>
  <rv s="0">
    <v>en-US</v>
    <v>avbroc</v>
    <v>268435456</v>
    <v>1</v>
    <v>Powered by Refinitiv</v>
    <v>0</v>
    <v>HKD/TWD</v>
    <v>2</v>
    <v>39</v>
    <v>Finance</v>
    <v>4</v>
    <v>3.6899000000000002</v>
    <v>3.5171000000000001</v>
    <v>-9.5999999999999992E-3</v>
    <v>-2.6719999999999999E-3</v>
    <v>TWD</v>
    <v>HKD</v>
    <v>3.5981999999999998</v>
    <v>Currency Pair</v>
    <v>44617.707094907404</v>
    <v>3.5781999999999998</v>
    <v>Hong Kong Dollar/Taiwan Dollar FX Cross Rate</v>
    <v>3.593</v>
    <v>3.593</v>
    <v>3.5834000000000001</v>
    <v>HKDTWD</v>
    <v>HKD/TWD</v>
  </rv>
  <rv s="1">
    <v>1520</v>
  </rv>
  <rv s="0">
    <v>en-US</v>
    <v>avc3ar</v>
    <v>268435456</v>
    <v>1</v>
    <v>Powered by Refinitiv</v>
    <v>0</v>
    <v>HUF/TWD</v>
    <v>2</v>
    <v>39</v>
    <v>Finance</v>
    <v>4</v>
    <v>9.8900000000000002E-2</v>
    <v>8.1500000000000003E-2</v>
    <v>5.0000000000000001E-4</v>
    <v>5.8409999999999998E-3</v>
    <v>TWD</v>
    <v>HUF</v>
    <v>8.6300000000000002E-2</v>
    <v>Currency Pair</v>
    <v>44617.707129629627</v>
    <v>8.48E-2</v>
    <v>Hungarian Forint/Taiwan Dollar FX Cross Rate</v>
    <v>8.5599999999999996E-2</v>
    <v>8.5599999999999996E-2</v>
    <v>8.6099999999999996E-2</v>
    <v>HUFTWD</v>
    <v>HUF/TWD</v>
  </rv>
  <rv s="1">
    <v>1522</v>
  </rv>
  <rv s="0">
    <v>en-US</v>
    <v>avcz52</v>
    <v>268435456</v>
    <v>1</v>
    <v>Powered by Refinitiv</v>
    <v>0</v>
    <v>IDR/TWD</v>
    <v>2</v>
    <v>39</v>
    <v>Finance</v>
    <v>4</v>
    <v>1.99E-3</v>
    <v>1.91E-3</v>
    <v>-3.0000000000000001E-6</v>
    <v>-1.5379999999999999E-3</v>
    <v>TWD</v>
    <v>IDR</v>
    <v>1.954E-3</v>
    <v>Currency Pair</v>
    <v>44617.706319444442</v>
    <v>1.9449999999999999E-3</v>
    <v>Indonesian Rupiah/Taiwan Dollar FX Cross Rate</v>
    <v>1.9499999999999999E-3</v>
    <v>1.9499999999999999E-3</v>
    <v>1.9469999999999999E-3</v>
    <v>IDRTWD</v>
    <v>IDR/TWD</v>
  </rv>
  <rv s="1">
    <v>1524</v>
  </rv>
  <rv s="0">
    <v>en-US</v>
    <v>avcoim</v>
    <v>268435456</v>
    <v>1</v>
    <v>Powered by Refinitiv</v>
    <v>0</v>
    <v>INR/TWD</v>
    <v>2</v>
    <v>39</v>
    <v>Finance</v>
    <v>4</v>
    <v>0.39550000000000002</v>
    <v>0.3629</v>
    <v>1.5E-3</v>
    <v>4.0439999999999999E-3</v>
    <v>TWD</v>
    <v>INR</v>
    <v>0.373</v>
    <v>Currency Pair</v>
    <v>44617.706319444442</v>
    <v>0.37009999999999998</v>
    <v>Indian Rupee/Taiwan Dollar FX Cross Rate</v>
    <v>0.37090000000000001</v>
    <v>0.37090000000000001</v>
    <v>0.37240000000000001</v>
    <v>INRTWD</v>
    <v>INR/TWD</v>
  </rv>
  <rv s="1">
    <v>1526</v>
  </rv>
  <rv s="0">
    <v>en-US</v>
    <v>ave7kr</v>
    <v>268435456</v>
    <v>1</v>
    <v>Powered by Refinitiv</v>
    <v>0</v>
    <v>JPY/TWD</v>
    <v>2</v>
    <v>39</v>
    <v>Finance</v>
    <v>4</v>
    <v>0.26600000000000001</v>
    <v>0.23619999999999999</v>
    <v>-8.0000000000000004E-4</v>
    <v>-3.2950000000000002E-3</v>
    <v>TWD</v>
    <v>JPY</v>
    <v>0.24349999999999999</v>
    <v>Currency Pair</v>
    <v>44617.707141203704</v>
    <v>0.24179999999999999</v>
    <v>Japanese Yen/Taiwan Dollar FX Cross Rate</v>
    <v>0.24279999999999999</v>
    <v>0.24279999999999999</v>
    <v>0.24199999999999999</v>
    <v>JPYTWD</v>
    <v>JPY/TWD</v>
  </rv>
  <rv s="1">
    <v>1528</v>
  </rv>
  <rv s="0">
    <v>en-US</v>
    <v>avff1h</v>
    <v>268435456</v>
    <v>1</v>
    <v>Powered by Refinitiv</v>
    <v>0</v>
    <v>KRW/TWD</v>
    <v>2</v>
    <v>39</v>
    <v>Finance</v>
    <v>4</v>
    <v>2.5600000000000001E-2</v>
    <v>2.29E-2</v>
    <v>0</v>
    <v>0</v>
    <v>TWD</v>
    <v>KRW</v>
    <v>2.3400000000000001E-2</v>
    <v>Currency Pair</v>
    <v>44617.706770833334</v>
    <v>2.3300000000000001E-2</v>
    <v>Korean Won/Taiwan Dollar FX Cross Rate</v>
    <v>2.3300000000000001E-2</v>
    <v>2.3300000000000001E-2</v>
    <v>2.3300000000000001E-2</v>
    <v>KRWTWD</v>
    <v>KRW/TWD</v>
  </rv>
  <rv s="1">
    <v>1530</v>
  </rv>
  <rv s="0">
    <v>en-US</v>
    <v>avkkfr</v>
    <v>268435456</v>
    <v>1</v>
    <v>Powered by Refinitiv</v>
    <v>0</v>
    <v>MXN/TWD</v>
    <v>2</v>
    <v>39</v>
    <v>Finance</v>
    <v>4</v>
    <v>1.4278999999999999</v>
    <v>1.2565</v>
    <v>6.7000000000000002E-3</v>
    <v>4.9120000000000006E-3</v>
    <v>TWD</v>
    <v>MXN</v>
    <v>1.3732</v>
    <v>Currency Pair</v>
    <v>44617.707152777781</v>
    <v>1.3622000000000001</v>
    <v>Mexican Peso/Taiwan Dollar FX Cross Rate</v>
    <v>1.3640000000000001</v>
    <v>1.3640000000000001</v>
    <v>1.3707</v>
    <v>MXNTWD</v>
    <v>MXN/TWD</v>
  </rv>
  <rv s="1">
    <v>1532</v>
  </rv>
  <rv s="0">
    <v>en-US</v>
    <v>avjcz2</v>
    <v>268435456</v>
    <v>1</v>
    <v>Powered by Refinitiv</v>
    <v>0</v>
    <v>MYR/TWD</v>
    <v>2</v>
    <v>39</v>
    <v>Finance</v>
    <v>4</v>
    <v>6.9276999999999997</v>
    <v>6.5194999999999999</v>
    <v>-1.46E-2</v>
    <v>-2.1870000000000001E-3</v>
    <v>TWD</v>
    <v>MYR</v>
    <v>6.6867999999999999</v>
    <v>Currency Pair</v>
    <v>44617.706319444442</v>
    <v>6.6544999999999996</v>
    <v>Malaysian Ringgit/Taiwan Dollar FX Cross Rate</v>
    <v>6.6748000000000003</v>
    <v>6.6748000000000003</v>
    <v>6.6601999999999997</v>
    <v>MYRTWD</v>
    <v>MYR/TWD</v>
  </rv>
  <rv s="1">
    <v>1534</v>
  </rv>
  <rv s="0">
    <v>en-US</v>
    <v>avnlk2</v>
    <v>268435456</v>
    <v>1</v>
    <v>Powered by Refinitiv</v>
    <v>0</v>
    <v>NOK/TWD</v>
    <v>2</v>
    <v>39</v>
    <v>Finance</v>
    <v>4</v>
    <v>3.4184000000000001</v>
    <v>3.0019</v>
    <v>2.7699999999999999E-2</v>
    <v>8.849000000000001E-3</v>
    <v>TWD</v>
    <v>NOK</v>
    <v>3.1690999999999998</v>
    <v>Currency Pair</v>
    <v>44617.707129629627</v>
    <v>3.1175999999999999</v>
    <v>Norwegian Krone/Taiwan Dollar FX Cross Rate</v>
    <v>3.1274999999999999</v>
    <v>3.1301999999999999</v>
    <v>3.1579000000000002</v>
    <v>NOKTWD</v>
    <v>NOK/TWD</v>
  </rv>
  <rv s="1">
    <v>1536</v>
  </rv>
  <rv s="0">
    <v>en-US</v>
    <v>avmopr</v>
    <v>268435456</v>
    <v>1</v>
    <v>Powered by Refinitiv</v>
    <v>0</v>
    <v>NZD/TWD</v>
    <v>2</v>
    <v>39</v>
    <v>Finance</v>
    <v>4</v>
    <v>20.753699999999998</v>
    <v>18.157699999999998</v>
    <v>8.1199999999999994E-2</v>
    <v>4.326E-3</v>
    <v>TWD</v>
    <v>NZD</v>
    <v>18.906199999999998</v>
    <v>Currency Pair</v>
    <v>44617.707141203704</v>
    <v>18.7453</v>
    <v>New Zealand Dollar/Taiwan Dollar FX Cross Rate</v>
    <v>18.770900000000001</v>
    <v>18.770900000000001</v>
    <v>18.8521</v>
    <v>NZDTWD</v>
    <v>NZD/TWD</v>
  </rv>
  <rv s="1">
    <v>1538</v>
  </rv>
  <rv s="0">
    <v>en-US</v>
    <v>avppu2</v>
    <v>268435456</v>
    <v>1</v>
    <v>Powered by Refinitiv</v>
    <v>0</v>
    <v>PHP/TWD</v>
    <v>2</v>
    <v>39</v>
    <v>Finance</v>
    <v>4</v>
    <v>0.59109999999999996</v>
    <v>0.5343</v>
    <v>-1.6999999999999999E-3</v>
    <v>-3.1090000000000002E-3</v>
    <v>TWD</v>
    <v>PHP</v>
    <v>0.54759999999999998</v>
    <v>Currency Pair</v>
    <v>44617.706319444442</v>
    <v>0.54459999999999997</v>
    <v>Philippine Peso/Taiwan Dollar FX Cross Rate</v>
    <v>0.54679999999999995</v>
    <v>0.54679999999999995</v>
    <v>0.54510000000000003</v>
    <v>PHPTWD</v>
    <v>PHP/TWD</v>
  </rv>
  <rv s="1">
    <v>1540</v>
  </rv>
  <rv s="0">
    <v>en-US</v>
    <v>avq1gh</v>
    <v>268435456</v>
    <v>1</v>
    <v>Powered by Refinitiv</v>
    <v>0</v>
    <v>PLN/TWD</v>
    <v>2</v>
    <v>39</v>
    <v>Finance</v>
    <v>4</v>
    <v>7.6660000000000004</v>
    <v>6.6073000000000004</v>
    <v>1E-4</v>
    <v>1.4760000000000001E-5</v>
    <v>TWD</v>
    <v>PLN</v>
    <v>6.8052999999999999</v>
    <v>Currency Pair</v>
    <v>44617.707106481481</v>
    <v>6.6985000000000001</v>
    <v>Polish Zloty/Taiwan Dollar FX Cross Rate</v>
    <v>6.7774999999999999</v>
    <v>6.7770999999999999</v>
    <v>6.7771999999999997</v>
    <v>PLNTWD</v>
    <v>PLN/TWD</v>
  </rv>
  <rv s="1">
    <v>1542</v>
  </rv>
  <rv s="0">
    <v>en-US</v>
    <v>avqxar</v>
    <v>268435456</v>
    <v>1</v>
    <v>Powered by Refinitiv</v>
    <v>0</v>
    <v>RUB/TWD</v>
    <v>2</v>
    <v>39</v>
    <v>Finance</v>
    <v>4</v>
    <v>0.40129999999999999</v>
    <v>0.31040000000000001</v>
    <v>5.5999999999999999E-3</v>
    <v>1.6888E-2</v>
    <v>TWD</v>
    <v>RUB</v>
    <v>0.34239999999999998</v>
    <v>Currency Pair</v>
    <v>44617.707152777781</v>
    <v>0.3261</v>
    <v>Russian Rouble/Taiwan Dollar FX Cross Rate</v>
    <v>0.33119999999999999</v>
    <v>0.33160000000000001</v>
    <v>0.3372</v>
    <v>RUBTWD</v>
    <v>RUB/TWD</v>
  </rv>
  <rv s="1">
    <v>1544</v>
  </rv>
  <rv s="0">
    <v>en-US</v>
    <v>avuv9c</v>
    <v>268435456</v>
    <v>1</v>
    <v>Powered by Refinitiv</v>
    <v>0</v>
    <v>SEK/TWD</v>
    <v>2</v>
    <v>39</v>
    <v>Finance</v>
    <v>4</v>
    <v>3.3917000000000002</v>
    <v>2.9131</v>
    <v>1.2999999999999999E-2</v>
    <v>4.3969999999999999E-3</v>
    <v>TWD</v>
    <v>SEK</v>
    <v>2.9765000000000001</v>
    <v>Currency Pair</v>
    <v>44617.707129629627</v>
    <v>2.9375</v>
    <v>Swedish Krona/Taiwan Dollar FX Cross Rate</v>
    <v>2.9514</v>
    <v>2.9565000000000001</v>
    <v>2.9695</v>
    <v>SEKTWD</v>
    <v>SEK/TWD</v>
  </rv>
  <rv s="1">
    <v>1546</v>
  </rv>
  <rv s="0">
    <v>en-US</v>
    <v>avtd77</v>
    <v>268435456</v>
    <v>1</v>
    <v>Powered by Refinitiv</v>
    <v>0</v>
    <v>SGD/TWD</v>
    <v>2</v>
    <v>39</v>
    <v>Finance</v>
    <v>4</v>
    <v>21.394500000000001</v>
    <v>20.148599999999998</v>
    <v>-2.4899999999999999E-2</v>
    <v>-1.2030000000000001E-3</v>
    <v>TWD</v>
    <v>SGD</v>
    <v>20.735199999999999</v>
    <v>Currency Pair</v>
    <v>44617.707106481481</v>
    <v>20.647300000000001</v>
    <v>Singapore Dollar/Taiwan Dollar FX Cross Rate</v>
    <v>20.691800000000001</v>
    <v>20.694900000000001</v>
    <v>20.67</v>
    <v>SGDTWD</v>
    <v>SGD/TWD</v>
  </rv>
  <rv s="1">
    <v>1548</v>
  </rv>
  <rv s="0">
    <v>en-US</v>
    <v>avw3rw</v>
    <v>268435456</v>
    <v>1</v>
    <v>Powered by Refinitiv</v>
    <v>0</v>
    <v>THB/TWD</v>
    <v>2</v>
    <v>39</v>
    <v>Finance</v>
    <v>4</v>
    <v>0.93259999999999998</v>
    <v>0.81530000000000002</v>
    <v>8.0000000000000004E-4</v>
    <v>9.3110000000000003E-4</v>
    <v>TWD</v>
    <v>THB</v>
    <v>0.86399999999999999</v>
    <v>Currency Pair</v>
    <v>44617.706562500003</v>
    <v>0.86</v>
    <v>Thai Baht/Taiwan Dollar FX Cross Rate</v>
    <v>0.85919999999999996</v>
    <v>0.85919999999999996</v>
    <v>0.86</v>
    <v>THBTWD</v>
    <v>THB/TWD</v>
  </rv>
  <rv s="1">
    <v>1550</v>
  </rv>
  <rv s="0">
    <v>en-US</v>
    <v>avwzm7</v>
    <v>268435456</v>
    <v>1</v>
    <v>Powered by Refinitiv</v>
    <v>0</v>
    <v>TRY/TWD</v>
    <v>2</v>
    <v>39</v>
    <v>Finance</v>
    <v>4</v>
    <v>4.0102000000000002</v>
    <v>1.5166999999999999</v>
    <v>1.77E-2</v>
    <v>8.8739999999999999E-3</v>
    <v>TWD</v>
    <v>TRY</v>
    <v>2.0308000000000002</v>
    <v>Currency Pair</v>
    <v>44617.707141203704</v>
    <v>1.9843999999999999</v>
    <v>Turkish Lira/Taiwan Dollar FX Cross Rate</v>
    <v>1.9933000000000001</v>
    <v>1.9944999999999999</v>
    <v>2.0122</v>
    <v>TRYTWD</v>
    <v>TRY/TWD</v>
  </rv>
  <rv s="1">
    <v>1552</v>
  </rv>
  <rv s="0">
    <v>en-US</v>
    <v>aw11qh</v>
    <v>268435456</v>
    <v>1</v>
    <v>Powered by Refinitiv</v>
    <v>0</v>
    <v>VND/TWD</v>
    <v>2</v>
    <v>39</v>
    <v>Finance</v>
    <v>4</v>
    <v>1.242E-3</v>
    <v>1.188E-3</v>
    <v>-2.8399999999999999E-6</v>
    <v>-2.313E-3</v>
    <v>TWD</v>
    <v>VND</v>
    <v>1.23E-3</v>
    <v>Currency Pair</v>
    <v>44617.706319444442</v>
    <v>1.224E-3</v>
    <v>Vietnam Dong/Taiwan Dollar FX Cross Rate</v>
    <v>1.2279999999999999E-3</v>
    <v>1.2279999999999999E-3</v>
    <v>1.225E-3</v>
    <v>VNDTWD</v>
    <v>VND/TWD</v>
  </rv>
  <rv s="1">
    <v>1554</v>
  </rv>
  <rv s="0">
    <v>en-US</v>
    <v>avtyf2</v>
    <v>268435456</v>
    <v>1</v>
    <v>Powered by Refinitiv</v>
    <v>0</v>
    <v>ZAR/TWD</v>
    <v>2</v>
    <v>39</v>
    <v>Finance</v>
    <v>4</v>
    <v>2.0668000000000002</v>
    <v>1.7004999999999999</v>
    <v>1.47E-2</v>
    <v>8.0540000000000004E-3</v>
    <v>TWD</v>
    <v>ZAR</v>
    <v>1.8509</v>
    <v>Currency Pair</v>
    <v>44617.707141203704</v>
    <v>1.823</v>
    <v>South African Rand/Taiwan Dollar FX Cross Rate</v>
    <v>1.8251999999999999</v>
    <v>1.8251999999999999</v>
    <v>1.8399000000000001</v>
    <v>ZARTWD</v>
    <v>ZAR/TWD</v>
  </rv>
  <rv s="1">
    <v>1556</v>
  </rv>
  <rv s="0">
    <v>en-US</v>
    <v>av932w</v>
    <v>268435456</v>
    <v>1</v>
    <v>Powered by Refinitiv</v>
    <v>0</v>
    <v>EUR/USD</v>
    <v>2</v>
    <v>40</v>
    <v>Finance</v>
    <v>4</v>
    <v>1.2265999999999999</v>
    <v>1.1105</v>
    <v>6.7000000000000002E-3</v>
    <v>5.9870000000000001E-3</v>
    <v>USD</v>
    <v>EUR</v>
    <v>1.1267</v>
    <v>Currency Pair</v>
    <v>44617.707118055558</v>
    <v>1.1167</v>
    <v>Euro/US Dollar FX Spot Rate</v>
    <v>1.1191</v>
    <v>1.1191</v>
    <v>1.1257999999999999</v>
    <v>EURUSD</v>
    <v>EUR/USD</v>
  </rv>
  <rv s="1">
    <v>1558</v>
  </rv>
  <rv s="0">
    <v>en-US</v>
    <v>av554c</v>
    <v>268435456</v>
    <v>1</v>
    <v>Powered by Refinitiv</v>
    <v>0</v>
    <v>CNY/USD</v>
    <v>2</v>
    <v>40</v>
    <v>Finance</v>
    <v>4</v>
    <v>0.15840000000000001</v>
    <v>0.152</v>
    <v>2.9700000000000001E-4</v>
    <v>1.8799999999999999E-3</v>
    <v>USD</v>
    <v>CNY</v>
    <v>0.15840000000000001</v>
    <v>Currency Pair</v>
    <v>44617.645983796298</v>
    <v>0.15809999999999999</v>
    <v>Chinese Renminbi/US Dollar FX Cross Rate</v>
    <v>0.15809999999999999</v>
    <v>0.158</v>
    <v>0.1583</v>
    <v>CNYUSD</v>
    <v>CNY/USD</v>
  </rv>
  <rv s="1">
    <v>1560</v>
  </rv>
  <rv s="0">
    <v>en-US</v>
    <v>auxr9c</v>
    <v>268435456</v>
    <v>1</v>
    <v>Powered by Refinitiv</v>
    <v>0</v>
    <v>AUD/USD</v>
    <v>2</v>
    <v>40</v>
    <v>Finance</v>
    <v>4</v>
    <v>0.80069999999999997</v>
    <v>0.6966</v>
    <v>5.4000000000000003E-3</v>
    <v>7.5399999999999998E-3</v>
    <v>USD</v>
    <v>AUD</v>
    <v>0.72370000000000001</v>
    <v>Currency Pair</v>
    <v>44617.707129629627</v>
    <v>0.71419999999999995</v>
    <v>Australian Dollar/US Dollar FX Spot Rate</v>
    <v>0.71619999999999995</v>
    <v>0.71619999999999995</v>
    <v>0.72160000000000002</v>
    <v>AUDUSD</v>
    <v>AUD/USD</v>
  </rv>
  <rv s="1">
    <v>1562</v>
  </rv>
  <rv s="0">
    <v>en-US</v>
    <v>av2elh</v>
    <v>268435456</v>
    <v>1</v>
    <v>Powered by Refinitiv</v>
    <v>0</v>
    <v>BRL/USD</v>
    <v>2</v>
    <v>40</v>
    <v>Finance</v>
    <v>4</v>
    <v>0.2044</v>
    <v>0.1701</v>
    <v>-1.1199999999999999E-3</v>
    <v>-5.7389999999999993E-3</v>
    <v>USD</v>
    <v>BRL</v>
    <v>0.19689999999999999</v>
    <v>Currency Pair</v>
    <v>44617.707152777781</v>
    <v>0.19339999999999999</v>
    <v>Brazilian Real/US Dollar FX Cross Rate</v>
    <v>0.1953</v>
    <v>0.19520000000000001</v>
    <v>0.19400000000000001</v>
    <v>BRLUSD</v>
    <v>BRL/USD</v>
  </rv>
  <rv s="1">
    <v>1564</v>
  </rv>
  <rv s="0">
    <v>en-US</v>
    <v>av3wnm</v>
    <v>268435456</v>
    <v>1</v>
    <v>Powered by Refinitiv</v>
    <v>0</v>
    <v>CAD/USD</v>
    <v>2</v>
    <v>40</v>
    <v>Finance</v>
    <v>4</v>
    <v>0.83289999999999997</v>
    <v>0.7712</v>
    <v>4.1999999999999997E-3</v>
    <v>5.3820000000000005E-3</v>
    <v>USD</v>
    <v>CAD</v>
    <v>0.78520000000000001</v>
    <v>Currency Pair</v>
    <v>44617.707071759258</v>
    <v>0.78</v>
    <v>Canadian Dollar/US Dollar FX Cross Rate</v>
    <v>0.7802</v>
    <v>0.78039999999999998</v>
    <v>0.78459999999999996</v>
    <v>CADUSD</v>
    <v>CAD/USD</v>
  </rv>
  <rv s="1">
    <v>1566</v>
  </rv>
  <rv s="0">
    <v>en-US</v>
    <v>avv7r7</v>
    <v>268435456</v>
    <v>1</v>
    <v>Powered by Refinitiv</v>
    <v>0</v>
    <v>CHF/USD</v>
    <v>2</v>
    <v>40</v>
    <v>Finance</v>
    <v>4</v>
    <v>1.1202000000000001</v>
    <v>1.0553999999999999</v>
    <v>-1.5E-3</v>
    <v>-1.389E-3</v>
    <v>USD</v>
    <v>CHF</v>
    <v>1.0833999999999999</v>
    <v>Currency Pair</v>
    <v>44617.707141203704</v>
    <v>1.0771999999999999</v>
    <v>Swiss Franc/US Dollar FX Cross Rate</v>
    <v>1.08</v>
    <v>1.0795999999999999</v>
    <v>1.0781000000000001</v>
    <v>CHFUSD</v>
    <v>CHF/USD</v>
  </rv>
  <rv s="1">
    <v>1568</v>
  </rv>
  <rv s="0">
    <v>en-US</v>
    <v>av6xrw</v>
    <v>268435456</v>
    <v>1</v>
    <v>Powered by Refinitiv</v>
    <v>0</v>
    <v>CZK/USD</v>
    <v>2</v>
    <v>40</v>
    <v>Finance</v>
    <v>4</v>
    <v>4.8250000000000001E-2</v>
    <v>4.3569999999999998E-2</v>
    <v>4.0999999999999999E-4</v>
    <v>9.0790000000000003E-3</v>
    <v>USD</v>
    <v>CZK</v>
    <v>4.564E-2</v>
    <v>Currency Pair</v>
    <v>44617.707129629627</v>
    <v>4.4720000000000003E-2</v>
    <v>Czech Koruna/US Dollar FX Cross Rate</v>
    <v>4.5199999999999997E-2</v>
    <v>4.5159999999999999E-2</v>
    <v>4.5569999999999999E-2</v>
    <v>CZKUSD</v>
    <v>CZK/USD</v>
  </rv>
  <rv s="1">
    <v>1570</v>
  </rv>
  <rv s="0">
    <v>en-US</v>
    <v>av79ec</v>
    <v>268435456</v>
    <v>1</v>
    <v>Powered by Refinitiv</v>
    <v>0</v>
    <v>DKK/USD</v>
    <v>2</v>
    <v>40</v>
    <v>Finance</v>
    <v>4</v>
    <v>0.16500000000000001</v>
    <v>0.1492</v>
    <v>8.9999999999999998E-4</v>
    <v>5.9840000000000006E-3</v>
    <v>USD</v>
    <v>DKK</v>
    <v>0.15140000000000001</v>
    <v>Currency Pair</v>
    <v>44617.707129629627</v>
    <v>0.15010000000000001</v>
    <v>Danish Krone/US Dollar FX Cross Rate</v>
    <v>0.15040000000000001</v>
    <v>0.15040000000000001</v>
    <v>0.15129999999999999</v>
    <v>DKKUSD</v>
    <v>DKK/USD</v>
  </rv>
  <rv s="1">
    <v>1572</v>
  </rv>
  <rv s="0">
    <v>en-US</v>
    <v>avyjhw</v>
    <v>268435456</v>
    <v>1</v>
    <v>Powered by Refinitiv</v>
    <v>0</v>
    <v>GBP/USD</v>
    <v>2</v>
    <v>40</v>
    <v>Finance</v>
    <v>4</v>
    <v>1.4248000000000001</v>
    <v>1.3165</v>
    <v>2.8999999999999998E-3</v>
    <v>2.1679999999999998E-3</v>
    <v>USD</v>
    <v>GBP</v>
    <v>1.3438000000000001</v>
    <v>Currency Pair</v>
    <v>44617.707118055558</v>
    <v>1.3367</v>
    <v>UK Pound Sterling/US Dollar FX Spot Rate</v>
    <v>1.3375999999999999</v>
    <v>1.3374999999999999</v>
    <v>1.3404</v>
    <v>GBPUSD</v>
    <v>GBP/USD</v>
  </rv>
  <rv s="1">
    <v>1574</v>
  </rv>
  <rv s="0">
    <v>en-US</v>
    <v>avbskr</v>
    <v>268435456</v>
    <v>1</v>
    <v>Powered by Refinitiv</v>
    <v>0</v>
    <v>HKD/USD</v>
    <v>2</v>
    <v>40</v>
    <v>Finance</v>
    <v>4</v>
    <v>0.129</v>
    <v>0.128</v>
    <v>-1.8E-5</v>
    <v>-1.405E-4</v>
    <v>USD</v>
    <v>HKD</v>
    <v>0.12809999999999999</v>
    <v>Currency Pair</v>
    <v>44617.707094907404</v>
    <v>0.128</v>
    <v>Hong Kong Dollar/US Dollar FX Cross Rate</v>
    <v>0.12809999999999999</v>
    <v>0.12809999999999999</v>
    <v>0.12809999999999999</v>
    <v>HKDUSD</v>
    <v>HKD/USD</v>
  </rv>
  <rv s="1">
    <v>1576</v>
  </rv>
  <rv s="0">
    <v>en-US</v>
    <v>avc477</v>
    <v>268435456</v>
    <v>1</v>
    <v>Powered by Refinitiv</v>
    <v>0</v>
    <v>HUF/USD</v>
    <v>2</v>
    <v>40</v>
    <v>Finance</v>
    <v>4</v>
    <v>3.5349999999999999E-3</v>
    <v>2.9459999999999998E-3</v>
    <v>2.4000000000000001E-5</v>
    <v>7.8639999999999995E-3</v>
    <v>USD</v>
    <v>HUF</v>
    <v>3.0799999999999998E-3</v>
    <v>Currency Pair</v>
    <v>44617.707118055558</v>
    <v>3.026E-3</v>
    <v>Hungarian Forint/US Dollar FX Cross Rate</v>
    <v>3.0539999999999999E-3</v>
    <v>3.052E-3</v>
    <v>3.0760000000000002E-3</v>
    <v>HUFUSD</v>
    <v>HUF/USD</v>
  </rv>
  <rv s="1">
    <v>1578</v>
  </rv>
  <rv s="2">
    <v>en-US</v>
    <v>avd11h</v>
    <v>268435456</v>
    <v>1</v>
    <v>Powered by Refinitiv</v>
    <v>5</v>
    <v>IDR/USD</v>
    <v>2</v>
    <v>8</v>
    <v>Finance</v>
    <v>4</v>
    <v>7.1119999999999997E-5</v>
    <v>6.8219999999999994E-5</v>
    <v>8.0000000000000002E-8</v>
    <v>USD</v>
    <v>IDR</v>
    <v>6.9620000000000001E-5</v>
    <v>Currency Pair</v>
    <v>44617.328252314815</v>
    <v>6.9560000000000005E-5</v>
    <v>Indonesian Rupiah/US Dollar FX Cross Rate</v>
    <v>6.949E-5</v>
    <v>6.9510000000000004E-5</v>
    <v>6.9590000000000003E-5</v>
    <v>IDRUSD</v>
    <v>IDR/USD</v>
  </rv>
  <rv s="1">
    <v>1580</v>
  </rv>
  <rv s="0">
    <v>en-US</v>
    <v>avcpf2</v>
    <v>268435456</v>
    <v>1</v>
    <v>Powered by Refinitiv</v>
    <v>0</v>
    <v>INR/USD</v>
    <v>2</v>
    <v>40</v>
    <v>Finance</v>
    <v>4</v>
    <v>1.384E-2</v>
    <v>1.308E-2</v>
    <v>8.6000000000000003E-5</v>
    <v>6.5039999999999994E-3</v>
    <v>USD</v>
    <v>INR</v>
    <v>1.3310000000000001E-2</v>
    <v>Currency Pair</v>
    <v>44617.681620370371</v>
    <v>1.325E-2</v>
    <v>Indian Rupee/US Dollar FX Cross Rate</v>
    <v>1.325E-2</v>
    <v>1.3220000000000001E-2</v>
    <v>1.3310000000000001E-2</v>
    <v>INRUSD</v>
    <v>INR/USD</v>
  </rv>
  <rv s="1">
    <v>1582</v>
  </rv>
  <rv s="0">
    <v>en-US</v>
    <v>ave8h7</v>
    <v>268435456</v>
    <v>1</v>
    <v>Powered by Refinitiv</v>
    <v>0</v>
    <v>JPY/USD</v>
    <v>2</v>
    <v>40</v>
    <v>Finance</v>
    <v>4</v>
    <v>9.5300000000000003E-3</v>
    <v>8.5929999999999999E-3</v>
    <v>-5.0000000000000004E-6</v>
    <v>-5.7779999999999995E-4</v>
    <v>USD</v>
    <v>JPY</v>
    <v>8.6840000000000007E-3</v>
    <v>Currency Pair</v>
    <v>44617.707118055558</v>
    <v>8.6479999999999994E-3</v>
    <v>Japanese Yen/US Dollar FX Cross Rate</v>
    <v>8.6540000000000002E-3</v>
    <v>8.6540000000000002E-3</v>
    <v>8.6490000000000004E-3</v>
    <v>JPYUSD</v>
    <v>JPY/USD</v>
  </rv>
  <rv s="1">
    <v>1584</v>
  </rv>
  <rv s="0">
    <v>en-US</v>
    <v>avffww</v>
    <v>268435456</v>
    <v>1</v>
    <v>Powered by Refinitiv</v>
    <v>0</v>
    <v>KRW/USD</v>
    <v>2</v>
    <v>40</v>
    <v>Finance</v>
    <v>4</v>
    <v>9.0689999999999998E-4</v>
    <v>8.2339999999999996E-4</v>
    <v>4.1799999999999998E-6</v>
    <v>5.0419999999999996E-3</v>
    <v>USD</v>
    <v>KRW</v>
    <v>8.3390000000000005E-4</v>
    <v>Currency Pair</v>
    <v>44617.706770833334</v>
    <v>8.2890000000000004E-4</v>
    <v>Korean Won/US Dollar FX Cross Rate</v>
    <v>8.2910000000000004E-4</v>
    <v>8.2910000000000004E-4</v>
    <v>8.3330000000000003E-4</v>
    <v>KRWUSD</v>
    <v>KRW/USD</v>
  </rv>
  <rv s="1">
    <v>1586</v>
  </rv>
  <rv s="0">
    <v>en-US</v>
    <v>avklc7</v>
    <v>268435456</v>
    <v>1</v>
    <v>Powered by Refinitiv</v>
    <v>0</v>
    <v>MXN/USD</v>
    <v>2</v>
    <v>40</v>
    <v>Finance</v>
    <v>4</v>
    <v>5.1020000000000003E-2</v>
    <v>4.5130000000000003E-2</v>
    <v>3.6299999999999999E-4</v>
    <v>7.4660000000000004E-3</v>
    <v>USD</v>
    <v>MXN</v>
    <v>4.9050000000000003E-2</v>
    <v>Currency Pair</v>
    <v>44617.707118055558</v>
    <v>4.8599999999999997E-2</v>
    <v>Mexican Peso/US Dollar FX Cross Rate</v>
    <v>4.8619999999999997E-2</v>
    <v>4.8619999999999997E-2</v>
    <v>4.8980000000000003E-2</v>
    <v>MXNUSD</v>
    <v>MXN/USD</v>
  </rv>
  <rv s="1">
    <v>1588</v>
  </rv>
  <rv s="0">
    <v>en-US</v>
    <v>avjdvh</v>
    <v>268435456</v>
    <v>1</v>
    <v>Powered by Refinitiv</v>
    <v>0</v>
    <v>MYR/USD</v>
    <v>2</v>
    <v>40</v>
    <v>Finance</v>
    <v>4</v>
    <v>0.2477</v>
    <v>0.23519999999999999</v>
    <v>8.0000000000000007E-5</v>
    <v>3.3619999999999999E-4</v>
    <v>USD</v>
    <v>MYR</v>
    <v>0.23880000000000001</v>
    <v>Currency Pair</v>
    <v>44617.386145833334</v>
    <v>0.23799999999999999</v>
    <v>Malaysian Ringgit/US Dollar FX Cross Rate</v>
    <v>0.23780000000000001</v>
    <v>0.2379</v>
    <v>0.23799999999999999</v>
    <v>MYRUSD</v>
    <v>MYR/USD</v>
  </rv>
  <rv s="1">
    <v>1590</v>
  </rv>
  <rv s="0">
    <v>en-US</v>
    <v>avnmgh</v>
    <v>268435456</v>
    <v>1</v>
    <v>Powered by Refinitiv</v>
    <v>0</v>
    <v>NOK/USD</v>
    <v>2</v>
    <v>40</v>
    <v>Finance</v>
    <v>4</v>
    <v>0.1227</v>
    <v>0.1085</v>
    <v>1.2700000000000001E-3</v>
    <v>1.1382000000000001E-2</v>
    <v>USD</v>
    <v>NOK</v>
    <v>0.11310000000000001</v>
    <v>Currency Pair</v>
    <v>44617.707129629627</v>
    <v>0.1113</v>
    <v>Norwegian Krone/US Dollar FX Cross Rate</v>
    <v>0.1115</v>
    <v>0.1116</v>
    <v>0.1129</v>
    <v>NOKUSD</v>
    <v>NOK/USD</v>
  </rv>
  <rv s="1">
    <v>1592</v>
  </rv>
  <rv s="0">
    <v>en-US</v>
    <v>avmpm7</v>
    <v>268435456</v>
    <v>1</v>
    <v>Powered by Refinitiv</v>
    <v>0</v>
    <v>NZD/USD</v>
    <v>2</v>
    <v>40</v>
    <v>Finance</v>
    <v>4</v>
    <v>0.74639999999999995</v>
    <v>0.65280000000000005</v>
    <v>4.5999999999999999E-3</v>
    <v>6.875E-3</v>
    <v>USD</v>
    <v>NZD</v>
    <v>0.67500000000000004</v>
    <v>Currency Pair</v>
    <v>44617.707141203704</v>
    <v>0.66869999999999996</v>
    <v>New Zealand Dollar/US Dollar FX Spot Rate</v>
    <v>0.66910000000000003</v>
    <v>0.66910000000000003</v>
    <v>0.67369999999999997</v>
    <v>NZDUSD</v>
    <v>NZD/USD</v>
  </rv>
  <rv s="1">
    <v>1594</v>
  </rv>
  <rv s="0">
    <v>en-US</v>
    <v>avpqqh</v>
    <v>268435456</v>
    <v>1</v>
    <v>Powered by Refinitiv</v>
    <v>0</v>
    <v>PHP/USD</v>
    <v>2</v>
    <v>40</v>
    <v>Finance</v>
    <v>4</v>
    <v>2.102E-2</v>
    <v>1.9369999999999998E-2</v>
    <v>-9.0000000000000002E-6</v>
    <v>-4.618E-4</v>
    <v>USD</v>
    <v>PHP</v>
    <v>1.951E-2</v>
    <v>Currency Pair</v>
    <v>44617.685868055552</v>
    <v>1.9460000000000002E-2</v>
    <v>Philippine Peso/US Dollar FX Cross Rate</v>
    <v>1.949E-2</v>
    <v>1.949E-2</v>
    <v>1.9480000000000001E-2</v>
    <v>PHPUSD</v>
    <v>PHP/USD</v>
  </rv>
  <rv s="1">
    <v>1596</v>
  </rv>
  <rv s="0">
    <v>en-US</v>
    <v>avq2cw</v>
    <v>268435456</v>
    <v>1</v>
    <v>Powered by Refinitiv</v>
    <v>0</v>
    <v>PLN/USD</v>
    <v>2</v>
    <v>40</v>
    <v>Finance</v>
    <v>4</v>
    <v>0.2747</v>
    <v>0.2354</v>
    <v>5.9999999999999995E-4</v>
    <v>2.483E-3</v>
    <v>USD</v>
    <v>PLN</v>
    <v>0.24310000000000001</v>
    <v>Currency Pair</v>
    <v>44617.707152777781</v>
    <v>0.2392</v>
    <v>Polish Zloty/US Dollar FX Cross Rate</v>
    <v>0.24160000000000001</v>
    <v>0.24160000000000001</v>
    <v>0.2422</v>
    <v>PLNUSD</v>
    <v>PLN/USD</v>
  </rv>
  <rv s="1">
    <v>1598</v>
  </rv>
  <rv s="0">
    <v>en-US</v>
    <v>avqy77</v>
    <v>268435456</v>
    <v>1</v>
    <v>Powered by Refinitiv</v>
    <v>0</v>
    <v>RUB/USD</v>
    <v>2</v>
    <v>40</v>
    <v>Finance</v>
    <v>4</v>
    <v>1.444E-2</v>
    <v>1.106E-2</v>
    <v>2.2599999999999999E-4</v>
    <v>1.9116999999999999E-2</v>
    <v>USD</v>
    <v>RUB</v>
    <v>1.225E-2</v>
    <v>Currency Pair</v>
    <v>44617.707152777781</v>
    <v>1.163E-2</v>
    <v>Russian Rouble/US Dollar FX Cross Rate</v>
    <v>1.1809999999999999E-2</v>
    <v>1.1820000000000001E-2</v>
    <v>1.205E-2</v>
    <v>RUBUSD</v>
    <v>RUB/USD</v>
  </rv>
  <rv s="1">
    <v>1600</v>
  </rv>
  <rv s="0">
    <v>en-US</v>
    <v>avuw5r</v>
    <v>268435456</v>
    <v>1</v>
    <v>Powered by Refinitiv</v>
    <v>0</v>
    <v>SEK/USD</v>
    <v>2</v>
    <v>40</v>
    <v>Finance</v>
    <v>4</v>
    <v>0.12189999999999999</v>
    <v>0.1037</v>
    <v>6.9999999999999999E-4</v>
    <v>6.6410000000000002E-3</v>
    <v>USD</v>
    <v>SEK</v>
    <v>0.10630000000000001</v>
    <v>Currency Pair</v>
    <v>44617.707048611112</v>
    <v>0.1048</v>
    <v>Swedish Krona/US Dollar FX Cross Rate</v>
    <v>0.1052</v>
    <v>0.10539999999999999</v>
    <v>0.1061</v>
    <v>SEKUSD</v>
    <v>SEK/USD</v>
  </rv>
  <rv s="1">
    <v>1602</v>
  </rv>
  <rv s="0">
    <v>en-US</v>
    <v>avte3m</v>
    <v>268435456</v>
    <v>1</v>
    <v>Powered by Refinitiv</v>
    <v>0</v>
    <v>SGD/USD</v>
    <v>2</v>
    <v>40</v>
    <v>Finance</v>
    <v>4</v>
    <v>0.75949999999999995</v>
    <v>0.72729999999999995</v>
    <v>1E-3</v>
    <v>1.356E-3</v>
    <v>USD</v>
    <v>SGD</v>
    <v>0.74</v>
    <v>Currency Pair</v>
    <v>44617.707106481481</v>
    <v>0.73750000000000004</v>
    <v>Singapore Dollar/US Dollar FX Cross Rate</v>
    <v>0.73760000000000003</v>
    <v>0.73770000000000002</v>
    <v>0.73870000000000002</v>
    <v>SGDUSD</v>
    <v>SGD/USD</v>
  </rv>
  <rv s="1">
    <v>1604</v>
  </rv>
  <rv s="0">
    <v>en-US</v>
    <v>avw4lh</v>
    <v>268435456</v>
    <v>1</v>
    <v>Powered by Refinitiv</v>
    <v>0</v>
    <v>THB/USD</v>
    <v>2</v>
    <v>40</v>
    <v>Finance</v>
    <v>4</v>
    <v>3.3399999999999999E-2</v>
    <v>2.9399999999999999E-2</v>
    <v>1.03E-4</v>
    <v>3.3629999999999997E-3</v>
    <v>USD</v>
    <v>THB</v>
    <v>3.083E-2</v>
    <v>Currency Pair</v>
    <v>44617.706562500003</v>
    <v>3.0630000000000001E-2</v>
    <v>Thai Baht/US Dollar FX Cross Rate</v>
    <v>3.0630000000000001E-2</v>
    <v>3.0630000000000001E-2</v>
    <v>3.073E-2</v>
    <v>THBUSD</v>
    <v>THB/USD</v>
  </rv>
  <rv s="1">
    <v>1606</v>
  </rv>
  <rv s="0">
    <v>en-US</v>
    <v>avx1fr</v>
    <v>268435456</v>
    <v>1</v>
    <v>Powered by Refinitiv</v>
    <v>0</v>
    <v>TRY/USD</v>
    <v>2</v>
    <v>40</v>
    <v>Finance</v>
    <v>4</v>
    <v>0.14369999999999999</v>
    <v>5.4399999999999997E-2</v>
    <v>8.0000000000000004E-4</v>
    <v>1.1252E-2</v>
    <v>USD</v>
    <v>TRY</v>
    <v>7.2599999999999998E-2</v>
    <v>Currency Pair</v>
    <v>44617.707141203704</v>
    <v>7.0800000000000002E-2</v>
    <v>Turkish Lira/US Dollar FX Cross Rate</v>
    <v>7.1099999999999997E-2</v>
    <v>7.1099999999999997E-2</v>
    <v>7.1900000000000006E-2</v>
    <v>TRYUSD</v>
    <v>TRY/USD</v>
  </rv>
  <rv s="1">
    <v>1608</v>
  </rv>
  <rv s="0">
    <v>en-US</v>
    <v>avvidm</v>
    <v>268435456</v>
    <v>1</v>
    <v>Powered by Refinitiv</v>
    <v>0</v>
    <v>TWD/USD</v>
    <v>2</v>
    <v>40</v>
    <v>Finance</v>
    <v>4</v>
    <v>3.653E-2</v>
    <v>3.483E-2</v>
    <v>9.1000000000000003E-5</v>
    <v>2.5560000000000001E-3</v>
    <v>USD</v>
    <v>TWD</v>
    <v>3.5790000000000002E-2</v>
    <v>Currency Pair</v>
    <v>44617.706319444442</v>
    <v>3.5589999999999997E-2</v>
    <v>Taiwan Dollar/US Dollar FX Cross Rate</v>
    <v>3.5610000000000003E-2</v>
    <v>3.5610000000000003E-2</v>
    <v>3.5700000000000003E-2</v>
    <v>TWDUSD</v>
    <v>TWD/USD</v>
  </rv>
  <rv s="1">
    <v>1610</v>
  </rv>
  <rv s="0">
    <v>en-US</v>
    <v>avtzbh</v>
    <v>268435456</v>
    <v>1</v>
    <v>Powered by Refinitiv</v>
    <v>0</v>
    <v>ZAR/USD</v>
    <v>2</v>
    <v>40</v>
    <v>Finance</v>
    <v>4</v>
    <v>7.4590000000000004E-2</v>
    <v>6.1069999999999999E-2</v>
    <v>6.8999999999999997E-4</v>
    <v>1.0605999999999999E-2</v>
    <v>USD</v>
    <v>ZAR</v>
    <v>6.6180000000000003E-2</v>
    <v>Currency Pair</v>
    <v>44617.707141203704</v>
    <v>6.5009999999999998E-2</v>
    <v>South African Rand/US Dollar FX Cross Rate</v>
    <v>6.5060000000000007E-2</v>
    <v>6.5060000000000007E-2</v>
    <v>6.5750000000000003E-2</v>
    <v>ZARUSD</v>
    <v>ZAR/USD</v>
  </rv>
  <rv s="1">
    <v>1612</v>
  </rv>
  <rv s="0">
    <v>en-US</v>
    <v>avyufr</v>
    <v>268435456</v>
    <v>1</v>
    <v>Powered by Refinitiv</v>
    <v>0</v>
    <v>USD/VND</v>
    <v>2</v>
    <v>41</v>
    <v>Finance</v>
    <v>4</v>
    <v>23110</v>
    <v>22610</v>
    <v>-20</v>
    <v>-8.7569999999999998E-4</v>
    <v>VND</v>
    <v>USD</v>
    <v>22840</v>
    <v>Currency Pair</v>
    <v>44617.479548611111</v>
    <v>22820</v>
    <v>US Dollar/Vietnam Dong FX Spot Rate</v>
    <v>22840</v>
    <v>22840</v>
    <v>22820</v>
    <v>USDVND</v>
    <v>USD/VND</v>
  </rv>
  <rv s="1">
    <v>1614</v>
  </rv>
  <rv s="0">
    <v>en-US</v>
    <v>av93ec</v>
    <v>268435456</v>
    <v>1</v>
    <v>Powered by Refinitiv</v>
    <v>0</v>
    <v>EUR/VND</v>
    <v>2</v>
    <v>41</v>
    <v>Finance</v>
    <v>4</v>
    <v>28285.4</v>
    <v>25178.98</v>
    <v>130.52000000000001</v>
    <v>5.1060000000000003E-3</v>
    <v>VND</v>
    <v>EUR</v>
    <v>25711.29</v>
    <v>Currency Pair</v>
    <v>44617.707118055558</v>
    <v>25495.53</v>
    <v>Euro/Vietnam Dong FX Cross Rate</v>
    <v>25560.240000000002</v>
    <v>25560.240000000002</v>
    <v>25690.76</v>
    <v>EURVND</v>
    <v>EUR/VND</v>
  </rv>
  <rv s="1">
    <v>1616</v>
  </rv>
  <rv s="0">
    <v>en-US</v>
    <v>av55fr</v>
    <v>268435456</v>
    <v>1</v>
    <v>Powered by Refinitiv</v>
    <v>0</v>
    <v>CNY/VND</v>
    <v>2</v>
    <v>41</v>
    <v>Finance</v>
    <v>4</v>
    <v>3629.2</v>
    <v>3504.84</v>
    <v>3.64</v>
    <v>1.0090000000000001E-3</v>
    <v>VND</v>
    <v>CNY</v>
    <v>3617.07</v>
    <v>Currency Pair</v>
    <v>44617.645972222221</v>
    <v>3612.09</v>
    <v>Chinese Renminbi/Vietnam Dong FX Cross Rate</v>
    <v>3611.7</v>
    <v>3608.21</v>
    <v>3611.85</v>
    <v>CNYVND</v>
    <v>CNY/VND</v>
  </rv>
  <rv s="1">
    <v>1618</v>
  </rv>
  <rv s="0">
    <v>en-US</v>
    <v>auxrkr</v>
    <v>268435456</v>
    <v>1</v>
    <v>Powered by Refinitiv</v>
    <v>0</v>
    <v>AUD/VND</v>
    <v>2</v>
    <v>41</v>
    <v>Finance</v>
    <v>4</v>
    <v>18436.12</v>
    <v>15774.51</v>
    <v>108.9</v>
    <v>6.6569999999999997E-3</v>
    <v>VND</v>
    <v>AUD</v>
    <v>16514.830000000002</v>
    <v>Currency Pair</v>
    <v>44617.707083333335</v>
    <v>16315.9</v>
    <v>Australian Dollar/Vietnam Dong FX Cross Rate</v>
    <v>16358.01</v>
    <v>16358.01</v>
    <v>16466.91</v>
    <v>AUDVND</v>
    <v>AUD/VND</v>
  </rv>
  <rv s="1">
    <v>1620</v>
  </rv>
  <rv s="0">
    <v>en-US</v>
    <v>avv83m</v>
    <v>268435456</v>
    <v>1</v>
    <v>Powered by Refinitiv</v>
    <v>0</v>
    <v>CHF/VND</v>
    <v>2</v>
    <v>41</v>
    <v>Finance</v>
    <v>4</v>
    <v>25820.18</v>
    <v>24186.84</v>
    <v>-56.12</v>
    <v>-2.2759999999999998E-3</v>
    <v>VND</v>
    <v>CHF</v>
    <v>24729.14</v>
    <v>Currency Pair</v>
    <v>44617.707141203704</v>
    <v>24604.12</v>
    <v>Swiss Franc/Vietnam Dong FX Cross Rate</v>
    <v>24667.89</v>
    <v>24657.24</v>
    <v>24601.119999999999</v>
    <v>CHFVND</v>
    <v>CHF/VND</v>
  </rv>
  <rv s="1">
    <v>1622</v>
  </rv>
  <rv s="0">
    <v>en-US</v>
    <v>av6y4c</v>
    <v>268435456</v>
    <v>1</v>
    <v>Powered by Refinitiv</v>
    <v>0</v>
    <v>CZK/VND</v>
    <v>2</v>
    <v>41</v>
    <v>Finance</v>
    <v>4</v>
    <v>1112.67</v>
    <v>987.63</v>
    <v>8.49</v>
    <v>8.2319999999999997E-3</v>
    <v>VND</v>
    <v>CZK</v>
    <v>1041.53</v>
    <v>Currency Pair</v>
    <v>44617.707025462965</v>
    <v>1020.66</v>
    <v>Czech Koruna/Vietnam Dong FX Cross Rate</v>
    <v>1032.46</v>
    <v>1031.3800000000001</v>
    <v>1039.8699999999999</v>
    <v>CZKVND</v>
    <v>CZK/VND</v>
  </rv>
  <rv s="1">
    <v>1624</v>
  </rv>
  <rv s="0">
    <v>en-US</v>
    <v>av79pr</v>
    <v>268435456</v>
    <v>1</v>
    <v>Powered by Refinitiv</v>
    <v>0</v>
    <v>DKK/VND</v>
    <v>2</v>
    <v>41</v>
    <v>Finance</v>
    <v>4</v>
    <v>3803.84</v>
    <v>3383.13</v>
    <v>17.45</v>
    <v>5.0800000000000003E-3</v>
    <v>VND</v>
    <v>DKK</v>
    <v>3454.91</v>
    <v>Currency Pair</v>
    <v>44617.70716435185</v>
    <v>3425.89</v>
    <v>Danish Krone/Vietnam Dong FX Cross Rate</v>
    <v>3435.21</v>
    <v>3435.1</v>
    <v>3452.55</v>
    <v>DKKVND</v>
    <v>DKK/VND</v>
  </rv>
  <rv s="1">
    <v>1626</v>
  </rv>
  <rv s="0">
    <v>en-US</v>
    <v>avyjtc</v>
    <v>268435456</v>
    <v>1</v>
    <v>Powered by Refinitiv</v>
    <v>0</v>
    <v>GBP/VND</v>
    <v>2</v>
    <v>41</v>
    <v>Finance</v>
    <v>4</v>
    <v>32830</v>
    <v>29932</v>
    <v>39</v>
    <v>1.2770000000000001E-3</v>
    <v>VND</v>
    <v>GBP</v>
    <v>30672</v>
    <v>Currency Pair</v>
    <v>44617.707083333335</v>
    <v>30519</v>
    <v>UK Pound Sterling/Vietnam Dong FX Cross Rate</v>
    <v>30551</v>
    <v>30549</v>
    <v>30588</v>
    <v>GBPVND</v>
    <v>GBP/VND</v>
  </rv>
  <rv s="1">
    <v>1628</v>
  </rv>
  <rv s="0">
    <v>en-US</v>
    <v>avbsw7</v>
    <v>268435456</v>
    <v>1</v>
    <v>Powered by Refinitiv</v>
    <v>0</v>
    <v>HKD/VND</v>
    <v>2</v>
    <v>41</v>
    <v>Finance</v>
    <v>4</v>
    <v>2973.42</v>
    <v>2902.87</v>
    <v>-2.97</v>
    <v>-1.0150000000000001E-3</v>
    <v>VND</v>
    <v>HKD</v>
    <v>2925.84</v>
    <v>Currency Pair</v>
    <v>44617.707094907404</v>
    <v>2922.72</v>
    <v>Hong Kong Dollar/Vietnam Dong FX Cross Rate</v>
    <v>2925.24</v>
    <v>2925.2</v>
    <v>2922.23</v>
    <v>HKDVND</v>
    <v>HKD/VND</v>
  </rv>
  <rv s="1">
    <v>1630</v>
  </rv>
  <rv s="0">
    <v>en-US</v>
    <v>avc4im</v>
    <v>268435456</v>
    <v>1</v>
    <v>Powered by Refinitiv</v>
    <v>0</v>
    <v>HUF/VND</v>
    <v>2</v>
    <v>41</v>
    <v>Finance</v>
    <v>4</v>
    <v>81.465000000000003</v>
    <v>67.099000000000004</v>
    <v>0.48099999999999998</v>
    <v>6.8999999999999999E-3</v>
    <v>VND</v>
    <v>HUF</v>
    <v>70.295000000000002</v>
    <v>Currency Pair</v>
    <v>44617.707094907404</v>
    <v>69.076999999999998</v>
    <v>Hungarian Forint/Vietnam Dong FX Cross Rate</v>
    <v>69.757000000000005</v>
    <v>69.712999999999994</v>
    <v>70.194000000000003</v>
    <v>HUFVND</v>
    <v>HUF/VND</v>
  </rv>
  <rv s="1">
    <v>1632</v>
  </rv>
  <rv s="0">
    <v>en-US</v>
    <v>avd1cw</v>
    <v>268435456</v>
    <v>1</v>
    <v>Powered by Refinitiv</v>
    <v>0</v>
    <v>IDR/VND</v>
    <v>2</v>
    <v>41</v>
    <v>Finance</v>
    <v>4</v>
    <v>1.6349</v>
    <v>1.5704</v>
    <v>2.9999999999999997E-4</v>
    <v>1.8890000000000001E-4</v>
    <v>VND</v>
    <v>IDR</v>
    <v>1.5894999999999999</v>
    <v>Currency Pair</v>
    <v>44617.479548611111</v>
    <v>1.5884</v>
    <v>Indonesian Rupiah/Vietnam Dong FX Cross Rate</v>
    <v>1.5878000000000001</v>
    <v>1.5878000000000001</v>
    <v>1.5881000000000001</v>
    <v>IDRVND</v>
    <v>IDR/VND</v>
  </rv>
  <rv s="1">
    <v>1634</v>
  </rv>
  <rv s="0">
    <v>en-US</v>
    <v>avcpqh</v>
    <v>268435456</v>
    <v>1</v>
    <v>Powered by Refinitiv</v>
    <v>0</v>
    <v>INR/VND</v>
    <v>2</v>
    <v>41</v>
    <v>Finance</v>
    <v>4</v>
    <v>319.20999999999998</v>
    <v>299.87</v>
    <v>1.7</v>
    <v>5.6289999999999995E-3</v>
    <v>VND</v>
    <v>INR</v>
    <v>303.76</v>
    <v>Currency Pair</v>
    <v>44617.681620370371</v>
    <v>302.48</v>
    <v>Indian Rupee/Vietnam Dong FX Cross Rate</v>
    <v>302.69</v>
    <v>302</v>
    <v>303.7</v>
    <v>INRVND</v>
    <v>INR/VND</v>
  </rv>
  <rv s="1">
    <v>1636</v>
  </rv>
  <rv s="0">
    <v>en-US</v>
    <v>ave8sm</v>
    <v>268435456</v>
    <v>1</v>
    <v>Powered by Refinitiv</v>
    <v>0</v>
    <v>JPY/VND</v>
    <v>2</v>
    <v>41</v>
    <v>Finance</v>
    <v>4</v>
    <v>219.38</v>
    <v>194.9</v>
    <v>-0.27</v>
    <v>-1.366E-3</v>
    <v>VND</v>
    <v>JPY</v>
    <v>198.2</v>
    <v>Currency Pair</v>
    <v>44617.707141203704</v>
    <v>197.53</v>
    <v>Japanese Yen/Vietnam Dong FX Cross Rate</v>
    <v>197.66</v>
    <v>197.66</v>
    <v>197.39</v>
    <v>JPYVND</v>
    <v>JPY/VND</v>
  </rv>
  <rv s="1">
    <v>1638</v>
  </rv>
  <rv s="0">
    <v>en-US</v>
    <v>avfg9c</v>
    <v>268435456</v>
    <v>1</v>
    <v>Powered by Refinitiv</v>
    <v>0</v>
    <v>KRW/VND</v>
    <v>2</v>
    <v>41</v>
    <v>Finance</v>
    <v>4</v>
    <v>20.878</v>
    <v>18.646000000000001</v>
    <v>7.9000000000000001E-2</v>
    <v>4.1720000000000004E-3</v>
    <v>VND</v>
    <v>KRW</v>
    <v>19.03</v>
    <v>Currency Pair</v>
    <v>44617.706770833334</v>
    <v>18.936</v>
    <v>Korean Won/Vietnam Dong FX Cross Rate</v>
    <v>18.936</v>
    <v>18.936</v>
    <v>19.015000000000001</v>
    <v>KRWVND</v>
    <v>KRW/VND</v>
  </rv>
  <rv s="1">
    <v>1640</v>
  </rv>
  <rv s="0">
    <v>en-US</v>
    <v>avklnm</v>
    <v>268435456</v>
    <v>1</v>
    <v>Powered by Refinitiv</v>
    <v>0</v>
    <v>MXN/VND</v>
    <v>2</v>
    <v>41</v>
    <v>Finance</v>
    <v>4</v>
    <v>1171.17</v>
    <v>1023.06</v>
    <v>7.31</v>
    <v>6.5830000000000003E-3</v>
    <v>VND</v>
    <v>MXN</v>
    <v>1119.28</v>
    <v>Currency Pair</v>
    <v>44617.707118055558</v>
    <v>1110.31</v>
    <v>Mexican Peso/Vietnam Dong FX Cross Rate</v>
    <v>1110.46</v>
    <v>1110.46</v>
    <v>1117.77</v>
    <v>MXNVND</v>
    <v>MXN/VND</v>
  </rv>
  <rv s="1">
    <v>1642</v>
  </rv>
  <rv s="0">
    <v>en-US</v>
    <v>avje7w</v>
    <v>268435456</v>
    <v>1</v>
    <v>Powered by Refinitiv</v>
    <v>0</v>
    <v>MYR/VND</v>
    <v>2</v>
    <v>41</v>
    <v>Finance</v>
    <v>4</v>
    <v>5699.6</v>
    <v>5332.86</v>
    <v>-2.82</v>
    <v>-5.1889999999999998E-4</v>
    <v>VND</v>
    <v>MYR</v>
    <v>5451.4</v>
    <v>Currency Pair</v>
    <v>44617.479548611111</v>
    <v>5435.82</v>
    <v>Malaysian Ringgit/Vietnam Dong FX Cross Rate</v>
    <v>5431.63</v>
    <v>5434.21</v>
    <v>5431.39</v>
    <v>MYRVND</v>
    <v>MYR/VND</v>
  </rv>
  <rv s="1">
    <v>1644</v>
  </rv>
  <rv s="0">
    <v>en-US</v>
    <v>avnmrw</v>
    <v>268435456</v>
    <v>1</v>
    <v>Powered by Refinitiv</v>
    <v>0</v>
    <v>NOK/VND</v>
    <v>2</v>
    <v>41</v>
    <v>Finance</v>
    <v>4</v>
    <v>2828.0610000000001</v>
    <v>2477.0522999999998</v>
    <v>27.022400000000001</v>
    <v>1.0603E-2</v>
    <v>VND</v>
    <v>NOK</v>
    <v>2580.5430000000001</v>
    <v>Currency Pair</v>
    <v>44617.707094907404</v>
    <v>2539.2710999999999</v>
    <v>Norwegian Krone/Vietnam Dong FX Cross Rate</v>
    <v>2546.2085999999999</v>
    <v>2548.453</v>
    <v>2575.4753999999998</v>
    <v>NOKVND</v>
    <v>NOK/VND</v>
  </rv>
  <rv s="1">
    <v>1646</v>
  </rv>
  <rv s="0">
    <v>en-US</v>
    <v>avmpxm</v>
    <v>268435456</v>
    <v>1</v>
    <v>Powered by Refinitiv</v>
    <v>0</v>
    <v>NZD/VND</v>
    <v>2</v>
    <v>41</v>
    <v>Finance</v>
    <v>4</v>
    <v>17185.86</v>
    <v>14782.66</v>
    <v>91.59</v>
    <v>5.9930000000000009E-3</v>
    <v>VND</v>
    <v>NZD</v>
    <v>15403.5</v>
    <v>Currency Pair</v>
    <v>44617.707141203704</v>
    <v>15276.45</v>
    <v>New Zealand Dollar/Vietnam Dong FX Cross Rate</v>
    <v>15282.24</v>
    <v>15282.24</v>
    <v>15373.83</v>
    <v>NZDVND</v>
    <v>NZD/VND</v>
  </rv>
  <rv s="1">
    <v>1648</v>
  </rv>
  <rv s="0">
    <v>en-US</v>
    <v>avpr2w</v>
    <v>268435456</v>
    <v>1</v>
    <v>Powered by Refinitiv</v>
    <v>0</v>
    <v>PHP/VND</v>
    <v>2</v>
    <v>41</v>
    <v>Finance</v>
    <v>4</v>
    <v>484.13529999999997</v>
    <v>439.45580000000001</v>
    <v>-0.60640000000000005</v>
    <v>-1.3619999999999999E-3</v>
    <v>VND</v>
    <v>PHP</v>
    <v>445.48469999999998</v>
    <v>Currency Pair</v>
    <v>44617.685868055552</v>
    <v>444.55700000000002</v>
    <v>Philippine Peso/Vietnam Dong FX Cross Rate</v>
    <v>445.13740000000001</v>
    <v>445.13740000000001</v>
    <v>444.53100000000001</v>
    <v>PHPVND</v>
    <v>PHP/VND</v>
  </rv>
  <rv s="1">
    <v>1650</v>
  </rv>
  <rv s="0">
    <v>en-US</v>
    <v>avq2oc</v>
    <v>268435456</v>
    <v>1</v>
    <v>Powered by Refinitiv</v>
    <v>0</v>
    <v>PLN/VND</v>
    <v>2</v>
    <v>41</v>
    <v>Finance</v>
    <v>4</v>
    <v>6329.55</v>
    <v>5377.03</v>
    <v>9.59</v>
    <v>1.7380000000000002E-3</v>
    <v>VND</v>
    <v>PLN</v>
    <v>5548.67</v>
    <v>Currency Pair</v>
    <v>44617.707152777781</v>
    <v>5460.66</v>
    <v>Polish Zloty/Vietnam Dong FX Cross Rate</v>
    <v>5517.84</v>
    <v>5517.57</v>
    <v>5527.16</v>
    <v>PLNVND</v>
    <v>PLN/VND</v>
  </rv>
  <rv s="1">
    <v>1652</v>
  </rv>
  <rv s="0">
    <v>en-US</v>
    <v>avqyim</v>
    <v>268435456</v>
    <v>1</v>
    <v>Powered by Refinitiv</v>
    <v>0</v>
    <v>RUB/VND</v>
    <v>2</v>
    <v>41</v>
    <v>Finance</v>
    <v>4</v>
    <v>328.73</v>
    <v>252.51</v>
    <v>4.9400000000000004</v>
    <v>1.8296E-2</v>
    <v>VND</v>
    <v>RUB</v>
    <v>279.47000000000003</v>
    <v>Currency Pair</v>
    <v>44617.707152777781</v>
    <v>265.54000000000002</v>
    <v>Russian Rouble/Vietnam Dong FX Cross Rate</v>
    <v>269.67</v>
    <v>270.01</v>
    <v>274.95</v>
    <v>RUBVND</v>
    <v>RUB/VND</v>
  </rv>
  <rv s="1">
    <v>1654</v>
  </rv>
  <rv s="0">
    <v>en-US</v>
    <v>avtef2</v>
    <v>268435456</v>
    <v>1</v>
    <v>Powered by Refinitiv</v>
    <v>0</v>
    <v>SGD/VND</v>
    <v>2</v>
    <v>41</v>
    <v>Finance</v>
    <v>4</v>
    <v>17488</v>
    <v>16488</v>
    <v>7</v>
    <v>4.1549999999999996E-4</v>
    <v>VND</v>
    <v>SGD</v>
    <v>16891</v>
    <v>Currency Pair</v>
    <v>44617.707106481481</v>
    <v>16848</v>
    <v>Singapore Dollar/Vietnam Dong FX Cross Rate</v>
    <v>16846</v>
    <v>16849</v>
    <v>16856</v>
    <v>SGDVND</v>
    <v>SGD/VND</v>
  </rv>
  <rv s="1">
    <v>1656</v>
  </rv>
  <rv s="0">
    <v>en-US</v>
    <v>avw4ww</v>
    <v>268435456</v>
    <v>1</v>
    <v>Powered by Refinitiv</v>
    <v>0</v>
    <v>THB/VND</v>
    <v>2</v>
    <v>41</v>
    <v>Finance</v>
    <v>4</v>
    <v>768.8</v>
    <v>667.1</v>
    <v>1.75</v>
    <v>2.5019999999999999E-3</v>
    <v>VND</v>
    <v>THB</v>
    <v>704.07</v>
    <v>Currency Pair</v>
    <v>44617.706562500003</v>
    <v>699.69</v>
    <v>Thai Baht/Vietnam Dong FX Cross Rate</v>
    <v>699.54</v>
    <v>699.54</v>
    <v>701.29</v>
    <v>THBVND</v>
    <v>THB/VND</v>
  </rv>
  <rv s="1">
    <v>1658</v>
  </rv>
  <rv s="0">
    <v>en-US</v>
    <v>avx1r7</v>
    <v>268435456</v>
    <v>1</v>
    <v>Powered by Refinitiv</v>
    <v>0</v>
    <v>TRY/VND</v>
    <v>2</v>
    <v>41</v>
    <v>Finance</v>
    <v>4</v>
    <v>3306.95</v>
    <v>1247.96</v>
    <v>17.18</v>
    <v>1.0580000000000001E-2</v>
    <v>VND</v>
    <v>TRY</v>
    <v>1656.86</v>
    <v>Currency Pair</v>
    <v>44617.707106481481</v>
    <v>1615.83</v>
    <v>Turkish Lira/Vietnam Dong FX Cross Rate</v>
    <v>1622.82</v>
    <v>1623.79</v>
    <v>1640.97</v>
    <v>TRYVND</v>
    <v>TRY/VND</v>
  </rv>
  <rv s="1">
    <v>1660</v>
  </rv>
  <rv s="0">
    <v>en-US</v>
    <v>avvip2</v>
    <v>268435456</v>
    <v>1</v>
    <v>Powered by Refinitiv</v>
    <v>0</v>
    <v>TWD/VND</v>
    <v>2</v>
    <v>41</v>
    <v>Finance</v>
    <v>4</v>
    <v>841.36</v>
    <v>803.75</v>
    <v>1.35</v>
    <v>1.66E-3</v>
    <v>VND</v>
    <v>TWD</v>
    <v>816.78</v>
    <v>Currency Pair</v>
    <v>44617.706319444442</v>
    <v>813.13</v>
    <v>Taiwan Dollar/Vietnam Dong FX Cross Rate</v>
    <v>813.27</v>
    <v>813.27</v>
    <v>814.62</v>
    <v>TWDVND</v>
    <v>TWD/VND</v>
  </rv>
  <rv s="1">
    <v>1662</v>
  </rv>
  <rv s="0">
    <v>en-US</v>
    <v>avtzmw</v>
    <v>268435456</v>
    <v>1</v>
    <v>Powered by Refinitiv</v>
    <v>0</v>
    <v>ZAR/VND</v>
    <v>2</v>
    <v>41</v>
    <v>Finance</v>
    <v>4</v>
    <v>1718.74</v>
    <v>1384.55</v>
    <v>14.48</v>
    <v>9.7440000000000009E-3</v>
    <v>VND</v>
    <v>ZAR</v>
    <v>1510.23</v>
    <v>Currency Pair</v>
    <v>44617.707141203704</v>
    <v>1485.18</v>
    <v>South African Rand/Vietnam Dong FX Cross Rate</v>
    <v>1485.94</v>
    <v>1485.97</v>
    <v>1500.45</v>
    <v>ZARVND</v>
    <v>ZAR/VND</v>
  </rv>
  <rv s="1">
    <v>1664</v>
  </rv>
  <rv s="0">
    <v>en-US</v>
    <v>avysvh</v>
    <v>268435456</v>
    <v>1</v>
    <v>Powered by Refinitiv</v>
    <v>0</v>
    <v>USD/ZAR</v>
    <v>2</v>
    <v>42</v>
    <v>Finance</v>
    <v>4</v>
    <v>16.363</v>
    <v>13.3925</v>
    <v>-0.151</v>
    <v>-9.8340000000000007E-3</v>
    <v>ZAR</v>
    <v>USD</v>
    <v>15.382</v>
    <v>Currency Pair</v>
    <v>44617.707118055558</v>
    <v>15.110300000000001</v>
    <v>US Dollar/South African Rand FX Spot Rate</v>
    <v>15.355700000000001</v>
    <v>15.355399999999999</v>
    <v>15.2044</v>
    <v>USDZAR</v>
    <v>USD/ZAR</v>
  </rv>
  <rv s="1">
    <v>1666</v>
  </rv>
  <rv s="0">
    <v>en-US</v>
    <v>av91r7</v>
    <v>268435456</v>
    <v>1</v>
    <v>Powered by Refinitiv</v>
    <v>0</v>
    <v>EUR/ZAR</v>
    <v>2</v>
    <v>42</v>
    <v>Finance</v>
    <v>4</v>
    <v>18.484100000000002</v>
    <v>16.288</v>
    <v>-7.0199999999999999E-2</v>
    <v>-4.0850000000000001E-3</v>
    <v>ZAR</v>
    <v>EUR</v>
    <v>17.228899999999999</v>
    <v>Currency Pair</v>
    <v>44617.707141203704</v>
    <v>16.971900000000002</v>
    <v>Euro/South African Rand FX Cross Rate</v>
    <v>17.184200000000001</v>
    <v>17.184200000000001</v>
    <v>17.114000000000001</v>
    <v>EURZAR</v>
    <v>EUR/ZAR</v>
  </rv>
  <rv s="1">
    <v>1668</v>
  </rv>
  <rv s="0">
    <v>en-US</v>
    <v>av53sm</v>
    <v>268435456</v>
    <v>1</v>
    <v>Powered by Refinitiv</v>
    <v>0</v>
    <v>CNY/ZAR</v>
    <v>2</v>
    <v>42</v>
    <v>Finance</v>
    <v>4</v>
    <v>2.56</v>
    <v>2.0933999999999999</v>
    <v>-1.9300000000000001E-2</v>
    <v>-7.9559999999999995E-3</v>
    <v>ZAR</v>
    <v>CNY</v>
    <v>2.4344999999999999</v>
    <v>Currency Pair</v>
    <v>44617.707141203704</v>
    <v>2.3934000000000002</v>
    <v>Chinese Renminbi/South African Rand FX Cross Rate</v>
    <v>2.4258999999999999</v>
    <v>2.4258000000000002</v>
    <v>2.4064999999999999</v>
    <v>CNYZAR</v>
    <v>CNY/ZAR</v>
  </rv>
  <rv s="1">
    <v>1670</v>
  </rv>
  <rv s="0">
    <v>en-US</v>
    <v>auxpxm</v>
    <v>268435456</v>
    <v>1</v>
    <v>Powered by Refinitiv</v>
    <v>0</v>
    <v>AUD/ZAR</v>
    <v>2</v>
    <v>42</v>
    <v>Finance</v>
    <v>4</v>
    <v>11.9123</v>
    <v>10.345499999999999</v>
    <v>-2.4400000000000002E-2</v>
    <v>-2.2190000000000001E-3</v>
    <v>ZAR</v>
    <v>AUD</v>
    <v>11.0618</v>
    <v>Currency Pair</v>
    <v>44617.707152777781</v>
    <v>10.9217</v>
    <v>Australian Dollar/South African Rand FX Cross Rate</v>
    <v>10.9975</v>
    <v>10.9975</v>
    <v>10.973100000000001</v>
    <v>AUDZAR</v>
    <v>AUD/ZAR</v>
  </rv>
  <rv s="1">
    <v>1672</v>
  </rv>
  <rv s="0">
    <v>en-US</v>
    <v>av2dar</v>
    <v>268435456</v>
    <v>1</v>
    <v>Powered by Refinitiv</v>
    <v>0</v>
    <v>BRL/ZAR</v>
    <v>2</v>
    <v>42</v>
    <v>Finance</v>
    <v>4</v>
    <v>3.0672999999999999</v>
    <v>2.5118999999999998</v>
    <v>-4.6300000000000001E-2</v>
    <v>-1.5449999999999998E-2</v>
    <v>ZAR</v>
    <v>BRL</v>
    <v>3.0019</v>
    <v>Currency Pair</v>
    <v>44617.707106481481</v>
    <v>2.9413</v>
    <v>Brazilian Real/South African Rand FX Cross Rate</v>
    <v>2.9967999999999999</v>
    <v>2.9967000000000001</v>
    <v>2.9504000000000001</v>
    <v>BRLZAR</v>
    <v>BRL/ZAR</v>
  </rv>
  <rv s="1">
    <v>1674</v>
  </rv>
  <rv s="0">
    <v>en-US</v>
    <v>av3vcw</v>
    <v>268435456</v>
    <v>1</v>
    <v>Powered by Refinitiv</v>
    <v>0</v>
    <v>CAD/ZAR</v>
    <v>2</v>
    <v>42</v>
    <v>Finance</v>
    <v>4</v>
    <v>12.827</v>
    <v>11.087199999999999</v>
    <v>-5.3499999999999999E-2</v>
    <v>-4.4650000000000002E-3</v>
    <v>ZAR</v>
    <v>CAD</v>
    <v>12.0167</v>
    <v>Currency Pair</v>
    <v>44617.707152777781</v>
    <v>11.8447</v>
    <v>Canadian Dollar/South African Rand FX Cross Rate</v>
    <v>11.9796</v>
    <v>11.9833</v>
    <v>11.9298</v>
    <v>CADZAR</v>
    <v>CAD/ZAR</v>
  </rv>
  <rv s="1">
    <v>1676</v>
  </rv>
  <rv s="0">
    <v>en-US</v>
    <v>avv6jc</v>
    <v>268435456</v>
    <v>1</v>
    <v>Powered by Refinitiv</v>
    <v>0</v>
    <v>CHF/ZAR</v>
    <v>2</v>
    <v>42</v>
    <v>Finance</v>
    <v>4</v>
    <v>17.677199999999999</v>
    <v>14.8781</v>
    <v>-0.18590000000000001</v>
    <v>-1.1214E-2</v>
    <v>ZAR</v>
    <v>CHF</v>
    <v>16.638300000000001</v>
    <v>Currency Pair</v>
    <v>44617.707141203704</v>
    <v>16.314299999999999</v>
    <v>Swiss Franc/South African Rand FX Cross Rate</v>
    <v>16.577500000000001</v>
    <v>16.577100000000002</v>
    <v>16.391200000000001</v>
    <v>CHFZAR</v>
    <v>CHF/ZAR</v>
  </rv>
  <rv s="1">
    <v>1678</v>
  </rv>
  <rv s="0">
    <v>en-US</v>
    <v>av6wh7</v>
    <v>268435456</v>
    <v>1</v>
    <v>Powered by Refinitiv</v>
    <v>0</v>
    <v>CZK/ZAR</v>
    <v>2</v>
    <v>42</v>
    <v>Finance</v>
    <v>4</v>
    <v>0.73640000000000005</v>
    <v>0.64</v>
    <v>-6.9999999999999999E-4</v>
    <v>-1.01E-3</v>
    <v>ZAR</v>
    <v>CZK</v>
    <v>0.6956</v>
    <v>Currency Pair</v>
    <v>44617.707118055558</v>
    <v>0.68500000000000005</v>
    <v>Czech Koruna/South African Rand FX Cross Rate</v>
    <v>0.69340000000000002</v>
    <v>0.69340000000000002</v>
    <v>0.69269999999999998</v>
    <v>CZKZAR</v>
    <v>CZK/ZAR</v>
  </rv>
  <rv s="1">
    <v>1680</v>
  </rv>
  <rv s="0">
    <v>en-US</v>
    <v>av783m</v>
    <v>268435456</v>
    <v>1</v>
    <v>Powered by Refinitiv</v>
    <v>0</v>
    <v>DKK/ZAR</v>
    <v>2</v>
    <v>42</v>
    <v>Finance</v>
    <v>4</v>
    <v>2.4863</v>
    <v>2.1907000000000001</v>
    <v>-9.4800000000000006E-3</v>
    <v>-4.1050000000000001E-3</v>
    <v>ZAR</v>
    <v>DKK</v>
    <v>2.3147000000000002</v>
    <v>Currency Pair</v>
    <v>44617.707129629627</v>
    <v>2.2806999999999999</v>
    <v>Danish Krone/South African Rand FX Cross Rate</v>
    <v>2.3094999999999999</v>
    <v>2.3094000000000001</v>
    <v>2.2999999999999998</v>
    <v>DKKZAR</v>
    <v>DKK/ZAR</v>
  </rv>
  <rv s="1">
    <v>1682</v>
  </rv>
  <rv s="0">
    <v>en-US</v>
    <v>avyia2</v>
    <v>268435456</v>
    <v>1</v>
    <v>Powered by Refinitiv</v>
    <v>0</v>
    <v>GBP/ZAR</v>
    <v>2</v>
    <v>42</v>
    <v>Finance</v>
    <v>4</v>
    <v>21.794799999999999</v>
    <v>18.947700000000001</v>
    <v>-0.1638</v>
    <v>-7.9760000000000005E-3</v>
    <v>ZAR</v>
    <v>GBP</v>
    <v>20.615500000000001</v>
    <v>Currency Pair</v>
    <v>44617.707141203704</v>
    <v>20.253799999999998</v>
    <v>UK Pound Sterling/South African Rand FX Cross Rate</v>
    <v>20.539400000000001</v>
    <v>20.537800000000001</v>
    <v>20.373999999999999</v>
    <v>GBPZAR</v>
    <v>GBP/ZAR</v>
  </rv>
  <rv s="1">
    <v>1684</v>
  </rv>
  <rv s="0">
    <v>en-US</v>
    <v>avbra2</v>
    <v>268435456</v>
    <v>1</v>
    <v>Powered by Refinitiv</v>
    <v>0</v>
    <v>HKD/ZAR</v>
    <v>2</v>
    <v>42</v>
    <v>Finance</v>
    <v>4</v>
    <v>2.0987</v>
    <v>1.7264999999999999</v>
    <v>-1.9900000000000001E-2</v>
    <v>-1.0119E-2</v>
    <v>ZAR</v>
    <v>HKD</v>
    <v>1.9701</v>
    <v>Currency Pair</v>
    <v>44617.707141203704</v>
    <v>1.9352</v>
    <v>Hong Kong Dollar/South African Rand FX Cross Rate</v>
    <v>1.9665999999999999</v>
    <v>1.9665999999999999</v>
    <v>1.9467000000000001</v>
    <v>HKDZAR</v>
    <v>HKD/ZAR</v>
  </rv>
  <rv s="1">
    <v>1686</v>
  </rv>
  <rv s="0">
    <v>en-US</v>
    <v>avc2vh</v>
    <v>268435456</v>
    <v>1</v>
    <v>Powered by Refinitiv</v>
    <v>0</v>
    <v>HUF/ZAR</v>
    <v>2</v>
    <v>42</v>
    <v>Finance</v>
    <v>4</v>
    <v>5.1310000000000001E-2</v>
    <v>4.5710000000000001E-2</v>
    <v>-1.1E-4</v>
    <v>-2.3470000000000001E-3</v>
    <v>ZAR</v>
    <v>HUF</v>
    <v>4.6960000000000002E-2</v>
    <v>Currency Pair</v>
    <v>44617.707141203704</v>
    <v>4.6309999999999997E-2</v>
    <v>Hungarian Forint/South African Rand FX Cross Rate</v>
    <v>4.6870000000000002E-2</v>
    <v>4.6870000000000002E-2</v>
    <v>4.6760000000000003E-2</v>
    <v>HUFZAR</v>
    <v>HUF/ZAR</v>
  </rv>
  <rv s="1">
    <v>1688</v>
  </rv>
  <rv s="0">
    <v>en-US</v>
    <v>avcypr</v>
    <v>268435456</v>
    <v>1</v>
    <v>Powered by Refinitiv</v>
    <v>0</v>
    <v>IDR/ZAR</v>
    <v>2</v>
    <v>42</v>
    <v>Finance</v>
    <v>4</v>
    <v>1.14E-3</v>
    <v>9.3999999999999997E-4</v>
    <v>-1.0000000000000001E-5</v>
    <v>-9.3460000000000001E-3</v>
    <v>ZAR</v>
    <v>IDR</v>
    <v>1.07E-3</v>
    <v>Currency Pair</v>
    <v>44617.707118055558</v>
    <v>1.0499999999999999E-3</v>
    <v>Indonesian Rupiah/South African Rand FX Cross Rate</v>
    <v>1.07E-3</v>
    <v>1.07E-3</v>
    <v>1.06E-3</v>
    <v>IDRZAR</v>
    <v>IDR/ZAR</v>
  </rv>
  <rv s="1">
    <v>1690</v>
  </rv>
  <rv s="0">
    <v>en-US</v>
    <v>avco4c</v>
    <v>268435456</v>
    <v>1</v>
    <v>Powered by Refinitiv</v>
    <v>0</v>
    <v>INR/ZAR</v>
    <v>2</v>
    <v>42</v>
    <v>Finance</v>
    <v>4</v>
    <v>0.2185</v>
    <v>0.18379999999999999</v>
    <v>-6.9999999999999999E-4</v>
    <v>-3.4480000000000001E-3</v>
    <v>ZAR</v>
    <v>INR</v>
    <v>0.2041</v>
    <v>Currency Pair</v>
    <v>44617.707141203704</v>
    <v>0.2011</v>
    <v>Indian Rupee/South African Rand FX Cross Rate</v>
    <v>0.20300000000000001</v>
    <v>0.20300000000000001</v>
    <v>0.20230000000000001</v>
    <v>INRZAR</v>
    <v>INR/ZAR</v>
  </rv>
  <rv s="1">
    <v>1692</v>
  </rv>
  <rv s="0">
    <v>en-US</v>
    <v>ave76h</v>
    <v>268435456</v>
    <v>1</v>
    <v>Powered by Refinitiv</v>
    <v>0</v>
    <v>JPY/ZAR</v>
    <v>2</v>
    <v>42</v>
    <v>Finance</v>
    <v>4</v>
    <v>0.14410000000000001</v>
    <v>0.12230000000000001</v>
    <v>-1.4E-3</v>
    <v>-1.0535000000000001E-2</v>
    <v>ZAR</v>
    <v>JPY</v>
    <v>0.1333</v>
    <v>Currency Pair</v>
    <v>44617.707141203704</v>
    <v>0.1308</v>
    <v>Japanese Yen/South African Rand FX Cross Rate</v>
    <v>0.13289999999999999</v>
    <v>0.13289999999999999</v>
    <v>0.13150000000000001</v>
    <v>JPYZAR</v>
    <v>JPY/ZAR</v>
  </rv>
  <rv s="1">
    <v>1694</v>
  </rv>
  <rv s="0">
    <v>en-US</v>
    <v>avfem7</v>
    <v>268435456</v>
    <v>1</v>
    <v>Powered by Refinitiv</v>
    <v>0</v>
    <v>KRW/ZAR</v>
    <v>2</v>
    <v>42</v>
    <v>Finance</v>
    <v>4</v>
    <v>1.3729999999999999E-2</v>
    <v>1.201E-2</v>
    <v>-6.2000000000000003E-5</v>
    <v>-4.8700000000000002E-3</v>
    <v>ZAR</v>
    <v>KRW</v>
    <v>1.2789999999999999E-2</v>
    <v>Currency Pair</v>
    <v>44617.707141203704</v>
    <v>1.2579999999999999E-2</v>
    <v>Korean Won/South African Rand FX Cross Rate</v>
    <v>1.273E-2</v>
    <v>1.273E-2</v>
    <v>1.2670000000000001E-2</v>
    <v>KRWZAR</v>
    <v>KRW/ZAR</v>
  </rv>
  <rv s="1">
    <v>1696</v>
  </rv>
  <rv s="0">
    <v>en-US</v>
    <v>avkk1h</v>
    <v>268435456</v>
    <v>1</v>
    <v>Powered by Refinitiv</v>
    <v>0</v>
    <v>MXN/ZAR</v>
    <v>2</v>
    <v>42</v>
    <v>Finance</v>
    <v>4</v>
    <v>0.78549999999999998</v>
    <v>0.67059999999999997</v>
    <v>-1.82E-3</v>
    <v>-2.4380000000000001E-3</v>
    <v>ZAR</v>
    <v>MXN</v>
    <v>0.74960000000000004</v>
    <v>Currency Pair</v>
    <v>44617.707141203704</v>
    <v>0.74099999999999999</v>
    <v>Mexican Peso/South African Rand FX Cross Rate</v>
    <v>0.74660000000000004</v>
    <v>0.74660000000000004</v>
    <v>0.74480000000000002</v>
    <v>MXNZAR</v>
    <v>MXN/ZAR</v>
  </rv>
  <rv s="1">
    <v>1698</v>
  </rv>
  <rv s="0">
    <v>en-US</v>
    <v>avjckr</v>
    <v>268435456</v>
    <v>1</v>
    <v>Powered by Refinitiv</v>
    <v>0</v>
    <v>MYR/ZAR</v>
    <v>2</v>
    <v>42</v>
    <v>Finance</v>
    <v>4</v>
    <v>3.8574000000000002</v>
    <v>3.2427000000000001</v>
    <v>-3.4599999999999999E-2</v>
    <v>-9.4710000000000003E-3</v>
    <v>ZAR</v>
    <v>MYR</v>
    <v>3.6600999999999999</v>
    <v>Currency Pair</v>
    <v>44617.707141203704</v>
    <v>3.5990000000000002</v>
    <v>Malaysian Ringgit/South African Rand FX Cross Rate</v>
    <v>3.6535000000000002</v>
    <v>3.6534</v>
    <v>3.6187999999999998</v>
    <v>MYRZAR</v>
    <v>MYR/ZAR</v>
  </rv>
  <rv s="1">
    <v>1700</v>
  </rv>
  <rv s="0">
    <v>en-US</v>
    <v>avnl5r</v>
    <v>268435456</v>
    <v>1</v>
    <v>Powered by Refinitiv</v>
    <v>0</v>
    <v>NOK/ZAR</v>
    <v>2</v>
    <v>42</v>
    <v>Finance</v>
    <v>4</v>
    <v>1.8369</v>
    <v>1.6023000000000001</v>
    <v>2.5999999999999999E-3</v>
    <v>1.5179999999999998E-3</v>
    <v>ZAR</v>
    <v>NOK</v>
    <v>1.7191000000000001</v>
    <v>Currency Pair</v>
    <v>44617.707118055558</v>
    <v>1.7018</v>
    <v>Norwegian Krone/South African Rand FX Cross Rate</v>
    <v>1.7134</v>
    <v>1.7133</v>
    <v>1.7159</v>
    <v>NOKZAR</v>
    <v>NOK/ZAR</v>
  </rv>
  <rv s="1">
    <v>1702</v>
  </rv>
  <rv s="0">
    <v>en-US</v>
    <v>avmobh</v>
    <v>268435456</v>
    <v>1</v>
    <v>Powered by Refinitiv</v>
    <v>0</v>
    <v>NZD/ZAR</v>
    <v>2</v>
    <v>42</v>
    <v>Finance</v>
    <v>4</v>
    <v>11.1494</v>
    <v>9.6340000000000003</v>
    <v>-3.1699999999999999E-2</v>
    <v>-3.0850000000000001E-3</v>
    <v>ZAR</v>
    <v>NZD</v>
    <v>10.3147</v>
    <v>Currency Pair</v>
    <v>44617.707118055558</v>
    <v>10.1934</v>
    <v>New Zealand Dollar/South African Rand FX Cross Rate</v>
    <v>10.2743</v>
    <v>10.2743</v>
    <v>10.242599999999999</v>
    <v>NZDZAR</v>
    <v>NZD/ZAR</v>
  </rv>
  <rv s="1">
    <v>1704</v>
  </rv>
  <rv s="0">
    <v>en-US</v>
    <v>avppfr</v>
    <v>268435456</v>
    <v>1</v>
    <v>Powered by Refinitiv</v>
    <v>0</v>
    <v>PHP/ZAR</v>
    <v>2</v>
    <v>42</v>
    <v>Finance</v>
    <v>4</v>
    <v>0.32400000000000001</v>
    <v>0.28060000000000002</v>
    <v>-3.0999999999999999E-3</v>
    <v>-1.0358000000000001E-2</v>
    <v>ZAR</v>
    <v>PHP</v>
    <v>0.29980000000000001</v>
    <v>Currency Pair</v>
    <v>44617.707141203704</v>
    <v>0.29449999999999998</v>
    <v>Philippine Peso/South African Rand FX Cross Rate</v>
    <v>0.29930000000000001</v>
    <v>0.29930000000000001</v>
    <v>0.29620000000000002</v>
    <v>PHPZAR</v>
    <v>PHP/ZAR</v>
  </rv>
  <rv s="1">
    <v>1706</v>
  </rv>
  <rv s="0">
    <v>en-US</v>
    <v>avq127</v>
    <v>268435456</v>
    <v>1</v>
    <v>Powered by Refinitiv</v>
    <v>0</v>
    <v>PLN/ZAR</v>
    <v>2</v>
    <v>42</v>
    <v>Finance</v>
    <v>4</v>
    <v>4.0743999999999998</v>
    <v>3.6419999999999999</v>
    <v>-2.76E-2</v>
    <v>-7.4399999999999996E-3</v>
    <v>ZAR</v>
    <v>PLN</v>
    <v>3.7179000000000002</v>
    <v>Currency Pair</v>
    <v>44617.707106481481</v>
    <v>3.6602000000000001</v>
    <v>Polish Zloty/South African Rand FX Cross Rate</v>
    <v>3.7096</v>
    <v>3.7094999999999998</v>
    <v>3.6819000000000002</v>
    <v>PLNZAR</v>
    <v>PLN/ZAR</v>
  </rv>
  <rv s="1">
    <v>1708</v>
  </rv>
  <rv s="0">
    <v>en-US</v>
    <v>avqwvh</v>
    <v>268435456</v>
    <v>1</v>
    <v>Powered by Refinitiv</v>
    <v>0</v>
    <v>RUB/ZAR</v>
    <v>2</v>
    <v>42</v>
    <v>Finance</v>
    <v>4</v>
    <v>0.22</v>
    <v>0.16889999999999999</v>
    <v>1.6999999999999999E-3</v>
    <v>9.3659999999999993E-3</v>
    <v>ZAR</v>
    <v>RUB</v>
    <v>0.1857</v>
    <v>Currency Pair</v>
    <v>44617.707152777781</v>
    <v>0.17799999999999999</v>
    <v>Russian Rouble/South African Rand FX Cross Rate</v>
    <v>0.18149999999999999</v>
    <v>0.18149999999999999</v>
    <v>0.1832</v>
    <v>RUBZAR</v>
    <v>RUB/ZAR</v>
  </rv>
  <rv s="1">
    <v>1710</v>
  </rv>
  <rv s="0">
    <v>en-US</v>
    <v>avuuww</v>
    <v>268435456</v>
    <v>1</v>
    <v>Powered by Refinitiv</v>
    <v>0</v>
    <v>SEK/ZAR</v>
    <v>2</v>
    <v>42</v>
    <v>Finance</v>
    <v>4</v>
    <v>1.8196000000000001</v>
    <v>1.5862000000000001</v>
    <v>-4.8999999999999998E-3</v>
    <v>-3.0280000000000003E-3</v>
    <v>ZAR</v>
    <v>SEK</v>
    <v>1.6213</v>
    <v>Currency Pair</v>
    <v>44617.707141203704</v>
    <v>1.6046</v>
    <v>Swedish Krona/South African Rand FX Cross Rate</v>
    <v>1.6153999999999999</v>
    <v>1.6183000000000001</v>
    <v>1.6133999999999999</v>
    <v>SEKZAR</v>
    <v>SEK/ZAR</v>
  </rv>
  <rv s="1">
    <v>1712</v>
  </rv>
  <rv s="0">
    <v>en-US</v>
    <v>avtcrw</v>
    <v>268435456</v>
    <v>1</v>
    <v>Powered by Refinitiv</v>
    <v>0</v>
    <v>SGD/ZAR</v>
    <v>2</v>
    <v>42</v>
    <v>Finance</v>
    <v>4</v>
    <v>11.928800000000001</v>
    <v>10.1098</v>
    <v>-0.1011</v>
    <v>-8.9249999999999989E-3</v>
    <v>ZAR</v>
    <v>SGD</v>
    <v>11.357900000000001</v>
    <v>Currency Pair</v>
    <v>44617.707048611112</v>
    <v>11.169600000000001</v>
    <v>Singapore Dollar/South African Rand FX Cross Rate</v>
    <v>11.325699999999999</v>
    <v>11.327400000000001</v>
    <v>11.2263</v>
    <v>SGDZAR</v>
    <v>SGD/ZAR</v>
  </rv>
  <rv s="1">
    <v>1714</v>
  </rv>
  <rv s="0">
    <v>en-US</v>
    <v>avw3dm</v>
    <v>268435456</v>
    <v>1</v>
    <v>Powered by Refinitiv</v>
    <v>0</v>
    <v>THB/ZAR</v>
    <v>2</v>
    <v>42</v>
    <v>Finance</v>
    <v>4</v>
    <v>0.50529999999999997</v>
    <v>0.42880000000000001</v>
    <v>-3.0000000000000001E-3</v>
    <v>-6.3790000000000001E-3</v>
    <v>ZAR</v>
    <v>THB</v>
    <v>0.47310000000000002</v>
    <v>Currency Pair</v>
    <v>44617.707141203704</v>
    <v>0.46560000000000001</v>
    <v>Thai Baht/South African Rand FX Cross Rate</v>
    <v>0.4703</v>
    <v>0.4703</v>
    <v>0.46729999999999999</v>
    <v>THBZAR</v>
    <v>THB/ZAR</v>
  </rv>
  <rv s="1">
    <v>1716</v>
  </rv>
  <rv s="0">
    <v>en-US</v>
    <v>avwz7w</v>
    <v>268435456</v>
    <v>1</v>
    <v>Powered by Refinitiv</v>
    <v>0</v>
    <v>TRY/ZAR</v>
    <v>2</v>
    <v>42</v>
    <v>Finance</v>
    <v>4</v>
    <v>2.1238999999999999</v>
    <v>0.85860000000000003</v>
    <v>1.6000000000000001E-3</v>
    <v>1.4660000000000001E-3</v>
    <v>ZAR</v>
    <v>TRY</v>
    <v>1.1020000000000001</v>
    <v>Currency Pair</v>
    <v>44617.707118055558</v>
    <v>1.0826</v>
    <v>Turkish Lira/South African Rand FX Cross Rate</v>
    <v>1.0916999999999999</v>
    <v>1.0916999999999999</v>
    <v>1.0932999999999999</v>
    <v>TRYZAR</v>
    <v>TRY/ZAR</v>
  </rv>
  <rv s="1">
    <v>1718</v>
  </rv>
  <rv s="0">
    <v>en-US</v>
    <v>avvh5r</v>
    <v>268435456</v>
    <v>1</v>
    <v>Powered by Refinitiv</v>
    <v>0</v>
    <v>TWD/ZAR</v>
    <v>2</v>
    <v>42</v>
    <v>Finance</v>
    <v>4</v>
    <v>0.58740000000000003</v>
    <v>0.4834</v>
    <v>-4.1200000000000004E-3</v>
    <v>-7.5349999999999992E-3</v>
    <v>ZAR</v>
    <v>TWD</v>
    <v>0.54849999999999999</v>
    <v>Currency Pair</v>
    <v>44617.707118055558</v>
    <v>0.5403</v>
    <v>Taiwan Dollar/South African Rand FX Cross Rate</v>
    <v>0.54679999999999995</v>
    <v>0.54679999999999995</v>
    <v>0.54269999999999996</v>
    <v>TWDZAR</v>
    <v>TWD/ZAR</v>
  </rv>
  <rv s="1">
    <v>1720</v>
  </rv>
  <rv s="0">
    <v>en-US</v>
    <v>aw11c7</v>
    <v>268435456</v>
    <v>1</v>
    <v>Powered by Refinitiv</v>
    <v>0</v>
    <v>VND/ZAR</v>
    <v>2</v>
    <v>42</v>
    <v>Finance</v>
    <v>4</v>
    <v>7.2159999999999998E-4</v>
    <v>5.8109999999999998E-4</v>
    <v>-6.7000000000000002E-6</v>
    <v>-9.9670000000000002E-3</v>
    <v>ZAR</v>
    <v>VND</v>
    <v>6.7330000000000005E-4</v>
    <v>Currency Pair</v>
    <v>44617.707071759258</v>
    <v>6.6220000000000005E-4</v>
    <v>Vietnam Dong/South African Rand FX Cross Rate</v>
    <v>6.7219999999999997E-4</v>
    <v>6.7219999999999997E-4</v>
    <v>6.6549999999999997E-4</v>
    <v>VNDZAR</v>
    <v>VND/ZAR</v>
  </rv>
  <rv s="1">
    <v>1722</v>
  </rv>
</rvData>
</file>

<file path=xl/richData/rdrichvaluestructure.xml><?xml version="1.0" encoding="utf-8"?>
<rvStructures xmlns="http://schemas.microsoft.com/office/spreadsheetml/2017/richdata" count="3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43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0">
      <v>1</v>
      <v>Name</v>
    </spb>
    <spb s="5">
      <v>1</v>
      <v>1</v>
      <v>2</v>
      <v>1</v>
      <v>1</v>
      <v>1</v>
      <v>1</v>
      <v>1</v>
      <v>1</v>
      <v>4</v>
      <v>5</v>
    </spb>
    <spb s="3">
      <v>6</v>
      <v>6</v>
      <v>2</v>
      <v>6</v>
      <v>6</v>
      <v>6</v>
      <v>3</v>
      <v>6</v>
      <v>6</v>
      <v>6</v>
      <v>4</v>
      <v>5</v>
    </spb>
    <spb s="5">
      <v>7</v>
      <v>7</v>
      <v>2</v>
      <v>7</v>
      <v>7</v>
      <v>7</v>
      <v>7</v>
      <v>7</v>
      <v>7</v>
      <v>4</v>
      <v>5</v>
    </spb>
    <spb s="3">
      <v>8</v>
      <v>8</v>
      <v>2</v>
      <v>8</v>
      <v>8</v>
      <v>8</v>
      <v>3</v>
      <v>8</v>
      <v>8</v>
      <v>8</v>
      <v>4</v>
      <v>5</v>
    </spb>
    <spb s="5">
      <v>8</v>
      <v>8</v>
      <v>2</v>
      <v>8</v>
      <v>8</v>
      <v>8</v>
      <v>8</v>
      <v>8</v>
      <v>8</v>
      <v>4</v>
      <v>5</v>
    </spb>
    <spb s="3">
      <v>9</v>
      <v>9</v>
      <v>2</v>
      <v>9</v>
      <v>9</v>
      <v>9</v>
      <v>3</v>
      <v>9</v>
      <v>9</v>
      <v>9</v>
      <v>4</v>
      <v>5</v>
    </spb>
    <spb s="5">
      <v>9</v>
      <v>9</v>
      <v>2</v>
      <v>9</v>
      <v>9</v>
      <v>9</v>
      <v>9</v>
      <v>9</v>
      <v>9</v>
      <v>4</v>
      <v>5</v>
    </spb>
    <spb s="3">
      <v>10</v>
      <v>10</v>
      <v>2</v>
      <v>10</v>
      <v>10</v>
      <v>10</v>
      <v>3</v>
      <v>10</v>
      <v>10</v>
      <v>10</v>
      <v>4</v>
      <v>5</v>
    </spb>
    <spb s="3">
      <v>11</v>
      <v>11</v>
      <v>2</v>
      <v>11</v>
      <v>11</v>
      <v>11</v>
      <v>3</v>
      <v>11</v>
      <v>11</v>
      <v>11</v>
      <v>4</v>
      <v>5</v>
    </spb>
    <spb s="3">
      <v>12</v>
      <v>12</v>
      <v>2</v>
      <v>12</v>
      <v>12</v>
      <v>12</v>
      <v>3</v>
      <v>12</v>
      <v>12</v>
      <v>12</v>
      <v>4</v>
      <v>5</v>
    </spb>
    <spb s="3">
      <v>13</v>
      <v>13</v>
      <v>2</v>
      <v>13</v>
      <v>13</v>
      <v>13</v>
      <v>3</v>
      <v>13</v>
      <v>13</v>
      <v>13</v>
      <v>4</v>
      <v>5</v>
    </spb>
    <spb s="5">
      <v>13</v>
      <v>13</v>
      <v>2</v>
      <v>13</v>
      <v>13</v>
      <v>13</v>
      <v>13</v>
      <v>13</v>
      <v>13</v>
      <v>4</v>
      <v>5</v>
    </spb>
    <spb s="3">
      <v>14</v>
      <v>14</v>
      <v>2</v>
      <v>14</v>
      <v>14</v>
      <v>14</v>
      <v>3</v>
      <v>14</v>
      <v>14</v>
      <v>14</v>
      <v>4</v>
      <v>5</v>
    </spb>
    <spb s="5">
      <v>14</v>
      <v>14</v>
      <v>2</v>
      <v>14</v>
      <v>14</v>
      <v>14</v>
      <v>14</v>
      <v>14</v>
      <v>14</v>
      <v>4</v>
      <v>5</v>
    </spb>
    <spb s="3">
      <v>15</v>
      <v>15</v>
      <v>2</v>
      <v>15</v>
      <v>15</v>
      <v>15</v>
      <v>3</v>
      <v>15</v>
      <v>15</v>
      <v>15</v>
      <v>4</v>
      <v>5</v>
    </spb>
    <spb s="3">
      <v>16</v>
      <v>16</v>
      <v>2</v>
      <v>16</v>
      <v>16</v>
      <v>16</v>
      <v>3</v>
      <v>16</v>
      <v>16</v>
      <v>16</v>
      <v>4</v>
      <v>5</v>
    </spb>
    <spb s="3">
      <v>17</v>
      <v>17</v>
      <v>2</v>
      <v>17</v>
      <v>17</v>
      <v>17</v>
      <v>3</v>
      <v>17</v>
      <v>17</v>
      <v>17</v>
      <v>4</v>
      <v>5</v>
    </spb>
    <spb s="3">
      <v>18</v>
      <v>18</v>
      <v>2</v>
      <v>18</v>
      <v>18</v>
      <v>18</v>
      <v>3</v>
      <v>18</v>
      <v>18</v>
      <v>18</v>
      <v>4</v>
      <v>5</v>
    </spb>
    <spb s="3">
      <v>19</v>
      <v>19</v>
      <v>2</v>
      <v>19</v>
      <v>19</v>
      <v>19</v>
      <v>3</v>
      <v>19</v>
      <v>19</v>
      <v>19</v>
      <v>4</v>
      <v>5</v>
    </spb>
    <spb s="3">
      <v>20</v>
      <v>20</v>
      <v>2</v>
      <v>20</v>
      <v>20</v>
      <v>20</v>
      <v>3</v>
      <v>20</v>
      <v>20</v>
      <v>20</v>
      <v>4</v>
      <v>5</v>
    </spb>
    <spb s="3">
      <v>21</v>
      <v>21</v>
      <v>2</v>
      <v>21</v>
      <v>21</v>
      <v>21</v>
      <v>3</v>
      <v>21</v>
      <v>21</v>
      <v>21</v>
      <v>4</v>
      <v>5</v>
    </spb>
    <spb s="3">
      <v>22</v>
      <v>22</v>
      <v>2</v>
      <v>22</v>
      <v>22</v>
      <v>22</v>
      <v>3</v>
      <v>22</v>
      <v>22</v>
      <v>22</v>
      <v>4</v>
      <v>5</v>
    </spb>
    <spb s="3">
      <v>23</v>
      <v>23</v>
      <v>2</v>
      <v>23</v>
      <v>23</v>
      <v>23</v>
      <v>3</v>
      <v>23</v>
      <v>23</v>
      <v>23</v>
      <v>4</v>
      <v>5</v>
    </spb>
    <spb s="3">
      <v>24</v>
      <v>24</v>
      <v>2</v>
      <v>24</v>
      <v>24</v>
      <v>24</v>
      <v>3</v>
      <v>24</v>
      <v>24</v>
      <v>24</v>
      <v>4</v>
      <v>5</v>
    </spb>
    <spb s="5">
      <v>24</v>
      <v>24</v>
      <v>2</v>
      <v>24</v>
      <v>24</v>
      <v>24</v>
      <v>24</v>
      <v>24</v>
      <v>24</v>
      <v>4</v>
      <v>5</v>
    </spb>
    <spb s="3">
      <v>25</v>
      <v>25</v>
      <v>2</v>
      <v>25</v>
      <v>25</v>
      <v>25</v>
      <v>3</v>
      <v>25</v>
      <v>25</v>
      <v>25</v>
      <v>4</v>
      <v>5</v>
    </spb>
    <spb s="3">
      <v>26</v>
      <v>26</v>
      <v>2</v>
      <v>26</v>
      <v>26</v>
      <v>26</v>
      <v>3</v>
      <v>26</v>
      <v>26</v>
      <v>26</v>
      <v>4</v>
      <v>5</v>
    </spb>
    <spb s="3">
      <v>27</v>
      <v>27</v>
      <v>2</v>
      <v>27</v>
      <v>27</v>
      <v>27</v>
      <v>3</v>
      <v>27</v>
      <v>27</v>
      <v>27</v>
      <v>4</v>
      <v>5</v>
    </spb>
    <spb s="3">
      <v>28</v>
      <v>28</v>
      <v>2</v>
      <v>28</v>
      <v>28</v>
      <v>28</v>
      <v>3</v>
      <v>28</v>
      <v>28</v>
      <v>28</v>
      <v>4</v>
      <v>5</v>
    </spb>
    <spb s="3">
      <v>29</v>
      <v>29</v>
      <v>2</v>
      <v>29</v>
      <v>29</v>
      <v>29</v>
      <v>3</v>
      <v>29</v>
      <v>29</v>
      <v>29</v>
      <v>4</v>
      <v>5</v>
    </spb>
    <spb s="5">
      <v>29</v>
      <v>29</v>
      <v>2</v>
      <v>29</v>
      <v>29</v>
      <v>29</v>
      <v>29</v>
      <v>29</v>
      <v>29</v>
      <v>4</v>
      <v>5</v>
    </spb>
    <spb s="3">
      <v>30</v>
      <v>30</v>
      <v>2</v>
      <v>30</v>
      <v>30</v>
      <v>30</v>
      <v>3</v>
      <v>30</v>
      <v>30</v>
      <v>30</v>
      <v>4</v>
      <v>5</v>
    </spb>
    <spb s="3">
      <v>31</v>
      <v>31</v>
      <v>2</v>
      <v>31</v>
      <v>31</v>
      <v>31</v>
      <v>3</v>
      <v>31</v>
      <v>31</v>
      <v>31</v>
      <v>4</v>
      <v>5</v>
    </spb>
    <spb s="3">
      <v>32</v>
      <v>32</v>
      <v>2</v>
      <v>32</v>
      <v>32</v>
      <v>32</v>
      <v>3</v>
      <v>32</v>
      <v>32</v>
      <v>32</v>
      <v>4</v>
      <v>5</v>
    </spb>
    <spb s="3">
      <v>7</v>
      <v>7</v>
      <v>2</v>
      <v>7</v>
      <v>7</v>
      <v>7</v>
      <v>3</v>
      <v>7</v>
      <v>7</v>
      <v>7</v>
      <v>4</v>
      <v>5</v>
    </spb>
    <spb s="3">
      <v>33</v>
      <v>33</v>
      <v>2</v>
      <v>33</v>
      <v>33</v>
      <v>33</v>
      <v>3</v>
      <v>33</v>
      <v>33</v>
      <v>33</v>
      <v>4</v>
      <v>5</v>
    </spb>
    <spb s="3">
      <v>34</v>
      <v>34</v>
      <v>2</v>
      <v>34</v>
      <v>34</v>
      <v>34</v>
      <v>3</v>
      <v>34</v>
      <v>34</v>
      <v>34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Low" t="i"/>
    <k n="High" t="i"/>
    <k n="Name" t="i"/>
    <k n="Open" t="i"/>
    <k n="Price" t="i"/>
    <k n="Change" t="i"/>
    <k n="52 week low" t="i"/>
    <k n="52 week high" t="i"/>
    <k n="Previous close" t="i"/>
    <k n="Last trade time" t="i"/>
    <k n="`%EntityService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3">
    <x:dxf>
      <x:numFmt numFmtId="14" formatCode="0.00%"/>
    </x:dxf>
    <x:dxf>
      <x:numFmt numFmtId="27" formatCode="dd/mm/yy\ hh:mm"/>
    </x:dxf>
    <x:dxf>
      <x:numFmt numFmtId="2" formatCode="0.00"/>
    </x:dxf>
    <x:dxf>
      <x:numFmt numFmtId="193" formatCode="_([$€-2]\ * #,##0.00_);_([$€-2]\ * \(#,##0.00\);_([$€-2]\ * &quot;-&quot;??_);_(@_)"/>
    </x:dxf>
    <x:dxf>
      <x:numFmt numFmtId="192" formatCode="_ [$¥-804]* #,##0.00_ ;_ [$¥-804]* \-#,##0.00_ ;_ [$¥-804]* &quot;-&quot;??_ ;_ @_ "/>
    </x:dxf>
    <x:dxf>
      <x:numFmt numFmtId="191" formatCode="_-[$R$-416]\ * #,##0.00_-;\-[$R$-416]\ * #,##0.00_-;_-[$R$-416]\ * &quot;-&quot;??_-;_-@_-"/>
    </x:dxf>
    <x:dxf>
      <x:numFmt numFmtId="190" formatCode="_-[$$-1009]* #,##0.00_-;\-[$$-1009]* #,##0.00_-;_-[$$-1009]* &quot;-&quot;??_-;_-@_-"/>
    </x:dxf>
    <x:dxf>
      <x:numFmt numFmtId="189" formatCode="_-* #,##0.00\ [$CHF-100C]_-;\-* #,##0.00\ [$CHF-100C]_-;_-* &quot;-&quot;??\ [$CHF-100C]_-;_-@_-"/>
    </x:dxf>
    <x:dxf>
      <x:numFmt numFmtId="188" formatCode="_-* #,##0.00\ [$Kč-405]_-;\-* #,##0.00\ [$Kč-405]_-;_-* &quot;-&quot;??\ [$Kč-405]_-;_-@_-"/>
    </x:dxf>
    <x:dxf>
      <x:numFmt numFmtId="187" formatCode="_-* #,##0.00\ [$kr-438]_-;\-* #,##0.00\ [$kr-438]_-;_-* &quot;-&quot;??\ [$kr-438]_-;_-@_-"/>
    </x:dxf>
    <x:dxf>
      <x:numFmt numFmtId="186" formatCode="_-[$£-809]* #,##0.00_-;\-[$£-809]* #,##0.00_-;_-[$£-809]* &quot;-&quot;??_-;_-@_-"/>
    </x:dxf>
    <x:dxf>
      <x:numFmt numFmtId="185" formatCode="_-[$$-3C09]* #,##0.00_-;\-[$$-3C09]* #,##0.00_-;_-[$$-3C09]* &quot;-&quot;??_-;_-@_-"/>
    </x:dxf>
    <x:dxf>
      <x:numFmt numFmtId="184" formatCode="_-* #,##0.00\ [$Ft-40E]_-;\-* #,##0.00\ [$Ft-40E]_-;_-* &quot;-&quot;??\ [$Ft-40E]_-;_-@_-"/>
    </x:dxf>
    <x:dxf>
      <x:numFmt numFmtId="183" formatCode="_-[$Rp-3809]* #,##0.00_-;\-[$Rp-3809]* #,##0.00_-;_-[$Rp-3809]* &quot;-&quot;??_-;_-@_-"/>
    </x:dxf>
    <x:dxf>
      <x:numFmt numFmtId="182" formatCode="_ [$₹-44D]\ * #,##0.00_ ;_ [$₹-44D]\ * \-#,##0.00_ ;_ [$₹-44D]\ * &quot;-&quot;??_ ;_ @_ "/>
    </x:dxf>
    <x:dxf>
      <x:numFmt numFmtId="181" formatCode="_-[$¥-411]* #,##0.00_-;\-[$¥-411]* #,##0.00_-;_-[$¥-411]* &quot;-&quot;??_-;_-@_-"/>
    </x:dxf>
    <x:dxf>
      <x:numFmt numFmtId="180" formatCode="_-[$₩-412]* #,##0.00_-;\-[$₩-412]* #,##0.00_-;_-[$₩-412]* &quot;-&quot;??_-;_-@_-"/>
    </x:dxf>
    <x:dxf>
      <x:numFmt numFmtId="179" formatCode="_-[$$-80A]* #,##0.00_-;\-[$$-80A]* #,##0.00_-;_-[$$-80A]* &quot;-&quot;??_-;_-@_-"/>
    </x:dxf>
    <x:dxf>
      <x:numFmt numFmtId="178" formatCode="_-[$RM-4409]* #,##0.00_-;\-[$RM-4409]* #,##0.00_-;_-[$RM-4409]* &quot;-&quot;??_-;_-@_-"/>
    </x:dxf>
    <x:dxf>
      <x:numFmt numFmtId="177" formatCode="_ [$kr-103B]\ * #,##0.00_ ;_ [$kr-103B]\ * \-#,##0.00_ ;_ [$kr-103B]\ * &quot;-&quot;??_ ;_ @_ "/>
    </x:dxf>
    <x:dxf>
      <x:numFmt numFmtId="176" formatCode="_-[$$-1409]* #,##0.00_-;\-[$$-1409]* #,##0.00_-;_-[$$-1409]* &quot;-&quot;??_-;_-@_-"/>
    </x:dxf>
    <x:dxf>
      <x:numFmt numFmtId="175" formatCode="_-[$₱-3409]* #,##0.00_-;\-[$₱-3409]* #,##0.00_-;_-[$₱-3409]* &quot;-&quot;??_-;_-@_-"/>
    </x:dxf>
    <x:dxf>
      <x:numFmt numFmtId="174" formatCode="_-* #,##0.00\ [$zł-415]_-;\-* #,##0.00\ [$zł-415]_-;_-* &quot;-&quot;??\ [$zł-415]_-;_-@_-"/>
    </x:dxf>
    <x:dxf>
      <x:numFmt numFmtId="173" formatCode="_-* #,##0.00\ [$₽-46D]_-;\-* #,##0.00\ [$₽-46D]_-;_-* &quot;-&quot;??\ [$₽-46D]_-;_-@_-"/>
    </x:dxf>
    <x:dxf>
      <x:numFmt numFmtId="172" formatCode="_-* #,##0.00\ [$kr-143B]_-;\-* #,##0.00\ [$kr-143B]_-;_-* &quot;-&quot;??\ [$kr-143B]_-;_-@_-"/>
    </x:dxf>
    <x:dxf>
      <x:numFmt numFmtId="171" formatCode="_-[$$-1004]* #,##0.00_-;\-[$$-1004]* #,##0.00_-;_-[$$-1004]* &quot;-&quot;??_-;_-@_-"/>
    </x:dxf>
    <x:dxf>
      <x:numFmt numFmtId="170" formatCode="_-[$฿-41E]* #,##0.00_-;\-[$฿-41E]* #,##0.00_-;_-[$฿-41E]* &quot;-&quot;??_-;_-@_-"/>
    </x:dxf>
    <x:dxf>
      <x:numFmt numFmtId="169" formatCode="_-[$₺-41F]* #,##0.00_-;\-[$₺-41F]* #,##0.00_-;_-[$₺-41F]* &quot;-&quot;??_-;_-@_-"/>
    </x:dxf>
    <x:dxf>
      <x:numFmt numFmtId="168" formatCode="_-[$NT$-404]* #,##0.00_-;\-[$NT$-404]* #,##0.00_-;_-[$NT$-404]* &quot;-&quot;??_-;_-@_-"/>
    </x:dxf>
    <x:dxf>
      <x:numFmt numFmtId="167" formatCode="_-* #,##0.00\ [$₫-42A]_-;\-* #,##0.00\ [$₫-42A]_-;_-* &quot;-&quot;??\ [$₫-42A]_-;_-@_-"/>
    </x:dxf>
    <x:dxf>
      <x:numFmt numFmtId="166" formatCode="_-[$R-436]* #,##0.00_-;\-[$R-436]* #,##0.00_-;_-[$R-436]* &quot;-&quot;??_-;_-@_-"/>
    </x:dxf>
    <x:dxf>
      <x:numFmt numFmtId="165" formatCode="_-[$$-C09]* #,##0.00_-;\-[$$-C09]* #,##0.00_-;_-[$$-C09]* &quot;-&quot;??_-;_-@_-"/>
    </x:dxf>
    <x:dxf>
      <x:numFmt numFmtId="164" formatCode="_-* #,##0.00[$€-409]_-;\-* #,##0.00[$€-409]_-;_-* &quot;-&quot;??[$€-409]_-;_-@_-"/>
    </x:dxf>
  </dxfs>
  <richProperties>
    <rPr n="IsTitleField" t="b"/>
  </richProperties>
  <richStyles>
    <rSty dxfid="31"/>
    <rSty>
      <rpv i="0">1</rpv>
    </rSty>
    <rSty dxfid="0"/>
    <rSty dxfid="1"/>
    <rSty dxfid="2"/>
    <rSty dxfid="5"/>
    <rSty dxfid="32"/>
    <rSty dxfid="6"/>
    <rSty dxfid="7"/>
    <rSty dxfid="4"/>
    <rSty dxfid="8"/>
    <rSty dxfid="9"/>
    <rSty dxfid="3"/>
    <rSty dxfid="10"/>
    <rSty dxfid="11"/>
    <rSty dxfid="12"/>
    <rSty dxfid="13"/>
    <rSty dxfid="14"/>
    <rSty dxfid="15"/>
    <rSty dxfid="16"/>
    <rSty dxfid="17"/>
    <rSty dxfid="18"/>
    <rSty dxfid="19"/>
    <rSty dxfid="20"/>
    <rSty dxfid="21"/>
    <rSty dxfid="22"/>
    <rSty dxfid="23"/>
    <rSty dxfid="24"/>
    <rSty dxfid="25"/>
    <rSty dxfid="26"/>
    <rSty dxfid="27"/>
    <rSty dxfid="28"/>
    <rSty dxfid="29"/>
    <rSty dxfid="3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ntrydata_table" displayName="countrydata_table" ref="A1:G209" totalsRowShown="0">
  <autoFilter ref="A1:G209" xr:uid="{00000000-0009-0000-0100-000001000000}"/>
  <tableColumns count="7">
    <tableColumn id="1" xr3:uid="{00000000-0010-0000-0000-000001000000}" name="Country name"/>
    <tableColumn id="2" xr3:uid="{00000000-0010-0000-0000-000002000000}" name="ISO 3166 2-letters code"/>
    <tableColumn id="3" xr3:uid="{00000000-0010-0000-0000-000003000000}" name="ISO 3166 3-letters code"/>
    <tableColumn id="4" xr3:uid="{00000000-0010-0000-0000-000004000000}" name="Geographic zone"/>
    <tableColumn id="5" xr3:uid="{00000000-0010-0000-0000-000005000000}" name="ISO 4217 currency code"/>
    <tableColumn id="6" xr3:uid="{00000000-0010-0000-0000-000006000000}" name="ISO 4217 currency names"/>
    <tableColumn id="7" xr3:uid="{00000000-0010-0000-0000-000007000000}" name="Emoji flag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rawcountry_table" displayName="rawcountry_table" ref="A212:D642" totalsRowShown="0">
  <autoFilter ref="A212:D642" xr:uid="{00000000-0009-0000-0100-00000E000000}"/>
  <tableColumns count="4">
    <tableColumn id="1" xr3:uid="{00000000-0010-0000-0100-000001000000}" name="Raw country list"/>
    <tableColumn id="2" xr3:uid="{00000000-0010-0000-0100-000002000000}" name="ISO 3166 2-letters code" dataDxfId="1"/>
    <tableColumn id="3" xr3:uid="{00000000-0010-0000-0100-000003000000}" name="ISO 4217 currency code"/>
    <tableColumn id="4" xr3:uid="{00000000-0010-0000-0100-000004000000}" name="Most common used currency 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2000000}" name="carriagemode_table" displayName="carriagemode_table" ref="A1:B4" totalsRowShown="0">
  <autoFilter ref="A1:B4" xr:uid="{00000000-0009-0000-0100-00000F000000}"/>
  <tableColumns count="2">
    <tableColumn id="1" xr3:uid="{00000000-0010-0000-0200-000001000000}" name="Carriage mode"/>
    <tableColumn id="2" xr3:uid="{00000000-0010-0000-0200-000002000000}" name="By m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dates_table" displayName="dates_table" ref="A1:B18" totalsRowShown="0">
  <autoFilter ref="A1:B18" xr:uid="{00000000-0009-0000-0100-000009000000}"/>
  <tableColumns count="2">
    <tableColumn id="1" xr3:uid="{00000000-0010-0000-0300-000001000000}" name="Time frame"/>
    <tableColumn id="2" xr3:uid="{00000000-0010-0000-0300-000002000000}" name="Dates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yesno_table" displayName="yesno_table" ref="A1:A4" totalsRowShown="0">
  <autoFilter ref="A1:A4" xr:uid="{00000000-0009-0000-0100-000010000000}"/>
  <tableColumns count="1">
    <tableColumn id="1" xr3:uid="{00000000-0010-0000-0400-000001000000}" name="Yes/N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mostusedcurrency_table" displayName="mostusedcurrency_table" ref="A1:C43" totalsRowShown="0">
  <autoFilter ref="A1:C43" xr:uid="{00000000-0009-0000-0100-000003000000}"/>
  <tableColumns count="3">
    <tableColumn id="1" xr3:uid="{00000000-0010-0000-0500-000001000000}" name="ISO 4217 most used currency code"/>
    <tableColumn id="2" xr3:uid="{00000000-0010-0000-0500-000002000000}" name="ISO 4217 most used currency names"/>
    <tableColumn id="3" xr3:uid="{00000000-0010-0000-0500-000003000000}" name="Low exchange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lowexchangeratecurrency_table" displayName="lowexchangeratecurrency_table" ref="A46:C69" totalsRowShown="0">
  <autoFilter ref="A46:C69" xr:uid="{00000000-0009-0000-0100-00000A000000}"/>
  <tableColumns count="3">
    <tableColumn id="1" xr3:uid="{00000000-0010-0000-0600-000001000000}" name="ISO 4217 most used currency code"/>
    <tableColumn id="2" xr3:uid="{00000000-0010-0000-0600-000002000000}" name="ISO 4217 most used currency names"/>
    <tableColumn id="3" xr3:uid="{00000000-0010-0000-0600-000003000000}" name="Low exchange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7000000}" name="exchangerates" displayName="exchangerates" ref="A73:B955" totalsRowShown="0">
  <autoFilter ref="A73:B955" xr:uid="{00000000-0009-0000-0100-000012000000}"/>
  <tableColumns count="2">
    <tableColumn id="1" xr3:uid="{00000000-0010-0000-0700-000001000000}" name="Currency pairs"/>
    <tableColumn id="2" xr3:uid="{00000000-0010-0000-0700-000002000000}" name="Exchange rates">
      <calculatedColumnFormula array="1">_FV(exchangerates[[#This Row],[Currency pairs]],"Previous close",TRUE)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8000000}" name="yesno_table18" displayName="yesno_table18" ref="A1:B4" totalsRowShown="0">
  <autoFilter ref="A1:B4" xr:uid="{00000000-0009-0000-0100-000011000000}"/>
  <tableColumns count="2">
    <tableColumn id="1" xr3:uid="{00000000-0010-0000-0800-000001000000}" name="Documentation name"/>
    <tableColumn id="2" xr3:uid="{00000000-0010-0000-0800-000002000000}" name="Documentation co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FCLunits_table" displayName="FCLunits_table" ref="A1:A24" totalsRowShown="0">
  <autoFilter ref="A1:A24" xr:uid="{00000000-0009-0000-0100-000007000000}"/>
  <tableColumns count="1">
    <tableColumn id="1" xr3:uid="{00000000-0010-0000-0900-000001000000}" name="FCL Units of measurem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CLunits_table" displayName="LCLunits_table" ref="A27:A47" totalsRowShown="0">
  <autoFilter ref="A27:A47" xr:uid="{00000000-0009-0000-0100-00000B000000}"/>
  <tableColumns count="1">
    <tableColumn id="1" xr3:uid="{00000000-0010-0000-0A00-000001000000}" name="LCL Units of measurem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AIRunits_table" displayName="AIRunits_table" ref="A50:A71" totalsRowShown="0">
  <autoFilter ref="A50:A71" xr:uid="{00000000-0009-0000-0100-00000C000000}"/>
  <tableColumns count="1">
    <tableColumn id="1" xr3:uid="{00000000-0010-0000-0B00-000001000000}" name="AIR Units of measurem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C000000}" name="containertype_table" displayName="containertype_table" ref="A1:B19" totalsRowShown="0">
  <autoFilter ref="A1:B19" xr:uid="{00000000-0009-0000-0100-000008000000}"/>
  <tableColumns count="2">
    <tableColumn id="1" xr3:uid="{00000000-0010-0000-0C00-000001000000}" name="Container types"/>
    <tableColumn id="2" xr3:uid="{00000000-0010-0000-0C00-000002000000}" name="TEU equival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D000000}" name="incotermdata_table" displayName="incotermdata_table" ref="A1:C12" totalsRowShown="0">
  <autoFilter ref="A1:C12" xr:uid="{00000000-0009-0000-0100-000002000000}"/>
  <tableColumns count="3">
    <tableColumn id="1" xr3:uid="{00000000-0010-0000-0D00-000001000000}" name="Incoterm code"/>
    <tableColumn id="2" xr3:uid="{00000000-0010-0000-0D00-000002000000}" name="Incoterm name"/>
    <tableColumn id="3" xr3:uid="{00000000-0010-0000-0D00-000003000000}" name="Incoterm code and 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E000000}" name="servicescope_table" displayName="servicescope_table" ref="A15:B19" totalsRowShown="0">
  <autoFilter ref="A15:B19" xr:uid="{00000000-0009-0000-0100-000004000000}"/>
  <tableColumns count="2">
    <tableColumn id="1" xr3:uid="{00000000-0010-0000-0E00-000001000000}" name="Service scope abreviation"/>
    <tableColumn id="2" xr3:uid="{00000000-0010-0000-0E00-000002000000}" name="Service scope full na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F000000}" name="stackability_table" displayName="stackability_table" ref="A1:A3" totalsRowShown="0">
  <autoFilter ref="A1:A3" xr:uid="{00000000-0009-0000-0100-000005000000}"/>
  <tableColumns count="1">
    <tableColumn id="1" xr3:uid="{00000000-0010-0000-0F00-000001000000}" name="Stackablilit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0000000}" name="parceltype_table" displayName="parceltype_table" ref="A7:B16" totalsRowShown="0">
  <autoFilter ref="A7:B16" xr:uid="{00000000-0009-0000-0100-000006000000}"/>
  <sortState xmlns:xlrd2="http://schemas.microsoft.com/office/spreadsheetml/2017/richdata2" ref="A8:B15">
    <sortCondition ref="B7:B15"/>
  </sortState>
  <tableColumns count="2">
    <tableColumn id="1" xr3:uid="{00000000-0010-0000-1000-000001000000}" name="Parcel type abreviation"/>
    <tableColumn id="2" xr3:uid="{00000000-0010-0000-1000-000002000000}" name="Parcel type nam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1000000}" name="departureday_table" displayName="departureday_table" ref="A1:A128" totalsRowShown="0">
  <autoFilter ref="A1:A128" xr:uid="{00000000-0009-0000-0100-00000D000000}"/>
  <tableColumns count="1">
    <tableColumn id="1" xr3:uid="{00000000-0010-0000-1100-000001000000}" name="Departure day possibil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Rhenus compatible">
      <a:majorFont>
        <a:latin typeface="Arial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4D4D4D"/>
  </sheetPr>
  <dimension ref="A1:LS135"/>
  <sheetViews>
    <sheetView showGridLines="0" tabSelected="1" zoomScaleNormal="100" workbookViewId="0">
      <pane xSplit="1" ySplit="10" topLeftCell="IF11" activePane="bottomRight" state="frozen"/>
      <selection pane="topRight"/>
      <selection pane="bottomLeft"/>
      <selection pane="bottomRight" activeCell="EI77" sqref="EI77"/>
    </sheetView>
  </sheetViews>
  <sheetFormatPr defaultColWidth="8.75" defaultRowHeight="15" customHeight="1" outlineLevelCol="1" x14ac:dyDescent="0.2"/>
  <cols>
    <col min="1" max="1" width="9.625" style="2" customWidth="1"/>
    <col min="2" max="2" width="9.625" style="2" hidden="1" customWidth="1"/>
    <col min="3" max="5" width="17.625" style="2" customWidth="1"/>
    <col min="6" max="6" width="8.25" style="1" customWidth="1"/>
    <col min="7" max="7" width="18.875" style="1" customWidth="1"/>
    <col min="8" max="10" width="8.25" style="2" customWidth="1"/>
    <col min="11" max="11" width="20.625" style="2" customWidth="1"/>
    <col min="12" max="12" width="10.625" style="2" customWidth="1"/>
    <col min="13" max="15" width="8.25" style="2" customWidth="1"/>
    <col min="16" max="16" width="20.625" style="2" customWidth="1"/>
    <col min="17" max="17" width="10.625" style="2" customWidth="1"/>
    <col min="18" max="18" width="10.625" style="1" customWidth="1"/>
    <col min="19" max="19" width="8.25" style="1" customWidth="1"/>
    <col min="20" max="20" width="17.625" style="2" customWidth="1"/>
    <col min="21" max="21" width="13.625" style="1" customWidth="1"/>
    <col min="22" max="23" width="17.625" style="2" customWidth="1"/>
    <col min="24" max="24" width="34.625" style="2" customWidth="1"/>
    <col min="25" max="25" width="9.25" style="2" hidden="1" customWidth="1" outlineLevel="1"/>
    <col min="26" max="26" width="7" style="2" hidden="1" customWidth="1" outlineLevel="1"/>
    <col min="27" max="27" width="108.25" style="2" hidden="1" customWidth="1" outlineLevel="1"/>
    <col min="28" max="30" width="12.875" style="2" hidden="1" customWidth="1" outlineLevel="1"/>
    <col min="31" max="31" width="46" style="2" hidden="1" customWidth="1" outlineLevel="1"/>
    <col min="32" max="32" width="45.625" style="2" hidden="1" customWidth="1" outlineLevel="1"/>
    <col min="33" max="33" width="4.25" customWidth="1" collapsed="1"/>
    <col min="34" max="34" width="4.25" style="2" hidden="1" customWidth="1"/>
    <col min="35" max="35" width="2.625" style="2" customWidth="1"/>
    <col min="36" max="36" width="10.625" style="2" hidden="1" customWidth="1"/>
    <col min="37" max="37" width="4.125" style="2" hidden="1" customWidth="1"/>
    <col min="38" max="38" width="10.625" style="2" hidden="1" customWidth="1"/>
    <col min="39" max="42" width="10.625" style="2" customWidth="1"/>
    <col min="43" max="43" width="4" style="2" hidden="1" customWidth="1"/>
    <col min="44" max="44" width="10.625" style="2" hidden="1" customWidth="1"/>
    <col min="45" max="45" width="10.625" style="2" customWidth="1"/>
    <col min="46" max="47" width="10.625" style="2" hidden="1" customWidth="1"/>
    <col min="48" max="48" width="10.625" style="2" customWidth="1"/>
    <col min="49" max="49" width="4.25" style="2" customWidth="1"/>
    <col min="50" max="50" width="4.25" style="2" hidden="1" customWidth="1"/>
    <col min="51" max="51" width="2.625" style="2" customWidth="1"/>
    <col min="52" max="52" width="10.625" style="2" hidden="1" customWidth="1"/>
    <col min="53" max="53" width="4" style="2" hidden="1" customWidth="1"/>
    <col min="54" max="54" width="10.625" style="2" hidden="1" customWidth="1"/>
    <col min="55" max="56" width="10.625" style="2" customWidth="1"/>
    <col min="57" max="57" width="2.625" style="2" customWidth="1"/>
    <col min="58" max="58" width="10.625" style="2" hidden="1" customWidth="1"/>
    <col min="59" max="59" width="3.25" style="2" hidden="1" customWidth="1"/>
    <col min="60" max="60" width="10.625" style="2" hidden="1" customWidth="1"/>
    <col min="61" max="62" width="10.625" style="2" customWidth="1"/>
    <col min="63" max="63" width="2.625" style="2" customWidth="1"/>
    <col min="64" max="64" width="10.625" style="2" hidden="1" customWidth="1"/>
    <col min="65" max="65" width="4.125" style="2" hidden="1" customWidth="1"/>
    <col min="66" max="66" width="10.625" style="2" hidden="1" customWidth="1"/>
    <col min="67" max="68" width="10.625" style="2" customWidth="1"/>
    <col min="69" max="69" width="2.625" style="2" customWidth="1"/>
    <col min="70" max="70" width="10.625" style="2" hidden="1" customWidth="1"/>
    <col min="71" max="71" width="4" style="2" hidden="1" customWidth="1"/>
    <col min="72" max="72" width="10.625" style="2" hidden="1" customWidth="1"/>
    <col min="73" max="74" width="10.625" style="2" customWidth="1"/>
    <col min="75" max="75" width="2.625" style="2" customWidth="1"/>
    <col min="76" max="76" width="10.625" style="2" hidden="1" customWidth="1"/>
    <col min="77" max="77" width="4.125" style="2" hidden="1" customWidth="1"/>
    <col min="78" max="78" width="10.625" style="2" hidden="1" customWidth="1"/>
    <col min="79" max="80" width="10.625" style="2" customWidth="1"/>
    <col min="81" max="81" width="2.625" style="2" customWidth="1"/>
    <col min="82" max="82" width="10.625" style="2" hidden="1" customWidth="1"/>
    <col min="83" max="83" width="4.125" style="2" hidden="1" customWidth="1"/>
    <col min="84" max="84" width="10.625" style="2" hidden="1" customWidth="1"/>
    <col min="85" max="86" width="10.625" style="2" customWidth="1"/>
    <col min="87" max="87" width="2.625" style="2" customWidth="1"/>
    <col min="88" max="88" width="10.625" style="2" hidden="1" customWidth="1"/>
    <col min="89" max="89" width="4.25" style="2" hidden="1" customWidth="1"/>
    <col min="90" max="90" width="10.625" style="2" hidden="1" customWidth="1"/>
    <col min="91" max="92" width="10.625" style="2" customWidth="1"/>
    <col min="93" max="93" width="4.125" style="2" hidden="1" customWidth="1"/>
    <col min="94" max="94" width="10.625" style="2" hidden="1" customWidth="1"/>
    <col min="95" max="95" width="8.25" style="2" customWidth="1"/>
    <col min="96" max="96" width="2.625" style="2" customWidth="1"/>
    <col min="97" max="97" width="10.625" style="2" hidden="1" customWidth="1"/>
    <col min="98" max="98" width="4.125" style="2" hidden="1" customWidth="1"/>
    <col min="99" max="99" width="10.625" style="2" hidden="1" customWidth="1"/>
    <col min="100" max="101" width="10.625" style="2" customWidth="1"/>
    <col min="102" max="102" width="2.625" style="2" customWidth="1"/>
    <col min="103" max="104" width="2.625" style="2" hidden="1" customWidth="1"/>
    <col min="105" max="105" width="10.625" style="2" customWidth="1"/>
    <col min="106" max="106" width="2.625" style="2" customWidth="1"/>
    <col min="107" max="108" width="2.625" style="2" hidden="1" customWidth="1"/>
    <col min="109" max="109" width="10.625" style="2" customWidth="1"/>
    <col min="110" max="110" width="4" style="2" hidden="1" customWidth="1"/>
    <col min="111" max="111" width="10.625" style="2" hidden="1" customWidth="1"/>
    <col min="112" max="112" width="10.625" style="2" customWidth="1"/>
    <col min="113" max="113" width="4" style="2" hidden="1" customWidth="1"/>
    <col min="114" max="114" width="10.625" style="2" hidden="1" customWidth="1"/>
    <col min="115" max="115" width="24.375" style="2" customWidth="1"/>
    <col min="116" max="116" width="2.625" style="2" customWidth="1"/>
    <col min="117" max="118" width="2.625" style="2" hidden="1" customWidth="1"/>
    <col min="119" max="119" width="10.625" style="2" customWidth="1"/>
    <col min="120" max="120" width="4" style="2" hidden="1" customWidth="1"/>
    <col min="121" max="121" width="10.625" style="2" hidden="1" customWidth="1"/>
    <col min="122" max="122" width="10.625" style="2" customWidth="1"/>
    <col min="123" max="123" width="4" style="2" hidden="1" customWidth="1"/>
    <col min="124" max="124" width="10.625" style="2" hidden="1" customWidth="1"/>
    <col min="125" max="125" width="24.375" style="2" customWidth="1"/>
    <col min="126" max="126" width="4.25" customWidth="1"/>
    <col min="127" max="127" width="4.25" style="2" hidden="1" customWidth="1"/>
    <col min="128" max="128" width="2.625" style="2" customWidth="1"/>
    <col min="129" max="130" width="2.625" style="2" hidden="1" customWidth="1"/>
    <col min="131" max="131" width="10.625" style="2" customWidth="1"/>
    <col min="132" max="132" width="2.625" style="2" customWidth="1"/>
    <col min="133" max="134" width="2.625" style="2" hidden="1" customWidth="1"/>
    <col min="135" max="135" width="10.625" style="2" customWidth="1"/>
    <col min="136" max="136" width="2.625" style="2" customWidth="1"/>
    <col min="137" max="138" width="2.625" style="2" hidden="1" customWidth="1"/>
    <col min="139" max="139" width="10.625" style="2" customWidth="1"/>
    <col min="140" max="140" width="3.625" style="2" hidden="1" customWidth="1"/>
    <col min="141" max="141" width="10.625" style="2" hidden="1" customWidth="1"/>
    <col min="142" max="142" width="10.625" style="2" customWidth="1"/>
    <col min="143" max="143" width="4" style="2" hidden="1" customWidth="1"/>
    <col min="144" max="144" width="10.625" style="2" hidden="1" customWidth="1"/>
    <col min="145" max="145" width="10.625" style="2" customWidth="1"/>
    <col min="146" max="146" width="2.625" style="2" customWidth="1"/>
    <col min="147" max="148" width="2.625" style="2" hidden="1" customWidth="1"/>
    <col min="149" max="150" width="10.625" style="2" customWidth="1"/>
    <col min="151" max="151" width="2.625" style="2" customWidth="1"/>
    <col min="152" max="153" width="2.625" style="2" hidden="1" customWidth="1"/>
    <col min="154" max="154" width="10.625" style="2" customWidth="1"/>
    <col min="155" max="155" width="2.625" style="2" customWidth="1"/>
    <col min="156" max="157" width="2.625" style="2" hidden="1" customWidth="1"/>
    <col min="158" max="158" width="10.625" style="2" customWidth="1"/>
    <col min="159" max="159" width="4.125" style="2" hidden="1" customWidth="1"/>
    <col min="160" max="160" width="10.625" style="2" hidden="1" customWidth="1"/>
    <col min="161" max="161" width="10.625" style="2" customWidth="1"/>
    <col min="162" max="162" width="4.125" style="2" hidden="1" customWidth="1"/>
    <col min="163" max="163" width="10.625" style="2" hidden="1" customWidth="1"/>
    <col min="164" max="165" width="10.625" style="2" customWidth="1"/>
    <col min="166" max="166" width="2.625" style="2" customWidth="1"/>
    <col min="167" max="168" width="2.625" style="2" hidden="1" customWidth="1"/>
    <col min="169" max="173" width="10.625" style="2" customWidth="1"/>
    <col min="174" max="174" width="2.625" style="2" customWidth="1"/>
    <col min="175" max="175" width="10.625" style="2" hidden="1" customWidth="1"/>
    <col min="176" max="176" width="3.625" style="2" hidden="1" customWidth="1"/>
    <col min="177" max="177" width="10.625" style="2" hidden="1" customWidth="1"/>
    <col min="178" max="179" width="10.625" style="2" customWidth="1"/>
    <col min="180" max="180" width="2.625" style="2" customWidth="1"/>
    <col min="181" max="182" width="2.625" style="2" hidden="1" customWidth="1"/>
    <col min="183" max="187" width="10.625" style="2" customWidth="1"/>
    <col min="188" max="188" width="2.625" style="2" customWidth="1"/>
    <col min="189" max="189" width="10.625" style="2" hidden="1" customWidth="1"/>
    <col min="190" max="190" width="3.625" style="2" hidden="1" customWidth="1"/>
    <col min="191" max="191" width="10.625" style="2" hidden="1" customWidth="1"/>
    <col min="192" max="193" width="10.625" style="2" customWidth="1"/>
    <col min="194" max="194" width="2.625" style="2" customWidth="1"/>
    <col min="195" max="195" width="10.625" style="2" hidden="1" customWidth="1"/>
    <col min="196" max="196" width="4" style="2" hidden="1" customWidth="1"/>
    <col min="197" max="197" width="10.625" style="2" hidden="1" customWidth="1"/>
    <col min="198" max="199" width="10.625" style="2" customWidth="1"/>
    <col min="200" max="200" width="3.75" style="2" hidden="1" customWidth="1"/>
    <col min="201" max="201" width="10.625" style="2" hidden="1" customWidth="1"/>
    <col min="202" max="202" width="10.625" style="2" customWidth="1"/>
    <col min="203" max="203" width="4.125" style="2" hidden="1" customWidth="1"/>
    <col min="204" max="204" width="10.625" style="2" hidden="1" customWidth="1"/>
    <col min="205" max="205" width="10.625" style="2" customWidth="1"/>
    <col min="206" max="206" width="2.625" style="2" customWidth="1"/>
    <col min="207" max="207" width="10.625" style="2" hidden="1" customWidth="1"/>
    <col min="208" max="208" width="3.75" style="2" hidden="1" customWidth="1"/>
    <col min="209" max="209" width="10.625" style="2" hidden="1" customWidth="1"/>
    <col min="210" max="210" width="8.25" style="2" customWidth="1"/>
    <col min="211" max="211" width="4.5" style="2" hidden="1" customWidth="1"/>
    <col min="212" max="212" width="8.25" style="2" hidden="1" customWidth="1"/>
    <col min="213" max="213" width="10.625" style="2" customWidth="1"/>
    <col min="214" max="214" width="4" style="2" hidden="1" customWidth="1"/>
    <col min="215" max="215" width="10.625" style="2" hidden="1" customWidth="1"/>
    <col min="216" max="216" width="10.625" style="2" customWidth="1"/>
    <col min="217" max="217" width="3.25" style="2" hidden="1" customWidth="1"/>
    <col min="218" max="218" width="10.625" style="2" hidden="1" customWidth="1"/>
    <col min="219" max="219" width="10.625" style="2" customWidth="1"/>
    <col min="220" max="220" width="3.25" style="2" hidden="1" customWidth="1"/>
    <col min="221" max="221" width="10.625" style="2" hidden="1" customWidth="1"/>
    <col min="222" max="222" width="10.625" style="2" customWidth="1"/>
    <col min="223" max="223" width="2.625" style="2" customWidth="1"/>
    <col min="224" max="226" width="10.625" style="2" hidden="1" customWidth="1"/>
    <col min="227" max="227" width="8.25" style="2" customWidth="1"/>
    <col min="228" max="229" width="8.25" style="2" hidden="1" customWidth="1"/>
    <col min="230" max="230" width="10.625" style="2" customWidth="1"/>
    <col min="231" max="231" width="3.375" style="2" hidden="1" customWidth="1"/>
    <col min="232" max="232" width="10.625" style="2" hidden="1" customWidth="1"/>
    <col min="233" max="233" width="10.625" style="2" customWidth="1"/>
    <col min="234" max="234" width="3.25" style="2" hidden="1" customWidth="1"/>
    <col min="235" max="235" width="10.625" style="2" hidden="1" customWidth="1"/>
    <col min="236" max="236" width="10.625" style="2" customWidth="1"/>
    <col min="237" max="237" width="3.75" style="2" hidden="1" customWidth="1"/>
    <col min="238" max="238" width="10.625" style="2" hidden="1" customWidth="1"/>
    <col min="239" max="239" width="10.625" style="2" customWidth="1"/>
    <col min="240" max="240" width="2.625" style="2" customWidth="1"/>
    <col min="241" max="242" width="2.625" style="2" hidden="1" customWidth="1"/>
    <col min="243" max="243" width="10.625" style="2" customWidth="1"/>
    <col min="244" max="244" width="3.625" style="2" hidden="1" customWidth="1"/>
    <col min="245" max="245" width="10.625" style="2" hidden="1" customWidth="1"/>
    <col min="246" max="246" width="10.625" style="2" customWidth="1"/>
    <col min="247" max="247" width="3.75" style="2" hidden="1" customWidth="1"/>
    <col min="248" max="248" width="10.625" style="2" hidden="1" customWidth="1"/>
    <col min="249" max="249" width="24.375" style="2" customWidth="1"/>
    <col min="250" max="250" width="2.625" style="2" customWidth="1"/>
    <col min="251" max="252" width="2.625" style="2" hidden="1" customWidth="1"/>
    <col min="253" max="253" width="10.625" style="2" customWidth="1"/>
    <col min="254" max="254" width="3.625" style="2" hidden="1" customWidth="1"/>
    <col min="255" max="255" width="10.625" style="2" hidden="1" customWidth="1"/>
    <col min="256" max="256" width="10.625" style="2" customWidth="1"/>
    <col min="257" max="257" width="3.75" style="2" hidden="1" customWidth="1"/>
    <col min="258" max="258" width="10.625" style="2" hidden="1" customWidth="1"/>
    <col min="259" max="259" width="24.375" style="2" customWidth="1"/>
    <col min="260" max="260" width="4.25" customWidth="1"/>
    <col min="261" max="261" width="4.25" style="2" hidden="1" customWidth="1"/>
    <col min="262" max="262" width="2.625" style="2" customWidth="1"/>
    <col min="263" max="263" width="10.625" style="2" hidden="1" customWidth="1"/>
    <col min="264" max="264" width="3.625" style="2" hidden="1" customWidth="1"/>
    <col min="265" max="265" width="10.625" style="2" hidden="1" customWidth="1"/>
    <col min="266" max="267" width="10.625" style="2" customWidth="1"/>
    <col min="268" max="268" width="2.625" style="2" customWidth="1"/>
    <col min="269" max="269" width="10.625" style="2" hidden="1" customWidth="1"/>
    <col min="270" max="270" width="4" style="2" hidden="1" customWidth="1"/>
    <col min="271" max="271" width="10.625" style="2" hidden="1" customWidth="1"/>
    <col min="272" max="273" width="10.625" style="2" customWidth="1"/>
    <col min="274" max="274" width="2.625" style="2" customWidth="1"/>
    <col min="275" max="275" width="10.625" style="2" hidden="1" customWidth="1"/>
    <col min="276" max="276" width="3.625" style="2" hidden="1" customWidth="1"/>
    <col min="277" max="277" width="10.625" style="2" hidden="1" customWidth="1"/>
    <col min="278" max="279" width="10.625" style="2" customWidth="1"/>
    <col min="280" max="280" width="2.625" style="2" customWidth="1"/>
    <col min="281" max="281" width="10.625" style="2" hidden="1" customWidth="1"/>
    <col min="282" max="282" width="4" style="2" hidden="1" customWidth="1"/>
    <col min="283" max="283" width="10.625" style="2" hidden="1" customWidth="1"/>
    <col min="284" max="285" width="10.625" style="2" customWidth="1"/>
    <col min="286" max="286" width="2.625" style="2" customWidth="1"/>
    <col min="287" max="287" width="10.625" style="2" hidden="1" customWidth="1"/>
    <col min="288" max="288" width="4.125" style="2" hidden="1" customWidth="1"/>
    <col min="289" max="289" width="10.625" style="2" hidden="1" customWidth="1"/>
    <col min="290" max="291" width="10.625" style="2" customWidth="1"/>
    <col min="292" max="292" width="2.625" style="2" customWidth="1"/>
    <col min="293" max="294" width="2.625" style="2" hidden="1" customWidth="1"/>
    <col min="295" max="295" width="10.625" style="2" customWidth="1"/>
    <col min="296" max="296" width="2.625" style="2" customWidth="1"/>
    <col min="297" max="298" width="2.625" style="2" hidden="1" customWidth="1"/>
    <col min="299" max="299" width="10.625" style="2" customWidth="1"/>
    <col min="300" max="300" width="3.75" style="2" hidden="1" customWidth="1"/>
    <col min="301" max="301" width="10.625" style="2" hidden="1" customWidth="1"/>
    <col min="302" max="302" width="10.625" style="2" customWidth="1"/>
    <col min="303" max="303" width="3.75" style="2" hidden="1" customWidth="1"/>
    <col min="304" max="304" width="10.625" style="2" hidden="1" customWidth="1"/>
    <col min="305" max="305" width="24.375" style="2" customWidth="1"/>
    <col min="306" max="306" width="2.625" style="2" customWidth="1"/>
    <col min="307" max="308" width="2.625" style="2" hidden="1" customWidth="1"/>
    <col min="309" max="309" width="10.625" style="2" customWidth="1"/>
    <col min="310" max="310" width="3.75" style="2" hidden="1" customWidth="1"/>
    <col min="311" max="311" width="10.625" style="2" hidden="1" customWidth="1"/>
    <col min="312" max="312" width="10.625" style="2" customWidth="1"/>
    <col min="313" max="313" width="3.75" style="2" hidden="1" customWidth="1"/>
    <col min="314" max="314" width="10.625" style="2" hidden="1" customWidth="1"/>
    <col min="315" max="315" width="24.375" style="2" customWidth="1"/>
    <col min="316" max="316" width="4.25" customWidth="1"/>
    <col min="317" max="317" width="4.25" style="2" hidden="1" customWidth="1"/>
    <col min="318" max="318" width="2.625" style="2" customWidth="1"/>
    <col min="319" max="319" width="10.625" style="2" hidden="1" customWidth="1"/>
    <col min="320" max="320" width="4.125" style="2" hidden="1" customWidth="1"/>
    <col min="321" max="321" width="10.625" style="2" hidden="1" customWidth="1"/>
    <col min="322" max="325" width="10.625" style="2" customWidth="1"/>
    <col min="326" max="326" width="4" style="2" hidden="1" customWidth="1"/>
    <col min="327" max="327" width="10.625" style="2" hidden="1" customWidth="1"/>
    <col min="328" max="328" width="10.625" style="2" customWidth="1"/>
    <col min="329" max="330" width="10.625" style="2" hidden="1" customWidth="1"/>
    <col min="331" max="331" width="10.625" style="2" customWidth="1"/>
    <col min="332" max="16384" width="8.75" style="2"/>
  </cols>
  <sheetData>
    <row r="1" spans="1:331" s="5" customFormat="1" ht="45" customHeight="1" thickTop="1" thickBot="1" x14ac:dyDescent="0.25">
      <c r="A1" s="174" t="s">
        <v>0</v>
      </c>
      <c r="B1" s="249">
        <f>ROW()</f>
        <v>1</v>
      </c>
      <c r="C1" s="175" t="s">
        <v>1</v>
      </c>
      <c r="D1" s="176"/>
      <c r="E1" s="177"/>
      <c r="F1" s="435" t="s">
        <v>2</v>
      </c>
      <c r="G1" s="436"/>
      <c r="H1" s="160" t="s">
        <v>3</v>
      </c>
      <c r="I1" s="160"/>
      <c r="J1" s="59"/>
      <c r="K1" s="58"/>
      <c r="L1" s="60"/>
      <c r="M1" s="90" t="s">
        <v>4</v>
      </c>
      <c r="N1" s="90"/>
      <c r="O1" s="160"/>
      <c r="P1" s="60"/>
      <c r="Q1" s="59"/>
      <c r="R1" s="442" t="s">
        <v>5</v>
      </c>
      <c r="S1" s="443"/>
      <c r="T1" s="443"/>
      <c r="U1" s="444"/>
      <c r="V1" s="442" t="s">
        <v>2496</v>
      </c>
      <c r="W1" s="444"/>
      <c r="X1" s="90" t="s">
        <v>6</v>
      </c>
      <c r="Y1" s="58"/>
      <c r="Z1" s="58"/>
      <c r="AA1" s="58"/>
      <c r="AB1" s="58"/>
      <c r="AC1" s="58"/>
      <c r="AD1" s="58"/>
      <c r="AE1" s="58"/>
      <c r="AF1" s="58"/>
      <c r="AG1" s="93" t="s">
        <v>7</v>
      </c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196" t="s">
        <v>8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5"/>
      <c r="DV1" s="110" t="s">
        <v>9</v>
      </c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  <c r="IM1" s="111"/>
      <c r="IN1" s="111"/>
      <c r="IO1" s="111"/>
      <c r="IP1" s="111"/>
      <c r="IQ1" s="111"/>
      <c r="IR1" s="111"/>
      <c r="IS1" s="111"/>
      <c r="IT1" s="111"/>
      <c r="IU1" s="111"/>
      <c r="IV1" s="111"/>
      <c r="IW1" s="111"/>
      <c r="IX1" s="111"/>
      <c r="IY1" s="112"/>
      <c r="IZ1" s="137" t="s">
        <v>10</v>
      </c>
      <c r="JA1" s="138"/>
      <c r="JB1" s="138"/>
      <c r="JC1" s="138"/>
      <c r="JD1" s="138"/>
      <c r="JE1" s="138"/>
      <c r="JF1" s="138"/>
      <c r="JG1" s="138"/>
      <c r="JH1" s="138"/>
      <c r="JI1" s="138"/>
      <c r="JJ1" s="138"/>
      <c r="JK1" s="138"/>
      <c r="JL1" s="138"/>
      <c r="JM1" s="138"/>
      <c r="JN1" s="138"/>
      <c r="JO1" s="138"/>
      <c r="JP1" s="138"/>
      <c r="JQ1" s="138"/>
      <c r="JR1" s="138"/>
      <c r="JS1" s="138"/>
      <c r="JT1" s="138"/>
      <c r="JU1" s="138"/>
      <c r="JV1" s="138"/>
      <c r="JW1" s="138"/>
      <c r="JX1" s="138"/>
      <c r="JY1" s="138"/>
      <c r="JZ1" s="138"/>
      <c r="KA1" s="138"/>
      <c r="KB1" s="138"/>
      <c r="KC1" s="138"/>
      <c r="KD1" s="138"/>
      <c r="KE1" s="138"/>
      <c r="KF1" s="138"/>
      <c r="KG1" s="138"/>
      <c r="KH1" s="138"/>
      <c r="KI1" s="138"/>
      <c r="KJ1" s="138"/>
      <c r="KK1" s="138"/>
      <c r="KL1" s="138"/>
      <c r="KM1" s="138"/>
      <c r="KN1" s="138"/>
      <c r="KO1" s="138"/>
      <c r="KP1" s="138"/>
      <c r="KQ1" s="138"/>
      <c r="KR1" s="138"/>
      <c r="KS1" s="138"/>
      <c r="KT1" s="138"/>
      <c r="KU1" s="138"/>
      <c r="KV1" s="138"/>
      <c r="KW1" s="138"/>
      <c r="KX1" s="138"/>
      <c r="KY1" s="138"/>
      <c r="KZ1" s="138"/>
      <c r="LA1" s="138"/>
      <c r="LB1" s="138"/>
      <c r="LC1" s="139"/>
      <c r="LD1" s="197" t="s">
        <v>11</v>
      </c>
      <c r="LE1" s="91"/>
      <c r="LF1" s="91"/>
      <c r="LG1" s="91"/>
      <c r="LH1" s="91"/>
      <c r="LI1" s="91"/>
      <c r="LJ1" s="91"/>
      <c r="LK1" s="91"/>
      <c r="LL1" s="91"/>
      <c r="LM1" s="91"/>
      <c r="LN1" s="91"/>
      <c r="LO1" s="91"/>
      <c r="LP1" s="91"/>
      <c r="LQ1" s="91"/>
      <c r="LR1" s="91"/>
      <c r="LS1" s="91"/>
    </row>
    <row r="2" spans="1:331" s="57" customFormat="1" ht="36.75" hidden="1" thickTop="1" thickBot="1" x14ac:dyDescent="0.25">
      <c r="A2" s="171">
        <f>COLUMN()</f>
        <v>1</v>
      </c>
      <c r="B2" s="172">
        <f>COLUMN()</f>
        <v>2</v>
      </c>
      <c r="C2" s="171">
        <f>COLUMN()</f>
        <v>3</v>
      </c>
      <c r="D2" s="171">
        <f>COLUMN()</f>
        <v>4</v>
      </c>
      <c r="E2" s="171">
        <f>COLUMN()</f>
        <v>5</v>
      </c>
      <c r="F2" s="171">
        <f>COLUMN()</f>
        <v>6</v>
      </c>
      <c r="G2" s="171">
        <f>COLUMN()</f>
        <v>7</v>
      </c>
      <c r="H2" s="348">
        <f>COLUMN()</f>
        <v>8</v>
      </c>
      <c r="I2" s="348">
        <f>COLUMN()</f>
        <v>9</v>
      </c>
      <c r="J2" s="171">
        <f>COLUMN()</f>
        <v>10</v>
      </c>
      <c r="K2" s="171">
        <f>COLUMN()</f>
        <v>11</v>
      </c>
      <c r="L2" s="171">
        <f>COLUMN()</f>
        <v>12</v>
      </c>
      <c r="M2" s="171">
        <f>COLUMN()</f>
        <v>13</v>
      </c>
      <c r="N2" s="171">
        <f>COLUMN()</f>
        <v>14</v>
      </c>
      <c r="O2" s="171">
        <f>COLUMN()</f>
        <v>15</v>
      </c>
      <c r="P2" s="171">
        <f>COLUMN()</f>
        <v>16</v>
      </c>
      <c r="Q2" s="171">
        <f>COLUMN()</f>
        <v>17</v>
      </c>
      <c r="R2" s="171">
        <f>COLUMN()</f>
        <v>18</v>
      </c>
      <c r="S2" s="171">
        <f>COLUMN()</f>
        <v>19</v>
      </c>
      <c r="T2" s="171">
        <f>COLUMN()</f>
        <v>20</v>
      </c>
      <c r="U2" s="172">
        <f>COLUMN()</f>
        <v>21</v>
      </c>
      <c r="V2" s="171">
        <f>COLUMN()</f>
        <v>22</v>
      </c>
      <c r="W2" s="171"/>
      <c r="X2" s="171">
        <f>COLUMN()</f>
        <v>24</v>
      </c>
      <c r="Y2" s="172">
        <f>COLUMN()</f>
        <v>25</v>
      </c>
      <c r="Z2" s="172">
        <f>COLUMN()</f>
        <v>26</v>
      </c>
      <c r="AA2" s="172">
        <f>COLUMN()</f>
        <v>27</v>
      </c>
      <c r="AB2" s="172">
        <f>COLUMN()</f>
        <v>28</v>
      </c>
      <c r="AC2" s="172">
        <f>COLUMN()</f>
        <v>29</v>
      </c>
      <c r="AD2" s="172">
        <f>COLUMN()</f>
        <v>30</v>
      </c>
      <c r="AE2" s="172">
        <f>COLUMN()</f>
        <v>31</v>
      </c>
      <c r="AF2" s="172">
        <f>COLUMN()</f>
        <v>32</v>
      </c>
      <c r="AG2" s="171">
        <f>COLUMN()</f>
        <v>33</v>
      </c>
      <c r="AH2" s="171">
        <f>COLUMN()</f>
        <v>34</v>
      </c>
      <c r="AI2" s="172">
        <f>COLUMN()</f>
        <v>35</v>
      </c>
      <c r="AJ2" s="172">
        <f>COLUMN()</f>
        <v>36</v>
      </c>
      <c r="AK2" s="172">
        <f>COLUMN()</f>
        <v>37</v>
      </c>
      <c r="AL2" s="172">
        <f>COLUMN()</f>
        <v>38</v>
      </c>
      <c r="AM2" s="171">
        <f>COLUMN()</f>
        <v>39</v>
      </c>
      <c r="AN2" s="171">
        <f>COLUMN()</f>
        <v>40</v>
      </c>
      <c r="AO2" s="172">
        <f>COLUMN()</f>
        <v>41</v>
      </c>
      <c r="AP2" s="171">
        <f>COLUMN()</f>
        <v>42</v>
      </c>
      <c r="AQ2" s="171">
        <f>COLUMN()</f>
        <v>43</v>
      </c>
      <c r="AR2" s="171">
        <f>COLUMN()</f>
        <v>44</v>
      </c>
      <c r="AS2" s="171">
        <f>COLUMN()</f>
        <v>45</v>
      </c>
      <c r="AT2" s="171">
        <f>COLUMN()</f>
        <v>46</v>
      </c>
      <c r="AU2" s="171">
        <f>COLUMN()</f>
        <v>47</v>
      </c>
      <c r="AV2" s="171">
        <f>COLUMN()</f>
        <v>48</v>
      </c>
      <c r="AW2" s="171">
        <f>COLUMN()</f>
        <v>49</v>
      </c>
      <c r="AX2" s="171">
        <f>COLUMN()</f>
        <v>50</v>
      </c>
      <c r="AY2" s="171">
        <f>COLUMN()</f>
        <v>51</v>
      </c>
      <c r="AZ2" s="171">
        <f>COLUMN()</f>
        <v>52</v>
      </c>
      <c r="BA2" s="171">
        <f>COLUMN()</f>
        <v>53</v>
      </c>
      <c r="BB2" s="171">
        <f>COLUMN()</f>
        <v>54</v>
      </c>
      <c r="BC2" s="171">
        <f>COLUMN()</f>
        <v>55</v>
      </c>
      <c r="BD2" s="171">
        <f>COLUMN()</f>
        <v>56</v>
      </c>
      <c r="BE2" s="171">
        <f>COLUMN()</f>
        <v>57</v>
      </c>
      <c r="BF2" s="171">
        <f>COLUMN()</f>
        <v>58</v>
      </c>
      <c r="BG2" s="171">
        <f>COLUMN()</f>
        <v>59</v>
      </c>
      <c r="BH2" s="171">
        <f>COLUMN()</f>
        <v>60</v>
      </c>
      <c r="BI2" s="171">
        <f>COLUMN()</f>
        <v>61</v>
      </c>
      <c r="BJ2" s="171">
        <f>COLUMN()</f>
        <v>62</v>
      </c>
      <c r="BK2" s="171">
        <f>COLUMN()</f>
        <v>63</v>
      </c>
      <c r="BL2" s="171">
        <f>COLUMN()</f>
        <v>64</v>
      </c>
      <c r="BM2" s="171">
        <f>COLUMN()</f>
        <v>65</v>
      </c>
      <c r="BN2" s="171">
        <f>COLUMN()</f>
        <v>66</v>
      </c>
      <c r="BO2" s="171">
        <f>COLUMN()</f>
        <v>67</v>
      </c>
      <c r="BP2" s="172">
        <f>COLUMN()</f>
        <v>68</v>
      </c>
      <c r="BQ2" s="172">
        <f>COLUMN()</f>
        <v>69</v>
      </c>
      <c r="BR2" s="172">
        <f>COLUMN()</f>
        <v>70</v>
      </c>
      <c r="BS2" s="172">
        <f>COLUMN()</f>
        <v>71</v>
      </c>
      <c r="BT2" s="172">
        <f>COLUMN()</f>
        <v>72</v>
      </c>
      <c r="BU2" s="172">
        <f>COLUMN()</f>
        <v>73</v>
      </c>
      <c r="BV2" s="172">
        <f>COLUMN()</f>
        <v>74</v>
      </c>
      <c r="BW2" s="172">
        <f>COLUMN()</f>
        <v>75</v>
      </c>
      <c r="BX2" s="171">
        <f>COLUMN()</f>
        <v>76</v>
      </c>
      <c r="BY2" s="171">
        <f>COLUMN()</f>
        <v>77</v>
      </c>
      <c r="BZ2" s="171">
        <f>COLUMN()</f>
        <v>78</v>
      </c>
      <c r="CA2" s="171">
        <f>COLUMN()</f>
        <v>79</v>
      </c>
      <c r="CB2" s="171">
        <f>COLUMN()</f>
        <v>80</v>
      </c>
      <c r="CC2" s="171">
        <f>COLUMN()</f>
        <v>81</v>
      </c>
      <c r="CD2" s="171">
        <f>COLUMN()</f>
        <v>82</v>
      </c>
      <c r="CE2" s="171">
        <f>COLUMN()</f>
        <v>83</v>
      </c>
      <c r="CF2" s="171">
        <f>COLUMN()</f>
        <v>84</v>
      </c>
      <c r="CG2" s="171">
        <f>COLUMN()</f>
        <v>85</v>
      </c>
      <c r="CH2" s="171">
        <f>COLUMN()</f>
        <v>86</v>
      </c>
      <c r="CI2" s="171">
        <f>COLUMN()</f>
        <v>87</v>
      </c>
      <c r="CJ2" s="171">
        <f>COLUMN()</f>
        <v>88</v>
      </c>
      <c r="CK2" s="171">
        <f>COLUMN()</f>
        <v>89</v>
      </c>
      <c r="CL2" s="171">
        <f>COLUMN()</f>
        <v>90</v>
      </c>
      <c r="CM2" s="171">
        <f>COLUMN()</f>
        <v>91</v>
      </c>
      <c r="CN2" s="171">
        <f>COLUMN()</f>
        <v>92</v>
      </c>
      <c r="CO2" s="171">
        <f>COLUMN()</f>
        <v>93</v>
      </c>
      <c r="CP2" s="171">
        <f>COLUMN()</f>
        <v>94</v>
      </c>
      <c r="CQ2" s="171">
        <f>COLUMN()</f>
        <v>95</v>
      </c>
      <c r="CR2" s="171">
        <f>COLUMN()</f>
        <v>96</v>
      </c>
      <c r="CS2" s="171">
        <f>COLUMN()</f>
        <v>97</v>
      </c>
      <c r="CT2" s="171">
        <f>COLUMN()</f>
        <v>98</v>
      </c>
      <c r="CU2" s="171">
        <f>COLUMN()</f>
        <v>99</v>
      </c>
      <c r="CV2" s="171">
        <f>COLUMN()</f>
        <v>100</v>
      </c>
      <c r="CW2" s="171">
        <f>COLUMN()</f>
        <v>101</v>
      </c>
      <c r="CX2" s="172">
        <f>COLUMN()</f>
        <v>102</v>
      </c>
      <c r="CY2" s="172">
        <f>COLUMN()</f>
        <v>103</v>
      </c>
      <c r="CZ2" s="172">
        <f>COLUMN()</f>
        <v>104</v>
      </c>
      <c r="DA2" s="172">
        <f>COLUMN()</f>
        <v>105</v>
      </c>
      <c r="DB2" s="172">
        <f>COLUMN()</f>
        <v>106</v>
      </c>
      <c r="DC2" s="172">
        <f>COLUMN()</f>
        <v>107</v>
      </c>
      <c r="DD2" s="172">
        <f>COLUMN()</f>
        <v>108</v>
      </c>
      <c r="DE2" s="172">
        <f>COLUMN()</f>
        <v>109</v>
      </c>
      <c r="DF2" s="171">
        <f>COLUMN()</f>
        <v>110</v>
      </c>
      <c r="DG2" s="171">
        <f>COLUMN()</f>
        <v>111</v>
      </c>
      <c r="DH2" s="171">
        <f>COLUMN()</f>
        <v>112</v>
      </c>
      <c r="DI2" s="171">
        <f>COLUMN()</f>
        <v>113</v>
      </c>
      <c r="DJ2" s="171">
        <f>COLUMN()</f>
        <v>114</v>
      </c>
      <c r="DK2" s="171">
        <f>COLUMN()</f>
        <v>115</v>
      </c>
      <c r="DL2" s="171">
        <f>COLUMN()</f>
        <v>116</v>
      </c>
      <c r="DM2" s="171">
        <f>COLUMN()</f>
        <v>117</v>
      </c>
      <c r="DN2" s="171">
        <f>COLUMN()</f>
        <v>118</v>
      </c>
      <c r="DO2" s="171">
        <f>COLUMN()</f>
        <v>119</v>
      </c>
      <c r="DP2" s="171">
        <f>COLUMN()</f>
        <v>120</v>
      </c>
      <c r="DQ2" s="171">
        <f>COLUMN()</f>
        <v>121</v>
      </c>
      <c r="DR2" s="171">
        <f>COLUMN()</f>
        <v>122</v>
      </c>
      <c r="DS2" s="171">
        <f>COLUMN()</f>
        <v>123</v>
      </c>
      <c r="DT2" s="171">
        <f>COLUMN()</f>
        <v>124</v>
      </c>
      <c r="DU2" s="171">
        <f>COLUMN()</f>
        <v>125</v>
      </c>
      <c r="DV2" s="171">
        <f>COLUMN()</f>
        <v>126</v>
      </c>
      <c r="DW2" s="171">
        <f>COLUMN()</f>
        <v>127</v>
      </c>
      <c r="DX2" s="171">
        <f>COLUMN()</f>
        <v>128</v>
      </c>
      <c r="DY2" s="171">
        <f>COLUMN()</f>
        <v>129</v>
      </c>
      <c r="DZ2" s="171">
        <f>COLUMN()</f>
        <v>130</v>
      </c>
      <c r="EA2" s="171">
        <f>COLUMN()</f>
        <v>131</v>
      </c>
      <c r="EB2" s="171">
        <f>COLUMN()</f>
        <v>132</v>
      </c>
      <c r="EC2" s="171">
        <f>COLUMN()</f>
        <v>133</v>
      </c>
      <c r="ED2" s="171">
        <f>COLUMN()</f>
        <v>134</v>
      </c>
      <c r="EE2" s="171">
        <f>COLUMN()</f>
        <v>135</v>
      </c>
      <c r="EF2" s="172">
        <f>COLUMN()</f>
        <v>136</v>
      </c>
      <c r="EG2" s="172">
        <f>COLUMN()</f>
        <v>137</v>
      </c>
      <c r="EH2" s="172">
        <f>COLUMN()</f>
        <v>138</v>
      </c>
      <c r="EI2" s="172">
        <f>COLUMN()</f>
        <v>139</v>
      </c>
      <c r="EJ2" s="172">
        <f>COLUMN()</f>
        <v>140</v>
      </c>
      <c r="EK2" s="172">
        <f>COLUMN()</f>
        <v>141</v>
      </c>
      <c r="EL2" s="172">
        <f>COLUMN()</f>
        <v>142</v>
      </c>
      <c r="EM2" s="172">
        <f>COLUMN()</f>
        <v>143</v>
      </c>
      <c r="EN2" s="171">
        <f>COLUMN()</f>
        <v>144</v>
      </c>
      <c r="EO2" s="171">
        <f>COLUMN()</f>
        <v>145</v>
      </c>
      <c r="EP2" s="171">
        <f>COLUMN()</f>
        <v>146</v>
      </c>
      <c r="EQ2" s="171">
        <f>COLUMN()</f>
        <v>147</v>
      </c>
      <c r="ER2" s="171">
        <f>COLUMN()</f>
        <v>148</v>
      </c>
      <c r="ES2" s="171">
        <f>COLUMN()</f>
        <v>149</v>
      </c>
      <c r="ET2" s="171">
        <f>COLUMN()</f>
        <v>150</v>
      </c>
      <c r="EU2" s="171">
        <f>COLUMN()</f>
        <v>151</v>
      </c>
      <c r="EV2" s="171">
        <f>COLUMN()</f>
        <v>152</v>
      </c>
      <c r="EW2" s="171">
        <f>COLUMN()</f>
        <v>153</v>
      </c>
      <c r="EX2" s="171">
        <f>COLUMN()</f>
        <v>154</v>
      </c>
      <c r="EY2" s="171">
        <f>COLUMN()</f>
        <v>155</v>
      </c>
      <c r="EZ2" s="171">
        <f>COLUMN()</f>
        <v>156</v>
      </c>
      <c r="FA2" s="171">
        <f>COLUMN()</f>
        <v>157</v>
      </c>
      <c r="FB2" s="171">
        <f>COLUMN()</f>
        <v>158</v>
      </c>
      <c r="FC2" s="171">
        <f>COLUMN()</f>
        <v>159</v>
      </c>
      <c r="FD2" s="171">
        <f>COLUMN()</f>
        <v>160</v>
      </c>
      <c r="FE2" s="171">
        <f>COLUMN()</f>
        <v>161</v>
      </c>
      <c r="FF2" s="171">
        <f>COLUMN()</f>
        <v>162</v>
      </c>
      <c r="FG2" s="171">
        <f>COLUMN()</f>
        <v>163</v>
      </c>
      <c r="FH2" s="171">
        <f>COLUMN()</f>
        <v>164</v>
      </c>
      <c r="FI2" s="171">
        <f>COLUMN()</f>
        <v>165</v>
      </c>
      <c r="FJ2" s="171">
        <f>COLUMN()</f>
        <v>166</v>
      </c>
      <c r="FK2" s="171">
        <f>COLUMN()</f>
        <v>167</v>
      </c>
      <c r="FL2" s="171">
        <f>COLUMN()</f>
        <v>168</v>
      </c>
      <c r="FM2" s="171">
        <f>COLUMN()</f>
        <v>169</v>
      </c>
      <c r="FN2" s="172">
        <f>COLUMN()</f>
        <v>170</v>
      </c>
      <c r="FO2" s="172">
        <f>COLUMN()</f>
        <v>171</v>
      </c>
      <c r="FP2" s="172">
        <f>COLUMN()</f>
        <v>172</v>
      </c>
      <c r="FQ2" s="111">
        <f>COLUMN()</f>
        <v>173</v>
      </c>
      <c r="FR2" s="111">
        <f>COLUMN()</f>
        <v>174</v>
      </c>
      <c r="FS2" s="111">
        <f>COLUMN()</f>
        <v>175</v>
      </c>
      <c r="FT2" s="111">
        <f>COLUMN()</f>
        <v>176</v>
      </c>
      <c r="FU2" s="111">
        <f>COLUMN()</f>
        <v>177</v>
      </c>
      <c r="FV2" s="111">
        <f>COLUMN()</f>
        <v>178</v>
      </c>
      <c r="FW2" s="111">
        <f>COLUMN()</f>
        <v>179</v>
      </c>
      <c r="FX2" s="111">
        <f>COLUMN()</f>
        <v>180</v>
      </c>
      <c r="FY2" s="111">
        <f>COLUMN()</f>
        <v>181</v>
      </c>
      <c r="FZ2" s="111">
        <f>COLUMN()</f>
        <v>182</v>
      </c>
      <c r="GA2" s="111">
        <f>COLUMN()</f>
        <v>183</v>
      </c>
      <c r="GB2" s="171">
        <f>COLUMN()</f>
        <v>184</v>
      </c>
      <c r="GC2" s="171">
        <f>COLUMN()</f>
        <v>185</v>
      </c>
      <c r="GD2" s="172">
        <f>COLUMN()</f>
        <v>186</v>
      </c>
      <c r="GE2" s="172">
        <f>COLUMN()</f>
        <v>187</v>
      </c>
      <c r="GF2" s="111">
        <f>COLUMN()</f>
        <v>188</v>
      </c>
      <c r="GG2" s="111">
        <f>COLUMN()</f>
        <v>189</v>
      </c>
      <c r="GH2" s="111">
        <f>COLUMN()</f>
        <v>190</v>
      </c>
      <c r="GI2" s="111">
        <f>COLUMN()</f>
        <v>191</v>
      </c>
      <c r="GJ2" s="111">
        <f>COLUMN()</f>
        <v>192</v>
      </c>
      <c r="GK2" s="111">
        <f>COLUMN()</f>
        <v>193</v>
      </c>
      <c r="GL2" s="171">
        <f>COLUMN()</f>
        <v>194</v>
      </c>
      <c r="GM2" s="171">
        <f>COLUMN()</f>
        <v>195</v>
      </c>
      <c r="GN2" s="171">
        <f>COLUMN()</f>
        <v>196</v>
      </c>
      <c r="GO2" s="171">
        <f>COLUMN()</f>
        <v>197</v>
      </c>
      <c r="GP2" s="171">
        <f>COLUMN()</f>
        <v>198</v>
      </c>
      <c r="GQ2" s="171">
        <f>COLUMN()</f>
        <v>199</v>
      </c>
      <c r="GR2" s="171">
        <f>COLUMN()</f>
        <v>200</v>
      </c>
      <c r="GS2" s="171">
        <f>COLUMN()</f>
        <v>201</v>
      </c>
      <c r="GT2" s="171">
        <f>COLUMN()</f>
        <v>202</v>
      </c>
      <c r="GU2" s="171">
        <f>COLUMN()</f>
        <v>203</v>
      </c>
      <c r="GV2" s="171">
        <f>COLUMN()</f>
        <v>204</v>
      </c>
      <c r="GW2" s="171">
        <f>COLUMN()</f>
        <v>205</v>
      </c>
      <c r="GX2" s="171">
        <f>COLUMN()</f>
        <v>206</v>
      </c>
      <c r="GY2" s="171">
        <f>COLUMN()</f>
        <v>207</v>
      </c>
      <c r="GZ2" s="171">
        <f>COLUMN()</f>
        <v>208</v>
      </c>
      <c r="HA2" s="171">
        <f>COLUMN()</f>
        <v>209</v>
      </c>
      <c r="HB2" s="171">
        <f>COLUMN()</f>
        <v>210</v>
      </c>
      <c r="HC2" s="171">
        <f>COLUMN()</f>
        <v>211</v>
      </c>
      <c r="HD2" s="172">
        <f>COLUMN()</f>
        <v>212</v>
      </c>
      <c r="HE2" s="172">
        <f>COLUMN()</f>
        <v>213</v>
      </c>
      <c r="HF2" s="172">
        <f>COLUMN()</f>
        <v>214</v>
      </c>
      <c r="HG2" s="172">
        <f>COLUMN()</f>
        <v>215</v>
      </c>
      <c r="HH2" s="172">
        <f>COLUMN()</f>
        <v>216</v>
      </c>
      <c r="HI2" s="172">
        <f>COLUMN()</f>
        <v>217</v>
      </c>
      <c r="HJ2" s="172">
        <f>COLUMN()</f>
        <v>218</v>
      </c>
      <c r="HK2" s="172">
        <f>COLUMN()</f>
        <v>219</v>
      </c>
      <c r="HL2" s="171">
        <f>COLUMN()</f>
        <v>220</v>
      </c>
      <c r="HM2" s="171">
        <f>COLUMN()</f>
        <v>221</v>
      </c>
      <c r="HN2" s="171">
        <f>COLUMN()</f>
        <v>222</v>
      </c>
      <c r="HO2" s="171">
        <f>COLUMN()</f>
        <v>223</v>
      </c>
      <c r="HP2" s="171">
        <f>COLUMN()</f>
        <v>224</v>
      </c>
      <c r="HQ2" s="171">
        <f>COLUMN()</f>
        <v>225</v>
      </c>
      <c r="HR2" s="171">
        <f>COLUMN()</f>
        <v>226</v>
      </c>
      <c r="HS2" s="171">
        <f>COLUMN()</f>
        <v>227</v>
      </c>
      <c r="HT2" s="171">
        <f>COLUMN()</f>
        <v>228</v>
      </c>
      <c r="HU2" s="171">
        <f>COLUMN()</f>
        <v>229</v>
      </c>
      <c r="HV2" s="171">
        <f>COLUMN()</f>
        <v>230</v>
      </c>
      <c r="HW2" s="171">
        <f>COLUMN()</f>
        <v>231</v>
      </c>
      <c r="HX2" s="171">
        <f>COLUMN()</f>
        <v>232</v>
      </c>
      <c r="HY2" s="171">
        <f>COLUMN()</f>
        <v>233</v>
      </c>
      <c r="HZ2" s="171">
        <f>COLUMN()</f>
        <v>234</v>
      </c>
      <c r="IA2" s="171">
        <f>COLUMN()</f>
        <v>235</v>
      </c>
      <c r="IB2" s="171">
        <f>COLUMN()</f>
        <v>236</v>
      </c>
      <c r="IC2" s="171">
        <f>COLUMN()</f>
        <v>237</v>
      </c>
      <c r="ID2" s="171">
        <f>COLUMN()</f>
        <v>238</v>
      </c>
      <c r="IE2" s="171">
        <f>COLUMN()</f>
        <v>239</v>
      </c>
      <c r="IF2" s="171">
        <f>COLUMN()</f>
        <v>240</v>
      </c>
      <c r="IG2" s="171">
        <f>COLUMN()</f>
        <v>241</v>
      </c>
      <c r="IH2" s="171">
        <f>COLUMN()</f>
        <v>242</v>
      </c>
      <c r="II2" s="171">
        <f>COLUMN()</f>
        <v>243</v>
      </c>
      <c r="IJ2" s="171">
        <f>COLUMN()</f>
        <v>244</v>
      </c>
      <c r="IK2" s="171">
        <f>COLUMN()</f>
        <v>245</v>
      </c>
      <c r="IL2" s="172">
        <f>COLUMN()</f>
        <v>246</v>
      </c>
      <c r="IM2" s="172">
        <f>COLUMN()</f>
        <v>247</v>
      </c>
      <c r="IN2" s="172">
        <f>COLUMN()</f>
        <v>248</v>
      </c>
      <c r="IO2" s="172">
        <f>COLUMN()</f>
        <v>249</v>
      </c>
      <c r="IP2" s="172">
        <f>COLUMN()</f>
        <v>250</v>
      </c>
      <c r="IQ2" s="172">
        <f>COLUMN()</f>
        <v>251</v>
      </c>
      <c r="IR2" s="172">
        <f>COLUMN()</f>
        <v>252</v>
      </c>
      <c r="IS2" s="172">
        <f>COLUMN()</f>
        <v>253</v>
      </c>
      <c r="IT2" s="171">
        <f>COLUMN()</f>
        <v>254</v>
      </c>
      <c r="IU2" s="171">
        <f>COLUMN()</f>
        <v>255</v>
      </c>
      <c r="IV2" s="171">
        <f>COLUMN()</f>
        <v>256</v>
      </c>
      <c r="IW2" s="171">
        <f>COLUMN()</f>
        <v>257</v>
      </c>
      <c r="IX2" s="171">
        <f>COLUMN()</f>
        <v>258</v>
      </c>
      <c r="IY2" s="171">
        <f>COLUMN()</f>
        <v>259</v>
      </c>
      <c r="IZ2" s="171">
        <f>COLUMN()</f>
        <v>260</v>
      </c>
      <c r="JA2" s="171">
        <f>COLUMN()</f>
        <v>261</v>
      </c>
      <c r="JB2" s="171">
        <f>COLUMN()</f>
        <v>262</v>
      </c>
      <c r="JC2" s="171">
        <f>COLUMN()</f>
        <v>263</v>
      </c>
      <c r="JD2" s="171">
        <f>COLUMN()</f>
        <v>264</v>
      </c>
      <c r="JE2" s="171">
        <f>COLUMN()</f>
        <v>265</v>
      </c>
      <c r="JF2" s="171">
        <f>COLUMN()</f>
        <v>266</v>
      </c>
      <c r="JG2" s="171">
        <f>COLUMN()</f>
        <v>267</v>
      </c>
      <c r="JH2" s="171">
        <f>COLUMN()</f>
        <v>268</v>
      </c>
      <c r="JI2" s="171">
        <f>COLUMN()</f>
        <v>269</v>
      </c>
      <c r="JJ2" s="171">
        <f>COLUMN()</f>
        <v>270</v>
      </c>
      <c r="JK2" s="171">
        <f>COLUMN()</f>
        <v>271</v>
      </c>
      <c r="JL2" s="171">
        <f>COLUMN()</f>
        <v>272</v>
      </c>
      <c r="JM2" s="171">
        <f>COLUMN()</f>
        <v>273</v>
      </c>
      <c r="JN2" s="171">
        <f>COLUMN()</f>
        <v>274</v>
      </c>
      <c r="JO2" s="171">
        <f>COLUMN()</f>
        <v>275</v>
      </c>
      <c r="JP2" s="171">
        <f>COLUMN()</f>
        <v>276</v>
      </c>
      <c r="JQ2" s="171">
        <f>COLUMN()</f>
        <v>277</v>
      </c>
      <c r="JR2" s="171">
        <f>COLUMN()</f>
        <v>278</v>
      </c>
      <c r="JS2" s="171">
        <f>COLUMN()</f>
        <v>279</v>
      </c>
      <c r="JT2" s="172">
        <f>COLUMN()</f>
        <v>280</v>
      </c>
      <c r="JU2" s="172">
        <f>COLUMN()</f>
        <v>281</v>
      </c>
      <c r="JV2" s="172">
        <f>COLUMN()</f>
        <v>282</v>
      </c>
      <c r="JW2" s="172">
        <f>COLUMN()</f>
        <v>283</v>
      </c>
      <c r="JX2" s="172">
        <f>COLUMN()</f>
        <v>284</v>
      </c>
      <c r="JY2" s="172">
        <f>COLUMN()</f>
        <v>285</v>
      </c>
      <c r="JZ2" s="172">
        <f>COLUMN()</f>
        <v>286</v>
      </c>
      <c r="KA2" s="172">
        <f>COLUMN()</f>
        <v>287</v>
      </c>
      <c r="KB2" s="171">
        <f>COLUMN()</f>
        <v>288</v>
      </c>
      <c r="KC2" s="171">
        <f>COLUMN()</f>
        <v>289</v>
      </c>
      <c r="KD2" s="171">
        <f>COLUMN()</f>
        <v>290</v>
      </c>
      <c r="KE2" s="171">
        <f>COLUMN()</f>
        <v>291</v>
      </c>
      <c r="KF2" s="171">
        <f>COLUMN()</f>
        <v>292</v>
      </c>
      <c r="KG2" s="171">
        <f>COLUMN()</f>
        <v>293</v>
      </c>
      <c r="KH2" s="171">
        <f>COLUMN()</f>
        <v>294</v>
      </c>
      <c r="KI2" s="171">
        <f>COLUMN()</f>
        <v>295</v>
      </c>
      <c r="KJ2" s="171">
        <f>COLUMN()</f>
        <v>296</v>
      </c>
      <c r="KK2" s="171">
        <f>COLUMN()</f>
        <v>297</v>
      </c>
      <c r="KL2" s="171">
        <f>COLUMN()</f>
        <v>298</v>
      </c>
      <c r="KM2" s="171">
        <f>COLUMN()</f>
        <v>299</v>
      </c>
      <c r="KN2" s="171">
        <f>COLUMN()</f>
        <v>300</v>
      </c>
      <c r="KO2" s="171">
        <f>COLUMN()</f>
        <v>301</v>
      </c>
      <c r="KP2" s="171">
        <f>COLUMN()</f>
        <v>302</v>
      </c>
      <c r="KQ2" s="171">
        <f>COLUMN()</f>
        <v>303</v>
      </c>
      <c r="KR2" s="171">
        <f>COLUMN()</f>
        <v>304</v>
      </c>
      <c r="KS2" s="171">
        <f>COLUMN()</f>
        <v>305</v>
      </c>
      <c r="KT2" s="171">
        <f>COLUMN()</f>
        <v>306</v>
      </c>
      <c r="KU2" s="171">
        <f>COLUMN()</f>
        <v>307</v>
      </c>
      <c r="KV2" s="171">
        <f>COLUMN()</f>
        <v>308</v>
      </c>
      <c r="KW2" s="171">
        <f>COLUMN()</f>
        <v>309</v>
      </c>
      <c r="KX2" s="171">
        <f>COLUMN()</f>
        <v>310</v>
      </c>
      <c r="KY2" s="171">
        <f>COLUMN()</f>
        <v>311</v>
      </c>
      <c r="KZ2" s="171">
        <f>COLUMN()</f>
        <v>312</v>
      </c>
      <c r="LA2" s="171">
        <f>COLUMN()</f>
        <v>313</v>
      </c>
      <c r="LB2" s="172">
        <f>COLUMN()</f>
        <v>314</v>
      </c>
      <c r="LC2" s="172">
        <f>COLUMN()</f>
        <v>315</v>
      </c>
      <c r="LD2" s="172">
        <f>COLUMN()</f>
        <v>316</v>
      </c>
      <c r="LE2" s="172">
        <f>COLUMN()</f>
        <v>317</v>
      </c>
      <c r="LF2" s="172">
        <f>COLUMN()</f>
        <v>318</v>
      </c>
      <c r="LG2" s="172">
        <f>COLUMN()</f>
        <v>319</v>
      </c>
      <c r="LH2" s="172">
        <f>COLUMN()</f>
        <v>320</v>
      </c>
      <c r="LI2" s="172">
        <f>COLUMN()</f>
        <v>321</v>
      </c>
      <c r="LJ2" s="171">
        <f>COLUMN()</f>
        <v>322</v>
      </c>
      <c r="LK2" s="171">
        <f>COLUMN()</f>
        <v>323</v>
      </c>
      <c r="LL2" s="172">
        <f>COLUMN()</f>
        <v>324</v>
      </c>
      <c r="LM2" s="171">
        <f>COLUMN()</f>
        <v>325</v>
      </c>
      <c r="LN2" s="171">
        <f>COLUMN()</f>
        <v>326</v>
      </c>
      <c r="LO2" s="171">
        <f>COLUMN()</f>
        <v>327</v>
      </c>
      <c r="LP2" s="171">
        <f>COLUMN()</f>
        <v>328</v>
      </c>
      <c r="LQ2" s="171">
        <f>COLUMN()</f>
        <v>329</v>
      </c>
      <c r="LR2" s="171">
        <f>COLUMN()</f>
        <v>330</v>
      </c>
      <c r="LS2" s="171">
        <f>COLUMN()</f>
        <v>331</v>
      </c>
    </row>
    <row r="3" spans="1:331" s="57" customFormat="1" ht="36.75" hidden="1" thickTop="1" thickBot="1" x14ac:dyDescent="0.25">
      <c r="A3" s="171" t="str">
        <f>SUBSTITUTE(ADDRESS(1,COLUMN(A1),4),"1","")</f>
        <v>A</v>
      </c>
      <c r="B3" s="171" t="str">
        <f t="shared" ref="B3" si="0">SUBSTITUTE(ADDRESS(1,COLUMN(B1),4),"1","")</f>
        <v>B</v>
      </c>
      <c r="C3" s="171" t="str">
        <f t="shared" ref="C3" si="1">SUBSTITUTE(ADDRESS(1,COLUMN(C1),4),"1","")</f>
        <v>C</v>
      </c>
      <c r="D3" s="171" t="str">
        <f t="shared" ref="D3:AH3" si="2">SUBSTITUTE(ADDRESS(1,COLUMN(D1),4),"1","")</f>
        <v>D</v>
      </c>
      <c r="E3" s="171" t="str">
        <f t="shared" si="2"/>
        <v>E</v>
      </c>
      <c r="F3" s="171" t="str">
        <f t="shared" si="2"/>
        <v>F</v>
      </c>
      <c r="G3" s="171" t="str">
        <f t="shared" ref="G3" si="3">SUBSTITUTE(ADDRESS(1,COLUMN(G1),4),"1","")</f>
        <v>G</v>
      </c>
      <c r="H3" s="348" t="str">
        <f t="shared" ref="H3" si="4">SUBSTITUTE(ADDRESS(1,COLUMN(H1),4),"1","")</f>
        <v>H</v>
      </c>
      <c r="I3" s="348" t="str">
        <f t="shared" si="2"/>
        <v>I</v>
      </c>
      <c r="J3" s="171" t="str">
        <f t="shared" si="2"/>
        <v>J</v>
      </c>
      <c r="K3" s="171" t="str">
        <f t="shared" si="2"/>
        <v>K</v>
      </c>
      <c r="L3" s="171" t="str">
        <f t="shared" si="2"/>
        <v>L</v>
      </c>
      <c r="M3" s="171" t="str">
        <f t="shared" ref="M3" si="5">SUBSTITUTE(ADDRESS(1,COLUMN(M1),4),"1","")</f>
        <v>M</v>
      </c>
      <c r="N3" s="171" t="str">
        <f t="shared" si="2"/>
        <v>N</v>
      </c>
      <c r="O3" s="171" t="str">
        <f t="shared" si="2"/>
        <v>O</v>
      </c>
      <c r="P3" s="171" t="str">
        <f t="shared" si="2"/>
        <v>P</v>
      </c>
      <c r="Q3" s="171" t="str">
        <f t="shared" si="2"/>
        <v>Q</v>
      </c>
      <c r="R3" s="171" t="str">
        <f t="shared" si="2"/>
        <v>R</v>
      </c>
      <c r="S3" s="171" t="str">
        <f t="shared" si="2"/>
        <v>S</v>
      </c>
      <c r="T3" s="171" t="str">
        <f t="shared" si="2"/>
        <v>T</v>
      </c>
      <c r="U3" s="171" t="str">
        <f t="shared" si="2"/>
        <v>U</v>
      </c>
      <c r="V3" s="171" t="str">
        <f t="shared" ref="V3" si="6">SUBSTITUTE(ADDRESS(1,COLUMN(V1),4),"1","")</f>
        <v>V</v>
      </c>
      <c r="W3" s="171"/>
      <c r="X3" s="171" t="str">
        <f t="shared" si="2"/>
        <v>X</v>
      </c>
      <c r="Y3" s="171" t="str">
        <f t="shared" si="2"/>
        <v>Y</v>
      </c>
      <c r="Z3" s="171" t="str">
        <f t="shared" si="2"/>
        <v>Z</v>
      </c>
      <c r="AA3" s="171" t="str">
        <f t="shared" si="2"/>
        <v>AA</v>
      </c>
      <c r="AB3" s="171" t="str">
        <f t="shared" si="2"/>
        <v>AB</v>
      </c>
      <c r="AC3" s="171" t="str">
        <f t="shared" si="2"/>
        <v>AC</v>
      </c>
      <c r="AD3" s="171" t="str">
        <f t="shared" si="2"/>
        <v>AD</v>
      </c>
      <c r="AE3" s="171" t="str">
        <f t="shared" si="2"/>
        <v>AE</v>
      </c>
      <c r="AF3" s="171" t="str">
        <f t="shared" si="2"/>
        <v>AF</v>
      </c>
      <c r="AG3" s="171" t="str">
        <f t="shared" si="2"/>
        <v>AG</v>
      </c>
      <c r="AH3" s="171" t="str">
        <f t="shared" si="2"/>
        <v>AH</v>
      </c>
      <c r="AI3" s="171" t="str">
        <f t="shared" ref="AI3:CA3" si="7">SUBSTITUTE(ADDRESS(1,COLUMN(AI1),4),"1","")</f>
        <v>AI</v>
      </c>
      <c r="AJ3" s="171" t="str">
        <f t="shared" si="7"/>
        <v>AJ</v>
      </c>
      <c r="AK3" s="171" t="str">
        <f t="shared" si="7"/>
        <v>AK</v>
      </c>
      <c r="AL3" s="171" t="str">
        <f t="shared" si="7"/>
        <v>AL</v>
      </c>
      <c r="AM3" s="171" t="str">
        <f t="shared" si="7"/>
        <v>AM</v>
      </c>
      <c r="AN3" s="171" t="str">
        <f t="shared" si="7"/>
        <v>AN</v>
      </c>
      <c r="AO3" s="171" t="str">
        <f t="shared" si="7"/>
        <v>AO</v>
      </c>
      <c r="AP3" s="171" t="str">
        <f t="shared" si="7"/>
        <v>AP</v>
      </c>
      <c r="AQ3" s="171" t="str">
        <f t="shared" si="7"/>
        <v>AQ</v>
      </c>
      <c r="AR3" s="171" t="str">
        <f t="shared" si="7"/>
        <v>AR</v>
      </c>
      <c r="AS3" s="171" t="str">
        <f t="shared" si="7"/>
        <v>AS</v>
      </c>
      <c r="AT3" s="171" t="str">
        <f t="shared" si="7"/>
        <v>AT</v>
      </c>
      <c r="AU3" s="171" t="str">
        <f t="shared" si="7"/>
        <v>AU</v>
      </c>
      <c r="AV3" s="171" t="str">
        <f t="shared" si="7"/>
        <v>AV</v>
      </c>
      <c r="AW3" s="171" t="str">
        <f t="shared" si="7"/>
        <v>AW</v>
      </c>
      <c r="AX3" s="171" t="str">
        <f t="shared" si="7"/>
        <v>AX</v>
      </c>
      <c r="AY3" s="171" t="str">
        <f t="shared" si="7"/>
        <v>AY</v>
      </c>
      <c r="AZ3" s="171" t="str">
        <f t="shared" si="7"/>
        <v>AZ</v>
      </c>
      <c r="BA3" s="171" t="str">
        <f t="shared" si="7"/>
        <v>BA</v>
      </c>
      <c r="BB3" s="171" t="str">
        <f t="shared" si="7"/>
        <v>BB</v>
      </c>
      <c r="BC3" s="171" t="str">
        <f t="shared" si="7"/>
        <v>BC</v>
      </c>
      <c r="BD3" s="171" t="str">
        <f t="shared" si="7"/>
        <v>BD</v>
      </c>
      <c r="BE3" s="171" t="str">
        <f t="shared" si="7"/>
        <v>BE</v>
      </c>
      <c r="BF3" s="171" t="str">
        <f t="shared" si="7"/>
        <v>BF</v>
      </c>
      <c r="BG3" s="171" t="str">
        <f t="shared" si="7"/>
        <v>BG</v>
      </c>
      <c r="BH3" s="171" t="str">
        <f t="shared" si="7"/>
        <v>BH</v>
      </c>
      <c r="BI3" s="171" t="str">
        <f t="shared" si="7"/>
        <v>BI</v>
      </c>
      <c r="BJ3" s="171" t="str">
        <f t="shared" si="7"/>
        <v>BJ</v>
      </c>
      <c r="BK3" s="171" t="str">
        <f t="shared" si="7"/>
        <v>BK</v>
      </c>
      <c r="BL3" s="171" t="str">
        <f t="shared" si="7"/>
        <v>BL</v>
      </c>
      <c r="BM3" s="171" t="str">
        <f t="shared" si="7"/>
        <v>BM</v>
      </c>
      <c r="BN3" s="171" t="str">
        <f t="shared" si="7"/>
        <v>BN</v>
      </c>
      <c r="BO3" s="171" t="str">
        <f t="shared" si="7"/>
        <v>BO</v>
      </c>
      <c r="BP3" s="171" t="str">
        <f t="shared" si="7"/>
        <v>BP</v>
      </c>
      <c r="BQ3" s="171" t="str">
        <f t="shared" si="7"/>
        <v>BQ</v>
      </c>
      <c r="BR3" s="171" t="str">
        <f t="shared" si="7"/>
        <v>BR</v>
      </c>
      <c r="BS3" s="171" t="str">
        <f t="shared" si="7"/>
        <v>BS</v>
      </c>
      <c r="BT3" s="171" t="str">
        <f t="shared" si="7"/>
        <v>BT</v>
      </c>
      <c r="BU3" s="171" t="str">
        <f t="shared" si="7"/>
        <v>BU</v>
      </c>
      <c r="BV3" s="171" t="str">
        <f t="shared" si="7"/>
        <v>BV</v>
      </c>
      <c r="BW3" s="171" t="str">
        <f t="shared" si="7"/>
        <v>BW</v>
      </c>
      <c r="BX3" s="171" t="str">
        <f t="shared" si="7"/>
        <v>BX</v>
      </c>
      <c r="BY3" s="171" t="str">
        <f t="shared" si="7"/>
        <v>BY</v>
      </c>
      <c r="BZ3" s="171" t="str">
        <f t="shared" si="7"/>
        <v>BZ</v>
      </c>
      <c r="CA3" s="171" t="str">
        <f t="shared" si="7"/>
        <v>CA</v>
      </c>
      <c r="CB3" s="171" t="str">
        <f t="shared" ref="CB3:EM3" si="8">SUBSTITUTE(ADDRESS(1,COLUMN(CB1),4),"1","")</f>
        <v>CB</v>
      </c>
      <c r="CC3" s="171" t="str">
        <f t="shared" si="8"/>
        <v>CC</v>
      </c>
      <c r="CD3" s="171" t="str">
        <f t="shared" si="8"/>
        <v>CD</v>
      </c>
      <c r="CE3" s="171" t="str">
        <f t="shared" si="8"/>
        <v>CE</v>
      </c>
      <c r="CF3" s="171" t="str">
        <f t="shared" si="8"/>
        <v>CF</v>
      </c>
      <c r="CG3" s="171" t="str">
        <f t="shared" si="8"/>
        <v>CG</v>
      </c>
      <c r="CH3" s="171" t="str">
        <f t="shared" si="8"/>
        <v>CH</v>
      </c>
      <c r="CI3" s="171" t="str">
        <f t="shared" si="8"/>
        <v>CI</v>
      </c>
      <c r="CJ3" s="171" t="str">
        <f t="shared" si="8"/>
        <v>CJ</v>
      </c>
      <c r="CK3" s="171" t="str">
        <f t="shared" si="8"/>
        <v>CK</v>
      </c>
      <c r="CL3" s="171" t="str">
        <f t="shared" si="8"/>
        <v>CL</v>
      </c>
      <c r="CM3" s="171" t="str">
        <f t="shared" si="8"/>
        <v>CM</v>
      </c>
      <c r="CN3" s="171" t="str">
        <f t="shared" si="8"/>
        <v>CN</v>
      </c>
      <c r="CO3" s="171" t="str">
        <f t="shared" si="8"/>
        <v>CO</v>
      </c>
      <c r="CP3" s="171" t="str">
        <f t="shared" si="8"/>
        <v>CP</v>
      </c>
      <c r="CQ3" s="171" t="str">
        <f t="shared" si="8"/>
        <v>CQ</v>
      </c>
      <c r="CR3" s="171" t="str">
        <f t="shared" si="8"/>
        <v>CR</v>
      </c>
      <c r="CS3" s="171" t="str">
        <f t="shared" si="8"/>
        <v>CS</v>
      </c>
      <c r="CT3" s="171" t="str">
        <f t="shared" si="8"/>
        <v>CT</v>
      </c>
      <c r="CU3" s="171" t="str">
        <f t="shared" si="8"/>
        <v>CU</v>
      </c>
      <c r="CV3" s="171" t="str">
        <f t="shared" si="8"/>
        <v>CV</v>
      </c>
      <c r="CW3" s="171" t="str">
        <f t="shared" si="8"/>
        <v>CW</v>
      </c>
      <c r="CX3" s="171" t="str">
        <f t="shared" si="8"/>
        <v>CX</v>
      </c>
      <c r="CY3" s="171" t="str">
        <f t="shared" si="8"/>
        <v>CY</v>
      </c>
      <c r="CZ3" s="171" t="str">
        <f t="shared" si="8"/>
        <v>CZ</v>
      </c>
      <c r="DA3" s="171" t="str">
        <f t="shared" si="8"/>
        <v>DA</v>
      </c>
      <c r="DB3" s="171" t="str">
        <f t="shared" si="8"/>
        <v>DB</v>
      </c>
      <c r="DC3" s="171" t="str">
        <f t="shared" si="8"/>
        <v>DC</v>
      </c>
      <c r="DD3" s="171" t="str">
        <f t="shared" si="8"/>
        <v>DD</v>
      </c>
      <c r="DE3" s="171" t="str">
        <f t="shared" si="8"/>
        <v>DE</v>
      </c>
      <c r="DF3" s="171" t="str">
        <f t="shared" si="8"/>
        <v>DF</v>
      </c>
      <c r="DG3" s="171" t="str">
        <f t="shared" si="8"/>
        <v>DG</v>
      </c>
      <c r="DH3" s="171" t="str">
        <f t="shared" si="8"/>
        <v>DH</v>
      </c>
      <c r="DI3" s="171" t="str">
        <f t="shared" si="8"/>
        <v>DI</v>
      </c>
      <c r="DJ3" s="171" t="str">
        <f t="shared" si="8"/>
        <v>DJ</v>
      </c>
      <c r="DK3" s="171" t="str">
        <f t="shared" si="8"/>
        <v>DK</v>
      </c>
      <c r="DL3" s="171" t="str">
        <f t="shared" si="8"/>
        <v>DL</v>
      </c>
      <c r="DM3" s="171" t="str">
        <f t="shared" si="8"/>
        <v>DM</v>
      </c>
      <c r="DN3" s="171" t="str">
        <f t="shared" si="8"/>
        <v>DN</v>
      </c>
      <c r="DO3" s="171" t="str">
        <f t="shared" si="8"/>
        <v>DO</v>
      </c>
      <c r="DP3" s="171" t="str">
        <f t="shared" si="8"/>
        <v>DP</v>
      </c>
      <c r="DQ3" s="171" t="str">
        <f t="shared" si="8"/>
        <v>DQ</v>
      </c>
      <c r="DR3" s="171" t="str">
        <f t="shared" si="8"/>
        <v>DR</v>
      </c>
      <c r="DS3" s="171" t="str">
        <f t="shared" si="8"/>
        <v>DS</v>
      </c>
      <c r="DT3" s="171" t="str">
        <f t="shared" si="8"/>
        <v>DT</v>
      </c>
      <c r="DU3" s="171" t="str">
        <f t="shared" si="8"/>
        <v>DU</v>
      </c>
      <c r="DV3" s="171" t="str">
        <f t="shared" si="8"/>
        <v>DV</v>
      </c>
      <c r="DW3" s="171" t="str">
        <f t="shared" si="8"/>
        <v>DW</v>
      </c>
      <c r="DX3" s="171" t="str">
        <f t="shared" si="8"/>
        <v>DX</v>
      </c>
      <c r="DY3" s="171" t="str">
        <f t="shared" si="8"/>
        <v>DY</v>
      </c>
      <c r="DZ3" s="171" t="str">
        <f t="shared" si="8"/>
        <v>DZ</v>
      </c>
      <c r="EA3" s="171" t="str">
        <f t="shared" si="8"/>
        <v>EA</v>
      </c>
      <c r="EB3" s="171" t="str">
        <f t="shared" si="8"/>
        <v>EB</v>
      </c>
      <c r="EC3" s="171" t="str">
        <f t="shared" si="8"/>
        <v>EC</v>
      </c>
      <c r="ED3" s="171" t="str">
        <f t="shared" si="8"/>
        <v>ED</v>
      </c>
      <c r="EE3" s="171" t="str">
        <f t="shared" si="8"/>
        <v>EE</v>
      </c>
      <c r="EF3" s="171" t="str">
        <f t="shared" si="8"/>
        <v>EF</v>
      </c>
      <c r="EG3" s="171" t="str">
        <f t="shared" si="8"/>
        <v>EG</v>
      </c>
      <c r="EH3" s="171" t="str">
        <f t="shared" si="8"/>
        <v>EH</v>
      </c>
      <c r="EI3" s="171" t="str">
        <f t="shared" si="8"/>
        <v>EI</v>
      </c>
      <c r="EJ3" s="171" t="str">
        <f t="shared" si="8"/>
        <v>EJ</v>
      </c>
      <c r="EK3" s="171" t="str">
        <f t="shared" si="8"/>
        <v>EK</v>
      </c>
      <c r="EL3" s="171" t="str">
        <f t="shared" si="8"/>
        <v>EL</v>
      </c>
      <c r="EM3" s="171" t="str">
        <f t="shared" si="8"/>
        <v>EM</v>
      </c>
      <c r="EN3" s="171" t="str">
        <f t="shared" ref="EN3:HG3" si="9">SUBSTITUTE(ADDRESS(1,COLUMN(EN1),4),"1","")</f>
        <v>EN</v>
      </c>
      <c r="EO3" s="171" t="str">
        <f t="shared" si="9"/>
        <v>EO</v>
      </c>
      <c r="EP3" s="171" t="str">
        <f t="shared" si="9"/>
        <v>EP</v>
      </c>
      <c r="EQ3" s="171" t="str">
        <f t="shared" si="9"/>
        <v>EQ</v>
      </c>
      <c r="ER3" s="171" t="str">
        <f t="shared" si="9"/>
        <v>ER</v>
      </c>
      <c r="ES3" s="171" t="str">
        <f t="shared" si="9"/>
        <v>ES</v>
      </c>
      <c r="ET3" s="171" t="str">
        <f t="shared" si="9"/>
        <v>ET</v>
      </c>
      <c r="EU3" s="171" t="str">
        <f t="shared" si="9"/>
        <v>EU</v>
      </c>
      <c r="EV3" s="171" t="str">
        <f t="shared" si="9"/>
        <v>EV</v>
      </c>
      <c r="EW3" s="171" t="str">
        <f t="shared" si="9"/>
        <v>EW</v>
      </c>
      <c r="EX3" s="171" t="str">
        <f t="shared" si="9"/>
        <v>EX</v>
      </c>
      <c r="EY3" s="171" t="str">
        <f t="shared" si="9"/>
        <v>EY</v>
      </c>
      <c r="EZ3" s="171" t="str">
        <f t="shared" si="9"/>
        <v>EZ</v>
      </c>
      <c r="FA3" s="171" t="str">
        <f t="shared" si="9"/>
        <v>FA</v>
      </c>
      <c r="FB3" s="171" t="str">
        <f t="shared" si="9"/>
        <v>FB</v>
      </c>
      <c r="FC3" s="171" t="str">
        <f t="shared" si="9"/>
        <v>FC</v>
      </c>
      <c r="FD3" s="171" t="str">
        <f t="shared" si="9"/>
        <v>FD</v>
      </c>
      <c r="FE3" s="171" t="str">
        <f t="shared" si="9"/>
        <v>FE</v>
      </c>
      <c r="FF3" s="171" t="str">
        <f t="shared" si="9"/>
        <v>FF</v>
      </c>
      <c r="FG3" s="171" t="str">
        <f t="shared" si="9"/>
        <v>FG</v>
      </c>
      <c r="FH3" s="171" t="str">
        <f t="shared" si="9"/>
        <v>FH</v>
      </c>
      <c r="FI3" s="171" t="str">
        <f t="shared" si="9"/>
        <v>FI</v>
      </c>
      <c r="FJ3" s="171" t="str">
        <f t="shared" si="9"/>
        <v>FJ</v>
      </c>
      <c r="FK3" s="171" t="str">
        <f t="shared" si="9"/>
        <v>FK</v>
      </c>
      <c r="FL3" s="171" t="str">
        <f t="shared" si="9"/>
        <v>FL</v>
      </c>
      <c r="FM3" s="171" t="str">
        <f t="shared" si="9"/>
        <v>FM</v>
      </c>
      <c r="FN3" s="171" t="str">
        <f t="shared" si="9"/>
        <v>FN</v>
      </c>
      <c r="FO3" s="171" t="str">
        <f t="shared" si="9"/>
        <v>FO</v>
      </c>
      <c r="FP3" s="171" t="str">
        <f t="shared" ref="FP3:FW3" si="10">SUBSTITUTE(ADDRESS(1,COLUMN(FP1),4),"1","")</f>
        <v>FP</v>
      </c>
      <c r="FQ3" s="111" t="str">
        <f t="shared" si="10"/>
        <v>FQ</v>
      </c>
      <c r="FR3" s="111" t="str">
        <f t="shared" si="10"/>
        <v>FR</v>
      </c>
      <c r="FS3" s="111" t="str">
        <f t="shared" si="10"/>
        <v>FS</v>
      </c>
      <c r="FT3" s="111" t="str">
        <f t="shared" si="10"/>
        <v>FT</v>
      </c>
      <c r="FU3" s="111" t="str">
        <f t="shared" si="10"/>
        <v>FU</v>
      </c>
      <c r="FV3" s="111" t="str">
        <f t="shared" si="10"/>
        <v>FV</v>
      </c>
      <c r="FW3" s="111" t="str">
        <f t="shared" si="10"/>
        <v>FW</v>
      </c>
      <c r="FX3" s="111" t="str">
        <f t="shared" si="9"/>
        <v>FX</v>
      </c>
      <c r="FY3" s="111" t="str">
        <f t="shared" si="9"/>
        <v>FY</v>
      </c>
      <c r="FZ3" s="111" t="str">
        <f t="shared" si="9"/>
        <v>FZ</v>
      </c>
      <c r="GA3" s="111" t="str">
        <f t="shared" si="9"/>
        <v>GA</v>
      </c>
      <c r="GB3" s="171" t="str">
        <f t="shared" si="9"/>
        <v>GB</v>
      </c>
      <c r="GC3" s="171" t="str">
        <f t="shared" si="9"/>
        <v>GC</v>
      </c>
      <c r="GD3" s="171" t="str">
        <f t="shared" si="9"/>
        <v>GD</v>
      </c>
      <c r="GE3" s="171" t="str">
        <f t="shared" si="9"/>
        <v>GE</v>
      </c>
      <c r="GF3" s="111" t="str">
        <f t="shared" si="9"/>
        <v>GF</v>
      </c>
      <c r="GG3" s="111" t="str">
        <f t="shared" si="9"/>
        <v>GG</v>
      </c>
      <c r="GH3" s="111" t="str">
        <f t="shared" si="9"/>
        <v>GH</v>
      </c>
      <c r="GI3" s="111" t="str">
        <f t="shared" si="9"/>
        <v>GI</v>
      </c>
      <c r="GJ3" s="111" t="str">
        <f t="shared" si="9"/>
        <v>GJ</v>
      </c>
      <c r="GK3" s="111" t="str">
        <f t="shared" si="9"/>
        <v>GK</v>
      </c>
      <c r="GL3" s="171" t="str">
        <f t="shared" si="9"/>
        <v>GL</v>
      </c>
      <c r="GM3" s="171" t="str">
        <f t="shared" si="9"/>
        <v>GM</v>
      </c>
      <c r="GN3" s="171" t="str">
        <f t="shared" si="9"/>
        <v>GN</v>
      </c>
      <c r="GO3" s="171" t="str">
        <f t="shared" si="9"/>
        <v>GO</v>
      </c>
      <c r="GP3" s="171" t="str">
        <f t="shared" si="9"/>
        <v>GP</v>
      </c>
      <c r="GQ3" s="171" t="str">
        <f t="shared" si="9"/>
        <v>GQ</v>
      </c>
      <c r="GR3" s="171" t="str">
        <f t="shared" si="9"/>
        <v>GR</v>
      </c>
      <c r="GS3" s="171" t="str">
        <f t="shared" si="9"/>
        <v>GS</v>
      </c>
      <c r="GT3" s="171" t="str">
        <f t="shared" si="9"/>
        <v>GT</v>
      </c>
      <c r="GU3" s="171" t="str">
        <f t="shared" si="9"/>
        <v>GU</v>
      </c>
      <c r="GV3" s="171" t="str">
        <f t="shared" si="9"/>
        <v>GV</v>
      </c>
      <c r="GW3" s="171" t="str">
        <f t="shared" si="9"/>
        <v>GW</v>
      </c>
      <c r="GX3" s="171" t="str">
        <f t="shared" si="9"/>
        <v>GX</v>
      </c>
      <c r="GY3" s="171" t="str">
        <f t="shared" si="9"/>
        <v>GY</v>
      </c>
      <c r="GZ3" s="171" t="str">
        <f t="shared" si="9"/>
        <v>GZ</v>
      </c>
      <c r="HA3" s="171" t="str">
        <f t="shared" si="9"/>
        <v>HA</v>
      </c>
      <c r="HB3" s="171" t="str">
        <f t="shared" si="9"/>
        <v>HB</v>
      </c>
      <c r="HC3" s="171" t="str">
        <f t="shared" si="9"/>
        <v>HC</v>
      </c>
      <c r="HD3" s="171" t="str">
        <f t="shared" si="9"/>
        <v>HD</v>
      </c>
      <c r="HE3" s="171" t="str">
        <f t="shared" si="9"/>
        <v>HE</v>
      </c>
      <c r="HF3" s="171" t="str">
        <f t="shared" si="9"/>
        <v>HF</v>
      </c>
      <c r="HG3" s="171" t="str">
        <f t="shared" si="9"/>
        <v>HG</v>
      </c>
      <c r="HH3" s="171" t="str">
        <f t="shared" ref="HH3:JS3" si="11">SUBSTITUTE(ADDRESS(1,COLUMN(HH1),4),"1","")</f>
        <v>HH</v>
      </c>
      <c r="HI3" s="171" t="str">
        <f t="shared" si="11"/>
        <v>HI</v>
      </c>
      <c r="HJ3" s="171" t="str">
        <f t="shared" si="11"/>
        <v>HJ</v>
      </c>
      <c r="HK3" s="171" t="str">
        <f t="shared" si="11"/>
        <v>HK</v>
      </c>
      <c r="HL3" s="171" t="str">
        <f t="shared" si="11"/>
        <v>HL</v>
      </c>
      <c r="HM3" s="171" t="str">
        <f t="shared" si="11"/>
        <v>HM</v>
      </c>
      <c r="HN3" s="171" t="str">
        <f t="shared" si="11"/>
        <v>HN</v>
      </c>
      <c r="HO3" s="171" t="str">
        <f t="shared" si="11"/>
        <v>HO</v>
      </c>
      <c r="HP3" s="171" t="str">
        <f t="shared" si="11"/>
        <v>HP</v>
      </c>
      <c r="HQ3" s="171" t="str">
        <f t="shared" si="11"/>
        <v>HQ</v>
      </c>
      <c r="HR3" s="171" t="str">
        <f t="shared" si="11"/>
        <v>HR</v>
      </c>
      <c r="HS3" s="171" t="str">
        <f t="shared" si="11"/>
        <v>HS</v>
      </c>
      <c r="HT3" s="171" t="str">
        <f t="shared" si="11"/>
        <v>HT</v>
      </c>
      <c r="HU3" s="171" t="str">
        <f t="shared" si="11"/>
        <v>HU</v>
      </c>
      <c r="HV3" s="171" t="str">
        <f t="shared" si="11"/>
        <v>HV</v>
      </c>
      <c r="HW3" s="171" t="str">
        <f t="shared" si="11"/>
        <v>HW</v>
      </c>
      <c r="HX3" s="171" t="str">
        <f t="shared" si="11"/>
        <v>HX</v>
      </c>
      <c r="HY3" s="171" t="str">
        <f t="shared" si="11"/>
        <v>HY</v>
      </c>
      <c r="HZ3" s="171" t="str">
        <f t="shared" si="11"/>
        <v>HZ</v>
      </c>
      <c r="IA3" s="171" t="str">
        <f t="shared" si="11"/>
        <v>IA</v>
      </c>
      <c r="IB3" s="171" t="str">
        <f t="shared" si="11"/>
        <v>IB</v>
      </c>
      <c r="IC3" s="171" t="str">
        <f t="shared" si="11"/>
        <v>IC</v>
      </c>
      <c r="ID3" s="171" t="str">
        <f t="shared" si="11"/>
        <v>ID</v>
      </c>
      <c r="IE3" s="171" t="str">
        <f t="shared" si="11"/>
        <v>IE</v>
      </c>
      <c r="IF3" s="171" t="str">
        <f t="shared" si="11"/>
        <v>IF</v>
      </c>
      <c r="IG3" s="171" t="str">
        <f t="shared" si="11"/>
        <v>IG</v>
      </c>
      <c r="IH3" s="171" t="str">
        <f t="shared" si="11"/>
        <v>IH</v>
      </c>
      <c r="II3" s="171" t="str">
        <f t="shared" si="11"/>
        <v>II</v>
      </c>
      <c r="IJ3" s="171" t="str">
        <f t="shared" si="11"/>
        <v>IJ</v>
      </c>
      <c r="IK3" s="171" t="str">
        <f t="shared" si="11"/>
        <v>IK</v>
      </c>
      <c r="IL3" s="171" t="str">
        <f t="shared" si="11"/>
        <v>IL</v>
      </c>
      <c r="IM3" s="171" t="str">
        <f t="shared" si="11"/>
        <v>IM</v>
      </c>
      <c r="IN3" s="171" t="str">
        <f t="shared" si="11"/>
        <v>IN</v>
      </c>
      <c r="IO3" s="171" t="str">
        <f t="shared" si="11"/>
        <v>IO</v>
      </c>
      <c r="IP3" s="171" t="str">
        <f t="shared" si="11"/>
        <v>IP</v>
      </c>
      <c r="IQ3" s="171" t="str">
        <f t="shared" si="11"/>
        <v>IQ</v>
      </c>
      <c r="IR3" s="171" t="str">
        <f t="shared" si="11"/>
        <v>IR</v>
      </c>
      <c r="IS3" s="171" t="str">
        <f t="shared" si="11"/>
        <v>IS</v>
      </c>
      <c r="IT3" s="171" t="str">
        <f t="shared" si="11"/>
        <v>IT</v>
      </c>
      <c r="IU3" s="171" t="str">
        <f t="shared" si="11"/>
        <v>IU</v>
      </c>
      <c r="IV3" s="171" t="str">
        <f t="shared" si="11"/>
        <v>IV</v>
      </c>
      <c r="IW3" s="171" t="str">
        <f t="shared" si="11"/>
        <v>IW</v>
      </c>
      <c r="IX3" s="171" t="str">
        <f t="shared" si="11"/>
        <v>IX</v>
      </c>
      <c r="IY3" s="171" t="str">
        <f t="shared" si="11"/>
        <v>IY</v>
      </c>
      <c r="IZ3" s="171" t="str">
        <f t="shared" si="11"/>
        <v>IZ</v>
      </c>
      <c r="JA3" s="171" t="str">
        <f t="shared" si="11"/>
        <v>JA</v>
      </c>
      <c r="JB3" s="171" t="str">
        <f t="shared" si="11"/>
        <v>JB</v>
      </c>
      <c r="JC3" s="171" t="str">
        <f t="shared" si="11"/>
        <v>JC</v>
      </c>
      <c r="JD3" s="171" t="str">
        <f t="shared" si="11"/>
        <v>JD</v>
      </c>
      <c r="JE3" s="171" t="str">
        <f t="shared" si="11"/>
        <v>JE</v>
      </c>
      <c r="JF3" s="171" t="str">
        <f t="shared" si="11"/>
        <v>JF</v>
      </c>
      <c r="JG3" s="171" t="str">
        <f t="shared" si="11"/>
        <v>JG</v>
      </c>
      <c r="JH3" s="171" t="str">
        <f t="shared" si="11"/>
        <v>JH</v>
      </c>
      <c r="JI3" s="171" t="str">
        <f t="shared" si="11"/>
        <v>JI</v>
      </c>
      <c r="JJ3" s="171" t="str">
        <f t="shared" si="11"/>
        <v>JJ</v>
      </c>
      <c r="JK3" s="171" t="str">
        <f t="shared" si="11"/>
        <v>JK</v>
      </c>
      <c r="JL3" s="171" t="str">
        <f t="shared" si="11"/>
        <v>JL</v>
      </c>
      <c r="JM3" s="171" t="str">
        <f t="shared" si="11"/>
        <v>JM</v>
      </c>
      <c r="JN3" s="171" t="str">
        <f t="shared" si="11"/>
        <v>JN</v>
      </c>
      <c r="JO3" s="171" t="str">
        <f t="shared" si="11"/>
        <v>JO</v>
      </c>
      <c r="JP3" s="171" t="str">
        <f t="shared" si="11"/>
        <v>JP</v>
      </c>
      <c r="JQ3" s="171" t="str">
        <f t="shared" si="11"/>
        <v>JQ</v>
      </c>
      <c r="JR3" s="171" t="str">
        <f t="shared" si="11"/>
        <v>JR</v>
      </c>
      <c r="JS3" s="171" t="str">
        <f t="shared" si="11"/>
        <v>JS</v>
      </c>
      <c r="JT3" s="171" t="str">
        <f t="shared" ref="JT3:LE3" si="12">SUBSTITUTE(ADDRESS(1,COLUMN(JT1),4),"1","")</f>
        <v>JT</v>
      </c>
      <c r="JU3" s="171" t="str">
        <f t="shared" si="12"/>
        <v>JU</v>
      </c>
      <c r="JV3" s="171" t="str">
        <f t="shared" si="12"/>
        <v>JV</v>
      </c>
      <c r="JW3" s="171" t="str">
        <f t="shared" si="12"/>
        <v>JW</v>
      </c>
      <c r="JX3" s="171" t="str">
        <f t="shared" si="12"/>
        <v>JX</v>
      </c>
      <c r="JY3" s="171" t="str">
        <f t="shared" si="12"/>
        <v>JY</v>
      </c>
      <c r="JZ3" s="171" t="str">
        <f t="shared" si="12"/>
        <v>JZ</v>
      </c>
      <c r="KA3" s="171" t="str">
        <f t="shared" si="12"/>
        <v>KA</v>
      </c>
      <c r="KB3" s="171" t="str">
        <f t="shared" si="12"/>
        <v>KB</v>
      </c>
      <c r="KC3" s="171" t="str">
        <f t="shared" si="12"/>
        <v>KC</v>
      </c>
      <c r="KD3" s="171" t="str">
        <f t="shared" si="12"/>
        <v>KD</v>
      </c>
      <c r="KE3" s="171" t="str">
        <f t="shared" si="12"/>
        <v>KE</v>
      </c>
      <c r="KF3" s="171" t="str">
        <f t="shared" si="12"/>
        <v>KF</v>
      </c>
      <c r="KG3" s="171" t="str">
        <f t="shared" si="12"/>
        <v>KG</v>
      </c>
      <c r="KH3" s="171" t="str">
        <f t="shared" si="12"/>
        <v>KH</v>
      </c>
      <c r="KI3" s="171" t="str">
        <f t="shared" si="12"/>
        <v>KI</v>
      </c>
      <c r="KJ3" s="171" t="str">
        <f t="shared" si="12"/>
        <v>KJ</v>
      </c>
      <c r="KK3" s="171" t="str">
        <f t="shared" si="12"/>
        <v>KK</v>
      </c>
      <c r="KL3" s="171" t="str">
        <f t="shared" si="12"/>
        <v>KL</v>
      </c>
      <c r="KM3" s="171" t="str">
        <f t="shared" si="12"/>
        <v>KM</v>
      </c>
      <c r="KN3" s="171" t="str">
        <f t="shared" si="12"/>
        <v>KN</v>
      </c>
      <c r="KO3" s="171" t="str">
        <f t="shared" si="12"/>
        <v>KO</v>
      </c>
      <c r="KP3" s="171" t="str">
        <f t="shared" si="12"/>
        <v>KP</v>
      </c>
      <c r="KQ3" s="171" t="str">
        <f t="shared" si="12"/>
        <v>KQ</v>
      </c>
      <c r="KR3" s="171" t="str">
        <f t="shared" si="12"/>
        <v>KR</v>
      </c>
      <c r="KS3" s="171" t="str">
        <f t="shared" si="12"/>
        <v>KS</v>
      </c>
      <c r="KT3" s="171" t="str">
        <f t="shared" si="12"/>
        <v>KT</v>
      </c>
      <c r="KU3" s="171" t="str">
        <f t="shared" si="12"/>
        <v>KU</v>
      </c>
      <c r="KV3" s="171" t="str">
        <f t="shared" si="12"/>
        <v>KV</v>
      </c>
      <c r="KW3" s="171" t="str">
        <f t="shared" si="12"/>
        <v>KW</v>
      </c>
      <c r="KX3" s="171" t="str">
        <f t="shared" si="12"/>
        <v>KX</v>
      </c>
      <c r="KY3" s="171" t="str">
        <f t="shared" si="12"/>
        <v>KY</v>
      </c>
      <c r="KZ3" s="171" t="str">
        <f t="shared" si="12"/>
        <v>KZ</v>
      </c>
      <c r="LA3" s="171" t="str">
        <f t="shared" si="12"/>
        <v>LA</v>
      </c>
      <c r="LB3" s="171" t="str">
        <f t="shared" si="12"/>
        <v>LB</v>
      </c>
      <c r="LC3" s="171" t="str">
        <f t="shared" si="12"/>
        <v>LC</v>
      </c>
      <c r="LD3" s="171" t="str">
        <f t="shared" si="12"/>
        <v>LD</v>
      </c>
      <c r="LE3" s="171" t="str">
        <f t="shared" si="12"/>
        <v>LE</v>
      </c>
      <c r="LF3" s="171" t="str">
        <f t="shared" ref="LF3:LS3" si="13">SUBSTITUTE(ADDRESS(1,COLUMN(LF1),4),"1","")</f>
        <v>LF</v>
      </c>
      <c r="LG3" s="171" t="str">
        <f t="shared" si="13"/>
        <v>LG</v>
      </c>
      <c r="LH3" s="171" t="str">
        <f t="shared" si="13"/>
        <v>LH</v>
      </c>
      <c r="LI3" s="171" t="str">
        <f t="shared" si="13"/>
        <v>LI</v>
      </c>
      <c r="LJ3" s="171" t="str">
        <f t="shared" si="13"/>
        <v>LJ</v>
      </c>
      <c r="LK3" s="171" t="str">
        <f t="shared" si="13"/>
        <v>LK</v>
      </c>
      <c r="LL3" s="171" t="str">
        <f t="shared" si="13"/>
        <v>LL</v>
      </c>
      <c r="LM3" s="171" t="str">
        <f t="shared" si="13"/>
        <v>LM</v>
      </c>
      <c r="LN3" s="171" t="str">
        <f t="shared" si="13"/>
        <v>LN</v>
      </c>
      <c r="LO3" s="171" t="str">
        <f t="shared" si="13"/>
        <v>LO</v>
      </c>
      <c r="LP3" s="171" t="str">
        <f t="shared" si="13"/>
        <v>LP</v>
      </c>
      <c r="LQ3" s="171" t="str">
        <f t="shared" si="13"/>
        <v>LQ</v>
      </c>
      <c r="LR3" s="171" t="str">
        <f t="shared" si="13"/>
        <v>LR</v>
      </c>
      <c r="LS3" s="171" t="str">
        <f t="shared" si="13"/>
        <v>LS</v>
      </c>
    </row>
    <row r="4" spans="1:331" s="13" customFormat="1" ht="15" customHeight="1" x14ac:dyDescent="0.2">
      <c r="A4" s="178"/>
      <c r="B4" s="249">
        <f>ROW()</f>
        <v>4</v>
      </c>
      <c r="C4" s="173"/>
      <c r="D4" s="173" t="s">
        <v>12</v>
      </c>
      <c r="E4" s="173"/>
      <c r="F4" s="350"/>
      <c r="G4" s="349"/>
      <c r="H4" s="62"/>
      <c r="I4" s="62"/>
      <c r="J4" s="62"/>
      <c r="K4" s="62"/>
      <c r="L4" s="62"/>
      <c r="M4" s="61"/>
      <c r="N4" s="62"/>
      <c r="O4" s="62"/>
      <c r="P4" s="62"/>
      <c r="Q4" s="63"/>
      <c r="R4" s="64" t="s">
        <v>13</v>
      </c>
      <c r="S4" s="65" t="s">
        <v>111</v>
      </c>
      <c r="T4" s="86"/>
      <c r="U4" s="64" t="s">
        <v>2506</v>
      </c>
      <c r="V4" s="61"/>
      <c r="W4" s="62"/>
      <c r="X4" s="61"/>
      <c r="Y4" s="245"/>
      <c r="Z4" s="245"/>
      <c r="AA4" s="245"/>
      <c r="AB4" s="245"/>
      <c r="AC4" s="245"/>
      <c r="AD4" s="245"/>
      <c r="AE4" s="245"/>
      <c r="AF4" s="245"/>
      <c r="AG4" s="195"/>
      <c r="AH4" s="453" t="s">
        <v>15</v>
      </c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195"/>
      <c r="AX4" s="453" t="s">
        <v>15</v>
      </c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195"/>
      <c r="DW4" s="453" t="s">
        <v>15</v>
      </c>
      <c r="DX4" s="113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/>
      <c r="EK4" s="114"/>
      <c r="EL4" s="114"/>
      <c r="EM4" s="114"/>
      <c r="EN4" s="114"/>
      <c r="EO4" s="114"/>
      <c r="EP4" s="114"/>
      <c r="EQ4" s="114"/>
      <c r="ER4" s="114"/>
      <c r="ES4" s="114"/>
      <c r="ET4" s="114"/>
      <c r="EU4" s="114"/>
      <c r="EV4" s="114"/>
      <c r="EW4" s="114"/>
      <c r="EX4" s="114"/>
      <c r="EY4" s="114"/>
      <c r="EZ4" s="114"/>
      <c r="FA4" s="114"/>
      <c r="FB4" s="114"/>
      <c r="FC4" s="114"/>
      <c r="FD4" s="114"/>
      <c r="FE4" s="114"/>
      <c r="FF4" s="114"/>
      <c r="FG4" s="114"/>
      <c r="FH4" s="114"/>
      <c r="FI4" s="114"/>
      <c r="FJ4" s="114"/>
      <c r="FK4" s="114"/>
      <c r="FL4" s="114"/>
      <c r="FM4" s="114"/>
      <c r="FN4" s="114"/>
      <c r="FO4" s="114"/>
      <c r="FP4" s="114"/>
      <c r="FQ4" s="386"/>
      <c r="FR4" s="386"/>
      <c r="FS4" s="386"/>
      <c r="FT4" s="386"/>
      <c r="FU4" s="386"/>
      <c r="FV4" s="386"/>
      <c r="FW4" s="386"/>
      <c r="FX4" s="386"/>
      <c r="FY4" s="386"/>
      <c r="FZ4" s="386"/>
      <c r="GA4" s="386"/>
      <c r="GB4" s="114"/>
      <c r="GC4" s="114"/>
      <c r="GD4" s="114"/>
      <c r="GE4" s="114"/>
      <c r="GF4" s="386"/>
      <c r="GG4" s="386"/>
      <c r="GH4" s="386"/>
      <c r="GI4" s="386"/>
      <c r="GJ4" s="386"/>
      <c r="GK4" s="386"/>
      <c r="GL4" s="114"/>
      <c r="GM4" s="114"/>
      <c r="GN4" s="114"/>
      <c r="GO4" s="114"/>
      <c r="GP4" s="114"/>
      <c r="GQ4" s="114"/>
      <c r="GR4" s="114"/>
      <c r="GS4" s="114"/>
      <c r="GT4" s="114"/>
      <c r="GU4" s="114"/>
      <c r="GV4" s="114"/>
      <c r="GW4" s="114"/>
      <c r="GX4" s="114"/>
      <c r="GY4" s="114"/>
      <c r="GZ4" s="114"/>
      <c r="HA4" s="114"/>
      <c r="HB4" s="114"/>
      <c r="HC4" s="114"/>
      <c r="HD4" s="114"/>
      <c r="HE4" s="114"/>
      <c r="HF4" s="114"/>
      <c r="HG4" s="114"/>
      <c r="HH4" s="114"/>
      <c r="HI4" s="114"/>
      <c r="HJ4" s="114"/>
      <c r="HK4" s="114"/>
      <c r="HL4" s="114"/>
      <c r="HM4" s="114"/>
      <c r="HN4" s="114"/>
      <c r="HO4" s="114"/>
      <c r="HP4" s="114"/>
      <c r="HQ4" s="114"/>
      <c r="HR4" s="114"/>
      <c r="HS4" s="114"/>
      <c r="HT4" s="114"/>
      <c r="HU4" s="114"/>
      <c r="HV4" s="114"/>
      <c r="HW4" s="114"/>
      <c r="HX4" s="114"/>
      <c r="HY4" s="114"/>
      <c r="HZ4" s="114"/>
      <c r="IA4" s="114"/>
      <c r="IB4" s="114"/>
      <c r="IC4" s="114"/>
      <c r="ID4" s="114"/>
      <c r="IE4" s="114"/>
      <c r="IF4" s="114"/>
      <c r="IG4" s="114"/>
      <c r="IH4" s="114"/>
      <c r="II4" s="114"/>
      <c r="IJ4" s="114"/>
      <c r="IK4" s="114"/>
      <c r="IL4" s="114"/>
      <c r="IM4" s="114"/>
      <c r="IN4" s="114"/>
      <c r="IO4" s="114"/>
      <c r="IP4" s="114"/>
      <c r="IQ4" s="114"/>
      <c r="IR4" s="114"/>
      <c r="IS4" s="114"/>
      <c r="IT4" s="114"/>
      <c r="IU4" s="114"/>
      <c r="IV4" s="114"/>
      <c r="IW4" s="114"/>
      <c r="IX4" s="114"/>
      <c r="IY4" s="115"/>
      <c r="IZ4" s="195"/>
      <c r="JA4" s="453" t="s">
        <v>15</v>
      </c>
      <c r="JB4" s="140"/>
      <c r="JC4" s="141"/>
      <c r="JD4" s="141"/>
      <c r="JE4" s="141"/>
      <c r="JF4" s="141"/>
      <c r="JG4" s="141"/>
      <c r="JH4" s="141"/>
      <c r="JI4" s="141"/>
      <c r="JJ4" s="141"/>
      <c r="JK4" s="141"/>
      <c r="JL4" s="141"/>
      <c r="JM4" s="141"/>
      <c r="JN4" s="141"/>
      <c r="JO4" s="141"/>
      <c r="JP4" s="141"/>
      <c r="JQ4" s="141"/>
      <c r="JR4" s="141"/>
      <c r="JS4" s="141"/>
      <c r="JT4" s="141"/>
      <c r="JU4" s="141"/>
      <c r="JV4" s="141"/>
      <c r="JW4" s="141"/>
      <c r="JX4" s="141"/>
      <c r="JY4" s="141"/>
      <c r="JZ4" s="141"/>
      <c r="KA4" s="141"/>
      <c r="KB4" s="141"/>
      <c r="KC4" s="141"/>
      <c r="KD4" s="141"/>
      <c r="KE4" s="141"/>
      <c r="KF4" s="141"/>
      <c r="KG4" s="141"/>
      <c r="KH4" s="141"/>
      <c r="KI4" s="141"/>
      <c r="KJ4" s="141"/>
      <c r="KK4" s="141"/>
      <c r="KL4" s="141"/>
      <c r="KM4" s="141"/>
      <c r="KN4" s="141"/>
      <c r="KO4" s="141"/>
      <c r="KP4" s="141"/>
      <c r="KQ4" s="141"/>
      <c r="KR4" s="141"/>
      <c r="KS4" s="141"/>
      <c r="KT4" s="141"/>
      <c r="KU4" s="141"/>
      <c r="KV4" s="141"/>
      <c r="KW4" s="141"/>
      <c r="KX4" s="141"/>
      <c r="KY4" s="141"/>
      <c r="KZ4" s="141"/>
      <c r="LA4" s="141"/>
      <c r="LB4" s="141"/>
      <c r="LC4" s="142"/>
      <c r="LD4" s="195"/>
      <c r="LE4" s="453" t="s">
        <v>15</v>
      </c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</row>
    <row r="5" spans="1:331" s="1" customFormat="1" ht="60" customHeight="1" x14ac:dyDescent="0.2">
      <c r="A5" s="179" t="s">
        <v>16</v>
      </c>
      <c r="B5" s="249">
        <f>ROW()</f>
        <v>5</v>
      </c>
      <c r="C5" s="180" t="s">
        <v>17</v>
      </c>
      <c r="D5" s="180" t="s">
        <v>18</v>
      </c>
      <c r="E5" s="181" t="s">
        <v>19</v>
      </c>
      <c r="F5" s="340" t="s">
        <v>20</v>
      </c>
      <c r="G5" s="341" t="s">
        <v>21</v>
      </c>
      <c r="H5" s="67" t="s">
        <v>2512</v>
      </c>
      <c r="I5" s="351" t="s">
        <v>22</v>
      </c>
      <c r="J5" s="267" t="s">
        <v>23</v>
      </c>
      <c r="K5" s="66" t="s">
        <v>24</v>
      </c>
      <c r="L5" s="267" t="s">
        <v>25</v>
      </c>
      <c r="M5" s="67" t="s">
        <v>2513</v>
      </c>
      <c r="N5" s="351" t="s">
        <v>26</v>
      </c>
      <c r="O5" s="161" t="s">
        <v>27</v>
      </c>
      <c r="P5" s="66" t="s">
        <v>28</v>
      </c>
      <c r="Q5" s="267" t="s">
        <v>25</v>
      </c>
      <c r="R5" s="68" t="s">
        <v>29</v>
      </c>
      <c r="S5" s="69" t="s">
        <v>30</v>
      </c>
      <c r="T5" s="70" t="s">
        <v>31</v>
      </c>
      <c r="U5" s="87" t="s">
        <v>2507</v>
      </c>
      <c r="V5" s="334" t="s">
        <v>2496</v>
      </c>
      <c r="W5" s="334" t="s">
        <v>2502</v>
      </c>
      <c r="X5" s="338" t="s">
        <v>6</v>
      </c>
      <c r="Y5" s="268"/>
      <c r="Z5" s="268"/>
      <c r="AA5" s="268"/>
      <c r="AB5" s="268" t="s">
        <v>17</v>
      </c>
      <c r="AC5" s="268" t="s">
        <v>18</v>
      </c>
      <c r="AD5" s="268" t="s">
        <v>19</v>
      </c>
      <c r="AE5" s="268"/>
      <c r="AF5" s="268"/>
      <c r="AG5" s="447" t="s">
        <v>14</v>
      </c>
      <c r="AH5" s="454"/>
      <c r="AI5" s="448" t="s">
        <v>33</v>
      </c>
      <c r="AJ5" s="449"/>
      <c r="AK5" s="449"/>
      <c r="AL5" s="449"/>
      <c r="AM5" s="449"/>
      <c r="AN5" s="449"/>
      <c r="AO5" s="449"/>
      <c r="AP5" s="449"/>
      <c r="AQ5" s="449"/>
      <c r="AR5" s="449"/>
      <c r="AS5" s="449"/>
      <c r="AT5" s="449"/>
      <c r="AU5" s="449"/>
      <c r="AV5" s="450"/>
      <c r="AW5" s="447" t="s">
        <v>14</v>
      </c>
      <c r="AX5" s="454"/>
      <c r="AY5" s="451" t="s">
        <v>34</v>
      </c>
      <c r="AZ5" s="446"/>
      <c r="BA5" s="446"/>
      <c r="BB5" s="446"/>
      <c r="BC5" s="446"/>
      <c r="BD5" s="452"/>
      <c r="BE5" s="445" t="s">
        <v>35</v>
      </c>
      <c r="BF5" s="446"/>
      <c r="BG5" s="446"/>
      <c r="BH5" s="446"/>
      <c r="BI5" s="446"/>
      <c r="BJ5" s="446"/>
      <c r="BK5" s="445" t="s">
        <v>36</v>
      </c>
      <c r="BL5" s="446"/>
      <c r="BM5" s="446"/>
      <c r="BN5" s="446"/>
      <c r="BO5" s="446"/>
      <c r="BP5" s="446"/>
      <c r="BQ5" s="445" t="s">
        <v>37</v>
      </c>
      <c r="BR5" s="446"/>
      <c r="BS5" s="446"/>
      <c r="BT5" s="446"/>
      <c r="BU5" s="446"/>
      <c r="BV5" s="446"/>
      <c r="BW5" s="445" t="s">
        <v>38</v>
      </c>
      <c r="BX5" s="446"/>
      <c r="BY5" s="446"/>
      <c r="BZ5" s="446"/>
      <c r="CA5" s="446"/>
      <c r="CB5" s="446"/>
      <c r="CC5" s="445" t="s">
        <v>39</v>
      </c>
      <c r="CD5" s="446"/>
      <c r="CE5" s="446"/>
      <c r="CF5" s="446"/>
      <c r="CG5" s="446"/>
      <c r="CH5" s="446"/>
      <c r="CI5" s="445" t="s">
        <v>40</v>
      </c>
      <c r="CJ5" s="446"/>
      <c r="CK5" s="446"/>
      <c r="CL5" s="446"/>
      <c r="CM5" s="446"/>
      <c r="CN5" s="446"/>
      <c r="CO5" s="446"/>
      <c r="CP5" s="446"/>
      <c r="CQ5" s="452"/>
      <c r="CR5" s="445" t="s">
        <v>41</v>
      </c>
      <c r="CS5" s="446"/>
      <c r="CT5" s="446"/>
      <c r="CU5" s="446"/>
      <c r="CV5" s="446"/>
      <c r="CW5" s="446"/>
      <c r="CX5" s="445" t="s">
        <v>42</v>
      </c>
      <c r="CY5" s="446"/>
      <c r="CZ5" s="446"/>
      <c r="DA5" s="446"/>
      <c r="DB5" s="445" t="s">
        <v>43</v>
      </c>
      <c r="DC5" s="446"/>
      <c r="DD5" s="446"/>
      <c r="DE5" s="446"/>
      <c r="DF5" s="446"/>
      <c r="DG5" s="446"/>
      <c r="DH5" s="446"/>
      <c r="DI5" s="446"/>
      <c r="DJ5" s="446"/>
      <c r="DK5" s="452"/>
      <c r="DL5" s="445" t="s">
        <v>44</v>
      </c>
      <c r="DM5" s="446"/>
      <c r="DN5" s="446"/>
      <c r="DO5" s="446"/>
      <c r="DP5" s="446"/>
      <c r="DQ5" s="446"/>
      <c r="DR5" s="446"/>
      <c r="DS5" s="446"/>
      <c r="DT5" s="446"/>
      <c r="DU5" s="457"/>
      <c r="DV5" s="447" t="s">
        <v>14</v>
      </c>
      <c r="DW5" s="454"/>
      <c r="DX5" s="458" t="s">
        <v>45</v>
      </c>
      <c r="DY5" s="438"/>
      <c r="DZ5" s="438"/>
      <c r="EA5" s="439"/>
      <c r="EB5" s="437" t="s">
        <v>46</v>
      </c>
      <c r="EC5" s="438"/>
      <c r="ED5" s="438"/>
      <c r="EE5" s="439"/>
      <c r="EF5" s="437" t="s">
        <v>47</v>
      </c>
      <c r="EG5" s="438"/>
      <c r="EH5" s="438"/>
      <c r="EI5" s="438"/>
      <c r="EJ5" s="438"/>
      <c r="EK5" s="438"/>
      <c r="EL5" s="438"/>
      <c r="EM5" s="438"/>
      <c r="EN5" s="438"/>
      <c r="EO5" s="439"/>
      <c r="EP5" s="437" t="s">
        <v>48</v>
      </c>
      <c r="EQ5" s="438"/>
      <c r="ER5" s="438"/>
      <c r="ES5" s="438"/>
      <c r="ET5" s="439"/>
      <c r="EU5" s="465" t="s">
        <v>49</v>
      </c>
      <c r="EV5" s="466"/>
      <c r="EW5" s="466"/>
      <c r="EX5" s="466"/>
      <c r="EY5" s="437" t="s">
        <v>50</v>
      </c>
      <c r="EZ5" s="438"/>
      <c r="FA5" s="438"/>
      <c r="FB5" s="438"/>
      <c r="FC5" s="438"/>
      <c r="FD5" s="438"/>
      <c r="FE5" s="438"/>
      <c r="FF5" s="438"/>
      <c r="FG5" s="438"/>
      <c r="FH5" s="438"/>
      <c r="FI5" s="439"/>
      <c r="FJ5" s="437" t="s">
        <v>51</v>
      </c>
      <c r="FK5" s="438"/>
      <c r="FL5" s="438"/>
      <c r="FM5" s="438"/>
      <c r="FN5" s="438"/>
      <c r="FO5" s="438"/>
      <c r="FP5" s="438"/>
      <c r="FQ5" s="439"/>
      <c r="FR5" s="437" t="s">
        <v>2550</v>
      </c>
      <c r="FS5" s="438"/>
      <c r="FT5" s="438"/>
      <c r="FU5" s="438"/>
      <c r="FV5" s="438"/>
      <c r="FW5" s="438"/>
      <c r="FX5" s="437" t="s">
        <v>52</v>
      </c>
      <c r="FY5" s="438"/>
      <c r="FZ5" s="438"/>
      <c r="GA5" s="438"/>
      <c r="GB5" s="438"/>
      <c r="GC5" s="438"/>
      <c r="GD5" s="438"/>
      <c r="GE5" s="439"/>
      <c r="GF5" s="437" t="s">
        <v>2551</v>
      </c>
      <c r="GG5" s="438"/>
      <c r="GH5" s="438"/>
      <c r="GI5" s="438"/>
      <c r="GJ5" s="438"/>
      <c r="GK5" s="438"/>
      <c r="GL5" s="437" t="s">
        <v>53</v>
      </c>
      <c r="GM5" s="438"/>
      <c r="GN5" s="438"/>
      <c r="GO5" s="438"/>
      <c r="GP5" s="438"/>
      <c r="GQ5" s="438"/>
      <c r="GR5" s="438"/>
      <c r="GS5" s="438"/>
      <c r="GT5" s="438"/>
      <c r="GU5" s="438"/>
      <c r="GV5" s="438"/>
      <c r="GW5" s="439"/>
      <c r="GX5" s="437" t="s">
        <v>54</v>
      </c>
      <c r="GY5" s="438"/>
      <c r="GZ5" s="438"/>
      <c r="HA5" s="438"/>
      <c r="HB5" s="438"/>
      <c r="HC5" s="438"/>
      <c r="HD5" s="438"/>
      <c r="HE5" s="438"/>
      <c r="HF5" s="438"/>
      <c r="HG5" s="438"/>
      <c r="HH5" s="438"/>
      <c r="HI5" s="438"/>
      <c r="HJ5" s="438"/>
      <c r="HK5" s="438"/>
      <c r="HL5" s="438"/>
      <c r="HM5" s="438"/>
      <c r="HN5" s="439"/>
      <c r="HO5" s="437" t="s">
        <v>55</v>
      </c>
      <c r="HP5" s="438"/>
      <c r="HQ5" s="438"/>
      <c r="HR5" s="438"/>
      <c r="HS5" s="438"/>
      <c r="HT5" s="438"/>
      <c r="HU5" s="438"/>
      <c r="HV5" s="438"/>
      <c r="HW5" s="438"/>
      <c r="HX5" s="438"/>
      <c r="HY5" s="438"/>
      <c r="HZ5" s="438"/>
      <c r="IA5" s="438"/>
      <c r="IB5" s="438"/>
      <c r="IC5" s="438"/>
      <c r="ID5" s="438"/>
      <c r="IE5" s="439"/>
      <c r="IF5" s="437" t="s">
        <v>43</v>
      </c>
      <c r="IG5" s="438"/>
      <c r="IH5" s="438"/>
      <c r="II5" s="438"/>
      <c r="IJ5" s="438"/>
      <c r="IK5" s="438"/>
      <c r="IL5" s="438"/>
      <c r="IM5" s="438"/>
      <c r="IN5" s="438"/>
      <c r="IO5" s="439"/>
      <c r="IP5" s="437" t="s">
        <v>44</v>
      </c>
      <c r="IQ5" s="438"/>
      <c r="IR5" s="438"/>
      <c r="IS5" s="438"/>
      <c r="IT5" s="438"/>
      <c r="IU5" s="438"/>
      <c r="IV5" s="438"/>
      <c r="IW5" s="438"/>
      <c r="IX5" s="438"/>
      <c r="IY5" s="467"/>
      <c r="IZ5" s="447" t="s">
        <v>14</v>
      </c>
      <c r="JA5" s="454"/>
      <c r="JB5" s="459" t="s">
        <v>56</v>
      </c>
      <c r="JC5" s="460"/>
      <c r="JD5" s="460"/>
      <c r="JE5" s="460"/>
      <c r="JF5" s="460"/>
      <c r="JG5" s="460"/>
      <c r="JH5" s="461" t="s">
        <v>39</v>
      </c>
      <c r="JI5" s="460"/>
      <c r="JJ5" s="460"/>
      <c r="JK5" s="460"/>
      <c r="JL5" s="460"/>
      <c r="JM5" s="460"/>
      <c r="JN5" s="461" t="s">
        <v>57</v>
      </c>
      <c r="JO5" s="460"/>
      <c r="JP5" s="460"/>
      <c r="JQ5" s="460"/>
      <c r="JR5" s="460"/>
      <c r="JS5" s="460"/>
      <c r="JT5" s="461" t="s">
        <v>58</v>
      </c>
      <c r="JU5" s="460"/>
      <c r="JV5" s="460"/>
      <c r="JW5" s="460"/>
      <c r="JX5" s="460"/>
      <c r="JY5" s="460"/>
      <c r="JZ5" s="461" t="s">
        <v>41</v>
      </c>
      <c r="KA5" s="460"/>
      <c r="KB5" s="460"/>
      <c r="KC5" s="460"/>
      <c r="KD5" s="460"/>
      <c r="KE5" s="473"/>
      <c r="KF5" s="461" t="s">
        <v>59</v>
      </c>
      <c r="KG5" s="460"/>
      <c r="KH5" s="460"/>
      <c r="KI5" s="473"/>
      <c r="KJ5" s="461" t="s">
        <v>43</v>
      </c>
      <c r="KK5" s="460"/>
      <c r="KL5" s="460"/>
      <c r="KM5" s="460"/>
      <c r="KN5" s="460"/>
      <c r="KO5" s="460"/>
      <c r="KP5" s="460"/>
      <c r="KQ5" s="460"/>
      <c r="KR5" s="460"/>
      <c r="KS5" s="473"/>
      <c r="KT5" s="461" t="s">
        <v>44</v>
      </c>
      <c r="KU5" s="460"/>
      <c r="KV5" s="460"/>
      <c r="KW5" s="460"/>
      <c r="KX5" s="460"/>
      <c r="KY5" s="460"/>
      <c r="KZ5" s="460"/>
      <c r="LA5" s="460"/>
      <c r="LB5" s="460"/>
      <c r="LC5" s="474"/>
      <c r="LD5" s="447" t="s">
        <v>14</v>
      </c>
      <c r="LE5" s="454"/>
      <c r="LF5" s="448" t="s">
        <v>61</v>
      </c>
      <c r="LG5" s="449"/>
      <c r="LH5" s="449"/>
      <c r="LI5" s="449"/>
      <c r="LJ5" s="449"/>
      <c r="LK5" s="449"/>
      <c r="LL5" s="449"/>
      <c r="LM5" s="449"/>
      <c r="LN5" s="449"/>
      <c r="LO5" s="449"/>
      <c r="LP5" s="449"/>
      <c r="LQ5" s="449"/>
      <c r="LR5" s="449"/>
      <c r="LS5" s="450"/>
    </row>
    <row r="6" spans="1:331" s="7" customFormat="1" ht="12.6" customHeight="1" x14ac:dyDescent="0.2">
      <c r="A6" s="182"/>
      <c r="B6" s="249">
        <f>ROW()</f>
        <v>6</v>
      </c>
      <c r="C6" s="183"/>
      <c r="D6" s="183"/>
      <c r="E6" s="184"/>
      <c r="F6" s="342"/>
      <c r="G6" s="343"/>
      <c r="H6" s="78"/>
      <c r="I6" s="352"/>
      <c r="J6" s="77"/>
      <c r="K6" s="71"/>
      <c r="L6" s="72"/>
      <c r="M6" s="73"/>
      <c r="N6" s="355"/>
      <c r="O6" s="76"/>
      <c r="P6" s="71"/>
      <c r="Q6" s="72"/>
      <c r="R6" s="74"/>
      <c r="S6" s="73"/>
      <c r="T6" s="75"/>
      <c r="U6" s="87"/>
      <c r="V6" s="72"/>
      <c r="W6" s="72"/>
      <c r="X6" s="241"/>
      <c r="Y6" s="246"/>
      <c r="Z6" s="246"/>
      <c r="AA6" s="246"/>
      <c r="AB6" s="246"/>
      <c r="AC6" s="246"/>
      <c r="AD6" s="246"/>
      <c r="AE6" s="246"/>
      <c r="AF6" s="246"/>
      <c r="AG6" s="447"/>
      <c r="AH6" s="454"/>
      <c r="AI6" s="286"/>
      <c r="AJ6" s="234" t="s">
        <v>62</v>
      </c>
      <c r="AK6" s="156"/>
      <c r="AL6" s="156"/>
      <c r="AM6" s="455" t="s">
        <v>32</v>
      </c>
      <c r="AN6" s="456"/>
      <c r="AO6" s="36" t="s">
        <v>63</v>
      </c>
      <c r="AP6" s="37"/>
      <c r="AQ6" s="37"/>
      <c r="AR6" s="37"/>
      <c r="AS6" s="282"/>
      <c r="AT6" s="156"/>
      <c r="AU6" s="156"/>
      <c r="AV6" s="282" t="s">
        <v>64</v>
      </c>
      <c r="AW6" s="447"/>
      <c r="AX6" s="454"/>
      <c r="AY6" s="290"/>
      <c r="AZ6" s="234" t="s">
        <v>62</v>
      </c>
      <c r="BA6" s="98"/>
      <c r="BB6" s="98"/>
      <c r="BC6" s="98" t="s">
        <v>63</v>
      </c>
      <c r="BD6" s="99"/>
      <c r="BE6" s="292"/>
      <c r="BF6" s="234" t="s">
        <v>62</v>
      </c>
      <c r="BG6" s="98"/>
      <c r="BH6" s="98"/>
      <c r="BI6" s="98" t="s">
        <v>63</v>
      </c>
      <c r="BJ6" s="293"/>
      <c r="BK6" s="292"/>
      <c r="BL6" s="234" t="s">
        <v>62</v>
      </c>
      <c r="BM6" s="98"/>
      <c r="BN6" s="98"/>
      <c r="BO6" s="98" t="s">
        <v>63</v>
      </c>
      <c r="BP6" s="293"/>
      <c r="BQ6" s="292"/>
      <c r="BR6" s="234" t="s">
        <v>62</v>
      </c>
      <c r="BS6" s="98"/>
      <c r="BT6" s="98"/>
      <c r="BU6" s="98" t="s">
        <v>63</v>
      </c>
      <c r="BV6" s="293"/>
      <c r="BW6" s="292"/>
      <c r="BX6" s="234" t="s">
        <v>62</v>
      </c>
      <c r="BY6" s="98"/>
      <c r="BZ6" s="98"/>
      <c r="CA6" s="98" t="s">
        <v>63</v>
      </c>
      <c r="CB6" s="293"/>
      <c r="CC6" s="292"/>
      <c r="CD6" s="234" t="s">
        <v>62</v>
      </c>
      <c r="CE6" s="98"/>
      <c r="CF6" s="98"/>
      <c r="CG6" s="98" t="s">
        <v>63</v>
      </c>
      <c r="CH6" s="293"/>
      <c r="CI6" s="292"/>
      <c r="CJ6" s="234" t="s">
        <v>62</v>
      </c>
      <c r="CK6" s="98"/>
      <c r="CL6" s="98"/>
      <c r="CM6" s="98" t="s">
        <v>63</v>
      </c>
      <c r="CN6" s="99"/>
      <c r="CO6" s="98"/>
      <c r="CP6" s="98"/>
      <c r="CQ6" s="295" t="s">
        <v>65</v>
      </c>
      <c r="CR6" s="292"/>
      <c r="CS6" s="234" t="s">
        <v>62</v>
      </c>
      <c r="CT6" s="98"/>
      <c r="CU6" s="98"/>
      <c r="CV6" s="98" t="s">
        <v>63</v>
      </c>
      <c r="CW6" s="99"/>
      <c r="CX6" s="292"/>
      <c r="CY6" s="99"/>
      <c r="CZ6" s="99"/>
      <c r="DA6" s="167" t="s">
        <v>64</v>
      </c>
      <c r="DB6" s="97"/>
      <c r="DC6" s="98"/>
      <c r="DD6" s="98"/>
      <c r="DE6" s="98" t="s">
        <v>63</v>
      </c>
      <c r="DF6" s="98"/>
      <c r="DG6" s="98"/>
      <c r="DH6" s="99"/>
      <c r="DI6" s="98"/>
      <c r="DJ6" s="98"/>
      <c r="DK6" s="295" t="s">
        <v>66</v>
      </c>
      <c r="DL6" s="97"/>
      <c r="DM6" s="98"/>
      <c r="DN6" s="98"/>
      <c r="DO6" s="98" t="s">
        <v>63</v>
      </c>
      <c r="DP6" s="98"/>
      <c r="DQ6" s="98"/>
      <c r="DR6" s="99"/>
      <c r="DS6" s="98"/>
      <c r="DT6" s="98"/>
      <c r="DU6" s="295" t="s">
        <v>66</v>
      </c>
      <c r="DV6" s="447"/>
      <c r="DW6" s="454"/>
      <c r="DX6" s="116"/>
      <c r="DY6" s="120"/>
      <c r="DZ6" s="120"/>
      <c r="EA6" s="117" t="s">
        <v>67</v>
      </c>
      <c r="EB6" s="118"/>
      <c r="EC6" s="120"/>
      <c r="ED6" s="120"/>
      <c r="EE6" s="117" t="s">
        <v>67</v>
      </c>
      <c r="EF6" s="462" t="s">
        <v>68</v>
      </c>
      <c r="EG6" s="463"/>
      <c r="EH6" s="463"/>
      <c r="EI6" s="463"/>
      <c r="EJ6" s="463"/>
      <c r="EK6" s="463"/>
      <c r="EL6" s="463"/>
      <c r="EM6" s="463"/>
      <c r="EN6" s="463"/>
      <c r="EO6" s="464"/>
      <c r="EP6" s="118"/>
      <c r="EQ6" s="120"/>
      <c r="ER6" s="120"/>
      <c r="ES6" s="119" t="s">
        <v>64</v>
      </c>
      <c r="ET6" s="468" t="s">
        <v>69</v>
      </c>
      <c r="EU6" s="118"/>
      <c r="EV6" s="120"/>
      <c r="EW6" s="120"/>
      <c r="EX6" s="119" t="s">
        <v>64</v>
      </c>
      <c r="EY6" s="470" t="s">
        <v>70</v>
      </c>
      <c r="EZ6" s="471"/>
      <c r="FA6" s="471"/>
      <c r="FB6" s="472"/>
      <c r="FC6" s="472"/>
      <c r="FD6" s="472"/>
      <c r="FE6" s="472"/>
      <c r="FF6" s="472"/>
      <c r="FG6" s="472"/>
      <c r="FH6" s="472"/>
      <c r="FI6" s="468" t="s">
        <v>69</v>
      </c>
      <c r="FJ6" s="118"/>
      <c r="FK6" s="120"/>
      <c r="FL6" s="120"/>
      <c r="FM6" s="119" t="s">
        <v>64</v>
      </c>
      <c r="FN6" s="119" t="s">
        <v>64</v>
      </c>
      <c r="FO6" s="119" t="s">
        <v>64</v>
      </c>
      <c r="FP6" s="119"/>
      <c r="FQ6" s="119"/>
      <c r="FR6" s="388"/>
      <c r="FS6" s="234" t="s">
        <v>62</v>
      </c>
      <c r="FT6" s="143"/>
      <c r="FU6" s="143"/>
      <c r="FV6" s="383" t="s">
        <v>63</v>
      </c>
      <c r="FW6" s="120"/>
      <c r="FX6" s="118"/>
      <c r="FY6" s="120"/>
      <c r="FZ6" s="120"/>
      <c r="GA6" s="119" t="s">
        <v>64</v>
      </c>
      <c r="GB6" s="119" t="s">
        <v>64</v>
      </c>
      <c r="GC6" s="119" t="s">
        <v>64</v>
      </c>
      <c r="GD6" s="119"/>
      <c r="GE6" s="119"/>
      <c r="GF6" s="388"/>
      <c r="GG6" s="234" t="s">
        <v>62</v>
      </c>
      <c r="GH6" s="143"/>
      <c r="GI6" s="143"/>
      <c r="GJ6" s="383" t="s">
        <v>63</v>
      </c>
      <c r="GK6" s="120"/>
      <c r="GL6" s="118"/>
      <c r="GM6" s="234" t="s">
        <v>62</v>
      </c>
      <c r="GN6" s="119"/>
      <c r="GO6" s="119"/>
      <c r="GP6" s="117" t="s">
        <v>63</v>
      </c>
      <c r="GQ6" s="120"/>
      <c r="GR6" s="120"/>
      <c r="GS6" s="120"/>
      <c r="GT6" s="117" t="s">
        <v>71</v>
      </c>
      <c r="GU6" s="117"/>
      <c r="GV6" s="117"/>
      <c r="GW6" s="117" t="s">
        <v>71</v>
      </c>
      <c r="GX6" s="118"/>
      <c r="GY6" s="234" t="s">
        <v>62</v>
      </c>
      <c r="GZ6" s="117"/>
      <c r="HA6" s="117"/>
      <c r="HB6" s="120"/>
      <c r="HC6" s="120"/>
      <c r="HD6" s="120"/>
      <c r="HE6" s="117" t="s">
        <v>63</v>
      </c>
      <c r="HF6" s="117"/>
      <c r="HG6" s="117"/>
      <c r="HH6" s="120"/>
      <c r="HI6" s="120"/>
      <c r="HJ6" s="120"/>
      <c r="HK6" s="117" t="s">
        <v>71</v>
      </c>
      <c r="HL6" s="117"/>
      <c r="HM6" s="117"/>
      <c r="HN6" s="117" t="s">
        <v>71</v>
      </c>
      <c r="HO6" s="118"/>
      <c r="HP6" s="234" t="s">
        <v>62</v>
      </c>
      <c r="HQ6" s="117"/>
      <c r="HR6" s="117"/>
      <c r="HS6" s="120"/>
      <c r="HT6" s="120"/>
      <c r="HU6" s="120"/>
      <c r="HV6" s="117" t="s">
        <v>63</v>
      </c>
      <c r="HW6" s="117"/>
      <c r="HX6" s="117"/>
      <c r="HY6" s="120"/>
      <c r="HZ6" s="120"/>
      <c r="IA6" s="120"/>
      <c r="IB6" s="117" t="s">
        <v>71</v>
      </c>
      <c r="IC6" s="117"/>
      <c r="ID6" s="117"/>
      <c r="IE6" s="117" t="s">
        <v>71</v>
      </c>
      <c r="IF6" s="118"/>
      <c r="IG6" s="120"/>
      <c r="IH6" s="120"/>
      <c r="II6" s="117" t="s">
        <v>63</v>
      </c>
      <c r="IJ6" s="117"/>
      <c r="IK6" s="117"/>
      <c r="IL6" s="120"/>
      <c r="IM6" s="120"/>
      <c r="IN6" s="120"/>
      <c r="IO6" s="309" t="s">
        <v>66</v>
      </c>
      <c r="IP6" s="118"/>
      <c r="IQ6" s="120"/>
      <c r="IR6" s="120"/>
      <c r="IS6" s="117" t="s">
        <v>63</v>
      </c>
      <c r="IT6" s="117"/>
      <c r="IU6" s="117"/>
      <c r="IV6" s="120"/>
      <c r="IW6" s="120"/>
      <c r="IX6" s="120"/>
      <c r="IY6" s="315" t="s">
        <v>66</v>
      </c>
      <c r="IZ6" s="447"/>
      <c r="JA6" s="454"/>
      <c r="JB6" s="316"/>
      <c r="JC6" s="234" t="s">
        <v>62</v>
      </c>
      <c r="JD6" s="143"/>
      <c r="JE6" s="143"/>
      <c r="JF6" s="143" t="s">
        <v>63</v>
      </c>
      <c r="JG6" s="144"/>
      <c r="JH6" s="318"/>
      <c r="JI6" s="234" t="s">
        <v>62</v>
      </c>
      <c r="JJ6" s="143"/>
      <c r="JK6" s="143"/>
      <c r="JL6" s="143" t="s">
        <v>63</v>
      </c>
      <c r="JM6" s="144"/>
      <c r="JN6" s="318"/>
      <c r="JO6" s="234" t="s">
        <v>62</v>
      </c>
      <c r="JP6" s="143"/>
      <c r="JQ6" s="143"/>
      <c r="JR6" s="143" t="s">
        <v>63</v>
      </c>
      <c r="JS6" s="144"/>
      <c r="JT6" s="318"/>
      <c r="JU6" s="234" t="s">
        <v>62</v>
      </c>
      <c r="JV6" s="143"/>
      <c r="JW6" s="143"/>
      <c r="JX6" s="143" t="s">
        <v>63</v>
      </c>
      <c r="JY6" s="144"/>
      <c r="JZ6" s="318"/>
      <c r="KA6" s="234" t="s">
        <v>62</v>
      </c>
      <c r="KB6" s="143"/>
      <c r="KC6" s="143"/>
      <c r="KD6" s="143" t="s">
        <v>63</v>
      </c>
      <c r="KE6" s="144"/>
      <c r="KF6" s="318"/>
      <c r="KG6" s="143"/>
      <c r="KH6" s="143"/>
      <c r="KI6" s="168" t="s">
        <v>64</v>
      </c>
      <c r="KJ6" s="325"/>
      <c r="KK6" s="143"/>
      <c r="KL6" s="143"/>
      <c r="KM6" s="143" t="s">
        <v>63</v>
      </c>
      <c r="KN6" s="143"/>
      <c r="KO6" s="143"/>
      <c r="KP6" s="144"/>
      <c r="KQ6" s="143"/>
      <c r="KR6" s="143"/>
      <c r="KS6" s="143" t="s">
        <v>66</v>
      </c>
      <c r="KT6" s="325"/>
      <c r="KU6" s="143"/>
      <c r="KV6" s="143"/>
      <c r="KW6" s="143" t="s">
        <v>63</v>
      </c>
      <c r="KX6" s="143"/>
      <c r="KY6" s="143"/>
      <c r="KZ6" s="144"/>
      <c r="LA6" s="143"/>
      <c r="LB6" s="143"/>
      <c r="LC6" s="326" t="s">
        <v>66</v>
      </c>
      <c r="LD6" s="447"/>
      <c r="LE6" s="454"/>
      <c r="LF6" s="286"/>
      <c r="LG6" s="234" t="s">
        <v>62</v>
      </c>
      <c r="LH6" s="156"/>
      <c r="LI6" s="156"/>
      <c r="LJ6" s="455" t="s">
        <v>60</v>
      </c>
      <c r="LK6" s="456"/>
      <c r="LL6" s="36" t="s">
        <v>63</v>
      </c>
      <c r="LM6" s="37"/>
      <c r="LN6" s="37"/>
      <c r="LO6" s="37"/>
      <c r="LP6" s="282"/>
      <c r="LQ6" s="156"/>
      <c r="LR6" s="156"/>
      <c r="LS6" s="282" t="s">
        <v>64</v>
      </c>
    </row>
    <row r="7" spans="1:331" s="3" customFormat="1" ht="12.6" customHeight="1" x14ac:dyDescent="0.2">
      <c r="A7" s="185"/>
      <c r="B7" s="249">
        <f>ROW()</f>
        <v>7</v>
      </c>
      <c r="C7" s="186"/>
      <c r="D7" s="186"/>
      <c r="E7" s="187"/>
      <c r="F7" s="344"/>
      <c r="G7" s="345"/>
      <c r="H7" s="78"/>
      <c r="I7" s="352"/>
      <c r="J7" s="77"/>
      <c r="K7" s="76"/>
      <c r="L7" s="77"/>
      <c r="M7" s="78"/>
      <c r="N7" s="352"/>
      <c r="O7" s="76"/>
      <c r="P7" s="76"/>
      <c r="Q7" s="77"/>
      <c r="R7" s="79"/>
      <c r="S7" s="78"/>
      <c r="T7" s="80"/>
      <c r="U7" s="87"/>
      <c r="V7" s="77"/>
      <c r="W7" s="77"/>
      <c r="X7" s="242"/>
      <c r="Y7" s="247"/>
      <c r="Z7" s="247"/>
      <c r="AA7" s="247"/>
      <c r="AB7" s="247"/>
      <c r="AC7" s="247"/>
      <c r="AD7" s="247"/>
      <c r="AE7" s="247"/>
      <c r="AF7" s="247"/>
      <c r="AG7" s="447"/>
      <c r="AH7" s="454"/>
      <c r="AI7" s="283"/>
      <c r="AJ7" s="280">
        <v>150</v>
      </c>
      <c r="AK7" s="158"/>
      <c r="AL7" s="158"/>
      <c r="AM7" s="284"/>
      <c r="AN7" s="282"/>
      <c r="AO7" s="284"/>
      <c r="AP7" s="282"/>
      <c r="AQ7" s="282"/>
      <c r="AR7" s="282"/>
      <c r="AS7" s="282"/>
      <c r="AT7" s="266"/>
      <c r="AU7" s="158"/>
      <c r="AV7" s="287"/>
      <c r="AW7" s="447"/>
      <c r="AX7" s="454"/>
      <c r="AY7" s="289"/>
      <c r="AZ7" s="280">
        <v>75</v>
      </c>
      <c r="BA7" s="103"/>
      <c r="BB7" s="103"/>
      <c r="BC7" s="294"/>
      <c r="BD7" s="295"/>
      <c r="BE7" s="291"/>
      <c r="BF7" s="280">
        <v>10</v>
      </c>
      <c r="BG7" s="103"/>
      <c r="BH7" s="103"/>
      <c r="BI7" s="294"/>
      <c r="BJ7" s="295"/>
      <c r="BK7" s="291"/>
      <c r="BL7" s="280">
        <v>10</v>
      </c>
      <c r="BM7" s="103"/>
      <c r="BN7" s="103"/>
      <c r="BO7" s="294"/>
      <c r="BP7" s="295"/>
      <c r="BQ7" s="291"/>
      <c r="BR7" s="280">
        <v>10</v>
      </c>
      <c r="BS7" s="103"/>
      <c r="BT7" s="103"/>
      <c r="BU7" s="294"/>
      <c r="BV7" s="295"/>
      <c r="BW7" s="291"/>
      <c r="BX7" s="280">
        <v>10</v>
      </c>
      <c r="BY7" s="103"/>
      <c r="BZ7" s="103"/>
      <c r="CA7" s="294"/>
      <c r="CB7" s="295"/>
      <c r="CC7" s="291"/>
      <c r="CD7" s="280">
        <v>10</v>
      </c>
      <c r="CE7" s="103"/>
      <c r="CF7" s="103"/>
      <c r="CG7" s="294"/>
      <c r="CH7" s="295"/>
      <c r="CI7" s="291"/>
      <c r="CJ7" s="280">
        <v>10</v>
      </c>
      <c r="CK7" s="103"/>
      <c r="CL7" s="103"/>
      <c r="CM7" s="294"/>
      <c r="CN7" s="98"/>
      <c r="CO7" s="297"/>
      <c r="CP7" s="105"/>
      <c r="CQ7" s="298"/>
      <c r="CR7" s="291"/>
      <c r="CS7" s="280">
        <v>10</v>
      </c>
      <c r="CT7" s="103"/>
      <c r="CU7" s="103"/>
      <c r="CV7" s="294"/>
      <c r="CW7" s="98"/>
      <c r="CX7" s="299"/>
      <c r="CY7" s="300"/>
      <c r="CZ7" s="300"/>
      <c r="DA7" s="301"/>
      <c r="DB7" s="299"/>
      <c r="DC7" s="297"/>
      <c r="DD7" s="105"/>
      <c r="DE7" s="98"/>
      <c r="DF7" s="98"/>
      <c r="DG7" s="98"/>
      <c r="DH7" s="98"/>
      <c r="DI7" s="98"/>
      <c r="DJ7" s="98"/>
      <c r="DK7" s="295"/>
      <c r="DL7" s="299"/>
      <c r="DM7" s="297"/>
      <c r="DN7" s="105"/>
      <c r="DO7" s="98"/>
      <c r="DP7" s="98"/>
      <c r="DQ7" s="98"/>
      <c r="DR7" s="98"/>
      <c r="DS7" s="98"/>
      <c r="DT7" s="98"/>
      <c r="DU7" s="295"/>
      <c r="DV7" s="447"/>
      <c r="DW7" s="454"/>
      <c r="DX7" s="307"/>
      <c r="DY7" s="304"/>
      <c r="DZ7" s="304"/>
      <c r="EA7" s="306"/>
      <c r="EB7" s="308"/>
      <c r="EC7" s="304"/>
      <c r="ED7" s="304"/>
      <c r="EE7" s="305"/>
      <c r="EF7" s="308"/>
      <c r="EG7" s="306"/>
      <c r="EH7" s="306"/>
      <c r="EI7" s="306"/>
      <c r="EJ7" s="306"/>
      <c r="EK7" s="306"/>
      <c r="EL7" s="306"/>
      <c r="EM7" s="306"/>
      <c r="EN7" s="306"/>
      <c r="EO7" s="305"/>
      <c r="EP7" s="308"/>
      <c r="EQ7" s="304"/>
      <c r="ER7" s="304"/>
      <c r="ES7" s="306"/>
      <c r="ET7" s="468"/>
      <c r="EU7" s="308"/>
      <c r="EV7" s="306"/>
      <c r="EW7" s="306"/>
      <c r="EX7" s="305"/>
      <c r="EY7" s="308"/>
      <c r="EZ7" s="306"/>
      <c r="FA7" s="306"/>
      <c r="FB7" s="306"/>
      <c r="FC7" s="306"/>
      <c r="FD7" s="306"/>
      <c r="FE7" s="306"/>
      <c r="FF7" s="306"/>
      <c r="FG7" s="306"/>
      <c r="FH7" s="306"/>
      <c r="FI7" s="468"/>
      <c r="FJ7" s="308"/>
      <c r="FK7" s="306"/>
      <c r="FL7" s="306"/>
      <c r="FM7" s="306"/>
      <c r="FN7" s="306"/>
      <c r="FO7" s="305"/>
      <c r="FP7" s="440"/>
      <c r="FQ7" s="440"/>
      <c r="FR7" s="265"/>
      <c r="FS7" s="280">
        <v>75</v>
      </c>
      <c r="FT7" s="147"/>
      <c r="FU7" s="147"/>
      <c r="FV7" s="382"/>
      <c r="FW7" s="384"/>
      <c r="FX7" s="308"/>
      <c r="FY7" s="306"/>
      <c r="FZ7" s="306"/>
      <c r="GA7" s="306"/>
      <c r="GB7" s="306"/>
      <c r="GC7" s="305"/>
      <c r="GD7" s="440"/>
      <c r="GE7" s="441"/>
      <c r="GF7" s="265"/>
      <c r="GG7" s="280">
        <v>75</v>
      </c>
      <c r="GH7" s="147"/>
      <c r="GI7" s="147"/>
      <c r="GJ7" s="382"/>
      <c r="GK7" s="384"/>
      <c r="GL7" s="308"/>
      <c r="GM7" s="310">
        <v>150</v>
      </c>
      <c r="GN7" s="124"/>
      <c r="GO7" s="124"/>
      <c r="GP7" s="306"/>
      <c r="GQ7" s="306"/>
      <c r="GR7" s="306"/>
      <c r="GS7" s="306"/>
      <c r="GT7" s="117"/>
      <c r="GU7" s="117"/>
      <c r="GV7" s="117"/>
      <c r="GW7" s="309"/>
      <c r="GX7" s="308"/>
      <c r="GY7" s="312"/>
      <c r="GZ7" s="117"/>
      <c r="HA7" s="117"/>
      <c r="HB7" s="311"/>
      <c r="HC7" s="311"/>
      <c r="HD7" s="311"/>
      <c r="HE7" s="117"/>
      <c r="HF7" s="117"/>
      <c r="HG7" s="117"/>
      <c r="HH7" s="117"/>
      <c r="HI7" s="117"/>
      <c r="HJ7" s="117"/>
      <c r="HK7" s="117"/>
      <c r="HL7" s="117"/>
      <c r="HM7" s="117"/>
      <c r="HN7" s="309"/>
      <c r="HO7" s="308"/>
      <c r="HP7" s="312"/>
      <c r="HQ7" s="126"/>
      <c r="HR7" s="126"/>
      <c r="HS7" s="314"/>
      <c r="HT7" s="311"/>
      <c r="HU7" s="311"/>
      <c r="HV7" s="117"/>
      <c r="HW7" s="117"/>
      <c r="HX7" s="117"/>
      <c r="HY7" s="117"/>
      <c r="HZ7" s="117"/>
      <c r="IA7" s="117"/>
      <c r="IB7" s="117"/>
      <c r="IC7" s="117"/>
      <c r="ID7" s="117"/>
      <c r="IE7" s="309"/>
      <c r="IF7" s="308"/>
      <c r="IG7" s="124"/>
      <c r="IH7" s="125"/>
      <c r="II7" s="117"/>
      <c r="IJ7" s="117"/>
      <c r="IK7" s="117"/>
      <c r="IL7" s="117"/>
      <c r="IM7" s="117"/>
      <c r="IN7" s="117"/>
      <c r="IO7" s="309"/>
      <c r="IP7" s="308"/>
      <c r="IQ7" s="124"/>
      <c r="IR7" s="125"/>
      <c r="IS7" s="117"/>
      <c r="IT7" s="117"/>
      <c r="IU7" s="117"/>
      <c r="IV7" s="117"/>
      <c r="IW7" s="117"/>
      <c r="IX7" s="117"/>
      <c r="IY7" s="315"/>
      <c r="IZ7" s="447"/>
      <c r="JA7" s="454"/>
      <c r="JB7" s="317"/>
      <c r="JC7" s="280">
        <v>75</v>
      </c>
      <c r="JD7" s="147"/>
      <c r="JE7" s="147"/>
      <c r="JF7" s="320"/>
      <c r="JG7" s="321"/>
      <c r="JH7" s="319"/>
      <c r="JI7" s="280">
        <v>10</v>
      </c>
      <c r="JJ7" s="147"/>
      <c r="JK7" s="147"/>
      <c r="JL7" s="320"/>
      <c r="JM7" s="321"/>
      <c r="JN7" s="319"/>
      <c r="JO7" s="280">
        <v>10</v>
      </c>
      <c r="JP7" s="147"/>
      <c r="JQ7" s="147"/>
      <c r="JR7" s="320"/>
      <c r="JS7" s="321"/>
      <c r="JT7" s="319"/>
      <c r="JU7" s="280">
        <v>10</v>
      </c>
      <c r="JV7" s="147"/>
      <c r="JW7" s="147"/>
      <c r="JX7" s="320"/>
      <c r="JY7" s="321"/>
      <c r="JZ7" s="319"/>
      <c r="KA7" s="280">
        <v>10</v>
      </c>
      <c r="KB7" s="147"/>
      <c r="KC7" s="147"/>
      <c r="KD7" s="320"/>
      <c r="KE7" s="321"/>
      <c r="KF7" s="325"/>
      <c r="KG7" s="324"/>
      <c r="KH7" s="149"/>
      <c r="KI7" s="322"/>
      <c r="KJ7" s="325"/>
      <c r="KK7" s="147"/>
      <c r="KL7" s="149"/>
      <c r="KM7" s="143"/>
      <c r="KN7" s="143"/>
      <c r="KO7" s="143"/>
      <c r="KP7" s="143"/>
      <c r="KQ7" s="143"/>
      <c r="KR7" s="143"/>
      <c r="KS7" s="321"/>
      <c r="KT7" s="325"/>
      <c r="KU7" s="147"/>
      <c r="KV7" s="147"/>
      <c r="KW7" s="143"/>
      <c r="KX7" s="143"/>
      <c r="KY7" s="143"/>
      <c r="KZ7" s="143"/>
      <c r="LA7" s="143"/>
      <c r="LB7" s="143"/>
      <c r="LC7" s="326"/>
      <c r="LD7" s="447"/>
      <c r="LE7" s="454"/>
      <c r="LF7" s="283"/>
      <c r="LG7" s="280">
        <v>150</v>
      </c>
      <c r="LH7" s="158"/>
      <c r="LI7" s="158"/>
      <c r="LJ7" s="284"/>
      <c r="LK7" s="282"/>
      <c r="LL7" s="284"/>
      <c r="LM7" s="282"/>
      <c r="LN7" s="282"/>
      <c r="LO7" s="282"/>
      <c r="LP7" s="282"/>
      <c r="LQ7" s="266"/>
      <c r="LR7" s="158"/>
      <c r="LS7" s="285"/>
    </row>
    <row r="8" spans="1:331" s="3" customFormat="1" ht="12.6" customHeight="1" x14ac:dyDescent="0.2">
      <c r="A8" s="185"/>
      <c r="B8" s="249">
        <f>ROW()</f>
        <v>8</v>
      </c>
      <c r="C8" s="186"/>
      <c r="D8" s="186"/>
      <c r="E8" s="187"/>
      <c r="F8" s="344"/>
      <c r="G8" s="345"/>
      <c r="H8" s="78"/>
      <c r="I8" s="352"/>
      <c r="J8" s="77"/>
      <c r="K8" s="76"/>
      <c r="L8" s="77"/>
      <c r="M8" s="78"/>
      <c r="N8" s="352"/>
      <c r="O8" s="76"/>
      <c r="P8" s="76"/>
      <c r="Q8" s="77"/>
      <c r="R8" s="79"/>
      <c r="S8" s="78"/>
      <c r="T8" s="80"/>
      <c r="U8" s="87"/>
      <c r="V8" s="77"/>
      <c r="W8" s="77"/>
      <c r="X8" s="242"/>
      <c r="Y8" s="247"/>
      <c r="Z8" s="247"/>
      <c r="AA8" s="247"/>
      <c r="AB8" s="247"/>
      <c r="AC8" s="247"/>
      <c r="AD8" s="247"/>
      <c r="AE8" s="247"/>
      <c r="AF8" s="247"/>
      <c r="AG8" s="447"/>
      <c r="AH8" s="454"/>
      <c r="AI8" s="283"/>
      <c r="AJ8" s="281">
        <v>1000</v>
      </c>
      <c r="AK8" s="273"/>
      <c r="AL8" s="273"/>
      <c r="AM8" s="273"/>
      <c r="AN8" s="157"/>
      <c r="AO8" s="273"/>
      <c r="AP8" s="157"/>
      <c r="AQ8" s="157"/>
      <c r="AR8" s="157"/>
      <c r="AS8" s="157"/>
      <c r="AT8" s="157"/>
      <c r="AU8" s="273"/>
      <c r="AV8" s="288"/>
      <c r="AW8" s="447"/>
      <c r="AX8" s="454"/>
      <c r="AY8" s="290"/>
      <c r="AZ8" s="281">
        <v>350</v>
      </c>
      <c r="BA8" s="274"/>
      <c r="BB8" s="274"/>
      <c r="BC8" s="275"/>
      <c r="BD8" s="101"/>
      <c r="BE8" s="291"/>
      <c r="BF8" s="281">
        <v>50</v>
      </c>
      <c r="BG8" s="274"/>
      <c r="BH8" s="274"/>
      <c r="BI8" s="275"/>
      <c r="BJ8" s="101"/>
      <c r="BK8" s="291"/>
      <c r="BL8" s="281">
        <v>35</v>
      </c>
      <c r="BM8" s="274"/>
      <c r="BN8" s="274"/>
      <c r="BO8" s="275"/>
      <c r="BP8" s="101"/>
      <c r="BQ8" s="291"/>
      <c r="BR8" s="281">
        <v>50</v>
      </c>
      <c r="BS8" s="274"/>
      <c r="BT8" s="274"/>
      <c r="BU8" s="275"/>
      <c r="BV8" s="101"/>
      <c r="BW8" s="291"/>
      <c r="BX8" s="281">
        <v>50</v>
      </c>
      <c r="BY8" s="274"/>
      <c r="BZ8" s="274"/>
      <c r="CA8" s="275"/>
      <c r="CB8" s="101"/>
      <c r="CC8" s="291"/>
      <c r="CD8" s="281">
        <v>50</v>
      </c>
      <c r="CE8" s="274"/>
      <c r="CF8" s="274"/>
      <c r="CG8" s="275"/>
      <c r="CH8" s="101"/>
      <c r="CI8" s="291"/>
      <c r="CJ8" s="281">
        <v>50</v>
      </c>
      <c r="CK8" s="274"/>
      <c r="CL8" s="274"/>
      <c r="CM8" s="275"/>
      <c r="CN8" s="100"/>
      <c r="CO8" s="101"/>
      <c r="CP8" s="275"/>
      <c r="CQ8" s="296"/>
      <c r="CR8" s="291"/>
      <c r="CS8" s="281">
        <v>50</v>
      </c>
      <c r="CT8" s="274"/>
      <c r="CU8" s="274"/>
      <c r="CV8" s="275"/>
      <c r="CW8" s="100"/>
      <c r="CX8" s="299"/>
      <c r="CY8" s="302"/>
      <c r="CZ8" s="302"/>
      <c r="DA8" s="301"/>
      <c r="DB8" s="299"/>
      <c r="DC8" s="101"/>
      <c r="DD8" s="275"/>
      <c r="DE8" s="100"/>
      <c r="DF8" s="100"/>
      <c r="DG8" s="100"/>
      <c r="DH8" s="100"/>
      <c r="DI8" s="100"/>
      <c r="DJ8" s="100"/>
      <c r="DK8" s="100"/>
      <c r="DL8" s="299"/>
      <c r="DM8" s="101"/>
      <c r="DN8" s="275"/>
      <c r="DO8" s="100"/>
      <c r="DP8" s="100"/>
      <c r="DQ8" s="100"/>
      <c r="DR8" s="100"/>
      <c r="DS8" s="100"/>
      <c r="DT8" s="100"/>
      <c r="DU8" s="100"/>
      <c r="DV8" s="447"/>
      <c r="DW8" s="454"/>
      <c r="DX8" s="307"/>
      <c r="DY8" s="271"/>
      <c r="DZ8" s="271"/>
      <c r="EA8" s="271"/>
      <c r="EB8" s="308"/>
      <c r="EC8" s="271"/>
      <c r="ED8" s="271"/>
      <c r="EE8" s="272"/>
      <c r="EF8" s="308"/>
      <c r="EG8" s="271"/>
      <c r="EH8" s="271"/>
      <c r="EI8" s="271"/>
      <c r="EJ8" s="271"/>
      <c r="EK8" s="271"/>
      <c r="EL8" s="271"/>
      <c r="EM8" s="271"/>
      <c r="EN8" s="271"/>
      <c r="EO8" s="272"/>
      <c r="EP8" s="308"/>
      <c r="EQ8" s="271"/>
      <c r="ER8" s="271"/>
      <c r="ES8" s="271"/>
      <c r="ET8" s="468"/>
      <c r="EU8" s="308"/>
      <c r="EV8" s="271"/>
      <c r="EW8" s="271"/>
      <c r="EX8" s="272"/>
      <c r="EY8" s="308"/>
      <c r="EZ8" s="271"/>
      <c r="FA8" s="271"/>
      <c r="FB8" s="271"/>
      <c r="FC8" s="271"/>
      <c r="FD8" s="271"/>
      <c r="FE8" s="271"/>
      <c r="FF8" s="271"/>
      <c r="FG8" s="271"/>
      <c r="FH8" s="271"/>
      <c r="FI8" s="468"/>
      <c r="FJ8" s="308"/>
      <c r="FK8" s="271"/>
      <c r="FL8" s="271"/>
      <c r="FM8" s="271"/>
      <c r="FN8" s="271"/>
      <c r="FO8" s="272"/>
      <c r="FP8" s="335"/>
      <c r="FQ8" s="385"/>
      <c r="FR8" s="265"/>
      <c r="FS8" s="281">
        <v>350</v>
      </c>
      <c r="FT8" s="278"/>
      <c r="FU8" s="278"/>
      <c r="FV8" s="387"/>
      <c r="FW8" s="122"/>
      <c r="FX8" s="308"/>
      <c r="FY8" s="271"/>
      <c r="FZ8" s="271"/>
      <c r="GA8" s="271"/>
      <c r="GB8" s="271"/>
      <c r="GC8" s="272"/>
      <c r="GD8" s="335"/>
      <c r="GE8" s="272"/>
      <c r="GF8" s="265"/>
      <c r="GG8" s="281">
        <v>350</v>
      </c>
      <c r="GH8" s="278"/>
      <c r="GI8" s="278"/>
      <c r="GJ8" s="387"/>
      <c r="GK8" s="122"/>
      <c r="GL8" s="308"/>
      <c r="GM8" s="281">
        <v>9000</v>
      </c>
      <c r="GN8" s="276"/>
      <c r="GO8" s="276"/>
      <c r="GP8" s="271"/>
      <c r="GQ8" s="271"/>
      <c r="GR8" s="271"/>
      <c r="GS8" s="271"/>
      <c r="GT8" s="121"/>
      <c r="GU8" s="121"/>
      <c r="GV8" s="121"/>
      <c r="GW8" s="122"/>
      <c r="GX8" s="308"/>
      <c r="GY8" s="312"/>
      <c r="GZ8" s="117"/>
      <c r="HA8" s="117"/>
      <c r="HB8" s="311"/>
      <c r="HC8" s="311"/>
      <c r="HD8" s="311"/>
      <c r="HE8" s="117"/>
      <c r="HF8" s="117"/>
      <c r="HG8" s="117"/>
      <c r="HH8" s="117"/>
      <c r="HI8" s="117"/>
      <c r="HJ8" s="117"/>
      <c r="HK8" s="117"/>
      <c r="HL8" s="117"/>
      <c r="HM8" s="117"/>
      <c r="HN8" s="309"/>
      <c r="HO8" s="308"/>
      <c r="HP8" s="312"/>
      <c r="HQ8" s="269"/>
      <c r="HR8" s="269"/>
      <c r="HS8" s="313"/>
      <c r="HT8" s="277"/>
      <c r="HU8" s="277"/>
      <c r="HV8" s="121"/>
      <c r="HW8" s="121"/>
      <c r="HX8" s="121"/>
      <c r="HY8" s="121"/>
      <c r="HZ8" s="121"/>
      <c r="IA8" s="121"/>
      <c r="IB8" s="121"/>
      <c r="IC8" s="121"/>
      <c r="ID8" s="121"/>
      <c r="IE8" s="122"/>
      <c r="IF8" s="308"/>
      <c r="IG8" s="276"/>
      <c r="IH8" s="270"/>
      <c r="II8" s="121"/>
      <c r="IJ8" s="121"/>
      <c r="IK8" s="121"/>
      <c r="IL8" s="121"/>
      <c r="IM8" s="121"/>
      <c r="IN8" s="121"/>
      <c r="IO8" s="122"/>
      <c r="IP8" s="308"/>
      <c r="IQ8" s="276"/>
      <c r="IR8" s="270"/>
      <c r="IS8" s="121"/>
      <c r="IT8" s="121"/>
      <c r="IU8" s="121"/>
      <c r="IV8" s="121"/>
      <c r="IW8" s="121"/>
      <c r="IX8" s="121"/>
      <c r="IY8" s="123"/>
      <c r="IZ8" s="447"/>
      <c r="JA8" s="454"/>
      <c r="JB8" s="317"/>
      <c r="JC8" s="281">
        <v>350</v>
      </c>
      <c r="JD8" s="278"/>
      <c r="JE8" s="278"/>
      <c r="JF8" s="279"/>
      <c r="JG8" s="162"/>
      <c r="JH8" s="319"/>
      <c r="JI8" s="281">
        <v>50</v>
      </c>
      <c r="JJ8" s="278"/>
      <c r="JK8" s="278"/>
      <c r="JL8" s="279"/>
      <c r="JM8" s="162"/>
      <c r="JN8" s="319"/>
      <c r="JO8" s="281">
        <v>75</v>
      </c>
      <c r="JP8" s="278"/>
      <c r="JQ8" s="278"/>
      <c r="JR8" s="279"/>
      <c r="JS8" s="162"/>
      <c r="JT8" s="319"/>
      <c r="JU8" s="281">
        <v>50</v>
      </c>
      <c r="JV8" s="278"/>
      <c r="JW8" s="278"/>
      <c r="JX8" s="279"/>
      <c r="JY8" s="162"/>
      <c r="JZ8" s="319"/>
      <c r="KA8" s="281">
        <v>50</v>
      </c>
      <c r="KB8" s="278"/>
      <c r="KC8" s="278"/>
      <c r="KD8" s="279"/>
      <c r="KE8" s="162"/>
      <c r="KF8" s="325"/>
      <c r="KG8" s="162"/>
      <c r="KH8" s="279"/>
      <c r="KI8" s="323"/>
      <c r="KJ8" s="325"/>
      <c r="KK8" s="278"/>
      <c r="KL8" s="279"/>
      <c r="KM8" s="145"/>
      <c r="KN8" s="145"/>
      <c r="KO8" s="145"/>
      <c r="KP8" s="145"/>
      <c r="KQ8" s="145"/>
      <c r="KR8" s="145"/>
      <c r="KS8" s="162"/>
      <c r="KT8" s="325"/>
      <c r="KU8" s="278"/>
      <c r="KV8" s="278"/>
      <c r="KW8" s="145"/>
      <c r="KX8" s="145"/>
      <c r="KY8" s="145"/>
      <c r="KZ8" s="145"/>
      <c r="LA8" s="145"/>
      <c r="LB8" s="145"/>
      <c r="LC8" s="146"/>
      <c r="LD8" s="447"/>
      <c r="LE8" s="454"/>
      <c r="LF8" s="283"/>
      <c r="LG8" s="281">
        <v>1000</v>
      </c>
      <c r="LH8" s="273"/>
      <c r="LI8" s="273"/>
      <c r="LJ8" s="273"/>
      <c r="LK8" s="157"/>
      <c r="LL8" s="273"/>
      <c r="LM8" s="157"/>
      <c r="LN8" s="157"/>
      <c r="LO8" s="157"/>
      <c r="LP8" s="157"/>
      <c r="LQ8" s="157"/>
      <c r="LR8" s="273"/>
      <c r="LS8" s="169"/>
    </row>
    <row r="9" spans="1:331" s="3" customFormat="1" ht="12.6" customHeight="1" x14ac:dyDescent="0.2">
      <c r="A9" s="185"/>
      <c r="B9" s="249">
        <f>ROW()</f>
        <v>9</v>
      </c>
      <c r="C9" s="186"/>
      <c r="D9" s="186"/>
      <c r="E9" s="187"/>
      <c r="F9" s="344"/>
      <c r="G9" s="345"/>
      <c r="H9" s="78"/>
      <c r="I9" s="352"/>
      <c r="J9" s="77"/>
      <c r="K9" s="76"/>
      <c r="L9" s="77"/>
      <c r="M9" s="78"/>
      <c r="N9" s="352"/>
      <c r="O9" s="76"/>
      <c r="P9" s="76"/>
      <c r="Q9" s="77"/>
      <c r="R9" s="79"/>
      <c r="S9" s="78"/>
      <c r="T9" s="80"/>
      <c r="U9" s="87"/>
      <c r="V9" s="77"/>
      <c r="W9" s="77"/>
      <c r="X9" s="242"/>
      <c r="Y9" s="247"/>
      <c r="Z9" s="247"/>
      <c r="AA9" s="247"/>
      <c r="AB9" s="247"/>
      <c r="AC9" s="247"/>
      <c r="AD9" s="247"/>
      <c r="AE9" s="247"/>
      <c r="AF9" s="247"/>
      <c r="AG9" s="447"/>
      <c r="AH9" s="454"/>
      <c r="AI9" s="283"/>
      <c r="AJ9" s="232" t="s">
        <v>72</v>
      </c>
      <c r="AK9" s="158"/>
      <c r="AL9" s="158"/>
      <c r="AM9" s="38" t="s">
        <v>76</v>
      </c>
      <c r="AN9" s="38" t="s">
        <v>73</v>
      </c>
      <c r="AO9" s="38" t="s">
        <v>73</v>
      </c>
      <c r="AP9" s="158" t="s">
        <v>74</v>
      </c>
      <c r="AQ9" s="158"/>
      <c r="AR9" s="158"/>
      <c r="AS9" s="38" t="s">
        <v>77</v>
      </c>
      <c r="AT9" s="158"/>
      <c r="AU9" s="158"/>
      <c r="AV9" s="38" t="s">
        <v>75</v>
      </c>
      <c r="AW9" s="447"/>
      <c r="AX9" s="454"/>
      <c r="AY9" s="291"/>
      <c r="AZ9" s="232" t="s">
        <v>72</v>
      </c>
      <c r="BA9" s="103"/>
      <c r="BB9" s="103"/>
      <c r="BC9" s="103" t="s">
        <v>73</v>
      </c>
      <c r="BD9" s="103" t="s">
        <v>74</v>
      </c>
      <c r="BE9" s="291"/>
      <c r="BF9" s="232" t="s">
        <v>72</v>
      </c>
      <c r="BG9" s="103"/>
      <c r="BH9" s="103"/>
      <c r="BI9" s="103" t="s">
        <v>73</v>
      </c>
      <c r="BJ9" s="103" t="s">
        <v>74</v>
      </c>
      <c r="BK9" s="291"/>
      <c r="BL9" s="232" t="s">
        <v>72</v>
      </c>
      <c r="BM9" s="103"/>
      <c r="BN9" s="103"/>
      <c r="BO9" s="103" t="s">
        <v>73</v>
      </c>
      <c r="BP9" s="103" t="s">
        <v>74</v>
      </c>
      <c r="BQ9" s="291"/>
      <c r="BR9" s="232" t="s">
        <v>72</v>
      </c>
      <c r="BS9" s="103"/>
      <c r="BT9" s="103"/>
      <c r="BU9" s="103" t="s">
        <v>73</v>
      </c>
      <c r="BV9" s="103" t="s">
        <v>74</v>
      </c>
      <c r="BW9" s="291"/>
      <c r="BX9" s="232" t="s">
        <v>72</v>
      </c>
      <c r="BY9" s="103"/>
      <c r="BZ9" s="103"/>
      <c r="CA9" s="103" t="s">
        <v>73</v>
      </c>
      <c r="CB9" s="103" t="s">
        <v>74</v>
      </c>
      <c r="CC9" s="291"/>
      <c r="CD9" s="232" t="s">
        <v>72</v>
      </c>
      <c r="CE9" s="103"/>
      <c r="CF9" s="103"/>
      <c r="CG9" s="103" t="s">
        <v>73</v>
      </c>
      <c r="CH9" s="103" t="s">
        <v>74</v>
      </c>
      <c r="CI9" s="291"/>
      <c r="CJ9" s="232" t="s">
        <v>72</v>
      </c>
      <c r="CK9" s="103"/>
      <c r="CL9" s="103"/>
      <c r="CM9" s="103" t="s">
        <v>73</v>
      </c>
      <c r="CN9" s="103" t="s">
        <v>74</v>
      </c>
      <c r="CO9" s="103"/>
      <c r="CP9" s="103"/>
      <c r="CQ9" s="104" t="s">
        <v>78</v>
      </c>
      <c r="CR9" s="291"/>
      <c r="CS9" s="232" t="s">
        <v>72</v>
      </c>
      <c r="CT9" s="103"/>
      <c r="CU9" s="103"/>
      <c r="CV9" s="103" t="s">
        <v>73</v>
      </c>
      <c r="CW9" s="103" t="s">
        <v>74</v>
      </c>
      <c r="CX9" s="291"/>
      <c r="CY9" s="102"/>
      <c r="CZ9" s="102"/>
      <c r="DA9" s="103" t="s">
        <v>76</v>
      </c>
      <c r="DB9" s="299"/>
      <c r="DC9" s="297"/>
      <c r="DD9" s="103"/>
      <c r="DE9" s="103" t="s">
        <v>73</v>
      </c>
      <c r="DF9" s="103"/>
      <c r="DG9" s="103"/>
      <c r="DH9" s="103" t="s">
        <v>74</v>
      </c>
      <c r="DI9" s="103"/>
      <c r="DJ9" s="103"/>
      <c r="DK9" s="105" t="s">
        <v>79</v>
      </c>
      <c r="DL9" s="291"/>
      <c r="DM9" s="103"/>
      <c r="DN9" s="103"/>
      <c r="DO9" s="103" t="s">
        <v>73</v>
      </c>
      <c r="DP9" s="103"/>
      <c r="DQ9" s="103"/>
      <c r="DR9" s="103" t="s">
        <v>74</v>
      </c>
      <c r="DS9" s="103"/>
      <c r="DT9" s="103"/>
      <c r="DU9" s="105" t="s">
        <v>79</v>
      </c>
      <c r="DV9" s="447"/>
      <c r="DW9" s="454"/>
      <c r="DX9" s="303"/>
      <c r="DY9" s="258"/>
      <c r="DZ9" s="258"/>
      <c r="EA9" s="125" t="s">
        <v>76</v>
      </c>
      <c r="EB9" s="265"/>
      <c r="EC9" s="124"/>
      <c r="ED9" s="124"/>
      <c r="EE9" s="124" t="s">
        <v>76</v>
      </c>
      <c r="EF9" s="265"/>
      <c r="EG9" s="125"/>
      <c r="EH9" s="125"/>
      <c r="EI9" s="125" t="s">
        <v>80</v>
      </c>
      <c r="EJ9" s="125"/>
      <c r="EK9" s="125"/>
      <c r="EL9" s="125" t="s">
        <v>81</v>
      </c>
      <c r="EM9" s="125"/>
      <c r="EN9" s="125"/>
      <c r="EO9" s="125" t="s">
        <v>82</v>
      </c>
      <c r="EP9" s="265"/>
      <c r="EQ9" s="125"/>
      <c r="ER9" s="125"/>
      <c r="ES9" s="125" t="s">
        <v>76</v>
      </c>
      <c r="ET9" s="469"/>
      <c r="EU9" s="265"/>
      <c r="EV9" s="124"/>
      <c r="EW9" s="124"/>
      <c r="EX9" s="124" t="s">
        <v>76</v>
      </c>
      <c r="EY9" s="265"/>
      <c r="EZ9" s="125"/>
      <c r="FA9" s="125"/>
      <c r="FB9" s="125" t="s">
        <v>83</v>
      </c>
      <c r="FC9" s="125"/>
      <c r="FD9" s="125"/>
      <c r="FE9" s="125" t="s">
        <v>84</v>
      </c>
      <c r="FF9" s="125"/>
      <c r="FG9" s="125"/>
      <c r="FH9" s="125" t="s">
        <v>85</v>
      </c>
      <c r="FI9" s="469"/>
      <c r="FJ9" s="265"/>
      <c r="FK9" s="124"/>
      <c r="FL9" s="124"/>
      <c r="FM9" s="124" t="s">
        <v>86</v>
      </c>
      <c r="FN9" s="124" t="s">
        <v>87</v>
      </c>
      <c r="FO9" s="124" t="s">
        <v>88</v>
      </c>
      <c r="FP9" s="124" t="s">
        <v>87</v>
      </c>
      <c r="FQ9" s="125" t="s">
        <v>88</v>
      </c>
      <c r="FR9" s="265"/>
      <c r="FS9" s="232" t="s">
        <v>72</v>
      </c>
      <c r="FT9" s="147"/>
      <c r="FU9" s="147"/>
      <c r="FV9" s="126" t="s">
        <v>73</v>
      </c>
      <c r="FW9" s="127" t="s">
        <v>74</v>
      </c>
      <c r="FX9" s="265"/>
      <c r="FY9" s="124"/>
      <c r="FZ9" s="124"/>
      <c r="GA9" s="124" t="s">
        <v>86</v>
      </c>
      <c r="GB9" s="124" t="s">
        <v>87</v>
      </c>
      <c r="GC9" s="124" t="s">
        <v>88</v>
      </c>
      <c r="GD9" s="124" t="s">
        <v>87</v>
      </c>
      <c r="GE9" s="124" t="s">
        <v>88</v>
      </c>
      <c r="GF9" s="265"/>
      <c r="GG9" s="232" t="s">
        <v>72</v>
      </c>
      <c r="GH9" s="147"/>
      <c r="GI9" s="147"/>
      <c r="GJ9" s="126" t="s">
        <v>73</v>
      </c>
      <c r="GK9" s="127" t="s">
        <v>74</v>
      </c>
      <c r="GL9" s="265"/>
      <c r="GM9" s="232" t="s">
        <v>72</v>
      </c>
      <c r="GN9" s="124"/>
      <c r="GO9" s="124"/>
      <c r="GP9" s="126" t="s">
        <v>73</v>
      </c>
      <c r="GQ9" s="127" t="s">
        <v>74</v>
      </c>
      <c r="GR9" s="127"/>
      <c r="GS9" s="127"/>
      <c r="GT9" s="126" t="s">
        <v>89</v>
      </c>
      <c r="GU9" s="126"/>
      <c r="GV9" s="126"/>
      <c r="GW9" s="126" t="s">
        <v>90</v>
      </c>
      <c r="GX9" s="265"/>
      <c r="GY9" s="232" t="s">
        <v>72</v>
      </c>
      <c r="GZ9" s="126"/>
      <c r="HA9" s="126"/>
      <c r="HB9" s="128" t="s">
        <v>91</v>
      </c>
      <c r="HC9" s="263"/>
      <c r="HD9" s="263"/>
      <c r="HE9" s="126" t="s">
        <v>73</v>
      </c>
      <c r="HF9" s="127"/>
      <c r="HG9" s="127"/>
      <c r="HH9" s="127" t="s">
        <v>74</v>
      </c>
      <c r="HI9" s="127"/>
      <c r="HJ9" s="127"/>
      <c r="HK9" s="126" t="s">
        <v>89</v>
      </c>
      <c r="HL9" s="126"/>
      <c r="HM9" s="126"/>
      <c r="HN9" s="126" t="s">
        <v>90</v>
      </c>
      <c r="HO9" s="265"/>
      <c r="HP9" s="232" t="s">
        <v>72</v>
      </c>
      <c r="HQ9" s="126"/>
      <c r="HR9" s="126"/>
      <c r="HS9" s="128" t="s">
        <v>91</v>
      </c>
      <c r="HT9" s="263"/>
      <c r="HU9" s="263"/>
      <c r="HV9" s="126" t="s">
        <v>73</v>
      </c>
      <c r="HW9" s="127"/>
      <c r="HX9" s="127"/>
      <c r="HY9" s="127" t="s">
        <v>74</v>
      </c>
      <c r="HZ9" s="127"/>
      <c r="IA9" s="127"/>
      <c r="IB9" s="126" t="s">
        <v>89</v>
      </c>
      <c r="IC9" s="126"/>
      <c r="ID9" s="126"/>
      <c r="IE9" s="126" t="s">
        <v>90</v>
      </c>
      <c r="IF9" s="265"/>
      <c r="IG9" s="124"/>
      <c r="IH9" s="124"/>
      <c r="II9" s="126" t="s">
        <v>73</v>
      </c>
      <c r="IJ9" s="126"/>
      <c r="IK9" s="126"/>
      <c r="IL9" s="126" t="s">
        <v>74</v>
      </c>
      <c r="IM9" s="127"/>
      <c r="IN9" s="127"/>
      <c r="IO9" s="127" t="s">
        <v>79</v>
      </c>
      <c r="IP9" s="265"/>
      <c r="IQ9" s="124"/>
      <c r="IR9" s="124"/>
      <c r="IS9" s="126" t="s">
        <v>73</v>
      </c>
      <c r="IT9" s="126"/>
      <c r="IU9" s="126"/>
      <c r="IV9" s="126" t="s">
        <v>74</v>
      </c>
      <c r="IW9" s="127"/>
      <c r="IX9" s="127"/>
      <c r="IY9" s="129" t="s">
        <v>79</v>
      </c>
      <c r="IZ9" s="447"/>
      <c r="JA9" s="454"/>
      <c r="JB9" s="317"/>
      <c r="JC9" s="232" t="s">
        <v>72</v>
      </c>
      <c r="JD9" s="147"/>
      <c r="JE9" s="147"/>
      <c r="JF9" s="147" t="s">
        <v>73</v>
      </c>
      <c r="JG9" s="149" t="s">
        <v>74</v>
      </c>
      <c r="JH9" s="319"/>
      <c r="JI9" s="232" t="s">
        <v>72</v>
      </c>
      <c r="JJ9" s="147"/>
      <c r="JK9" s="147"/>
      <c r="JL9" s="147" t="s">
        <v>73</v>
      </c>
      <c r="JM9" s="147" t="s">
        <v>74</v>
      </c>
      <c r="JN9" s="319"/>
      <c r="JO9" s="232" t="s">
        <v>72</v>
      </c>
      <c r="JP9" s="147"/>
      <c r="JQ9" s="147"/>
      <c r="JR9" s="147" t="s">
        <v>73</v>
      </c>
      <c r="JS9" s="147" t="s">
        <v>74</v>
      </c>
      <c r="JT9" s="319"/>
      <c r="JU9" s="232" t="s">
        <v>72</v>
      </c>
      <c r="JV9" s="147"/>
      <c r="JW9" s="147"/>
      <c r="JX9" s="147" t="s">
        <v>73</v>
      </c>
      <c r="JY9" s="147" t="s">
        <v>74</v>
      </c>
      <c r="JZ9" s="319"/>
      <c r="KA9" s="232" t="s">
        <v>72</v>
      </c>
      <c r="KB9" s="147"/>
      <c r="KC9" s="147"/>
      <c r="KD9" s="147" t="s">
        <v>73</v>
      </c>
      <c r="KE9" s="147" t="s">
        <v>74</v>
      </c>
      <c r="KF9" s="319"/>
      <c r="KG9" s="147"/>
      <c r="KH9" s="147"/>
      <c r="KI9" s="148" t="s">
        <v>76</v>
      </c>
      <c r="KJ9" s="319"/>
      <c r="KK9" s="147"/>
      <c r="KL9" s="147"/>
      <c r="KM9" s="147" t="s">
        <v>73</v>
      </c>
      <c r="KN9" s="147"/>
      <c r="KO9" s="147"/>
      <c r="KP9" s="147" t="s">
        <v>74</v>
      </c>
      <c r="KQ9" s="147"/>
      <c r="KR9" s="147"/>
      <c r="KS9" s="149" t="s">
        <v>79</v>
      </c>
      <c r="KT9" s="319"/>
      <c r="KU9" s="147"/>
      <c r="KV9" s="147"/>
      <c r="KW9" s="147" t="s">
        <v>73</v>
      </c>
      <c r="KX9" s="147"/>
      <c r="KY9" s="147"/>
      <c r="KZ9" s="147" t="s">
        <v>74</v>
      </c>
      <c r="LA9" s="147"/>
      <c r="LB9" s="147"/>
      <c r="LC9" s="150" t="s">
        <v>79</v>
      </c>
      <c r="LD9" s="447"/>
      <c r="LE9" s="454"/>
      <c r="LF9" s="283"/>
      <c r="LG9" s="232" t="s">
        <v>72</v>
      </c>
      <c r="LH9" s="158"/>
      <c r="LI9" s="158"/>
      <c r="LJ9" s="38" t="s">
        <v>76</v>
      </c>
      <c r="LK9" s="38" t="s">
        <v>73</v>
      </c>
      <c r="LL9" s="38" t="s">
        <v>73</v>
      </c>
      <c r="LM9" s="158" t="s">
        <v>74</v>
      </c>
      <c r="LN9" s="158"/>
      <c r="LO9" s="158"/>
      <c r="LP9" s="38" t="s">
        <v>77</v>
      </c>
      <c r="LQ9" s="158"/>
      <c r="LR9" s="158"/>
      <c r="LS9" s="38" t="s">
        <v>75</v>
      </c>
    </row>
    <row r="10" spans="1:331" s="24" customFormat="1" ht="12.6" customHeight="1" x14ac:dyDescent="0.2">
      <c r="A10" s="188"/>
      <c r="B10" s="249">
        <f>ROW()</f>
        <v>10</v>
      </c>
      <c r="C10" s="189"/>
      <c r="D10" s="189"/>
      <c r="E10" s="190"/>
      <c r="F10" s="346"/>
      <c r="G10" s="347"/>
      <c r="H10" s="83"/>
      <c r="I10" s="88"/>
      <c r="J10" s="82"/>
      <c r="K10" s="81"/>
      <c r="L10" s="82"/>
      <c r="M10" s="83"/>
      <c r="N10" s="88"/>
      <c r="O10" s="81"/>
      <c r="P10" s="81"/>
      <c r="Q10" s="82"/>
      <c r="R10" s="84"/>
      <c r="S10" s="83"/>
      <c r="T10" s="85"/>
      <c r="U10" s="89"/>
      <c r="V10" s="82"/>
      <c r="W10" s="82"/>
      <c r="X10" s="243"/>
      <c r="Y10" s="82"/>
      <c r="Z10" s="82"/>
      <c r="AA10" s="82"/>
      <c r="AB10" s="82"/>
      <c r="AC10" s="82"/>
      <c r="AD10" s="82"/>
      <c r="AE10" s="82"/>
      <c r="AF10" s="82"/>
      <c r="AG10" s="192"/>
      <c r="AH10" s="237"/>
      <c r="AI10" s="39"/>
      <c r="AJ10" s="233"/>
      <c r="AK10" s="159"/>
      <c r="AL10" s="159"/>
      <c r="AM10" s="39"/>
      <c r="AN10" s="39"/>
      <c r="AO10" s="39"/>
      <c r="AP10" s="159"/>
      <c r="AQ10" s="159"/>
      <c r="AR10" s="159"/>
      <c r="AS10" s="39"/>
      <c r="AT10" s="159"/>
      <c r="AU10" s="159"/>
      <c r="AV10" s="39"/>
      <c r="AW10" s="192"/>
      <c r="AX10" s="237"/>
      <c r="AY10" s="106"/>
      <c r="AZ10" s="233"/>
      <c r="BA10" s="107"/>
      <c r="BB10" s="107"/>
      <c r="BC10" s="107"/>
      <c r="BD10" s="107"/>
      <c r="BE10" s="106"/>
      <c r="BF10" s="233"/>
      <c r="BG10" s="107"/>
      <c r="BH10" s="107"/>
      <c r="BI10" s="107"/>
      <c r="BJ10" s="107"/>
      <c r="BK10" s="106"/>
      <c r="BL10" s="233"/>
      <c r="BM10" s="107"/>
      <c r="BN10" s="107"/>
      <c r="BO10" s="107"/>
      <c r="BP10" s="107"/>
      <c r="BQ10" s="106"/>
      <c r="BR10" s="233"/>
      <c r="BS10" s="107"/>
      <c r="BT10" s="107"/>
      <c r="BU10" s="107"/>
      <c r="BV10" s="107"/>
      <c r="BW10" s="106"/>
      <c r="BX10" s="233"/>
      <c r="BY10" s="107"/>
      <c r="BZ10" s="107"/>
      <c r="CA10" s="107"/>
      <c r="CB10" s="107"/>
      <c r="CC10" s="106"/>
      <c r="CD10" s="233"/>
      <c r="CE10" s="107"/>
      <c r="CF10" s="107"/>
      <c r="CG10" s="107"/>
      <c r="CH10" s="107"/>
      <c r="CI10" s="106"/>
      <c r="CJ10" s="233"/>
      <c r="CK10" s="107"/>
      <c r="CL10" s="107"/>
      <c r="CM10" s="107"/>
      <c r="CN10" s="107"/>
      <c r="CO10" s="107"/>
      <c r="CP10" s="107"/>
      <c r="CQ10" s="108"/>
      <c r="CR10" s="106"/>
      <c r="CS10" s="233"/>
      <c r="CT10" s="107"/>
      <c r="CU10" s="107"/>
      <c r="CV10" s="107"/>
      <c r="CW10" s="107"/>
      <c r="CX10" s="106"/>
      <c r="CY10" s="106"/>
      <c r="CZ10" s="106"/>
      <c r="DA10" s="107"/>
      <c r="DB10" s="106"/>
      <c r="DC10" s="107"/>
      <c r="DD10" s="107"/>
      <c r="DE10" s="107"/>
      <c r="DF10" s="107"/>
      <c r="DG10" s="107"/>
      <c r="DH10" s="107"/>
      <c r="DI10" s="107"/>
      <c r="DJ10" s="107"/>
      <c r="DK10" s="109"/>
      <c r="DL10" s="106"/>
      <c r="DM10" s="107"/>
      <c r="DN10" s="107"/>
      <c r="DO10" s="107"/>
      <c r="DP10" s="107"/>
      <c r="DQ10" s="107"/>
      <c r="DR10" s="107"/>
      <c r="DS10" s="107"/>
      <c r="DT10" s="107"/>
      <c r="DU10" s="109"/>
      <c r="DV10" s="192"/>
      <c r="DW10" s="237"/>
      <c r="DX10" s="130"/>
      <c r="DY10" s="135"/>
      <c r="DZ10" s="135"/>
      <c r="EA10" s="131"/>
      <c r="EB10" s="132"/>
      <c r="EC10" s="132"/>
      <c r="ED10" s="132"/>
      <c r="EE10" s="131"/>
      <c r="EF10" s="132"/>
      <c r="EG10" s="132"/>
      <c r="EH10" s="132"/>
      <c r="EI10" s="131"/>
      <c r="EJ10" s="131"/>
      <c r="EK10" s="131"/>
      <c r="EL10" s="131"/>
      <c r="EM10" s="131"/>
      <c r="EN10" s="131"/>
      <c r="EO10" s="131"/>
      <c r="EP10" s="132"/>
      <c r="EQ10" s="132"/>
      <c r="ER10" s="132"/>
      <c r="ES10" s="131"/>
      <c r="ET10" s="131"/>
      <c r="EU10" s="132"/>
      <c r="EV10" s="132"/>
      <c r="EW10" s="132"/>
      <c r="EX10" s="131"/>
      <c r="EY10" s="132"/>
      <c r="EZ10" s="132"/>
      <c r="FA10" s="132"/>
      <c r="FB10" s="131"/>
      <c r="FC10" s="131"/>
      <c r="FD10" s="131"/>
      <c r="FE10" s="131"/>
      <c r="FF10" s="131"/>
      <c r="FG10" s="131"/>
      <c r="FH10" s="131"/>
      <c r="FI10" s="131"/>
      <c r="FJ10" s="132"/>
      <c r="FK10" s="132"/>
      <c r="FL10" s="132"/>
      <c r="FM10" s="131"/>
      <c r="FN10" s="131"/>
      <c r="FO10" s="131"/>
      <c r="FP10" s="131"/>
      <c r="FQ10" s="133"/>
      <c r="FR10" s="132"/>
      <c r="FS10" s="233"/>
      <c r="FT10" s="152"/>
      <c r="FU10" s="152"/>
      <c r="FV10" s="131"/>
      <c r="FW10" s="133"/>
      <c r="FX10" s="132"/>
      <c r="FY10" s="132"/>
      <c r="FZ10" s="132"/>
      <c r="GA10" s="131"/>
      <c r="GB10" s="131"/>
      <c r="GC10" s="131"/>
      <c r="GD10" s="131"/>
      <c r="GE10" s="131"/>
      <c r="GF10" s="132"/>
      <c r="GG10" s="233"/>
      <c r="GH10" s="152"/>
      <c r="GI10" s="152"/>
      <c r="GJ10" s="131"/>
      <c r="GK10" s="133"/>
      <c r="GL10" s="132"/>
      <c r="GM10" s="233"/>
      <c r="GN10" s="131"/>
      <c r="GO10" s="131"/>
      <c r="GP10" s="133"/>
      <c r="GQ10" s="133"/>
      <c r="GR10" s="133"/>
      <c r="GS10" s="133"/>
      <c r="GT10" s="131"/>
      <c r="GU10" s="131"/>
      <c r="GV10" s="131"/>
      <c r="GW10" s="131"/>
      <c r="GX10" s="132"/>
      <c r="GY10" s="233"/>
      <c r="GZ10" s="131"/>
      <c r="HA10" s="131"/>
      <c r="HB10" s="134"/>
      <c r="HC10" s="264"/>
      <c r="HD10" s="264"/>
      <c r="HE10" s="133"/>
      <c r="HF10" s="133"/>
      <c r="HG10" s="133"/>
      <c r="HH10" s="133"/>
      <c r="HI10" s="133"/>
      <c r="HJ10" s="133"/>
      <c r="HK10" s="131"/>
      <c r="HL10" s="131"/>
      <c r="HM10" s="131"/>
      <c r="HN10" s="131"/>
      <c r="HO10" s="132"/>
      <c r="HP10" s="233"/>
      <c r="HQ10" s="131"/>
      <c r="HR10" s="131"/>
      <c r="HS10" s="134"/>
      <c r="HT10" s="264"/>
      <c r="HU10" s="264"/>
      <c r="HV10" s="133"/>
      <c r="HW10" s="133"/>
      <c r="HX10" s="133"/>
      <c r="HY10" s="133"/>
      <c r="HZ10" s="133"/>
      <c r="IA10" s="133"/>
      <c r="IB10" s="131"/>
      <c r="IC10" s="131"/>
      <c r="ID10" s="131"/>
      <c r="IE10" s="131"/>
      <c r="IF10" s="132"/>
      <c r="IG10" s="132"/>
      <c r="IH10" s="132"/>
      <c r="II10" s="131"/>
      <c r="IJ10" s="131"/>
      <c r="IK10" s="131"/>
      <c r="IL10" s="131"/>
      <c r="IM10" s="133"/>
      <c r="IN10" s="133"/>
      <c r="IO10" s="133"/>
      <c r="IP10" s="132"/>
      <c r="IQ10" s="132"/>
      <c r="IR10" s="132"/>
      <c r="IS10" s="131"/>
      <c r="IT10" s="131"/>
      <c r="IU10" s="131"/>
      <c r="IV10" s="131"/>
      <c r="IW10" s="133"/>
      <c r="IX10" s="133"/>
      <c r="IY10" s="136"/>
      <c r="IZ10" s="192"/>
      <c r="JA10" s="237"/>
      <c r="JB10" s="151"/>
      <c r="JC10" s="233"/>
      <c r="JD10" s="152"/>
      <c r="JE10" s="152"/>
      <c r="JF10" s="152"/>
      <c r="JG10" s="154"/>
      <c r="JH10" s="153"/>
      <c r="JI10" s="233"/>
      <c r="JJ10" s="152"/>
      <c r="JK10" s="152"/>
      <c r="JL10" s="152"/>
      <c r="JM10" s="152"/>
      <c r="JN10" s="153"/>
      <c r="JO10" s="233"/>
      <c r="JP10" s="152"/>
      <c r="JQ10" s="152"/>
      <c r="JR10" s="152"/>
      <c r="JS10" s="152"/>
      <c r="JT10" s="153"/>
      <c r="JU10" s="233"/>
      <c r="JV10" s="152"/>
      <c r="JW10" s="152"/>
      <c r="JX10" s="152"/>
      <c r="JY10" s="152"/>
      <c r="JZ10" s="153"/>
      <c r="KA10" s="233"/>
      <c r="KB10" s="152"/>
      <c r="KC10" s="152"/>
      <c r="KD10" s="152"/>
      <c r="KE10" s="152"/>
      <c r="KF10" s="153"/>
      <c r="KG10" s="152"/>
      <c r="KH10" s="152"/>
      <c r="KI10" s="152"/>
      <c r="KJ10" s="153"/>
      <c r="KK10" s="152"/>
      <c r="KL10" s="152"/>
      <c r="KM10" s="152"/>
      <c r="KN10" s="152"/>
      <c r="KO10" s="152"/>
      <c r="KP10" s="152"/>
      <c r="KQ10" s="152"/>
      <c r="KR10" s="152"/>
      <c r="KS10" s="154"/>
      <c r="KT10" s="153"/>
      <c r="KU10" s="152"/>
      <c r="KV10" s="152"/>
      <c r="KW10" s="152"/>
      <c r="KX10" s="152"/>
      <c r="KY10" s="152"/>
      <c r="KZ10" s="152"/>
      <c r="LA10" s="152"/>
      <c r="LB10" s="152"/>
      <c r="LC10" s="155"/>
      <c r="LD10" s="198"/>
      <c r="LE10" s="233"/>
      <c r="LF10" s="39"/>
      <c r="LG10" s="233"/>
      <c r="LH10" s="159"/>
      <c r="LI10" s="159"/>
      <c r="LJ10" s="39"/>
      <c r="LK10" s="39"/>
      <c r="LL10" s="39"/>
      <c r="LM10" s="159"/>
      <c r="LN10" s="159"/>
      <c r="LO10" s="159"/>
      <c r="LP10" s="39"/>
      <c r="LQ10" s="159"/>
      <c r="LR10" s="159"/>
      <c r="LS10" s="39"/>
    </row>
    <row r="11" spans="1:331" ht="15" hidden="1" customHeight="1" x14ac:dyDescent="0.2">
      <c r="A11" s="40">
        <v>310</v>
      </c>
      <c r="B11" s="250">
        <f>ROW()</f>
        <v>11</v>
      </c>
      <c r="C11" s="41" t="s">
        <v>2530</v>
      </c>
      <c r="D11" s="47" t="s">
        <v>2524</v>
      </c>
      <c r="E11" s="41" t="s">
        <v>2531</v>
      </c>
      <c r="F11" s="54" t="s">
        <v>2284</v>
      </c>
      <c r="G11" s="42" t="s">
        <v>2508</v>
      </c>
      <c r="H11" s="43" t="s">
        <v>2514</v>
      </c>
      <c r="I11" s="353" t="s">
        <v>232</v>
      </c>
      <c r="J11" s="357" t="s">
        <v>2553</v>
      </c>
      <c r="K11" s="41" t="s">
        <v>2291</v>
      </c>
      <c r="L11" s="42" t="s">
        <v>2318</v>
      </c>
      <c r="M11" s="43" t="s">
        <v>2515</v>
      </c>
      <c r="N11" s="353" t="s">
        <v>343</v>
      </c>
      <c r="O11" s="50" t="s">
        <v>2454</v>
      </c>
      <c r="P11" s="41" t="s">
        <v>2345</v>
      </c>
      <c r="Q11" s="42" t="s">
        <v>2405</v>
      </c>
      <c r="R11" s="44" t="s">
        <v>2206</v>
      </c>
      <c r="S11" s="244">
        <v>1</v>
      </c>
      <c r="T11" s="45">
        <f>IFERROR(IF(OR(R11="",S11=""),"",('FCL (No min.)'!S11*VLOOKUP('FCL (No min.)'!R11,containertype_table[#All],2,FALSE))),"")</f>
        <v>2</v>
      </c>
      <c r="U11" s="56">
        <v>22000</v>
      </c>
      <c r="V11" s="55" t="s">
        <v>2497</v>
      </c>
      <c r="W11" s="24" t="s">
        <v>104</v>
      </c>
      <c r="X11" s="336" t="s">
        <v>104</v>
      </c>
      <c r="Y11" s="24" t="s">
        <v>96</v>
      </c>
      <c r="Z11" s="24" t="str">
        <f t="shared" ref="Z11:Z26" si="14">$A$3&amp;$B11&amp;";'"</f>
        <v>A11;'</v>
      </c>
      <c r="AA11" s="251" t="s">
        <v>97</v>
      </c>
      <c r="AB11" s="24" t="str">
        <f t="shared" ref="AB11:AC26" si="15">$I11</f>
        <v>BE</v>
      </c>
      <c r="AC11" s="24" t="str">
        <f t="shared" si="15"/>
        <v>BE</v>
      </c>
      <c r="AD11" s="24" t="str">
        <f t="shared" ref="AD11:AD26" si="16">$N11</f>
        <v>CN</v>
      </c>
      <c r="AE11" s="24" t="s">
        <v>112</v>
      </c>
      <c r="AF11" s="24" t="s">
        <v>113</v>
      </c>
      <c r="AG11" s="201" t="s">
        <v>99</v>
      </c>
      <c r="AH11" s="239" t="s">
        <v>99</v>
      </c>
      <c r="AI11" s="9" t="str">
        <f t="shared" ref="AI11:AI41" si="17">IFERROR(IF(OR($I11="",$N11=""),"",IF(OR(AND(AM11="Subject to",OR(AN11="",AN11=" ")),AM11="",AM11=" ",AO11="",AO11=" ",AP11="",AP11=" ",AS11="",AS11=" ",AV11="",AV11=" "),"⚠",IF(OR(AND(AM11="Subject to",AN11=0),AO11=0),"!","✓"))),"")</f>
        <v>✓</v>
      </c>
      <c r="AJ11" s="238" cm="1">
        <f t="array" ref="AJ11">IF(OR($I11="",$N11="")," ",_xlfn.IFS($AH11=""," ",$AG11=""," ",AO11=""," ",AO11=" "," ",AND($AH11&lt;&gt;"",$AH11&lt;&gt;" ",$AG11&lt;&gt;"",$AG11&lt;&gt;" ",AO11&lt;&gt;"",AO11&lt;&gt;" "),IF($AH11=$AG11,SUM(AO11,IF(OR(AN11="",AN11=" ",AM11="Included"),0,AN11)),SUM(AO11,IF(OR(AN11="",AN11=" ",AM11="Included"),0,AN11))/VLOOKUP(_xlfn.CONCAT($AH11,"/",$AG11),Currencies!$C$73:$D$955,2,FALSE))))</f>
        <v>354</v>
      </c>
      <c r="AK11" s="252" t="str">
        <f t="shared" ref="AK11:AK26" si="18">AO$3&amp;$B$2</f>
        <v>AO2</v>
      </c>
      <c r="AL11" s="259" t="str">
        <f t="shared" ref="AL11:AL26" si="19">CONCATENATE("=",$Y11,$Z11,$AA11,$AB11,$AE11,AK11,";0)")</f>
        <v>=VLOOKUP(A11;'https://rhenusglobal.sharepoint.com/sites/TenderBrita/Freigegebene Dokumente/General/02. Respond Rates and Info/Respond/[BE_BRITA Internal Template v1.0.xlsx]FCL Export'!$A$1:$NJ$176;AO2;0)</v>
      </c>
      <c r="AM11" s="331" t="s">
        <v>2552</v>
      </c>
      <c r="AN11" s="333">
        <v>10000</v>
      </c>
      <c r="AO11" s="332">
        <v>354</v>
      </c>
      <c r="AP11" s="25" t="str">
        <f>IFERROR(IF(OR($I11="",$N11=""),"",'Units of measurement'!$A$2),"")</f>
        <v>/container</v>
      </c>
      <c r="AQ11" s="252" t="str">
        <f t="shared" ref="AQ11:AQ26" si="20">AS$3&amp;$B$2</f>
        <v>AS2</v>
      </c>
      <c r="AR11" s="252" t="str">
        <f t="shared" ref="AR11:AR26" si="21">CONCATENATE("=",$Y11,$Z11,$AA11,$AB11,$AE11,AQ11,";0)")</f>
        <v>=VLOOKUP(A11;'https://rhenusglobal.sharepoint.com/sites/TenderBrita/Freigegebene Dokumente/General/02. Respond Rates and Info/Respond/[BE_BRITA Internal Template v1.0.xlsx]FCL Export'!$A$1:$NJ$176;AS2;0)</v>
      </c>
      <c r="AS11" s="17" t="s">
        <v>1267</v>
      </c>
      <c r="AT11" s="252" t="str">
        <f t="shared" ref="AT11:AT26" si="22">AV$3&amp;$B$2</f>
        <v>AV2</v>
      </c>
      <c r="AU11" s="252" t="str">
        <f t="shared" ref="AU11:AU26" si="23">CONCATENATE("=",$Y11,$Z11,$AA11,$AB11,$AE11,AT11,";0)")</f>
        <v>=VLOOKUP(A11;'https://rhenusglobal.sharepoint.com/sites/TenderBrita/Freigegebene Dokumente/General/02. Respond Rates and Info/Respond/[BE_BRITA Internal Template v1.0.xlsx]FCL Export'!$A$1:$NJ$176;AV2;0)</v>
      </c>
      <c r="AV11" s="170">
        <v>1</v>
      </c>
      <c r="AW11" s="201" t="s">
        <v>99</v>
      </c>
      <c r="AX11" s="239" t="s">
        <v>99</v>
      </c>
      <c r="AY11" s="9" t="str">
        <f t="shared" ref="AY11:AY41" si="24">IFERROR(IF(OR($I11="",$N11=""),"",IF(OR(BC11="",BC11=" ",BD11="",BD11=" "),"⚠",IF(BC11=0,"!","✓"))),"")</f>
        <v>✓</v>
      </c>
      <c r="AZ11" s="238" cm="1">
        <f t="array" ref="AZ11">IF(OR($I11="",$N11="")," ",_xlfn.IFS($AX11=""," ",$AW11=""," ",BC11=""," ",BC11=" "," ",AND($AX11&lt;&gt;"",$AX11&lt;&gt;" ",$AW11&lt;&gt;"",$AW11&lt;&gt;" ",BC11&lt;&gt;"",BC11&lt;&gt;" "),IF($AX11=$AW11,BC11,BC11/VLOOKUP(_xlfn.CONCAT($AX11,"/",$AW11),Currencies!$C$73:$D$955,2,FALSE))))</f>
        <v>205</v>
      </c>
      <c r="BA11" s="252" t="str">
        <f t="shared" ref="BA11:BA18" si="25">BC$3&amp;$B$2</f>
        <v>BC2</v>
      </c>
      <c r="BB11" s="252" t="str">
        <f t="shared" ref="BB11:BB18" si="26">CONCATENATE("=",$Y11,$Z11,$AA11,$AB11,$AE11,BA11,";0)")</f>
        <v>=VLOOKUP(A11;'https://rhenusglobal.sharepoint.com/sites/TenderBrita/Freigegebene Dokumente/General/02. Respond Rates and Info/Respond/[BE_BRITA Internal Template v1.0.xlsx]FCL Export'!$A$1:$NJ$176;BC2;0)</v>
      </c>
      <c r="BC11" s="8">
        <v>205</v>
      </c>
      <c r="BD11" s="25" t="str">
        <f>IFERROR(IF(OR($I11="",$N11=""),"",'Units of measurement'!$A$2),"")</f>
        <v>/container</v>
      </c>
      <c r="BE11" s="9" t="str">
        <f t="shared" ref="BE11:BE41" si="27">IFERROR(IF(OR($I11="",$N11=""),"",IF(OR(BI11="",BI11=" ",BJ11="",BJ11=" "),"⚠",IF(BI11=0,"!","✓"))),"")</f>
        <v>⚠</v>
      </c>
      <c r="BF11" s="238" t="str" cm="1">
        <f t="array" ref="BF11">IF(OR($I11="",$N11="")," ",_xlfn.IFS($AX11=""," ",$AW11=""," ",BI11=""," ",BI11=" "," ",AND($AX11&lt;&gt;"",$AX11&lt;&gt;" ",$AW11&lt;&gt;"",$AW11&lt;&gt;" ",BI11&lt;&gt;"",BI11&lt;&gt;" "),IF($AX11=$AW11,BI11,BI11/VLOOKUP(_xlfn.CONCAT($AX11,"/",$AW11),Currencies!$C$73:$D$955,2,FALSE))))</f>
        <v xml:space="preserve"> </v>
      </c>
      <c r="BG11" s="252" t="str">
        <f t="shared" ref="BG11:BG26" si="28">BI$3&amp;$B$2</f>
        <v>BI2</v>
      </c>
      <c r="BH11" s="252" t="str">
        <f t="shared" ref="BH11:BH26" si="29">CONCATENATE("=",$Y11,$Z11,$AA11,$AB11,$AE11,BG11,";0)")</f>
        <v>=VLOOKUP(A11;'https://rhenusglobal.sharepoint.com/sites/TenderBrita/Freigegebene Dokumente/General/02. Respond Rates and Info/Respond/[BE_BRITA Internal Template v1.0.xlsx]FCL Export'!$A$1:$NJ$176;BI2;0)</v>
      </c>
      <c r="BI11" s="8" t="s">
        <v>98</v>
      </c>
      <c r="BJ11" s="25" t="str">
        <f>IFERROR(IF(OR($I11="",$N11=""),"",'Units of measurement'!$A$2),"")</f>
        <v>/container</v>
      </c>
      <c r="BK11" s="9" t="str">
        <f t="shared" ref="BK11:BK41" si="30">IFERROR(IF(OR($I11="",$N11=""),"",IF(OR(BO11="",BO11=" ",BP11="",BP11=" "),"⚠",IF(BO11=0,"!","✓"))),"")</f>
        <v>⚠</v>
      </c>
      <c r="BL11" s="238" t="str" cm="1">
        <f t="array" ref="BL11">IF(OR($I11="",$N11="")," ",_xlfn.IFS($AX11=""," ",$AW11=""," ",BO11=""," ",BO11=" "," ",AND($AX11&lt;&gt;"",$AX11&lt;&gt;" ",$AW11&lt;&gt;"",$AW11&lt;&gt;" ",BO11&lt;&gt;"",BO11&lt;&gt;" "),IF($AX11=$AW11,BO11,BO11/VLOOKUP(_xlfn.CONCAT($AX11,"/",$AW11),Currencies!$C$73:$D$955,2,FALSE))))</f>
        <v xml:space="preserve"> </v>
      </c>
      <c r="BM11" s="252" t="str">
        <f t="shared" ref="BM11:BM26" si="31">BO$3&amp;$B$2</f>
        <v>BO2</v>
      </c>
      <c r="BN11" s="252" t="str">
        <f t="shared" ref="BN11:BN26" si="32">CONCATENATE("=",$Y11,$Z11,$AA11,$AB11,$AE11,BM11,";0)")</f>
        <v>=VLOOKUP(A11;'https://rhenusglobal.sharepoint.com/sites/TenderBrita/Freigegebene Dokumente/General/02. Respond Rates and Info/Respond/[BE_BRITA Internal Template v1.0.xlsx]FCL Export'!$A$1:$NJ$176;BO2;0)</v>
      </c>
      <c r="BO11" s="8" t="s">
        <v>98</v>
      </c>
      <c r="BP11" s="25" t="str">
        <f>IFERROR(IF(OR($I11="",$N11=""),"",'Units of measurement'!$A$2),"")</f>
        <v>/container</v>
      </c>
      <c r="BQ11" s="9" t="str">
        <f t="shared" ref="BQ11:BQ41" si="33">IFERROR(IF(OR($I11="",$N11=""),"",IF(OR(BU11="",BU11=" ",BV11="",BV11=" "),"⚠",IF(BU11=0,"!","✓"))),"")</f>
        <v>✓</v>
      </c>
      <c r="BR11" s="238" cm="1">
        <f t="array" ref="BR11">IF(OR($I11="",$N11="")," ",_xlfn.IFS($AX11=""," ",$AW11=""," ",BU11=""," ",BU11=" "," ",AND($AX11&lt;&gt;"",$AX11&lt;&gt;" ",$AW11&lt;&gt;"",$AW11&lt;&gt;" ",BU11&lt;&gt;"",BU11&lt;&gt;" "),IF($AX11=$AW11,BU11,BU11/VLOOKUP(_xlfn.CONCAT($AX11,"/",$AW11),Currencies!$C$73:$D$955,2,FALSE))))</f>
        <v>35</v>
      </c>
      <c r="BS11" s="252" t="str">
        <f t="shared" ref="BS11:BS26" si="34">BU$3&amp;$B$2</f>
        <v>BU2</v>
      </c>
      <c r="BT11" s="252" t="str">
        <f t="shared" ref="BT11:BT26" si="35">CONCATENATE("=",$Y11,$Z11,$AA11,$AB11,$AE11,BS11,";0)")</f>
        <v>=VLOOKUP(A11;'https://rhenusglobal.sharepoint.com/sites/TenderBrita/Freigegebene Dokumente/General/02. Respond Rates and Info/Respond/[BE_BRITA Internal Template v1.0.xlsx]FCL Export'!$A$1:$NJ$176;BU2;0)</v>
      </c>
      <c r="BU11" s="8">
        <v>35</v>
      </c>
      <c r="BV11" s="25" t="str">
        <f>IFERROR(IF(OR($I11="",$N11=""),"",'Units of measurement'!$A$2),"")</f>
        <v>/container</v>
      </c>
      <c r="BW11" s="9" t="str">
        <f t="shared" ref="BW11:BW41" si="36">IFERROR(IF(OR($I11="",$N11=""),"",IF(OR(CA11="",CA11=" ",CB11="",CB11=" "),"⚠",IF(CA11=0,"!","✓"))),"")</f>
        <v>⚠</v>
      </c>
      <c r="BX11" s="238" t="str" cm="1">
        <f t="array" ref="BX11">IF(OR($I11="",$N11="")," ",_xlfn.IFS($AX11=""," ",$AW11=""," ",CA11=""," ",CA11=" "," ",AND($AX11&lt;&gt;"",$AX11&lt;&gt;" ",$AW11&lt;&gt;"",$AW11&lt;&gt;" ",CA11&lt;&gt;"",CA11&lt;&gt;" "),IF($AX11=$AW11,CA11,CA11/VLOOKUP(_xlfn.CONCAT($AX11,"/",$AW11),Currencies!$C$73:$D$955,2,FALSE))))</f>
        <v xml:space="preserve"> </v>
      </c>
      <c r="BY11" s="252" t="str">
        <f t="shared" ref="BY11:BY26" si="37">CA$3&amp;$B$2</f>
        <v>CA2</v>
      </c>
      <c r="BZ11" s="252" t="str">
        <f t="shared" ref="BZ11:BZ26" si="38">CONCATENATE("=",$Y11,$Z11,$AA11,$AB11,$AE11,BY11,";0)")</f>
        <v>=VLOOKUP(A11;'https://rhenusglobal.sharepoint.com/sites/TenderBrita/Freigegebene Dokumente/General/02. Respond Rates and Info/Respond/[BE_BRITA Internal Template v1.0.xlsx]FCL Export'!$A$1:$NJ$176;CA2;0)</v>
      </c>
      <c r="CA11" s="8" t="s">
        <v>98</v>
      </c>
      <c r="CB11" s="25" t="str">
        <f>IFERROR(IF(OR($I11="",$N11=""),"",'Units of measurement'!$A$2),"")</f>
        <v>/container</v>
      </c>
      <c r="CC11" s="9" t="str">
        <f t="shared" ref="CC11:CC41" si="39">IFERROR(IF(OR($I11="",$N11=""),"",IF(OR(CG11="",CG11=" ",CH11="",CH11=" "),"⚠",IF(CG11=0,"!","✓"))),"")</f>
        <v>✓</v>
      </c>
      <c r="CD11" s="238" cm="1">
        <f t="array" ref="CD11">IF(OR($I11="",$N11="")," ",_xlfn.IFS($AX11=""," ",$AW11=""," ",CG11=""," ",CG11=" "," ",AND($AX11&lt;&gt;"",$AX11&lt;&gt;" ",$AW11&lt;&gt;"",$AW11&lt;&gt;" ",CG11&lt;&gt;"",CG11&lt;&gt;" "),IF($AX11=$AW11,CG11,CG11/VLOOKUP(_xlfn.CONCAT($AX11,"/",$AW11),Currencies!$C$73:$D$955,2,FALSE))))</f>
        <v>25</v>
      </c>
      <c r="CE11" s="252" t="str">
        <f t="shared" ref="CE11:CE26" si="40">CG$3&amp;$B$2</f>
        <v>CG2</v>
      </c>
      <c r="CF11" s="252" t="str">
        <f t="shared" ref="CF11:CF26" si="41">CONCATENATE("=",$Y11,$Z11,$AA11,$AB11,$AE11,CE11,";0)")</f>
        <v>=VLOOKUP(A11;'https://rhenusglobal.sharepoint.com/sites/TenderBrita/Freigegebene Dokumente/General/02. Respond Rates and Info/Respond/[BE_BRITA Internal Template v1.0.xlsx]FCL Export'!$A$1:$NJ$176;CG2;0)</v>
      </c>
      <c r="CG11" s="8">
        <v>25</v>
      </c>
      <c r="CH11" s="25" t="str">
        <f>IFERROR(IF(OR($I11="",$N11=""),"",'Units of measurement'!$A$2),"")</f>
        <v>/container</v>
      </c>
      <c r="CI11" s="9" t="str">
        <f t="shared" ref="CI11:CI41" si="42">IFERROR(IF(OR($I11="",$N11=""),"",IF(OR(CM11="",CM11=" ",CN11="",CN11=" "),"⚠",IF(CM11=0,"!","✓"))),"")</f>
        <v>✓</v>
      </c>
      <c r="CJ11" s="238" cm="1">
        <f t="array" ref="CJ11">IF(OR($I11="",$N11="")," ",_xlfn.IFS($AX11=""," ",$AW11=""," ",CM11=""," ",CM11=" "," ",AND($AX11&lt;&gt;"",$AX11&lt;&gt;" ",$AW11&lt;&gt;"",$AW11&lt;&gt;" ",CM11&lt;&gt;"",CM11&lt;&gt;" "),IF($AX11=$AW11,CM11,CM11/VLOOKUP(_xlfn.CONCAT($AX11,"/",$AW11),Currencies!$C$73:$D$955,2,FALSE))))</f>
        <v>35</v>
      </c>
      <c r="CK11" s="252" t="str">
        <f t="shared" ref="CK11:CK26" si="43">CM$3&amp;$B$2</f>
        <v>CM2</v>
      </c>
      <c r="CL11" s="252" t="str">
        <f t="shared" ref="CL11:CL26" si="44">CONCATENATE("=",$Y11,$Z11,$AA11,$AB11,$AE11,CK11,";0)")</f>
        <v>=VLOOKUP(A11;'https://rhenusglobal.sharepoint.com/sites/TenderBrita/Freigegebene Dokumente/General/02. Respond Rates and Info/Respond/[BE_BRITA Internal Template v1.0.xlsx]FCL Export'!$A$1:$NJ$176;CM2;0)</v>
      </c>
      <c r="CM11" s="8">
        <v>35</v>
      </c>
      <c r="CN11" s="25" t="str">
        <f>IFERROR(IF(OR($I11="",$N11=""),"",'Units of measurement'!$A$2),"")</f>
        <v>/container</v>
      </c>
      <c r="CO11" s="252" t="str">
        <f t="shared" ref="CO11:CO26" si="45">CQ$3&amp;$B$2</f>
        <v>CQ2</v>
      </c>
      <c r="CP11" s="252" t="str">
        <f t="shared" ref="CP11:CP26" si="46">CONCATENATE("=",$Y11,$Z11,$AA11,$AB11,$AE11,CO11,";0)")</f>
        <v>=VLOOKUP(A11;'https://rhenusglobal.sharepoint.com/sites/TenderBrita/Freigegebene Dokumente/General/02. Respond Rates and Info/Respond/[BE_BRITA Internal Template v1.0.xlsx]FCL Export'!$A$1:$NJ$176;CQ2;0)</v>
      </c>
      <c r="CQ11" s="193"/>
      <c r="CR11" s="9" t="str">
        <f t="shared" ref="CR11:CR41" si="47">IFERROR(IF(OR($I11="",$N11=""),"",IF(OR(CV11="",CV11=" ",CW11="",CW11=" "),"⚠",IF(CV11=0,"!","✓"))),"")</f>
        <v>⚠</v>
      </c>
      <c r="CS11" s="238" t="str" cm="1">
        <f t="array" ref="CS11">IF(OR($I11="",$N11="")," ",_xlfn.IFS($AX11=""," ",$AW11=""," ",CV11=""," ",CV11=" "," ",AND($AX11&lt;&gt;"",$AX11&lt;&gt;" ",$AW11&lt;&gt;"",$AW11&lt;&gt;" ",CV11&lt;&gt;"",CV11&lt;&gt;" "),IF($AX11=$AW11,CV11,CV11/VLOOKUP(_xlfn.CONCAT($AX11,"/",$AW11),Currencies!$C$73:$D$955,2,FALSE))))</f>
        <v xml:space="preserve"> </v>
      </c>
      <c r="CT11" s="252" t="str">
        <f t="shared" ref="CT11:CT26" si="48">CV$3&amp;$B$2</f>
        <v>CV2</v>
      </c>
      <c r="CU11" s="252" t="str">
        <f t="shared" ref="CU11:CU26" si="49">CONCATENATE("=",$Y11,$Z11,$AA11,$AB11,$AE11,CT11,";0)")</f>
        <v>=VLOOKUP(A11;'https://rhenusglobal.sharepoint.com/sites/TenderBrita/Freigegebene Dokumente/General/02. Respond Rates and Info/Respond/[BE_BRITA Internal Template v1.0.xlsx]FCL Export'!$A$1:$NJ$176;CV2;0)</v>
      </c>
      <c r="CV11" s="8" t="s">
        <v>98</v>
      </c>
      <c r="CW11" s="25" t="str">
        <f>IFERROR(IF(OR($I11="",$N11=""),"",'Units of measurement'!$A$2),"")</f>
        <v>/container</v>
      </c>
      <c r="CX11" s="11" t="str">
        <f t="shared" ref="CX11:CX41" si="50">IFERROR(IF(OR($I11="",$N11=""),"",IF(OR(DA11=" ",DA11=""),"⚠",IF(DA11=0,"!","✓"))),"")</f>
        <v>⚠</v>
      </c>
      <c r="CY11" s="252" t="str">
        <f t="shared" ref="CY11:CY26" si="51">DA$3&amp;$B$2</f>
        <v>DA2</v>
      </c>
      <c r="CZ11" s="252" t="str">
        <f t="shared" ref="CZ11:CZ26" si="52">CONCATENATE("=",$Y11,$Z11,$AA11,$AB11,$AE11,CY11,";0)")</f>
        <v>=VLOOKUP(A11;'https://rhenusglobal.sharepoint.com/sites/TenderBrita/Freigegebene Dokumente/General/02. Respond Rates and Info/Respond/[BE_BRITA Internal Template v1.0.xlsx]FCL Export'!$A$1:$NJ$176;DA2;0)</v>
      </c>
      <c r="DA11" s="10" t="s">
        <v>98</v>
      </c>
      <c r="DB11" s="9" t="str">
        <f t="shared" ref="DB11:DB42" si="53">IFERROR(IF(OR($I11="",$N11=""),"",IF(AND(OR(DE11=" ",DE11=""),DH11="",DK11=""),"",IF(AND(DE11&lt;&gt;"",DH11&lt;&gt;"",DK11&lt;&gt;""),"✓","⚠"))),"")</f>
        <v/>
      </c>
      <c r="DC11" s="252" t="str">
        <f t="shared" ref="DC11:DC26" si="54">DE$3&amp;$B$2</f>
        <v>DE2</v>
      </c>
      <c r="DD11" s="252" t="str">
        <f t="shared" ref="DD11:DD26" si="55">CONCATENATE("=",$Y11,$Z11,$AA11,$AB11,$AE11,DC11,";0)")</f>
        <v>=VLOOKUP(A11;'https://rhenusglobal.sharepoint.com/sites/TenderBrita/Freigegebene Dokumente/General/02. Respond Rates and Info/Respond/[BE_BRITA Internal Template v1.0.xlsx]FCL Export'!$A$1:$NJ$176;DE2;0)</v>
      </c>
      <c r="DE11" s="8" t="s">
        <v>98</v>
      </c>
      <c r="DF11" s="252" t="str">
        <f t="shared" ref="DF11:DF26" si="56">DH$3&amp;$B$2</f>
        <v>DH2</v>
      </c>
      <c r="DG11" s="252" t="str">
        <f t="shared" ref="DG11:DG26" si="57">CONCATENATE("=",$Y11,$Z11,$AA11,$AB11,$AE11,DF11,";0)")</f>
        <v>=VLOOKUP(A11;'https://rhenusglobal.sharepoint.com/sites/TenderBrita/Freigegebene Dokumente/General/02. Respond Rates and Info/Respond/[BE_BRITA Internal Template v1.0.xlsx]FCL Export'!$A$1:$NJ$176;DH2;0)</v>
      </c>
      <c r="DH11" s="163"/>
      <c r="DI11" s="252" t="str">
        <f t="shared" ref="DI11:DI26" si="58">DK$3&amp;$B$2</f>
        <v>DK2</v>
      </c>
      <c r="DJ11" s="252" t="str">
        <f t="shared" ref="DJ11:DJ26" si="59">CONCATENATE("=",$Y11,$Z11,$AA11,$AB11,$AE11,DI11,";0)")</f>
        <v>=VLOOKUP(A11;'https://rhenusglobal.sharepoint.com/sites/TenderBrita/Freigegebene Dokumente/General/02. Respond Rates and Info/Respond/[BE_BRITA Internal Template v1.0.xlsx]FCL Export'!$A$1:$NJ$176;DK2;0)</v>
      </c>
      <c r="DK11" s="18"/>
      <c r="DL11" s="9" t="str">
        <f t="shared" ref="DL11:DL42" si="60">IFERROR(IF(OR($I11="",$N11=""),"",IF(AND(OR(DO11=" ",DO11=""),DR11="",DU11=""),"",IF(AND(DO11&lt;&gt;"",DR11&lt;&gt;"",DU11&lt;&gt;""),"✓","⚠"))),"")</f>
        <v/>
      </c>
      <c r="DM11" s="252" t="str">
        <f t="shared" ref="DM11:DM26" si="61">DO$3&amp;$B$2</f>
        <v>DO2</v>
      </c>
      <c r="DN11" s="252" t="str">
        <f t="shared" ref="DN11:DN26" si="62">CONCATENATE("=",$Y11,$Z11,$AA11,$AB11,$AE11,DM11,";0)")</f>
        <v>=VLOOKUP(A11;'https://rhenusglobal.sharepoint.com/sites/TenderBrita/Freigegebene Dokumente/General/02. Respond Rates and Info/Respond/[BE_BRITA Internal Template v1.0.xlsx]FCL Export'!$A$1:$NJ$176;DO2;0)</v>
      </c>
      <c r="DO11" s="8" t="s">
        <v>98</v>
      </c>
      <c r="DP11" s="252" t="str">
        <f t="shared" ref="DP11:DP26" si="63">DR$3&amp;$B$2</f>
        <v>DR2</v>
      </c>
      <c r="DQ11" s="252" t="str">
        <f t="shared" ref="DQ11:DQ26" si="64">CONCATENATE("=",$Y11,$Z11,$AA11,$AB11,$AE11,DP11,";0)")</f>
        <v>=VLOOKUP(A11;'https://rhenusglobal.sharepoint.com/sites/TenderBrita/Freigegebene Dokumente/General/02. Respond Rates and Info/Respond/[BE_BRITA Internal Template v1.0.xlsx]FCL Export'!$A$1:$NJ$176;DR2;0)</v>
      </c>
      <c r="DR11" s="163"/>
      <c r="DS11" s="252" t="str">
        <f t="shared" ref="DS11:DS26" si="65">DU$3&amp;$B$2</f>
        <v>DU2</v>
      </c>
      <c r="DT11" s="252" t="str">
        <f t="shared" ref="DT11:DT26" si="66">CONCATENATE("=",$Y11,$Z11,$AA11,$AB11,$AE11,DS11,";0)")</f>
        <v>=VLOOKUP(A11;'https://rhenusglobal.sharepoint.com/sites/TenderBrita/Freigegebene Dokumente/General/02. Respond Rates and Info/Respond/[BE_BRITA Internal Template v1.0.xlsx]FCL Export'!$A$1:$NJ$176;DU2;0)</v>
      </c>
      <c r="DU11" s="18"/>
      <c r="DV11" s="201" t="str">
        <f t="shared" ref="DV11:DV42" si="67">IFERROR(IF(OR($I11="",$N11="")," ","USD"),"")</f>
        <v>USD</v>
      </c>
      <c r="DW11" s="239" t="s">
        <v>99</v>
      </c>
      <c r="DX11" s="9" t="str">
        <f t="shared" ref="DX11:DX42" si="68">IFERROR(IF(OR($I11="",$N11=""),"",IF(OR(EA11=" ",EA11=""),"⚠","✓")),"")</f>
        <v>⚠</v>
      </c>
      <c r="DY11" s="252" t="str">
        <f t="shared" ref="DY11:DY26" si="69">EA$3&amp;$B$2</f>
        <v>EA2</v>
      </c>
      <c r="DZ11" s="252" t="str">
        <f t="shared" ref="DZ11:DZ26" si="70">CONCATENATE("=",$Y11,$Z11,$AA11,$AC11,$AE11,DY11,";0)")</f>
        <v>=VLOOKUP(A11;'https://rhenusglobal.sharepoint.com/sites/TenderBrita/Freigegebene Dokumente/General/02. Respond Rates and Info/Respond/[BE_BRITA Internal Template v1.0.xlsx]FCL Export'!$A$1:$NJ$176;EA2;0)</v>
      </c>
      <c r="EA11" s="21"/>
      <c r="EB11" s="11" t="str">
        <f t="shared" ref="EB11:EB42" si="71">IFERROR(IF(OR($I11="",$N11=""),"",IF(OR(EE11=" ",EE11=""),"⚠","✓")),"")</f>
        <v>⚠</v>
      </c>
      <c r="EC11" s="252" t="str">
        <f t="shared" ref="EC11:EC26" si="72">EE$3&amp;$B$2</f>
        <v>EE2</v>
      </c>
      <c r="ED11" s="252" t="str">
        <f t="shared" ref="ED11:ED26" si="73">CONCATENATE("=",$Y11,$Z11,$AA11,$AC11,$AE11,EC11,";0)")</f>
        <v>=VLOOKUP(A11;'https://rhenusglobal.sharepoint.com/sites/TenderBrita/Freigegebene Dokumente/General/02. Respond Rates and Info/Respond/[BE_BRITA Internal Template v1.0.xlsx]FCL Export'!$A$1:$NJ$176;EE2;0)</v>
      </c>
      <c r="EE11" s="22"/>
      <c r="EF11" s="9" t="str">
        <f t="shared" ref="EF11:EF42" si="74">IFERROR(IF(OR($I11="",$N11=""),"",IF(OR(AND(EI11="",EL11="",EO11=""),AND(EI11="",OR(EL11&lt;&gt;"",EO11&lt;&gt;""))),"⚠","✓")),"")</f>
        <v>⚠</v>
      </c>
      <c r="EG11" s="252" t="str">
        <f t="shared" ref="EG11:EG26" si="75">EI$3&amp;$B$2</f>
        <v>EI2</v>
      </c>
      <c r="EH11" s="252" t="str">
        <f t="shared" ref="EH11:EH26" si="76">CONCATENATE("=",$Y11,$Z11,$AA11,$AC11,$AE11,EG11,";0)")</f>
        <v>=VLOOKUP(A11;'https://rhenusglobal.sharepoint.com/sites/TenderBrita/Freigegebene Dokumente/General/02. Respond Rates and Info/Respond/[BE_BRITA Internal Template v1.0.xlsx]FCL Export'!$A$1:$NJ$176;EI2;0)</v>
      </c>
      <c r="EI11" s="33"/>
      <c r="EJ11" s="252" t="str">
        <f t="shared" ref="EJ11:EJ26" si="77">EL$3&amp;$B$2</f>
        <v>EL2</v>
      </c>
      <c r="EK11" s="252" t="str">
        <f t="shared" ref="EK11:EK26" si="78">CONCATENATE("=",$Y11,$Z11,$AA11,$AC11,$AE11,EJ11,";0)")</f>
        <v>=VLOOKUP(A11;'https://rhenusglobal.sharepoint.com/sites/TenderBrita/Freigegebene Dokumente/General/02. Respond Rates and Info/Respond/[BE_BRITA Internal Template v1.0.xlsx]FCL Export'!$A$1:$NJ$176;EL2;0)</v>
      </c>
      <c r="EL11" s="34"/>
      <c r="EM11" s="252" t="str">
        <f t="shared" ref="EM11:EM26" si="79">EO$3&amp;$B$2</f>
        <v>EO2</v>
      </c>
      <c r="EN11" s="252" t="str">
        <f t="shared" ref="EN11:EN26" si="80">CONCATENATE("=",$Y11,$Z11,$AA11,$AC11,$AE11,EM11,";0)")</f>
        <v>=VLOOKUP(A11;'https://rhenusglobal.sharepoint.com/sites/TenderBrita/Freigegebene Dokumente/General/02. Respond Rates and Info/Respond/[BE_BRITA Internal Template v1.0.xlsx]FCL Export'!$A$1:$NJ$176;EO2;0)</v>
      </c>
      <c r="EO11" s="30"/>
      <c r="EP11" s="11" t="str">
        <f t="shared" ref="EP11:EP42" si="81">IFERROR(IF(OR($I11="",$N11=""),"",IF(OR(ES11=" ",ES11=""),"⚠",IF(ISERROR(IF(OR(ET11&lt;ES11,ET11=0,ES11=0),"!","✓")),"✓",IF(OR(ET11&lt;ES11,ES11=0),"!","✓")))),"")</f>
        <v>⚠</v>
      </c>
      <c r="EQ11" s="252" t="str">
        <f t="shared" ref="EQ11:EQ26" si="82">ES$3&amp;$B$2</f>
        <v>ES2</v>
      </c>
      <c r="ER11" s="252" t="str">
        <f t="shared" ref="ER11:ER26" si="83">CONCATENATE("=",$Y11,$Z11,$AA11,$AC11,$AE11,EQ11,";0)")</f>
        <v>=VLOOKUP(A11;'https://rhenusglobal.sharepoint.com/sites/TenderBrita/Freigegebene Dokumente/General/02. Respond Rates and Info/Respond/[BE_BRITA Internal Template v1.0.xlsx]FCL Export'!$A$1:$NJ$176;ES2;0)</v>
      </c>
      <c r="ES11" s="12" t="s">
        <v>98</v>
      </c>
      <c r="ET11" s="199">
        <v>37</v>
      </c>
      <c r="EU11" s="11" t="str">
        <f t="shared" ref="EU11:EU42" si="84">IFERROR(IF(OR($I11="",$L11=""),"",IF(OR(EX11=" ",EX11=""),"⚠","✓")),"")</f>
        <v>⚠</v>
      </c>
      <c r="EV11" s="252" t="str">
        <f t="shared" ref="EV11:EV26" si="85">EX$3&amp;$B$2</f>
        <v>EX2</v>
      </c>
      <c r="EW11" s="252" t="str">
        <f t="shared" ref="EW11:EW26" si="86">CONCATENATE("=",$Y11,$Z11,$AA11,$AC11,$AE11,EV11,";0)")</f>
        <v>=VLOOKUP(A11;'https://rhenusglobal.sharepoint.com/sites/TenderBrita/Freigegebene Dokumente/General/02. Respond Rates and Info/Respond/[BE_BRITA Internal Template v1.0.xlsx]FCL Export'!$A$1:$NJ$176;EX2;0)</v>
      </c>
      <c r="EX11" s="165" t="s">
        <v>98</v>
      </c>
      <c r="EY11" s="9" t="str">
        <f t="shared" ref="EY11:EY42" si="87">IFERROR(IF(OR($I11="",$L11=""),"",IF(AND(FB11="Direct",FE11="",FH11=""),"✓",IF(AND(FB11="Direct",OR(FE11&lt;&gt;"",FH11&lt;&gt;"",AND(FE11="",FH11&lt;&gt;""))),"⚠",IF(AND(FB11="Transshipment",FE11&lt;&gt;""),"✓","⚠")))),"")</f>
        <v>⚠</v>
      </c>
      <c r="EZ11" s="252" t="str">
        <f t="shared" ref="EZ11:EZ26" si="88">FB$3&amp;$B$2</f>
        <v>FB2</v>
      </c>
      <c r="FA11" s="252" t="str">
        <f t="shared" ref="FA11:FA26" si="89">CONCATENATE("=",$Y11,$Z11,$AA11,$AC11,$AE11,EZ11,";0)")</f>
        <v>=VLOOKUP(A11;'https://rhenusglobal.sharepoint.com/sites/TenderBrita/Freigegebene Dokumente/General/02. Respond Rates and Info/Respond/[BE_BRITA Internal Template v1.0.xlsx]FCL Export'!$A$1:$NJ$176;FB2;0)</v>
      </c>
      <c r="FB11" s="23"/>
      <c r="FC11" s="252" t="str">
        <f t="shared" ref="FC11:FC26" si="90">FE$3&amp;$B$2</f>
        <v>FE2</v>
      </c>
      <c r="FD11" s="252" t="str">
        <f t="shared" ref="FD11:FD26" si="91">CONCATENATE("=",$Y11,$Z11,$AA11,$AC11,$AE11,FC11,";0)")</f>
        <v>=VLOOKUP(A11;'https://rhenusglobal.sharepoint.com/sites/TenderBrita/Freigegebene Dokumente/General/02. Respond Rates and Info/Respond/[BE_BRITA Internal Template v1.0.xlsx]FCL Export'!$A$1:$NJ$176;FE2;0)</v>
      </c>
      <c r="FE11" s="29"/>
      <c r="FF11" s="252" t="str">
        <f t="shared" ref="FF11:FF26" si="92">FH$3&amp;$B$2</f>
        <v>FH2</v>
      </c>
      <c r="FG11" s="252" t="str">
        <f t="shared" ref="FG11:FG26" si="93">CONCATENATE("=",$Y11,$Z11,$AA11,$AC11,$AE11,FF11,";0)")</f>
        <v>=VLOOKUP(A11;'https://rhenusglobal.sharepoint.com/sites/TenderBrita/Freigegebene Dokumente/General/02. Respond Rates and Info/Respond/[BE_BRITA Internal Template v1.0.xlsx]FCL Export'!$A$1:$NJ$176;FH2;0)</v>
      </c>
      <c r="FH11" s="29"/>
      <c r="FI11" s="200" t="s">
        <v>100</v>
      </c>
      <c r="FJ11" s="9" t="str">
        <f t="shared" ref="FJ11:FJ42" si="94">IFERROR(IF(OR($I11="",$L11=""),"",IF(OR(FM11=" ",FM11="", FM11&lt;SUM(FN11:FO11)),"⚠","✓")),"")</f>
        <v>⚠</v>
      </c>
      <c r="FK11" s="252" t="str">
        <f t="shared" ref="FK11:FK26" si="95">FM$3&amp;$B$2</f>
        <v>FM2</v>
      </c>
      <c r="FL11" s="252" t="str">
        <f t="shared" ref="FL11:FL26" si="96">CONCATENATE("=",$Y11,$Z11,$AA11,$AC11,$AE11,FK11,";0)")</f>
        <v>=VLOOKUP(A11;'https://rhenusglobal.sharepoint.com/sites/TenderBrita/Freigegebene Dokumente/General/02. Respond Rates and Info/Respond/[BE_BRITA Internal Template v1.0.xlsx]FCL Export'!$A$1:$NJ$176;FM2;0)</v>
      </c>
      <c r="FM11" s="12" t="s">
        <v>98</v>
      </c>
      <c r="FN11" s="26" t="s">
        <v>98</v>
      </c>
      <c r="FO11" s="27" t="s">
        <v>98</v>
      </c>
      <c r="FP11" s="339" t="s">
        <v>98</v>
      </c>
      <c r="FQ11" s="339" t="s">
        <v>98</v>
      </c>
      <c r="FR11" s="9" t="str">
        <f t="shared" ref="FR11:FR74" si="97">IFERROR(IF(OR($I11="",$N11=""),"",IF(OR(FV11=" ",FV11="",FW11=""),"⚠",IF(FV11=0,"!","✓"))),"")</f>
        <v>⚠</v>
      </c>
      <c r="FS11" s="238" t="str" cm="1">
        <f t="array" ref="FS11">IF(OR($I11="",$N11="")," ",_xlfn.IFS($DW11=""," ",$DV11=""," ",FV11=""," ",FV11=" "," ",AND($DW11&lt;&gt;"",$DW11&lt;&gt;" ",$DV11&lt;&gt;"",$DV11&lt;&gt;" ",FV11&lt;&gt;"",FV11&lt;&gt;" "),IF($DW11=$DV11,FV11,FV11/VLOOKUP(_xlfn.CONCAT($DW11,"/",$DV11),Currencies!$C$73:$D$955,2,FALSE))))</f>
        <v xml:space="preserve"> </v>
      </c>
      <c r="FT11" s="252" t="str">
        <f t="shared" ref="FT11:FT26" si="98">FV$3&amp;$B$2</f>
        <v>FV2</v>
      </c>
      <c r="FU11" s="252" t="str">
        <f t="shared" ref="FU11:FU26" si="99">CONCATENATE("=",$Y11,$Z11,$AA11,$AD11,$AF11,FT11,";0)")</f>
        <v>=VLOOKUP(A11;'https://rhenusglobal.sharepoint.com/sites/TenderBrita/Freigegebene Dokumente/General/02. Respond Rates and Info/Respond/[CN_BRITA Internal Template v1.0.xlsx]FCL Import'!$A$1:$NJ$176;FV2;0)</v>
      </c>
      <c r="FV11" s="8" t="s">
        <v>98</v>
      </c>
      <c r="FW11" s="25" t="s">
        <v>2549</v>
      </c>
      <c r="FX11" s="9" t="str">
        <f t="shared" ref="FX11:FX42" si="100">IFERROR(IF(OR($I11="",$L11=""),"",IF(OR(GA11=" ",GA11="", GA11&lt;SUM(GB11:GC11)),"⚠","✓")),"")</f>
        <v>⚠</v>
      </c>
      <c r="FY11" s="252" t="str">
        <f t="shared" ref="FY11:FY26" si="101">GA$3&amp;$B$2</f>
        <v>GA2</v>
      </c>
      <c r="FZ11" s="252" t="str">
        <f t="shared" ref="FZ11:FZ26" si="102">CONCATENATE("=",$Y11,$Z11,$AA11,$AC11,$AE11,FY11,";0)")</f>
        <v>=VLOOKUP(A11;'https://rhenusglobal.sharepoint.com/sites/TenderBrita/Freigegebene Dokumente/General/02. Respond Rates and Info/Respond/[BE_BRITA Internal Template v1.0.xlsx]FCL Export'!$A$1:$NJ$176;GA2;0)</v>
      </c>
      <c r="GA11" s="12" t="s">
        <v>98</v>
      </c>
      <c r="GB11" s="26" t="s">
        <v>98</v>
      </c>
      <c r="GC11" s="27" t="s">
        <v>98</v>
      </c>
      <c r="GD11" s="339">
        <v>14</v>
      </c>
      <c r="GE11" s="339">
        <v>3</v>
      </c>
      <c r="GF11" s="9" t="str">
        <f t="shared" ref="GF11:GF74" si="103">IFERROR(IF(OR($I11="",$N11=""),"",IF(OR(GJ11=" ",GJ11="",GK11=""),"⚠",IF(GJ11=0,"!","✓"))),"")</f>
        <v>⚠</v>
      </c>
      <c r="GG11" s="238" t="str" cm="1">
        <f t="array" ref="GG11">IF(OR($I11="",$N11="")," ",_xlfn.IFS($DW11=""," ",$DV11=""," ",GJ11=""," ",GJ11=" "," ",AND($DW11&lt;&gt;"",$DW11&lt;&gt;" ",$DV11&lt;&gt;"",$DV11&lt;&gt;" ",GJ11&lt;&gt;"",GJ11&lt;&gt;" "),IF($DW11=$DV11,GJ11,GJ11/VLOOKUP(_xlfn.CONCAT($DW11,"/",$DV11),Currencies!$C$73:$D$955,2,FALSE))))</f>
        <v xml:space="preserve"> </v>
      </c>
      <c r="GH11" s="252" t="str">
        <f t="shared" ref="GH11:GH26" si="104">GJ$3&amp;$B$2</f>
        <v>GJ2</v>
      </c>
      <c r="GI11" s="252" t="str">
        <f t="shared" ref="GI11:GI26" si="105">CONCATENATE("=",$Y11,$Z11,$AA11,$AD11,$AF11,GH11,";0)")</f>
        <v>=VLOOKUP(A11;'https://rhenusglobal.sharepoint.com/sites/TenderBrita/Freigegebene Dokumente/General/02. Respond Rates and Info/Respond/[CN_BRITA Internal Template v1.0.xlsx]FCL Import'!$A$1:$NJ$176;GJ2;0)</v>
      </c>
      <c r="GJ11" s="8" t="s">
        <v>98</v>
      </c>
      <c r="GK11" s="25" t="s">
        <v>2549</v>
      </c>
      <c r="GL11" s="11" t="str">
        <f t="shared" ref="GL11:GL42" si="106">IFERROR(IF(OR($I11="",$N11=""),"",IF(OR(GP11=" ",GP11="",GQ11="",GT11="",GT11=" ",GW11="",GW11=" "),"⚠",IF(GP11=0,"!","✓"))),"")</f>
        <v>⚠</v>
      </c>
      <c r="GM11" s="238" t="str" cm="1">
        <f t="array" ref="GM11">IF(OR($I11="",$N11="")," ",_xlfn.IFS($DW11=""," ",$DV11=""," ",GP11=""," ",GP11=" "," ",AND($DW11&lt;&gt;"",$DW11&lt;&gt;" ",$DV11&lt;&gt;"",$DV11&lt;&gt;" ",GP11&lt;&gt;"",GP11&lt;&gt;" "),IF($DW11=$DV11,GP11,GP11/VLOOKUP(_xlfn.CONCAT($DW11,"/",$DV11),Currencies!$C$73:$D$955,2,FALSE))))</f>
        <v xml:space="preserve"> </v>
      </c>
      <c r="GN11" s="252" t="str">
        <f t="shared" ref="GN11:GN26" si="107">GP$3&amp;$B$2</f>
        <v>GP2</v>
      </c>
      <c r="GO11" s="252" t="str">
        <f t="shared" ref="GO11:GO26" si="108">CONCATENATE("=",$Y11,$Z11,$AA11,$AC11,$AE11,GN11,";0)")</f>
        <v>=VLOOKUP(A11;'https://rhenusglobal.sharepoint.com/sites/TenderBrita/Freigegebene Dokumente/General/02. Respond Rates and Info/Respond/[BE_BRITA Internal Template v1.0.xlsx]FCL Export'!$A$1:$NJ$176;GP2;0)</v>
      </c>
      <c r="GP11" s="8" t="s">
        <v>98</v>
      </c>
      <c r="GQ11" s="25" t="str">
        <f>IFERROR(IF(OR($I11="",$N11=""),"",'Units of measurement'!$A$2),"")</f>
        <v>/container</v>
      </c>
      <c r="GR11" s="252" t="str">
        <f t="shared" ref="GR11:GR26" si="109">GT$3&amp;$B$2</f>
        <v>GT2</v>
      </c>
      <c r="GS11" s="252" t="str">
        <f t="shared" ref="GS11:GS26" si="110">CONCATENATE("=",$Y11,$Z11,$AA11,$AC11,$AE11,GR11,";0)")</f>
        <v>=VLOOKUP(A11;'https://rhenusglobal.sharepoint.com/sites/TenderBrita/Freigegebene Dokumente/General/02. Respond Rates and Info/Respond/[BE_BRITA Internal Template v1.0.xlsx]FCL Export'!$A$1:$NJ$176;GT2;0)</v>
      </c>
      <c r="GT11" s="31" t="s">
        <v>98</v>
      </c>
      <c r="GU11" s="252" t="str">
        <f t="shared" ref="GU11:GU26" si="111">GW$3&amp;$B$2</f>
        <v>GW2</v>
      </c>
      <c r="GV11" s="252" t="str">
        <f t="shared" ref="GV11:GV26" si="112">CONCATENATE("=",$Y11,$Z11,$AA11,$AC11,$AE11,GU11,";0)")</f>
        <v>=VLOOKUP(A11;'https://rhenusglobal.sharepoint.com/sites/TenderBrita/Freigegebene Dokumente/General/02. Respond Rates and Info/Respond/[BE_BRITA Internal Template v1.0.xlsx]FCL Export'!$A$1:$NJ$176;GW2;0)</v>
      </c>
      <c r="GW11" s="32" t="s">
        <v>98</v>
      </c>
      <c r="GX11" s="11" t="str">
        <f t="shared" ref="GX11:GX42" si="113">IFERROR(IF(OR($I11="",$N11=""),"",IF(OR(HB11="",AND(HB11&lt;&gt;"Included",OR(HE11=" ",HE11="",HH11="",HK11="",HK11=" ",HN11="",HN11=" "))),"⚠",IF(HE11=0,"!","✓"))),"")</f>
        <v>⚠</v>
      </c>
      <c r="GY11" s="238" t="str" cm="1">
        <f t="array" ref="GY11">IF(OR($I11="",$N11="")," ",_xlfn.IFS($DW11=""," ",$DV11=""," ",HE11=""," ",HE11=" "," ",AND($DW11&lt;&gt;"",$DW11&lt;&gt;" ",$DV11&lt;&gt;"",$DV11&lt;&gt;" ",HE11&lt;&gt;"",HE11&lt;&gt;" "),IF($DW11=$DV11,HE11,HE11/VLOOKUP(_xlfn.CONCAT($DW11,"/",$DV11),Currencies!$C$73:$D$955,2,FALSE))))</f>
        <v xml:space="preserve"> </v>
      </c>
      <c r="GZ11" s="252" t="str">
        <f t="shared" ref="GZ11:GZ26" si="114">HB$3&amp;$B$2</f>
        <v>HB2</v>
      </c>
      <c r="HA11" s="252" t="str">
        <f t="shared" ref="HA11:HA26" si="115">CONCATENATE("=",$Y11,$Z11,$AA11,$AC11,$AE11,GZ11,";0)")</f>
        <v>=VLOOKUP(A11;'https://rhenusglobal.sharepoint.com/sites/TenderBrita/Freigegebene Dokumente/General/02. Respond Rates and Info/Respond/[BE_BRITA Internal Template v1.0.xlsx]FCL Export'!$A$1:$NJ$176;HB2;0)</v>
      </c>
      <c r="HB11" s="15"/>
      <c r="HC11" s="252" t="str">
        <f t="shared" ref="HC11:HC26" si="116">HE$3&amp;$B$2</f>
        <v>HE2</v>
      </c>
      <c r="HD11" s="252" t="str">
        <f t="shared" ref="HD11:HD26" si="117">CONCATENATE("=",$Y11,$Z11,$AA11,$AC11,$AE11,HC11,";0)")</f>
        <v>=VLOOKUP(A11;'https://rhenusglobal.sharepoint.com/sites/TenderBrita/Freigegebene Dokumente/General/02. Respond Rates and Info/Respond/[BE_BRITA Internal Template v1.0.xlsx]FCL Export'!$A$1:$NJ$176;HE2;0)</v>
      </c>
      <c r="HE11" s="8" t="s">
        <v>98</v>
      </c>
      <c r="HF11" s="252" t="str">
        <f t="shared" ref="HF11:HF26" si="118">HH$3&amp;$B$2</f>
        <v>HH2</v>
      </c>
      <c r="HG11" s="252" t="str">
        <f t="shared" ref="HG11:HG26" si="119">CONCATENATE("=",$Y11,$Z11,$AA11,$AC11,$AE11,HF11,";0)")</f>
        <v>=VLOOKUP(A11;'https://rhenusglobal.sharepoint.com/sites/TenderBrita/Freigegebene Dokumente/General/02. Respond Rates and Info/Respond/[BE_BRITA Internal Template v1.0.xlsx]FCL Export'!$A$1:$NJ$176;HH2;0)</v>
      </c>
      <c r="HH11" s="25" t="str">
        <f>IFERROR(IF(OR($I11="",$N11=""),"",'Units of measurement'!$A$2),"")</f>
        <v>/container</v>
      </c>
      <c r="HI11" s="252" t="str">
        <f t="shared" ref="HI11:HI26" si="120">HK$3&amp;$B$2</f>
        <v>HK2</v>
      </c>
      <c r="HJ11" s="252" t="str">
        <f t="shared" ref="HJ11:HJ26" si="121">CONCATENATE("=",$Y11,$Z11,$AA11,$AC11,$AE11,HI11,";0)")</f>
        <v>=VLOOKUP(A11;'https://rhenusglobal.sharepoint.com/sites/TenderBrita/Freigegebene Dokumente/General/02. Respond Rates and Info/Respond/[BE_BRITA Internal Template v1.0.xlsx]FCL Export'!$A$1:$NJ$176;HK2;0)</v>
      </c>
      <c r="HK11" s="31" t="str">
        <f t="shared" ref="HK11:HK42" si="122">IF(OR($GT11="",$GT11=" ")," ",$GT11)</f>
        <v xml:space="preserve"> </v>
      </c>
      <c r="HL11" s="252" t="str">
        <f t="shared" ref="HL11:HL26" si="123">HN$3&amp;$B$2</f>
        <v>HN2</v>
      </c>
      <c r="HM11" s="252" t="str">
        <f t="shared" ref="HM11:HM26" si="124">CONCATENATE("=",$Y11,$Z11,$AA11,$AC11,$AE11,HL11,";0)")</f>
        <v>=VLOOKUP(A11;'https://rhenusglobal.sharepoint.com/sites/TenderBrita/Freigegebene Dokumente/General/02. Respond Rates and Info/Respond/[BE_BRITA Internal Template v1.0.xlsx]FCL Export'!$A$1:$NJ$176;HN2;0)</v>
      </c>
      <c r="HN11" s="32" t="str">
        <f t="shared" ref="HN11:HN42" si="125">IF(OR($GW11="",$GW11=" ")," ",$GW11)</f>
        <v xml:space="preserve"> </v>
      </c>
      <c r="HO11" s="11" t="str">
        <f t="shared" ref="HO11:HO42" si="126">IFERROR(IF(OR($I11="",$N11=""),"",IF(OR(HS11="",AND(HS11&lt;&gt;"Included",OR(HV11=" ",HV11="",HY11="",IB11="",IB11=" ",IE11="",IE11=" "))),"⚠",IF(HV11=0,"!","✓"))),"")</f>
        <v>⚠</v>
      </c>
      <c r="HP11" s="238" t="str" cm="1">
        <f t="array" ref="HP11">IF(OR($I11="",$N11="")," ",_xlfn.IFS($DW11=""," ",$DV11=""," ",HV11=""," ",HV11=" "," ",AND($DW11&lt;&gt;"",$DW11&lt;&gt;" ",$DV11&lt;&gt;"",$DV11&lt;&gt;" ",HV11&lt;&gt;"",HV11&lt;&gt;" "),IF($DW11=$DV11,HV11,HV11/VLOOKUP(_xlfn.CONCAT($DW11,"/",$DV11),Currencies!$C$73:$D$955,2,FALSE))))</f>
        <v xml:space="preserve"> </v>
      </c>
      <c r="HQ11" s="252" t="str">
        <f t="shared" ref="HQ11:HQ26" si="127">HS$3&amp;$B$2</f>
        <v>HS2</v>
      </c>
      <c r="HR11" s="252" t="str">
        <f t="shared" ref="HR11:HR26" si="128">CONCATENATE("=",$Y11,$Z11,$AA11,$AC11,$AE11,HQ11,";0)")</f>
        <v>=VLOOKUP(A11;'https://rhenusglobal.sharepoint.com/sites/TenderBrita/Freigegebene Dokumente/General/02. Respond Rates and Info/Respond/[BE_BRITA Internal Template v1.0.xlsx]FCL Export'!$A$1:$NJ$176;HS2;0)</v>
      </c>
      <c r="HS11" s="21"/>
      <c r="HT11" s="252" t="str">
        <f t="shared" ref="HT11:HT26" si="129">HV$3&amp;$B$2</f>
        <v>HV2</v>
      </c>
      <c r="HU11" s="252" t="str">
        <f t="shared" ref="HU11:HU26" si="130">CONCATENATE("=",$Y11,$Z11,$AA11,$AC11,$AE11,HT11,";0)")</f>
        <v>=VLOOKUP(A11;'https://rhenusglobal.sharepoint.com/sites/TenderBrita/Freigegebene Dokumente/General/02. Respond Rates and Info/Respond/[BE_BRITA Internal Template v1.0.xlsx]FCL Export'!$A$1:$NJ$176;HV2;0)</v>
      </c>
      <c r="HV11" s="8" t="s">
        <v>98</v>
      </c>
      <c r="HW11" s="252" t="str">
        <f t="shared" ref="HW11:HW26" si="131">HY$3&amp;$B$2</f>
        <v>HY2</v>
      </c>
      <c r="HX11" s="252" t="str">
        <f t="shared" ref="HX11:HX26" si="132">CONCATENATE("=",$Y11,$Z11,$AA11,$AC11,$AE11,HW11,";0)")</f>
        <v>=VLOOKUP(A11;'https://rhenusglobal.sharepoint.com/sites/TenderBrita/Freigegebene Dokumente/General/02. Respond Rates and Info/Respond/[BE_BRITA Internal Template v1.0.xlsx]FCL Export'!$A$1:$NJ$176;HY2;0)</v>
      </c>
      <c r="HY11" s="25" t="str">
        <f>IFERROR(IF(OR($I11="",$N11=""),"",'Units of measurement'!$A$2),"")</f>
        <v>/container</v>
      </c>
      <c r="HZ11" s="252" t="str">
        <f t="shared" ref="HZ11:HZ26" si="133">IB$3&amp;$B$2</f>
        <v>IB2</v>
      </c>
      <c r="IA11" s="252" t="str">
        <f t="shared" ref="IA11:IA26" si="134">CONCATENATE("=",$Y11,$Z11,$AA11,$AC11,$AE11,HZ11,";0)")</f>
        <v>=VLOOKUP(A11;'https://rhenusglobal.sharepoint.com/sites/TenderBrita/Freigegebene Dokumente/General/02. Respond Rates and Info/Respond/[BE_BRITA Internal Template v1.0.xlsx]FCL Export'!$A$1:$NJ$176;IB2;0)</v>
      </c>
      <c r="IB11" s="31" t="str">
        <f t="shared" ref="IB11:IB42" si="135">IF(OR($GT11="",$GT11=" ")," ",$GT11)</f>
        <v xml:space="preserve"> </v>
      </c>
      <c r="IC11" s="252" t="str">
        <f t="shared" ref="IC11:IC26" si="136">IE$3&amp;$B$2</f>
        <v>IE2</v>
      </c>
      <c r="ID11" s="252" t="str">
        <f t="shared" ref="ID11:ID26" si="137">CONCATENATE("=",$Y11,$Z11,$AA11,$AC11,$AE11,IC11,";0)")</f>
        <v>=VLOOKUP(A11;'https://rhenusglobal.sharepoint.com/sites/TenderBrita/Freigegebene Dokumente/General/02. Respond Rates and Info/Respond/[BE_BRITA Internal Template v1.0.xlsx]FCL Export'!$A$1:$NJ$176;IE2;0)</v>
      </c>
      <c r="IE11" s="32" t="str">
        <f t="shared" ref="IE11:IE42" si="138">IF(OR($GW11="",$GW11=" ")," ",$GW11)</f>
        <v xml:space="preserve"> </v>
      </c>
      <c r="IF11" s="9" t="str">
        <f t="shared" ref="IF11:IF42" si="139">IFERROR(IF(OR($I11="",$N11=""),"",IF(AND(OR(II11=" ",II11=""),IL11="",IO11=""),"",IF(AND(II11&lt;&gt;"",IL11&lt;&gt;"",IO11&lt;&gt;""),"✓","⚠"))),"")</f>
        <v/>
      </c>
      <c r="IG11" s="252" t="str">
        <f t="shared" ref="IG11:IG26" si="140">II$3&amp;$B$2</f>
        <v>II2</v>
      </c>
      <c r="IH11" s="252" t="str">
        <f t="shared" ref="IH11:IH26" si="141">CONCATENATE("=",$Y11,$Z11,$AA11,$AC11,$AE11,IG11,";0)")</f>
        <v>=VLOOKUP(A11;'https://rhenusglobal.sharepoint.com/sites/TenderBrita/Freigegebene Dokumente/General/02. Respond Rates and Info/Respond/[BE_BRITA Internal Template v1.0.xlsx]FCL Export'!$A$1:$NJ$176;II2;0)</v>
      </c>
      <c r="II11" s="8" t="s">
        <v>98</v>
      </c>
      <c r="IJ11" s="252" t="str">
        <f t="shared" ref="IJ11:IJ26" si="142">IL$3&amp;$B$2</f>
        <v>IL2</v>
      </c>
      <c r="IK11" s="252" t="str">
        <f t="shared" ref="IK11:IK26" si="143">CONCATENATE("=",$Y11,$Z11,$AA11,$AC11,$AE11,IJ11,";0)")</f>
        <v>=VLOOKUP(A11;'https://rhenusglobal.sharepoint.com/sites/TenderBrita/Freigegebene Dokumente/General/02. Respond Rates and Info/Respond/[BE_BRITA Internal Template v1.0.xlsx]FCL Export'!$A$1:$NJ$176;IL2;0)</v>
      </c>
      <c r="IL11" s="164"/>
      <c r="IM11" s="252" t="str">
        <f t="shared" ref="IM11:IM26" si="144">IO$3&amp;$B$2</f>
        <v>IO2</v>
      </c>
      <c r="IN11" s="252" t="str">
        <f t="shared" ref="IN11:IN26" si="145">CONCATENATE("=",$Y11,$Z11,$AA11,$AC11,$AE11,IM11,";0)")</f>
        <v>=VLOOKUP(A11;'https://rhenusglobal.sharepoint.com/sites/TenderBrita/Freigegebene Dokumente/General/02. Respond Rates and Info/Respond/[BE_BRITA Internal Template v1.0.xlsx]FCL Export'!$A$1:$NJ$176;IO2;0)</v>
      </c>
      <c r="IO11" s="17"/>
      <c r="IP11" s="9" t="str">
        <f t="shared" ref="IP11:IP42" si="146">IFERROR(IF(OR($I11="",$N11=""),"",IF(AND(OR(IS11=" ",IS11=""),IV11="",IY11=""),"",IF(AND(IS11&lt;&gt;"",IV11&lt;&gt;"",IY11&lt;&gt;""),"✓","⚠"))),"")</f>
        <v/>
      </c>
      <c r="IQ11" s="252" t="str">
        <f t="shared" ref="IQ11:IQ26" si="147">IS$3&amp;$B$2</f>
        <v>IS2</v>
      </c>
      <c r="IR11" s="252" t="str">
        <f t="shared" ref="IR11:IR26" si="148">CONCATENATE("=",$Y11,$Z11,$AA11,$AC11,$AE11,IQ11,";0)")</f>
        <v>=VLOOKUP(A11;'https://rhenusglobal.sharepoint.com/sites/TenderBrita/Freigegebene Dokumente/General/02. Respond Rates and Info/Respond/[BE_BRITA Internal Template v1.0.xlsx]FCL Export'!$A$1:$NJ$176;IS2;0)</v>
      </c>
      <c r="IS11" s="8" t="s">
        <v>98</v>
      </c>
      <c r="IT11" s="252" t="str">
        <f t="shared" ref="IT11:IT26" si="149">IV$3&amp;$B$2</f>
        <v>IV2</v>
      </c>
      <c r="IU11" s="252" t="str">
        <f t="shared" ref="IU11:IU26" si="150">CONCATENATE("=",$Y11,$Z11,$AA11,$AC11,$AE11,IT11,";0)")</f>
        <v>=VLOOKUP(A11;'https://rhenusglobal.sharepoint.com/sites/TenderBrita/Freigegebene Dokumente/General/02. Respond Rates and Info/Respond/[BE_BRITA Internal Template v1.0.xlsx]FCL Export'!$A$1:$NJ$176;IV2;0)</v>
      </c>
      <c r="IV11" s="163"/>
      <c r="IW11" s="252" t="str">
        <f t="shared" ref="IW11:IW26" si="151">IY$3&amp;$B$2</f>
        <v>IY2</v>
      </c>
      <c r="IX11" s="252" t="str">
        <f t="shared" ref="IX11:IX26" si="152">CONCATENATE("=",$Y11,$Z11,$AA11,$AC11,$AE11,IW11,";0)")</f>
        <v>=VLOOKUP(A11;'https://rhenusglobal.sharepoint.com/sites/TenderBrita/Freigegebene Dokumente/General/02. Respond Rates and Info/Respond/[BE_BRITA Internal Template v1.0.xlsx]FCL Export'!$A$1:$NJ$176;IY2;0)</v>
      </c>
      <c r="IY11" s="20"/>
      <c r="IZ11" s="201" t="s">
        <v>345</v>
      </c>
      <c r="JA11" s="239" t="s">
        <v>99</v>
      </c>
      <c r="JB11" s="9" t="s">
        <v>2517</v>
      </c>
      <c r="JC11" s="238" t="str" cm="1">
        <f t="array" ref="JC11">IF(OR($I11="",$N11="")," ",_xlfn.IFS($JA11=""," ",$IZ11=""," ",JF11=""," ",JF11=" "," ",AND($JA11&lt;&gt;"",$JA11&lt;&gt;" ",$IZ11&lt;&gt;"",$IZ11&lt;&gt;" ",JF11&lt;&gt;"",JF11&lt;&gt;" "),IF($JA11=$IZ11,JF11,JF11/VLOOKUP(_xlfn.CONCAT($JA11,"/",$IZ11),Currencies!$C$73:$D$955,2,FALSE))))</f>
        <v xml:space="preserve"> </v>
      </c>
      <c r="JD11" s="252" t="str">
        <f t="shared" ref="JD11:JD26" si="153">JF$3&amp;$B$2</f>
        <v>JF2</v>
      </c>
      <c r="JE11" s="252" t="str">
        <f t="shared" ref="JE11:JE26" si="154">CONCATENATE("=",$Y11,$Z11,$AA11,$AD11,$AF11,JD11,";0)")</f>
        <v>=VLOOKUP(A11;'https://rhenusglobal.sharepoint.com/sites/TenderBrita/Freigegebene Dokumente/General/02. Respond Rates and Info/Respond/[CN_BRITA Internal Template v1.0.xlsx]FCL Import'!$A$1:$NJ$176;JF2;0)</v>
      </c>
      <c r="JF11" s="362" t="s">
        <v>98</v>
      </c>
      <c r="JG11" s="25" t="str">
        <f>IFERROR(IF(OR($I11="",$N11=""),"",'Units of measurement'!$A$2),"")</f>
        <v>/container</v>
      </c>
      <c r="JH11" s="9" t="s">
        <v>2517</v>
      </c>
      <c r="JI11" s="238" t="str" cm="1">
        <f t="array" ref="JI11">IF(OR($I11="",$N11="")," ",_xlfn.IFS($JA11=""," ",$IZ11=""," ",JL11=""," ",JL11=" "," ",AND($JA11&lt;&gt;"",$JA11&lt;&gt;" ",$IZ11&lt;&gt;"",$IZ11&lt;&gt;" ",JL11&lt;&gt;"",JL11&lt;&gt;" "),IF($JA11=$IZ11,JL11,JL11/VLOOKUP(_xlfn.CONCAT($JA11,"/",$IZ11),Currencies!$C$73:$D$955,2,FALSE))))</f>
        <v xml:space="preserve"> </v>
      </c>
      <c r="JJ11" s="252" t="str">
        <f t="shared" ref="JJ11:JJ26" si="155">JL$3&amp;$B$2</f>
        <v>JL2</v>
      </c>
      <c r="JK11" s="252" t="str">
        <f t="shared" ref="JK11:JK26" si="156">CONCATENATE("=",$Y11,$Z11,$AA11,$AD11,$AF11,JJ11,";0)")</f>
        <v>=VLOOKUP(A11;'https://rhenusglobal.sharepoint.com/sites/TenderBrita/Freigegebene Dokumente/General/02. Respond Rates and Info/Respond/[CN_BRITA Internal Template v1.0.xlsx]FCL Import'!$A$1:$NJ$176;JL2;0)</v>
      </c>
      <c r="JL11" s="372" t="s">
        <v>98</v>
      </c>
      <c r="JM11" s="25" t="str">
        <f>IFERROR(IF(OR($I11="",$N11=""),"",'Units of measurement'!$A$2),"")</f>
        <v>/container</v>
      </c>
      <c r="JN11" s="9" t="s">
        <v>2517</v>
      </c>
      <c r="JO11" s="238" t="str" cm="1">
        <f t="array" ref="JO11">IF(OR($I11="",$N11="")," ",_xlfn.IFS($JA11=""," ",$IZ11=""," ",JR11=""," ",JR11=" "," ",AND($JA11&lt;&gt;"",$JA11&lt;&gt;" ",$IZ11&lt;&gt;"",$IZ11&lt;&gt;" ",JR11&lt;&gt;"",JR11&lt;&gt;" "),IF($JA11=$IZ11,JR11,JR11/VLOOKUP(_xlfn.CONCAT($JA11,"/",$IZ11),Currencies!$C$73:$D$955,2,FALSE))))</f>
        <v xml:space="preserve"> </v>
      </c>
      <c r="JP11" s="252" t="str">
        <f t="shared" ref="JP11:JP26" si="157">JR$3&amp;$B$2</f>
        <v>JR2</v>
      </c>
      <c r="JQ11" s="252" t="str">
        <f t="shared" ref="JQ11:JQ26" si="158">CONCATENATE("=",$Y11,$Z11,$AA11,$AD11,$AF11,JP11,";0)")</f>
        <v>=VLOOKUP(A11;'https://rhenusglobal.sharepoint.com/sites/TenderBrita/Freigegebene Dokumente/General/02. Respond Rates and Info/Respond/[CN_BRITA Internal Template v1.0.xlsx]FCL Import'!$A$1:$NJ$176;JR2;0)</v>
      </c>
      <c r="JR11" s="372" t="s">
        <v>98</v>
      </c>
      <c r="JS11" s="25" t="str">
        <f>IFERROR(IF(OR($I11="",$N11=""),"",'Units of measurement'!$A$2),"")</f>
        <v>/container</v>
      </c>
      <c r="JT11" s="9" t="s">
        <v>2517</v>
      </c>
      <c r="JU11" s="238" t="str" cm="1">
        <f t="array" ref="JU11">IF(OR($I11="",$N11="")," ",_xlfn.IFS($JA11=""," ",$IZ11=""," ",JX11=""," ",JX11=" "," ",AND($JA11&lt;&gt;"",$JA11&lt;&gt;" ",$IZ11&lt;&gt;"",$IZ11&lt;&gt;" ",JX11&lt;&gt;"",JX11&lt;&gt;" "),IF($JA11=$IZ11,JX11,JX11/VLOOKUP(_xlfn.CONCAT($JA11,"/",$IZ11),Currencies!$C$73:$D$955,2,FALSE))))</f>
        <v xml:space="preserve"> </v>
      </c>
      <c r="JV11" s="252" t="str">
        <f t="shared" ref="JV11:JV26" si="159">JX$3&amp;$B$2</f>
        <v>JX2</v>
      </c>
      <c r="JW11" s="252" t="str">
        <f t="shared" ref="JW11:JW26" si="160">CONCATENATE("=",$Y11,$Z11,$AA11,$AD11,$AF11,JV11,";0)")</f>
        <v>=VLOOKUP(A11;'https://rhenusglobal.sharepoint.com/sites/TenderBrita/Freigegebene Dokumente/General/02. Respond Rates and Info/Respond/[CN_BRITA Internal Template v1.0.xlsx]FCL Import'!$A$1:$NJ$176;JX2;0)</v>
      </c>
      <c r="JX11" s="372" t="s">
        <v>98</v>
      </c>
      <c r="JY11" s="25" t="str">
        <f>IFERROR(IF(OR($I11="",$N11=""),"",'Units of measurement'!$A$2),"")</f>
        <v>/container</v>
      </c>
      <c r="JZ11" s="9" t="s">
        <v>2517</v>
      </c>
      <c r="KA11" s="238" t="str" cm="1">
        <f t="array" ref="KA11">IF(OR($I11="",$N11="")," ",_xlfn.IFS($JA11=""," ",$IZ11=""," ",KD11=""," ",KD11=" "," ",AND($JA11&lt;&gt;"",$JA11&lt;&gt;" ",$IZ11&lt;&gt;"",$IZ11&lt;&gt;" ",KD11&lt;&gt;"",KD11&lt;&gt;" "),IF($JA11=$IZ11,KD11,KD11/VLOOKUP(_xlfn.CONCAT($JA11,"/",$IZ11),Currencies!$C$73:$D$955,2,FALSE))))</f>
        <v xml:space="preserve"> </v>
      </c>
      <c r="KB11" s="252" t="str">
        <f t="shared" ref="KB11:KB26" si="161">KD$3&amp;$B$2</f>
        <v>KD2</v>
      </c>
      <c r="KC11" s="252" t="str">
        <f t="shared" ref="KC11:KC26" si="162">CONCATENATE("=",$Y11,$Z11,$AA11,$AD11,$AF11,KB11,";0)")</f>
        <v>=VLOOKUP(A11;'https://rhenusglobal.sharepoint.com/sites/TenderBrita/Freigegebene Dokumente/General/02. Respond Rates and Info/Respond/[CN_BRITA Internal Template v1.0.xlsx]FCL Import'!$A$1:$NJ$176;KD2;0)</v>
      </c>
      <c r="KD11" s="372" t="s">
        <v>98</v>
      </c>
      <c r="KE11" s="25" t="str">
        <f>IFERROR(IF(OR($I11="",$N11=""),"",'Units of measurement'!$A$2),"")</f>
        <v>/container</v>
      </c>
      <c r="KF11" s="11" t="s">
        <v>2517</v>
      </c>
      <c r="KG11" s="252" t="str">
        <f t="shared" ref="KG11:KG26" si="163">KI$3&amp;$B$2</f>
        <v>KI2</v>
      </c>
      <c r="KH11" s="252" t="str">
        <f t="shared" ref="KH11:KH26" si="164">CONCATENATE("=",$Y11,$Z11,$AA11,$AD11,$AF11,KG11,";0)")</f>
        <v>=VLOOKUP(A11;'https://rhenusglobal.sharepoint.com/sites/TenderBrita/Freigegebene Dokumente/General/02. Respond Rates and Info/Respond/[CN_BRITA Internal Template v1.0.xlsx]FCL Import'!$A$1:$NJ$176;KI2;0)</v>
      </c>
      <c r="KI11" s="378" t="s">
        <v>98</v>
      </c>
      <c r="KJ11" s="9" t="str">
        <f t="shared" ref="KJ11:KJ42" si="165">IFERROR(IF(OR($I11="",$N11=""),"",IF(AND(OR(KM11=" ",KM11=""),KP11="",KS11=""),"",IF(AND(KM11&lt;&gt;"",KP11&lt;&gt;"",KS11&lt;&gt;""),"✓","⚠"))),"")</f>
        <v/>
      </c>
      <c r="KK11" s="252" t="str">
        <f t="shared" ref="KK11:KK26" si="166">KM$3&amp;$B$2</f>
        <v>KM2</v>
      </c>
      <c r="KL11" s="252" t="str">
        <f t="shared" ref="KL11:KL26" si="167">CONCATENATE("=",$Y11,$Z11,$AA11,$AD11,$AF11,KK11,";0)")</f>
        <v>=VLOOKUP(A11;'https://rhenusglobal.sharepoint.com/sites/TenderBrita/Freigegebene Dokumente/General/02. Respond Rates and Info/Respond/[CN_BRITA Internal Template v1.0.xlsx]FCL Import'!$A$1:$NJ$176;KM2;0)</v>
      </c>
      <c r="KM11" s="8" t="s">
        <v>98</v>
      </c>
      <c r="KN11" s="252" t="str">
        <f t="shared" ref="KN11:KN26" si="168">KP$3&amp;$B$2</f>
        <v>KP2</v>
      </c>
      <c r="KO11" s="252" t="str">
        <f t="shared" ref="KO11:KO26" si="169">CONCATENATE("=",$Y11,$Z11,$AA11,$AD11,$AF11,KN11,";0)")</f>
        <v>=VLOOKUP(A11;'https://rhenusglobal.sharepoint.com/sites/TenderBrita/Freigegebene Dokumente/General/02. Respond Rates and Info/Respond/[CN_BRITA Internal Template v1.0.xlsx]FCL Import'!$A$1:$NJ$176;KP2;0)</v>
      </c>
      <c r="KP11" s="163"/>
      <c r="KQ11" s="252" t="str">
        <f t="shared" ref="KQ11:KQ26" si="170">KS$3&amp;$B$2</f>
        <v>KS2</v>
      </c>
      <c r="KR11" s="252" t="str">
        <f t="shared" ref="KR11:KR26" si="171">CONCATENATE("=",$Y11,$Z11,$AA11,$AD11,$AF11,KQ11,";0)")</f>
        <v>=VLOOKUP(A11;'https://rhenusglobal.sharepoint.com/sites/TenderBrita/Freigegebene Dokumente/General/02. Respond Rates and Info/Respond/[CN_BRITA Internal Template v1.0.xlsx]FCL Import'!$A$1:$NJ$176;KS2;0)</v>
      </c>
      <c r="KS11" s="18"/>
      <c r="KT11" s="9" t="str">
        <f t="shared" ref="KT11:KT42" si="172">IFERROR(IF(OR($I11="",$N11=""),"",IF(AND(OR(KW11=" ",KW11=""),KZ11="",LC11=""),"",IF(AND(KW11&lt;&gt;"",KZ11&lt;&gt;"",LC11&lt;&gt;""),"✓","⚠"))),"")</f>
        <v/>
      </c>
      <c r="KU11" s="252" t="str">
        <f t="shared" ref="KU11:KU26" si="173">KW$3&amp;$B$2</f>
        <v>KW2</v>
      </c>
      <c r="KV11" s="252" t="str">
        <f t="shared" ref="KV11:KV26" si="174">CONCATENATE("=",$Y11,$Z11,$AA11,$AD11,$AF11,KU11,";0)")</f>
        <v>=VLOOKUP(A11;'https://rhenusglobal.sharepoint.com/sites/TenderBrita/Freigegebene Dokumente/General/02. Respond Rates and Info/Respond/[CN_BRITA Internal Template v1.0.xlsx]FCL Import'!$A$1:$NJ$176;KW2;0)</v>
      </c>
      <c r="KW11" s="8" t="s">
        <v>98</v>
      </c>
      <c r="KX11" s="252" t="str">
        <f t="shared" ref="KX11:KX26" si="175">KZ$3&amp;$B$2</f>
        <v>KZ2</v>
      </c>
      <c r="KY11" s="252" t="str">
        <f t="shared" ref="KY11:KY26" si="176">CONCATENATE("=",$Y11,$Z11,$AA11,$AD11,$AF11,KX11,";0)")</f>
        <v>=VLOOKUP(A11;'https://rhenusglobal.sharepoint.com/sites/TenderBrita/Freigegebene Dokumente/General/02. Respond Rates and Info/Respond/[CN_BRITA Internal Template v1.0.xlsx]FCL Import'!$A$1:$NJ$176;KZ2;0)</v>
      </c>
      <c r="KZ11" s="163"/>
      <c r="LA11" s="252" t="str">
        <f t="shared" ref="LA11:LA26" si="177">LC$3&amp;$B$2</f>
        <v>LC2</v>
      </c>
      <c r="LB11" s="252" t="str">
        <f t="shared" ref="LB11:LB26" si="178">CONCATENATE("=",$Y11,$Z11,$AA11,$AD11,$AF11,LA11,";0)")</f>
        <v>=VLOOKUP(A11;'https://rhenusglobal.sharepoint.com/sites/TenderBrita/Freigegebene Dokumente/General/02. Respond Rates and Info/Respond/[CN_BRITA Internal Template v1.0.xlsx]FCL Import'!$A$1:$NJ$176;LC2;0)</v>
      </c>
      <c r="LC11" s="20"/>
      <c r="LD11" s="201" t="s">
        <v>345</v>
      </c>
      <c r="LE11" s="239" t="s">
        <v>99</v>
      </c>
      <c r="LF11" s="9" t="s">
        <v>2517</v>
      </c>
      <c r="LG11" s="238" t="str" cm="1">
        <f t="array" ref="LG11">IF(OR($I11="",$N11="")," ",_xlfn.IFS($AH11=""," ",$AG11=""," ",LL11=""," ",LL11=" "," ",AND($AH11&lt;&gt;"",$AH11&lt;&gt;" ",$AG11&lt;&gt;"",$AG11&lt;&gt;" ",LL11&lt;&gt;"",LL11&lt;&gt;" "),IF($AH11=$AG11,SUM(LL11,IF(OR(LK11="",LK11=" ",LJ11="Included"),0,LK11)),SUM(LL11,IF(OR(LK11="",LK11=" ",LJ11="Included"),0,LK11))/VLOOKUP(_xlfn.CONCAT($AH11,"/",$AG11),Currencies!$C$73:$D$955,2,FALSE))))</f>
        <v xml:space="preserve"> </v>
      </c>
      <c r="LH11" s="252" t="str">
        <f t="shared" ref="LH11:LH26" si="179">LL$3&amp;$B$2</f>
        <v>LL2</v>
      </c>
      <c r="LI11" s="259" t="str">
        <f t="shared" ref="LI11:LI26" si="180">CONCATENATE("=",$Y11,$Z11,$AA11,$AB11,$AE11,LH11,";0)")</f>
        <v>=VLOOKUP(A11;'https://rhenusglobal.sharepoint.com/sites/TenderBrita/Freigegebene Dokumente/General/02. Respond Rates and Info/Respond/[BE_BRITA Internal Template v1.0.xlsx]FCL Export'!$A$1:$NJ$176;LL2;0)</v>
      </c>
      <c r="LJ11" s="379"/>
      <c r="LK11" s="333" t="s">
        <v>98</v>
      </c>
      <c r="LL11" s="380" t="s">
        <v>98</v>
      </c>
      <c r="LM11" s="25" t="str">
        <f>IFERROR(IF(OR($I11="",$N11=""),"",'Units of measurement'!$A$2),"")</f>
        <v>/container</v>
      </c>
      <c r="LN11" s="252" t="str">
        <f t="shared" ref="LN11:LN26" si="181">LP$3&amp;$B$2</f>
        <v>LP2</v>
      </c>
      <c r="LO11" s="252" t="str">
        <f t="shared" ref="LO11:LO26" si="182">CONCATENATE("=",$Y11,$Z11,$AA11,$AB11,$AE11,LN11,";0)")</f>
        <v>=VLOOKUP(A11;'https://rhenusglobal.sharepoint.com/sites/TenderBrita/Freigegebene Dokumente/General/02. Respond Rates and Info/Respond/[BE_BRITA Internal Template v1.0.xlsx]FCL Export'!$A$1:$NJ$176;LP2;0)</v>
      </c>
      <c r="LP11" s="376"/>
      <c r="LQ11" s="252" t="str">
        <f t="shared" ref="LQ11:LQ26" si="183">LS$3&amp;$B$2</f>
        <v>LS2</v>
      </c>
      <c r="LR11" s="252" t="str">
        <f t="shared" ref="LR11:LR26" si="184">CONCATENATE("=",$Y11,$Z11,$AA11,$AB11,$AE11,LQ11,";0)")</f>
        <v>=VLOOKUP(A11;'https://rhenusglobal.sharepoint.com/sites/TenderBrita/Freigegebene Dokumente/General/02. Respond Rates and Info/Respond/[BE_BRITA Internal Template v1.0.xlsx]FCL Export'!$A$1:$NJ$176;LS2;0)</v>
      </c>
      <c r="LS11" s="381" t="s">
        <v>98</v>
      </c>
    </row>
    <row r="12" spans="1:331" ht="15" hidden="1" customHeight="1" x14ac:dyDescent="0.2">
      <c r="A12" s="46">
        <v>306</v>
      </c>
      <c r="B12" s="250">
        <f>ROW()</f>
        <v>12</v>
      </c>
      <c r="C12" s="41" t="s">
        <v>2530</v>
      </c>
      <c r="D12" s="47" t="s">
        <v>2524</v>
      </c>
      <c r="E12" s="41" t="s">
        <v>2526</v>
      </c>
      <c r="F12" s="55" t="s">
        <v>2284</v>
      </c>
      <c r="G12" s="42" t="s">
        <v>2508</v>
      </c>
      <c r="H12" s="43" t="s">
        <v>2514</v>
      </c>
      <c r="I12" s="353" t="s">
        <v>232</v>
      </c>
      <c r="J12" s="357" t="s">
        <v>2553</v>
      </c>
      <c r="K12" s="41" t="s">
        <v>2291</v>
      </c>
      <c r="L12" s="48" t="s">
        <v>2318</v>
      </c>
      <c r="M12" s="43" t="s">
        <v>2516</v>
      </c>
      <c r="N12" s="353" t="s">
        <v>1039</v>
      </c>
      <c r="O12" s="50" t="s">
        <v>2455</v>
      </c>
      <c r="P12" s="41" t="s">
        <v>2346</v>
      </c>
      <c r="Q12" s="48" t="s">
        <v>104</v>
      </c>
      <c r="R12" s="51" t="s">
        <v>95</v>
      </c>
      <c r="S12" s="52">
        <v>1</v>
      </c>
      <c r="T12" s="53">
        <f>IFERROR(IF(OR(R12="",S12=""),"",('FCL (No min.)'!S12*VLOOKUP('FCL (No min.)'!R12,containertype_table[#All],2,FALSE))),"")</f>
        <v>1</v>
      </c>
      <c r="U12" s="56">
        <v>10000</v>
      </c>
      <c r="V12" s="55" t="s">
        <v>2497</v>
      </c>
      <c r="W12" s="248" t="s">
        <v>104</v>
      </c>
      <c r="X12" s="201" t="s">
        <v>104</v>
      </c>
      <c r="Y12" s="24" t="s">
        <v>96</v>
      </c>
      <c r="Z12" s="24" t="str">
        <f t="shared" si="14"/>
        <v>A12;'</v>
      </c>
      <c r="AA12" s="251" t="s">
        <v>97</v>
      </c>
      <c r="AB12" s="24" t="str">
        <f t="shared" si="15"/>
        <v>BE</v>
      </c>
      <c r="AC12" s="24" t="str">
        <f t="shared" si="15"/>
        <v>BE</v>
      </c>
      <c r="AD12" s="24" t="str">
        <f t="shared" si="16"/>
        <v>ZA</v>
      </c>
      <c r="AE12" s="24" t="s">
        <v>112</v>
      </c>
      <c r="AF12" s="24" t="s">
        <v>113</v>
      </c>
      <c r="AG12" s="201" t="s">
        <v>99</v>
      </c>
      <c r="AH12" s="239" t="s">
        <v>99</v>
      </c>
      <c r="AI12" s="9" t="str">
        <f t="shared" si="17"/>
        <v>✓</v>
      </c>
      <c r="AJ12" s="238" cm="1">
        <f t="array" ref="AJ12">IF(OR($I12="",$N12="")," ",_xlfn.IFS($AH12=""," ",$AG12=""," ",AO12=""," ",AO12=" "," ",AND($AH12&lt;&gt;"",$AH12&lt;&gt;" ",$AG12&lt;&gt;"",$AG12&lt;&gt;" ",AO12&lt;&gt;"",AO12&lt;&gt;" "),IF($AH12=$AG12,SUM(AO12,IF(OR(AN12="",AN12=" ",AM12="Included"),0,AN12)),SUM(AO12,IF(OR(AN12="",AN12=" ",AM12="Included"),0,AN12))/VLOOKUP(_xlfn.CONCAT($AH12,"/",$AG12),Currencies!$C$73:$D$955,2,FALSE))))</f>
        <v>354</v>
      </c>
      <c r="AK12" s="252" t="str">
        <f t="shared" si="18"/>
        <v>AO2</v>
      </c>
      <c r="AL12" s="259" t="str">
        <f t="shared" si="19"/>
        <v>=VLOOKUP(A12;'https://rhenusglobal.sharepoint.com/sites/TenderBrita/Freigegebene Dokumente/General/02. Respond Rates and Info/Respond/[BE_BRITA Internal Template v1.0.xlsx]FCL Export'!$A$1:$NJ$176;AO2;0)</v>
      </c>
      <c r="AM12" s="331" t="s">
        <v>2552</v>
      </c>
      <c r="AN12" s="333" t="s">
        <v>98</v>
      </c>
      <c r="AO12" s="332">
        <v>354</v>
      </c>
      <c r="AP12" s="25" t="str">
        <f>IFERROR(IF(OR($I12="",$N12=""),"",'Units of measurement'!$A$2),"")</f>
        <v>/container</v>
      </c>
      <c r="AQ12" s="252" t="str">
        <f t="shared" si="20"/>
        <v>AS2</v>
      </c>
      <c r="AR12" s="252" t="str">
        <f t="shared" si="21"/>
        <v>=VLOOKUP(A12;'https://rhenusglobal.sharepoint.com/sites/TenderBrita/Freigegebene Dokumente/General/02. Respond Rates and Info/Respond/[BE_BRITA Internal Template v1.0.xlsx]FCL Export'!$A$1:$NJ$176;AS2;0)</v>
      </c>
      <c r="AS12" s="17" t="s">
        <v>1267</v>
      </c>
      <c r="AT12" s="252" t="str">
        <f t="shared" si="22"/>
        <v>AV2</v>
      </c>
      <c r="AU12" s="252" t="str">
        <f t="shared" si="23"/>
        <v>=VLOOKUP(A12;'https://rhenusglobal.sharepoint.com/sites/TenderBrita/Freigegebene Dokumente/General/02. Respond Rates and Info/Respond/[BE_BRITA Internal Template v1.0.xlsx]FCL Export'!$A$1:$NJ$176;AV2;0)</v>
      </c>
      <c r="AV12" s="170">
        <v>1</v>
      </c>
      <c r="AW12" s="201" t="s">
        <v>99</v>
      </c>
      <c r="AX12" s="239" t="s">
        <v>99</v>
      </c>
      <c r="AY12" s="9" t="str">
        <f t="shared" si="24"/>
        <v>✓</v>
      </c>
      <c r="AZ12" s="238" cm="1">
        <f t="array" ref="AZ12">IF(OR($I12="",$N12="")," ",_xlfn.IFS($AX12=""," ",$AW12=""," ",BC12=""," ",BC12=" "," ",AND($AX12&lt;&gt;"",$AX12&lt;&gt;" ",$AW12&lt;&gt;"",$AW12&lt;&gt;" ",BC12&lt;&gt;"",BC12&lt;&gt;" "),IF($AX12=$AW12,BC12,BC12/VLOOKUP(_xlfn.CONCAT($AX12,"/",$AW12),Currencies!$C$73:$D$955,2,FALSE))))</f>
        <v>205</v>
      </c>
      <c r="BA12" s="252" t="str">
        <f t="shared" si="25"/>
        <v>BC2</v>
      </c>
      <c r="BB12" s="252" t="str">
        <f t="shared" si="26"/>
        <v>=VLOOKUP(A12;'https://rhenusglobal.sharepoint.com/sites/TenderBrita/Freigegebene Dokumente/General/02. Respond Rates and Info/Respond/[BE_BRITA Internal Template v1.0.xlsx]FCL Export'!$A$1:$NJ$176;BC2;0)</v>
      </c>
      <c r="BC12" s="8">
        <v>205</v>
      </c>
      <c r="BD12" s="25" t="str">
        <f>IFERROR(IF(OR($I12="",$N12=""),"",'Units of measurement'!$A$2),"")</f>
        <v>/container</v>
      </c>
      <c r="BE12" s="9" t="str">
        <f t="shared" si="27"/>
        <v>⚠</v>
      </c>
      <c r="BF12" s="238" t="str" cm="1">
        <f t="array" ref="BF12">IF(OR($I12="",$N12="")," ",_xlfn.IFS($AX12=""," ",$AW12=""," ",BI12=""," ",BI12=" "," ",AND($AX12&lt;&gt;"",$AX12&lt;&gt;" ",$AW12&lt;&gt;"",$AW12&lt;&gt;" ",BI12&lt;&gt;"",BI12&lt;&gt;" "),IF($AX12=$AW12,BI12,BI12/VLOOKUP(_xlfn.CONCAT($AX12,"/",$AW12),Currencies!$C$73:$D$955,2,FALSE))))</f>
        <v xml:space="preserve"> </v>
      </c>
      <c r="BG12" s="252" t="str">
        <f t="shared" si="28"/>
        <v>BI2</v>
      </c>
      <c r="BH12" s="252" t="str">
        <f t="shared" si="29"/>
        <v>=VLOOKUP(A12;'https://rhenusglobal.sharepoint.com/sites/TenderBrita/Freigegebene Dokumente/General/02. Respond Rates and Info/Respond/[BE_BRITA Internal Template v1.0.xlsx]FCL Export'!$A$1:$NJ$176;BI2;0)</v>
      </c>
      <c r="BI12" s="8" t="s">
        <v>98</v>
      </c>
      <c r="BJ12" s="25" t="str">
        <f>IFERROR(IF(OR($I12="",$N12=""),"",'Units of measurement'!$A$2),"")</f>
        <v>/container</v>
      </c>
      <c r="BK12" s="9" t="str">
        <f t="shared" si="30"/>
        <v>⚠</v>
      </c>
      <c r="BL12" s="238" t="str" cm="1">
        <f t="array" ref="BL12">IF(OR($I12="",$N12="")," ",_xlfn.IFS($AX12=""," ",$AW12=""," ",BO12=""," ",BO12=" "," ",AND($AX12&lt;&gt;"",$AX12&lt;&gt;" ",$AW12&lt;&gt;"",$AW12&lt;&gt;" ",BO12&lt;&gt;"",BO12&lt;&gt;" "),IF($AX12=$AW12,BO12,BO12/VLOOKUP(_xlfn.CONCAT($AX12,"/",$AW12),Currencies!$C$73:$D$955,2,FALSE))))</f>
        <v xml:space="preserve"> </v>
      </c>
      <c r="BM12" s="252" t="str">
        <f t="shared" si="31"/>
        <v>BO2</v>
      </c>
      <c r="BN12" s="252" t="str">
        <f t="shared" si="32"/>
        <v>=VLOOKUP(A12;'https://rhenusglobal.sharepoint.com/sites/TenderBrita/Freigegebene Dokumente/General/02. Respond Rates and Info/Respond/[BE_BRITA Internal Template v1.0.xlsx]FCL Export'!$A$1:$NJ$176;BO2;0)</v>
      </c>
      <c r="BO12" s="8" t="s">
        <v>98</v>
      </c>
      <c r="BP12" s="25" t="str">
        <f>IFERROR(IF(OR($I12="",$N12=""),"",'Units of measurement'!$A$2),"")</f>
        <v>/container</v>
      </c>
      <c r="BQ12" s="9" t="str">
        <f t="shared" si="33"/>
        <v>✓</v>
      </c>
      <c r="BR12" s="238" cm="1">
        <f t="array" ref="BR12">IF(OR($I12="",$N12="")," ",_xlfn.IFS($AX12=""," ",$AW12=""," ",BU12=""," ",BU12=" "," ",AND($AX12&lt;&gt;"",$AX12&lt;&gt;" ",$AW12&lt;&gt;"",$AW12&lt;&gt;" ",BU12&lt;&gt;"",BU12&lt;&gt;" "),IF($AX12=$AW12,BU12,BU12/VLOOKUP(_xlfn.CONCAT($AX12,"/",$AW12),Currencies!$C$73:$D$955,2,FALSE))))</f>
        <v>35</v>
      </c>
      <c r="BS12" s="252" t="str">
        <f t="shared" si="34"/>
        <v>BU2</v>
      </c>
      <c r="BT12" s="252" t="str">
        <f t="shared" si="35"/>
        <v>=VLOOKUP(A12;'https://rhenusglobal.sharepoint.com/sites/TenderBrita/Freigegebene Dokumente/General/02. Respond Rates and Info/Respond/[BE_BRITA Internal Template v1.0.xlsx]FCL Export'!$A$1:$NJ$176;BU2;0)</v>
      </c>
      <c r="BU12" s="8">
        <v>35</v>
      </c>
      <c r="BV12" s="25" t="str">
        <f>IFERROR(IF(OR($I12="",$N12=""),"",'Units of measurement'!$A$2),"")</f>
        <v>/container</v>
      </c>
      <c r="BW12" s="9" t="str">
        <f t="shared" si="36"/>
        <v>⚠</v>
      </c>
      <c r="BX12" s="238" t="str" cm="1">
        <f t="array" ref="BX12">IF(OR($I12="",$N12="")," ",_xlfn.IFS($AX12=""," ",$AW12=""," ",CA12=""," ",CA12=" "," ",AND($AX12&lt;&gt;"",$AX12&lt;&gt;" ",$AW12&lt;&gt;"",$AW12&lt;&gt;" ",CA12&lt;&gt;"",CA12&lt;&gt;" "),IF($AX12=$AW12,CA12,CA12/VLOOKUP(_xlfn.CONCAT($AX12,"/",$AW12),Currencies!$C$73:$D$955,2,FALSE))))</f>
        <v xml:space="preserve"> </v>
      </c>
      <c r="BY12" s="252" t="str">
        <f t="shared" si="37"/>
        <v>CA2</v>
      </c>
      <c r="BZ12" s="252" t="str">
        <f t="shared" si="38"/>
        <v>=VLOOKUP(A12;'https://rhenusglobal.sharepoint.com/sites/TenderBrita/Freigegebene Dokumente/General/02. Respond Rates and Info/Respond/[BE_BRITA Internal Template v1.0.xlsx]FCL Export'!$A$1:$NJ$176;CA2;0)</v>
      </c>
      <c r="CA12" s="8" t="s">
        <v>98</v>
      </c>
      <c r="CB12" s="25" t="str">
        <f>IFERROR(IF(OR($I12="",$N12=""),"",'Units of measurement'!$A$2),"")</f>
        <v>/container</v>
      </c>
      <c r="CC12" s="9" t="str">
        <f t="shared" si="39"/>
        <v>✓</v>
      </c>
      <c r="CD12" s="238" cm="1">
        <f t="array" ref="CD12">IF(OR($I12="",$N12="")," ",_xlfn.IFS($AX12=""," ",$AW12=""," ",CG12=""," ",CG12=" "," ",AND($AX12&lt;&gt;"",$AX12&lt;&gt;" ",$AW12&lt;&gt;"",$AW12&lt;&gt;" ",CG12&lt;&gt;"",CG12&lt;&gt;" "),IF($AX12=$AW12,CG12,CG12/VLOOKUP(_xlfn.CONCAT($AX12,"/",$AW12),Currencies!$C$73:$D$955,2,FALSE))))</f>
        <v>25</v>
      </c>
      <c r="CE12" s="252" t="str">
        <f t="shared" si="40"/>
        <v>CG2</v>
      </c>
      <c r="CF12" s="252" t="str">
        <f t="shared" si="41"/>
        <v>=VLOOKUP(A12;'https://rhenusglobal.sharepoint.com/sites/TenderBrita/Freigegebene Dokumente/General/02. Respond Rates and Info/Respond/[BE_BRITA Internal Template v1.0.xlsx]FCL Export'!$A$1:$NJ$176;CG2;0)</v>
      </c>
      <c r="CG12" s="8">
        <v>25</v>
      </c>
      <c r="CH12" s="25" t="str">
        <f>IFERROR(IF(OR($I12="",$N12=""),"",'Units of measurement'!$A$2),"")</f>
        <v>/container</v>
      </c>
      <c r="CI12" s="9" t="str">
        <f t="shared" si="42"/>
        <v>✓</v>
      </c>
      <c r="CJ12" s="238" cm="1">
        <f t="array" ref="CJ12">IF(OR($I12="",$N12="")," ",_xlfn.IFS($AX12=""," ",$AW12=""," ",CM12=""," ",CM12=" "," ",AND($AX12&lt;&gt;"",$AX12&lt;&gt;" ",$AW12&lt;&gt;"",$AW12&lt;&gt;" ",CM12&lt;&gt;"",CM12&lt;&gt;" "),IF($AX12=$AW12,CM12,CM12/VLOOKUP(_xlfn.CONCAT($AX12,"/",$AW12),Currencies!$C$73:$D$955,2,FALSE))))</f>
        <v>35</v>
      </c>
      <c r="CK12" s="252" t="str">
        <f t="shared" si="43"/>
        <v>CM2</v>
      </c>
      <c r="CL12" s="252" t="str">
        <f t="shared" si="44"/>
        <v>=VLOOKUP(A12;'https://rhenusglobal.sharepoint.com/sites/TenderBrita/Freigegebene Dokumente/General/02. Respond Rates and Info/Respond/[BE_BRITA Internal Template v1.0.xlsx]FCL Export'!$A$1:$NJ$176;CM2;0)</v>
      </c>
      <c r="CM12" s="8">
        <v>35</v>
      </c>
      <c r="CN12" s="25" t="str">
        <f>IFERROR(IF(OR($I12="",$N12=""),"",'Units of measurement'!$A$2),"")</f>
        <v>/container</v>
      </c>
      <c r="CO12" s="252" t="str">
        <f t="shared" si="45"/>
        <v>CQ2</v>
      </c>
      <c r="CP12" s="252" t="str">
        <f t="shared" si="46"/>
        <v>=VLOOKUP(A12;'https://rhenusglobal.sharepoint.com/sites/TenderBrita/Freigegebene Dokumente/General/02. Respond Rates and Info/Respond/[BE_BRITA Internal Template v1.0.xlsx]FCL Export'!$A$1:$NJ$176;CQ2;0)</v>
      </c>
      <c r="CQ12" s="194"/>
      <c r="CR12" s="9" t="str">
        <f t="shared" si="47"/>
        <v>⚠</v>
      </c>
      <c r="CS12" s="238" t="str" cm="1">
        <f t="array" ref="CS12">IF(OR($I12="",$N12="")," ",_xlfn.IFS($AX12=""," ",$AW12=""," ",CV12=""," ",CV12=" "," ",AND($AX12&lt;&gt;"",$AX12&lt;&gt;" ",$AW12&lt;&gt;"",$AW12&lt;&gt;" ",CV12&lt;&gt;"",CV12&lt;&gt;" "),IF($AX12=$AW12,CV12,CV12/VLOOKUP(_xlfn.CONCAT($AX12,"/",$AW12),Currencies!$C$73:$D$955,2,FALSE))))</f>
        <v xml:space="preserve"> </v>
      </c>
      <c r="CT12" s="252" t="str">
        <f t="shared" si="48"/>
        <v>CV2</v>
      </c>
      <c r="CU12" s="252" t="str">
        <f t="shared" si="49"/>
        <v>=VLOOKUP(A12;'https://rhenusglobal.sharepoint.com/sites/TenderBrita/Freigegebene Dokumente/General/02. Respond Rates and Info/Respond/[BE_BRITA Internal Template v1.0.xlsx]FCL Export'!$A$1:$NJ$176;CV2;0)</v>
      </c>
      <c r="CV12" s="8" t="s">
        <v>98</v>
      </c>
      <c r="CW12" s="25" t="str">
        <f>IFERROR(IF(OR($I12="",$N12=""),"",'Units of measurement'!$A$2),"")</f>
        <v>/container</v>
      </c>
      <c r="CX12" s="11" t="str">
        <f t="shared" si="50"/>
        <v>⚠</v>
      </c>
      <c r="CY12" s="252" t="str">
        <f t="shared" si="51"/>
        <v>DA2</v>
      </c>
      <c r="CZ12" s="252" t="str">
        <f t="shared" si="52"/>
        <v>=VLOOKUP(A12;'https://rhenusglobal.sharepoint.com/sites/TenderBrita/Freigegebene Dokumente/General/02. Respond Rates and Info/Respond/[BE_BRITA Internal Template v1.0.xlsx]FCL Export'!$A$1:$NJ$176;DA2;0)</v>
      </c>
      <c r="DA12" s="10" t="s">
        <v>98</v>
      </c>
      <c r="DB12" s="9" t="str">
        <f t="shared" si="53"/>
        <v/>
      </c>
      <c r="DC12" s="252" t="str">
        <f t="shared" si="54"/>
        <v>DE2</v>
      </c>
      <c r="DD12" s="252" t="str">
        <f t="shared" si="55"/>
        <v>=VLOOKUP(A12;'https://rhenusglobal.sharepoint.com/sites/TenderBrita/Freigegebene Dokumente/General/02. Respond Rates and Info/Respond/[BE_BRITA Internal Template v1.0.xlsx]FCL Export'!$A$1:$NJ$176;DE2;0)</v>
      </c>
      <c r="DE12" s="8" t="s">
        <v>98</v>
      </c>
      <c r="DF12" s="252" t="str">
        <f t="shared" si="56"/>
        <v>DH2</v>
      </c>
      <c r="DG12" s="252" t="str">
        <f t="shared" si="57"/>
        <v>=VLOOKUP(A12;'https://rhenusglobal.sharepoint.com/sites/TenderBrita/Freigegebene Dokumente/General/02. Respond Rates and Info/Respond/[BE_BRITA Internal Template v1.0.xlsx]FCL Export'!$A$1:$NJ$176;DH2;0)</v>
      </c>
      <c r="DH12" s="164"/>
      <c r="DI12" s="252" t="str">
        <f t="shared" si="58"/>
        <v>DK2</v>
      </c>
      <c r="DJ12" s="252" t="str">
        <f t="shared" si="59"/>
        <v>=VLOOKUP(A12;'https://rhenusglobal.sharepoint.com/sites/TenderBrita/Freigegebene Dokumente/General/02. Respond Rates and Info/Respond/[BE_BRITA Internal Template v1.0.xlsx]FCL Export'!$A$1:$NJ$176;DK2;0)</v>
      </c>
      <c r="DK12" s="17"/>
      <c r="DL12" s="9" t="str">
        <f t="shared" si="60"/>
        <v/>
      </c>
      <c r="DM12" s="252" t="str">
        <f t="shared" si="61"/>
        <v>DO2</v>
      </c>
      <c r="DN12" s="252" t="str">
        <f t="shared" si="62"/>
        <v>=VLOOKUP(A12;'https://rhenusglobal.sharepoint.com/sites/TenderBrita/Freigegebene Dokumente/General/02. Respond Rates and Info/Respond/[BE_BRITA Internal Template v1.0.xlsx]FCL Export'!$A$1:$NJ$176;DO2;0)</v>
      </c>
      <c r="DO12" s="8" t="s">
        <v>98</v>
      </c>
      <c r="DP12" s="252" t="str">
        <f t="shared" si="63"/>
        <v>DR2</v>
      </c>
      <c r="DQ12" s="252" t="str">
        <f t="shared" si="64"/>
        <v>=VLOOKUP(A12;'https://rhenusglobal.sharepoint.com/sites/TenderBrita/Freigegebene Dokumente/General/02. Respond Rates and Info/Respond/[BE_BRITA Internal Template v1.0.xlsx]FCL Export'!$A$1:$NJ$176;DR2;0)</v>
      </c>
      <c r="DR12" s="163"/>
      <c r="DS12" s="252" t="str">
        <f t="shared" si="65"/>
        <v>DU2</v>
      </c>
      <c r="DT12" s="252" t="str">
        <f t="shared" si="66"/>
        <v>=VLOOKUP(A12;'https://rhenusglobal.sharepoint.com/sites/TenderBrita/Freigegebene Dokumente/General/02. Respond Rates and Info/Respond/[BE_BRITA Internal Template v1.0.xlsx]FCL Export'!$A$1:$NJ$176;DU2;0)</v>
      </c>
      <c r="DU12" s="18"/>
      <c r="DV12" s="201" t="str">
        <f t="shared" si="67"/>
        <v>USD</v>
      </c>
      <c r="DW12" s="239" t="s">
        <v>99</v>
      </c>
      <c r="DX12" s="11" t="str">
        <f t="shared" si="68"/>
        <v>⚠</v>
      </c>
      <c r="DY12" s="252" t="str">
        <f t="shared" si="69"/>
        <v>EA2</v>
      </c>
      <c r="DZ12" s="252" t="str">
        <f t="shared" si="70"/>
        <v>=VLOOKUP(A12;'https://rhenusglobal.sharepoint.com/sites/TenderBrita/Freigegebene Dokumente/General/02. Respond Rates and Info/Respond/[BE_BRITA Internal Template v1.0.xlsx]FCL Export'!$A$1:$NJ$176;EA2;0)</v>
      </c>
      <c r="EA12" s="15"/>
      <c r="EB12" s="11" t="str">
        <f t="shared" si="71"/>
        <v>⚠</v>
      </c>
      <c r="EC12" s="252" t="str">
        <f t="shared" si="72"/>
        <v>EE2</v>
      </c>
      <c r="ED12" s="252" t="str">
        <f t="shared" si="73"/>
        <v>=VLOOKUP(A12;'https://rhenusglobal.sharepoint.com/sites/TenderBrita/Freigegebene Dokumente/General/02. Respond Rates and Info/Respond/[BE_BRITA Internal Template v1.0.xlsx]FCL Export'!$A$1:$NJ$176;EE2;0)</v>
      </c>
      <c r="EE12" s="16"/>
      <c r="EF12" s="9" t="str">
        <f t="shared" si="74"/>
        <v>⚠</v>
      </c>
      <c r="EG12" s="252" t="str">
        <f t="shared" si="75"/>
        <v>EI2</v>
      </c>
      <c r="EH12" s="252" t="str">
        <f t="shared" si="76"/>
        <v>=VLOOKUP(A12;'https://rhenusglobal.sharepoint.com/sites/TenderBrita/Freigegebene Dokumente/General/02. Respond Rates and Info/Respond/[BE_BRITA Internal Template v1.0.xlsx]FCL Export'!$A$1:$NJ$176;EI2;0)</v>
      </c>
      <c r="EI12" s="33"/>
      <c r="EJ12" s="252" t="str">
        <f t="shared" si="77"/>
        <v>EL2</v>
      </c>
      <c r="EK12" s="252" t="str">
        <f t="shared" si="78"/>
        <v>=VLOOKUP(A12;'https://rhenusglobal.sharepoint.com/sites/TenderBrita/Freigegebene Dokumente/General/02. Respond Rates and Info/Respond/[BE_BRITA Internal Template v1.0.xlsx]FCL Export'!$A$1:$NJ$176;EL2;0)</v>
      </c>
      <c r="EL12" s="33"/>
      <c r="EM12" s="252" t="str">
        <f t="shared" si="79"/>
        <v>EO2</v>
      </c>
      <c r="EN12" s="252" t="str">
        <f t="shared" si="80"/>
        <v>=VLOOKUP(A12;'https://rhenusglobal.sharepoint.com/sites/TenderBrita/Freigegebene Dokumente/General/02. Respond Rates and Info/Respond/[BE_BRITA Internal Template v1.0.xlsx]FCL Export'!$A$1:$NJ$176;EO2;0)</v>
      </c>
      <c r="EO12" s="35"/>
      <c r="EP12" s="11" t="str">
        <f t="shared" si="81"/>
        <v>⚠</v>
      </c>
      <c r="EQ12" s="252" t="str">
        <f t="shared" si="82"/>
        <v>ES2</v>
      </c>
      <c r="ER12" s="252" t="str">
        <f t="shared" si="83"/>
        <v>=VLOOKUP(A12;'https://rhenusglobal.sharepoint.com/sites/TenderBrita/Freigegebene Dokumente/General/02. Respond Rates and Info/Respond/[BE_BRITA Internal Template v1.0.xlsx]FCL Export'!$A$1:$NJ$176;ES2;0)</v>
      </c>
      <c r="ES12" s="12" t="s">
        <v>98</v>
      </c>
      <c r="ET12" s="199">
        <v>21</v>
      </c>
      <c r="EU12" s="9" t="str">
        <f t="shared" si="84"/>
        <v>⚠</v>
      </c>
      <c r="EV12" s="252" t="str">
        <f t="shared" si="85"/>
        <v>EX2</v>
      </c>
      <c r="EW12" s="252" t="str">
        <f t="shared" si="86"/>
        <v>=VLOOKUP(A12;'https://rhenusglobal.sharepoint.com/sites/TenderBrita/Freigegebene Dokumente/General/02. Respond Rates and Info/Respond/[BE_BRITA Internal Template v1.0.xlsx]FCL Export'!$A$1:$NJ$176;EX2;0)</v>
      </c>
      <c r="EX12" s="166" t="s">
        <v>98</v>
      </c>
      <c r="EY12" s="9" t="str">
        <f t="shared" si="87"/>
        <v>⚠</v>
      </c>
      <c r="EZ12" s="252" t="str">
        <f t="shared" si="88"/>
        <v>FB2</v>
      </c>
      <c r="FA12" s="252" t="str">
        <f t="shared" si="89"/>
        <v>=VLOOKUP(A12;'https://rhenusglobal.sharepoint.com/sites/TenderBrita/Freigegebene Dokumente/General/02. Respond Rates and Info/Respond/[BE_BRITA Internal Template v1.0.xlsx]FCL Export'!$A$1:$NJ$176;FB2;0)</v>
      </c>
      <c r="FB12" s="23"/>
      <c r="FC12" s="252" t="str">
        <f t="shared" si="90"/>
        <v>FE2</v>
      </c>
      <c r="FD12" s="252" t="str">
        <f t="shared" si="91"/>
        <v>=VLOOKUP(A12;'https://rhenusglobal.sharepoint.com/sites/TenderBrita/Freigegebene Dokumente/General/02. Respond Rates and Info/Respond/[BE_BRITA Internal Template v1.0.xlsx]FCL Export'!$A$1:$NJ$176;FE2;0)</v>
      </c>
      <c r="FE12" s="29"/>
      <c r="FF12" s="252" t="str">
        <f t="shared" si="92"/>
        <v>FH2</v>
      </c>
      <c r="FG12" s="252" t="str">
        <f t="shared" si="93"/>
        <v>=VLOOKUP(A12;'https://rhenusglobal.sharepoint.com/sites/TenderBrita/Freigegebene Dokumente/General/02. Respond Rates and Info/Respond/[BE_BRITA Internal Template v1.0.xlsx]FCL Export'!$A$1:$NJ$176;FH2;0)</v>
      </c>
      <c r="FH12" s="29"/>
      <c r="FI12" s="200" t="s">
        <v>100</v>
      </c>
      <c r="FJ12" s="9" t="str">
        <f t="shared" si="94"/>
        <v>⚠</v>
      </c>
      <c r="FK12" s="252" t="str">
        <f t="shared" si="95"/>
        <v>FM2</v>
      </c>
      <c r="FL12" s="252" t="str">
        <f t="shared" si="96"/>
        <v>=VLOOKUP(A12;'https://rhenusglobal.sharepoint.com/sites/TenderBrita/Freigegebene Dokumente/General/02. Respond Rates and Info/Respond/[BE_BRITA Internal Template v1.0.xlsx]FCL Export'!$A$1:$NJ$176;FM2;0)</v>
      </c>
      <c r="FM12" s="12" t="s">
        <v>98</v>
      </c>
      <c r="FN12" s="26" t="s">
        <v>98</v>
      </c>
      <c r="FO12" s="28" t="s">
        <v>98</v>
      </c>
      <c r="FP12" s="339" t="s">
        <v>98</v>
      </c>
      <c r="FQ12" s="339" t="s">
        <v>98</v>
      </c>
      <c r="FR12" s="9" t="str">
        <f t="shared" si="97"/>
        <v>⚠</v>
      </c>
      <c r="FS12" s="238" t="str" cm="1">
        <f t="array" ref="FS12">IF(OR($I12="",$N12="")," ",_xlfn.IFS($DW12=""," ",$DV12=""," ",FV12=""," ",FV12=" "," ",AND($DW12&lt;&gt;"",$DW12&lt;&gt;" ",$DV12&lt;&gt;"",$DV12&lt;&gt;" ",FV12&lt;&gt;"",FV12&lt;&gt;" "),IF($DW12=$DV12,FV12,FV12/VLOOKUP(_xlfn.CONCAT($DW12,"/",$DV12),Currencies!$C$73:$D$955,2,FALSE))))</f>
        <v xml:space="preserve"> </v>
      </c>
      <c r="FT12" s="252" t="str">
        <f t="shared" si="98"/>
        <v>FV2</v>
      </c>
      <c r="FU12" s="252" t="str">
        <f t="shared" si="99"/>
        <v>=VLOOKUP(A12;'https://rhenusglobal.sharepoint.com/sites/TenderBrita/Freigegebene Dokumente/General/02. Respond Rates and Info/Respond/[ZA_BRITA Internal Template v1.0.xlsx]FCL Import'!$A$1:$NJ$176;FV2;0)</v>
      </c>
      <c r="FV12" s="8" t="s">
        <v>98</v>
      </c>
      <c r="FW12" s="25" t="s">
        <v>2549</v>
      </c>
      <c r="FX12" s="9" t="str">
        <f t="shared" si="100"/>
        <v>⚠</v>
      </c>
      <c r="FY12" s="252" t="str">
        <f t="shared" si="101"/>
        <v>GA2</v>
      </c>
      <c r="FZ12" s="252" t="str">
        <f t="shared" si="102"/>
        <v>=VLOOKUP(A12;'https://rhenusglobal.sharepoint.com/sites/TenderBrita/Freigegebene Dokumente/General/02. Respond Rates and Info/Respond/[BE_BRITA Internal Template v1.0.xlsx]FCL Export'!$A$1:$NJ$176;GA2;0)</v>
      </c>
      <c r="GA12" s="12" t="s">
        <v>98</v>
      </c>
      <c r="GB12" s="26" t="s">
        <v>98</v>
      </c>
      <c r="GC12" s="28" t="s">
        <v>98</v>
      </c>
      <c r="GD12" s="339">
        <v>11</v>
      </c>
      <c r="GE12" s="339">
        <v>3</v>
      </c>
      <c r="GF12" s="9" t="str">
        <f t="shared" si="103"/>
        <v>⚠</v>
      </c>
      <c r="GG12" s="238" t="str" cm="1">
        <f t="array" ref="GG12">IF(OR($I12="",$N12="")," ",_xlfn.IFS($DW12=""," ",$DV12=""," ",GJ12=""," ",GJ12=" "," ",AND($DW12&lt;&gt;"",$DW12&lt;&gt;" ",$DV12&lt;&gt;"",$DV12&lt;&gt;" ",GJ12&lt;&gt;"",GJ12&lt;&gt;" "),IF($DW12=$DV12,GJ12,GJ12/VLOOKUP(_xlfn.CONCAT($DW12,"/",$DV12),Currencies!$C$73:$D$955,2,FALSE))))</f>
        <v xml:space="preserve"> </v>
      </c>
      <c r="GH12" s="252" t="str">
        <f t="shared" si="104"/>
        <v>GJ2</v>
      </c>
      <c r="GI12" s="252" t="str">
        <f t="shared" si="105"/>
        <v>=VLOOKUP(A12;'https://rhenusglobal.sharepoint.com/sites/TenderBrita/Freigegebene Dokumente/General/02. Respond Rates and Info/Respond/[ZA_BRITA Internal Template v1.0.xlsx]FCL Import'!$A$1:$NJ$176;GJ2;0)</v>
      </c>
      <c r="GJ12" s="8" t="s">
        <v>98</v>
      </c>
      <c r="GK12" s="25" t="s">
        <v>2549</v>
      </c>
      <c r="GL12" s="11" t="str">
        <f t="shared" si="106"/>
        <v>⚠</v>
      </c>
      <c r="GM12" s="238" t="str" cm="1">
        <f t="array" ref="GM12">IF(OR($I12="",$N12="")," ",_xlfn.IFS($DW12=""," ",$DV12=""," ",GP12=""," ",GP12=" "," ",AND($DW12&lt;&gt;"",$DW12&lt;&gt;" ",$DV12&lt;&gt;"",$DV12&lt;&gt;" ",GP12&lt;&gt;"",GP12&lt;&gt;" "),IF($DW12=$DV12,GP12,GP12/VLOOKUP(_xlfn.CONCAT($DW12,"/",$DV12),Currencies!$C$73:$D$955,2,FALSE))))</f>
        <v xml:space="preserve"> </v>
      </c>
      <c r="GN12" s="252" t="str">
        <f t="shared" si="107"/>
        <v>GP2</v>
      </c>
      <c r="GO12" s="252" t="str">
        <f t="shared" si="108"/>
        <v>=VLOOKUP(A12;'https://rhenusglobal.sharepoint.com/sites/TenderBrita/Freigegebene Dokumente/General/02. Respond Rates and Info/Respond/[BE_BRITA Internal Template v1.0.xlsx]FCL Export'!$A$1:$NJ$176;GP2;0)</v>
      </c>
      <c r="GP12" s="8" t="s">
        <v>98</v>
      </c>
      <c r="GQ12" s="25" t="str">
        <f>IFERROR(IF(OR($I12="",$N12=""),"",'Units of measurement'!$A$2),"")</f>
        <v>/container</v>
      </c>
      <c r="GR12" s="252" t="str">
        <f t="shared" si="109"/>
        <v>GT2</v>
      </c>
      <c r="GS12" s="252" t="str">
        <f t="shared" si="110"/>
        <v>=VLOOKUP(A12;'https://rhenusglobal.sharepoint.com/sites/TenderBrita/Freigegebene Dokumente/General/02. Respond Rates and Info/Respond/[BE_BRITA Internal Template v1.0.xlsx]FCL Export'!$A$1:$NJ$176;GT2;0)</v>
      </c>
      <c r="GT12" s="31" t="s">
        <v>98</v>
      </c>
      <c r="GU12" s="252" t="str">
        <f t="shared" si="111"/>
        <v>GW2</v>
      </c>
      <c r="GV12" s="252" t="str">
        <f t="shared" si="112"/>
        <v>=VLOOKUP(A12;'https://rhenusglobal.sharepoint.com/sites/TenderBrita/Freigegebene Dokumente/General/02. Respond Rates and Info/Respond/[BE_BRITA Internal Template v1.0.xlsx]FCL Export'!$A$1:$NJ$176;GW2;0)</v>
      </c>
      <c r="GW12" s="32" t="s">
        <v>98</v>
      </c>
      <c r="GX12" s="11" t="str">
        <f t="shared" si="113"/>
        <v>⚠</v>
      </c>
      <c r="GY12" s="238" t="str" cm="1">
        <f t="array" ref="GY12">IF(OR($I12="",$N12="")," ",_xlfn.IFS($DW12=""," ",$DV12=""," ",HE12=""," ",HE12=" "," ",AND($DW12&lt;&gt;"",$DW12&lt;&gt;" ",$DV12&lt;&gt;"",$DV12&lt;&gt;" ",HE12&lt;&gt;"",HE12&lt;&gt;" "),IF($DW12=$DV12,HE12,HE12/VLOOKUP(_xlfn.CONCAT($DW12,"/",$DV12),Currencies!$C$73:$D$955,2,FALSE))))</f>
        <v xml:space="preserve"> </v>
      </c>
      <c r="GZ12" s="252" t="str">
        <f t="shared" si="114"/>
        <v>HB2</v>
      </c>
      <c r="HA12" s="252" t="str">
        <f t="shared" si="115"/>
        <v>=VLOOKUP(A12;'https://rhenusglobal.sharepoint.com/sites/TenderBrita/Freigegebene Dokumente/General/02. Respond Rates and Info/Respond/[BE_BRITA Internal Template v1.0.xlsx]FCL Export'!$A$1:$NJ$176;HB2;0)</v>
      </c>
      <c r="HB12" s="15"/>
      <c r="HC12" s="252" t="str">
        <f t="shared" si="116"/>
        <v>HE2</v>
      </c>
      <c r="HD12" s="252" t="str">
        <f t="shared" si="117"/>
        <v>=VLOOKUP(A12;'https://rhenusglobal.sharepoint.com/sites/TenderBrita/Freigegebene Dokumente/General/02. Respond Rates and Info/Respond/[BE_BRITA Internal Template v1.0.xlsx]FCL Export'!$A$1:$NJ$176;HE2;0)</v>
      </c>
      <c r="HE12" s="8" t="s">
        <v>98</v>
      </c>
      <c r="HF12" s="252" t="str">
        <f t="shared" si="118"/>
        <v>HH2</v>
      </c>
      <c r="HG12" s="252" t="str">
        <f t="shared" si="119"/>
        <v>=VLOOKUP(A12;'https://rhenusglobal.sharepoint.com/sites/TenderBrita/Freigegebene Dokumente/General/02. Respond Rates and Info/Respond/[BE_BRITA Internal Template v1.0.xlsx]FCL Export'!$A$1:$NJ$176;HH2;0)</v>
      </c>
      <c r="HH12" s="25" t="str">
        <f>IFERROR(IF(OR($I12="",$N12=""),"",'Units of measurement'!$A$2),"")</f>
        <v>/container</v>
      </c>
      <c r="HI12" s="252" t="str">
        <f t="shared" si="120"/>
        <v>HK2</v>
      </c>
      <c r="HJ12" s="252" t="str">
        <f t="shared" si="121"/>
        <v>=VLOOKUP(A12;'https://rhenusglobal.sharepoint.com/sites/TenderBrita/Freigegebene Dokumente/General/02. Respond Rates and Info/Respond/[BE_BRITA Internal Template v1.0.xlsx]FCL Export'!$A$1:$NJ$176;HK2;0)</v>
      </c>
      <c r="HK12" s="31" t="str">
        <f t="shared" si="122"/>
        <v xml:space="preserve"> </v>
      </c>
      <c r="HL12" s="252" t="str">
        <f t="shared" si="123"/>
        <v>HN2</v>
      </c>
      <c r="HM12" s="252" t="str">
        <f t="shared" si="124"/>
        <v>=VLOOKUP(A12;'https://rhenusglobal.sharepoint.com/sites/TenderBrita/Freigegebene Dokumente/General/02. Respond Rates and Info/Respond/[BE_BRITA Internal Template v1.0.xlsx]FCL Export'!$A$1:$NJ$176;HN2;0)</v>
      </c>
      <c r="HN12" s="32" t="str">
        <f t="shared" si="125"/>
        <v xml:space="preserve"> </v>
      </c>
      <c r="HO12" s="11" t="str">
        <f t="shared" si="126"/>
        <v>⚠</v>
      </c>
      <c r="HP12" s="238" t="str" cm="1">
        <f t="array" ref="HP12">IF(OR($I12="",$N12="")," ",_xlfn.IFS($DW12=""," ",$DV12=""," ",HV12=""," ",HV12=" "," ",AND($DW12&lt;&gt;"",$DW12&lt;&gt;" ",$DV12&lt;&gt;"",$DV12&lt;&gt;" ",HV12&lt;&gt;"",HV12&lt;&gt;" "),IF($DW12=$DV12,HV12,HV12/VLOOKUP(_xlfn.CONCAT($DW12,"/",$DV12),Currencies!$C$73:$D$955,2,FALSE))))</f>
        <v xml:space="preserve"> </v>
      </c>
      <c r="HQ12" s="252" t="str">
        <f t="shared" si="127"/>
        <v>HS2</v>
      </c>
      <c r="HR12" s="252" t="str">
        <f t="shared" si="128"/>
        <v>=VLOOKUP(A12;'https://rhenusglobal.sharepoint.com/sites/TenderBrita/Freigegebene Dokumente/General/02. Respond Rates and Info/Respond/[BE_BRITA Internal Template v1.0.xlsx]FCL Export'!$A$1:$NJ$176;HS2;0)</v>
      </c>
      <c r="HS12" s="15"/>
      <c r="HT12" s="252" t="str">
        <f t="shared" si="129"/>
        <v>HV2</v>
      </c>
      <c r="HU12" s="252" t="str">
        <f t="shared" si="130"/>
        <v>=VLOOKUP(A12;'https://rhenusglobal.sharepoint.com/sites/TenderBrita/Freigegebene Dokumente/General/02. Respond Rates and Info/Respond/[BE_BRITA Internal Template v1.0.xlsx]FCL Export'!$A$1:$NJ$176;HV2;0)</v>
      </c>
      <c r="HV12" s="8" t="s">
        <v>98</v>
      </c>
      <c r="HW12" s="252" t="str">
        <f t="shared" si="131"/>
        <v>HY2</v>
      </c>
      <c r="HX12" s="252" t="str">
        <f t="shared" si="132"/>
        <v>=VLOOKUP(A12;'https://rhenusglobal.sharepoint.com/sites/TenderBrita/Freigegebene Dokumente/General/02. Respond Rates and Info/Respond/[BE_BRITA Internal Template v1.0.xlsx]FCL Export'!$A$1:$NJ$176;HY2;0)</v>
      </c>
      <c r="HY12" s="25" t="str">
        <f>IFERROR(IF(OR($I12="",$N12=""),"",'Units of measurement'!$A$2),"")</f>
        <v>/container</v>
      </c>
      <c r="HZ12" s="252" t="str">
        <f t="shared" si="133"/>
        <v>IB2</v>
      </c>
      <c r="IA12" s="252" t="str">
        <f t="shared" si="134"/>
        <v>=VLOOKUP(A12;'https://rhenusglobal.sharepoint.com/sites/TenderBrita/Freigegebene Dokumente/General/02. Respond Rates and Info/Respond/[BE_BRITA Internal Template v1.0.xlsx]FCL Export'!$A$1:$NJ$176;IB2;0)</v>
      </c>
      <c r="IB12" s="31" t="str">
        <f t="shared" si="135"/>
        <v xml:space="preserve"> </v>
      </c>
      <c r="IC12" s="252" t="str">
        <f t="shared" si="136"/>
        <v>IE2</v>
      </c>
      <c r="ID12" s="252" t="str">
        <f t="shared" si="137"/>
        <v>=VLOOKUP(A12;'https://rhenusglobal.sharepoint.com/sites/TenderBrita/Freigegebene Dokumente/General/02. Respond Rates and Info/Respond/[BE_BRITA Internal Template v1.0.xlsx]FCL Export'!$A$1:$NJ$176;IE2;0)</v>
      </c>
      <c r="IE12" s="32" t="str">
        <f t="shared" si="138"/>
        <v xml:space="preserve"> </v>
      </c>
      <c r="IF12" s="9" t="str">
        <f t="shared" si="139"/>
        <v/>
      </c>
      <c r="IG12" s="252" t="str">
        <f t="shared" si="140"/>
        <v>II2</v>
      </c>
      <c r="IH12" s="252" t="str">
        <f t="shared" si="141"/>
        <v>=VLOOKUP(A12;'https://rhenusglobal.sharepoint.com/sites/TenderBrita/Freigegebene Dokumente/General/02. Respond Rates and Info/Respond/[BE_BRITA Internal Template v1.0.xlsx]FCL Export'!$A$1:$NJ$176;II2;0)</v>
      </c>
      <c r="II12" s="8" t="s">
        <v>98</v>
      </c>
      <c r="IJ12" s="252" t="str">
        <f t="shared" si="142"/>
        <v>IL2</v>
      </c>
      <c r="IK12" s="252" t="str">
        <f t="shared" si="143"/>
        <v>=VLOOKUP(A12;'https://rhenusglobal.sharepoint.com/sites/TenderBrita/Freigegebene Dokumente/General/02. Respond Rates and Info/Respond/[BE_BRITA Internal Template v1.0.xlsx]FCL Export'!$A$1:$NJ$176;IL2;0)</v>
      </c>
      <c r="IL12" s="164"/>
      <c r="IM12" s="252" t="str">
        <f t="shared" si="144"/>
        <v>IO2</v>
      </c>
      <c r="IN12" s="252" t="str">
        <f t="shared" si="145"/>
        <v>=VLOOKUP(A12;'https://rhenusglobal.sharepoint.com/sites/TenderBrita/Freigegebene Dokumente/General/02. Respond Rates and Info/Respond/[BE_BRITA Internal Template v1.0.xlsx]FCL Export'!$A$1:$NJ$176;IO2;0)</v>
      </c>
      <c r="IO12" s="17"/>
      <c r="IP12" s="9" t="str">
        <f t="shared" si="146"/>
        <v/>
      </c>
      <c r="IQ12" s="252" t="str">
        <f t="shared" si="147"/>
        <v>IS2</v>
      </c>
      <c r="IR12" s="252" t="str">
        <f t="shared" si="148"/>
        <v>=VLOOKUP(A12;'https://rhenusglobal.sharepoint.com/sites/TenderBrita/Freigegebene Dokumente/General/02. Respond Rates and Info/Respond/[BE_BRITA Internal Template v1.0.xlsx]FCL Export'!$A$1:$NJ$176;IS2;0)</v>
      </c>
      <c r="IS12" s="8" t="s">
        <v>98</v>
      </c>
      <c r="IT12" s="252" t="str">
        <f t="shared" si="149"/>
        <v>IV2</v>
      </c>
      <c r="IU12" s="252" t="str">
        <f t="shared" si="150"/>
        <v>=VLOOKUP(A12;'https://rhenusglobal.sharepoint.com/sites/TenderBrita/Freigegebene Dokumente/General/02. Respond Rates and Info/Respond/[BE_BRITA Internal Template v1.0.xlsx]FCL Export'!$A$1:$NJ$176;IV2;0)</v>
      </c>
      <c r="IV12" s="164"/>
      <c r="IW12" s="252" t="str">
        <f t="shared" si="151"/>
        <v>IY2</v>
      </c>
      <c r="IX12" s="252" t="str">
        <f t="shared" si="152"/>
        <v>=VLOOKUP(A12;'https://rhenusglobal.sharepoint.com/sites/TenderBrita/Freigegebene Dokumente/General/02. Respond Rates and Info/Respond/[BE_BRITA Internal Template v1.0.xlsx]FCL Export'!$A$1:$NJ$176;IY2;0)</v>
      </c>
      <c r="IY12" s="19"/>
      <c r="IZ12" s="201" t="s">
        <v>1041</v>
      </c>
      <c r="JA12" s="239" t="s">
        <v>99</v>
      </c>
      <c r="JB12" s="9" t="s">
        <v>2517</v>
      </c>
      <c r="JC12" s="238" t="str" cm="1">
        <f t="array" ref="JC12">IF(OR($I12="",$N12="")," ",_xlfn.IFS($JA12=""," ",$IZ12=""," ",JF12=""," ",JF12=" "," ",AND($JA12&lt;&gt;"",$JA12&lt;&gt;" ",$IZ12&lt;&gt;"",$IZ12&lt;&gt;" ",JF12&lt;&gt;"",JF12&lt;&gt;" "),IF($JA12=$IZ12,JF12,JF12/VLOOKUP(_xlfn.CONCAT($JA12,"/",$IZ12),Currencies!$C$73:$D$955,2,FALSE))))</f>
        <v xml:space="preserve"> </v>
      </c>
      <c r="JD12" s="252" t="str">
        <f t="shared" si="153"/>
        <v>JF2</v>
      </c>
      <c r="JE12" s="252" t="str">
        <f t="shared" si="154"/>
        <v>=VLOOKUP(A12;'https://rhenusglobal.sharepoint.com/sites/TenderBrita/Freigegebene Dokumente/General/02. Respond Rates and Info/Respond/[ZA_BRITA Internal Template v1.0.xlsx]FCL Import'!$A$1:$NJ$176;JF2;0)</v>
      </c>
      <c r="JF12" s="362" t="s">
        <v>98</v>
      </c>
      <c r="JG12" s="25" t="str">
        <f>IFERROR(IF(OR($I12="",$N12=""),"",'Units of measurement'!$A$2),"")</f>
        <v>/container</v>
      </c>
      <c r="JH12" s="9" t="s">
        <v>2517</v>
      </c>
      <c r="JI12" s="238" t="str" cm="1">
        <f t="array" ref="JI12">IF(OR($I12="",$N12="")," ",_xlfn.IFS($JA12=""," ",$IZ12=""," ",JL12=""," ",JL12=" "," ",AND($JA12&lt;&gt;"",$JA12&lt;&gt;" ",$IZ12&lt;&gt;"",$IZ12&lt;&gt;" ",JL12&lt;&gt;"",JL12&lt;&gt;" "),IF($JA12=$IZ12,JL12,JL12/VLOOKUP(_xlfn.CONCAT($JA12,"/",$IZ12),Currencies!$C$73:$D$955,2,FALSE))))</f>
        <v xml:space="preserve"> </v>
      </c>
      <c r="JJ12" s="252" t="str">
        <f t="shared" si="155"/>
        <v>JL2</v>
      </c>
      <c r="JK12" s="252" t="str">
        <f t="shared" si="156"/>
        <v>=VLOOKUP(A12;'https://rhenusglobal.sharepoint.com/sites/TenderBrita/Freigegebene Dokumente/General/02. Respond Rates and Info/Respond/[ZA_BRITA Internal Template v1.0.xlsx]FCL Import'!$A$1:$NJ$176;JL2;0)</v>
      </c>
      <c r="JL12" s="372" t="s">
        <v>98</v>
      </c>
      <c r="JM12" s="25" t="str">
        <f>IFERROR(IF(OR($I12="",$N12=""),"",'Units of measurement'!$A$2),"")</f>
        <v>/container</v>
      </c>
      <c r="JN12" s="9" t="s">
        <v>2517</v>
      </c>
      <c r="JO12" s="238" t="str" cm="1">
        <f t="array" ref="JO12">IF(OR($I12="",$N12="")," ",_xlfn.IFS($JA12=""," ",$IZ12=""," ",JR12=""," ",JR12=" "," ",AND($JA12&lt;&gt;"",$JA12&lt;&gt;" ",$IZ12&lt;&gt;"",$IZ12&lt;&gt;" ",JR12&lt;&gt;"",JR12&lt;&gt;" "),IF($JA12=$IZ12,JR12,JR12/VLOOKUP(_xlfn.CONCAT($JA12,"/",$IZ12),Currencies!$C$73:$D$955,2,FALSE))))</f>
        <v xml:space="preserve"> </v>
      </c>
      <c r="JP12" s="252" t="str">
        <f t="shared" si="157"/>
        <v>JR2</v>
      </c>
      <c r="JQ12" s="252" t="str">
        <f t="shared" si="158"/>
        <v>=VLOOKUP(A12;'https://rhenusglobal.sharepoint.com/sites/TenderBrita/Freigegebene Dokumente/General/02. Respond Rates and Info/Respond/[ZA_BRITA Internal Template v1.0.xlsx]FCL Import'!$A$1:$NJ$176;JR2;0)</v>
      </c>
      <c r="JR12" s="372" t="s">
        <v>98</v>
      </c>
      <c r="JS12" s="25" t="str">
        <f>IFERROR(IF(OR($I12="",$N12=""),"",'Units of measurement'!$A$2),"")</f>
        <v>/container</v>
      </c>
      <c r="JT12" s="9" t="s">
        <v>2517</v>
      </c>
      <c r="JU12" s="238" t="str" cm="1">
        <f t="array" ref="JU12">IF(OR($I12="",$N12="")," ",_xlfn.IFS($JA12=""," ",$IZ12=""," ",JX12=""," ",JX12=" "," ",AND($JA12&lt;&gt;"",$JA12&lt;&gt;" ",$IZ12&lt;&gt;"",$IZ12&lt;&gt;" ",JX12&lt;&gt;"",JX12&lt;&gt;" "),IF($JA12=$IZ12,JX12,JX12/VLOOKUP(_xlfn.CONCAT($JA12,"/",$IZ12),Currencies!$C$73:$D$955,2,FALSE))))</f>
        <v xml:space="preserve"> </v>
      </c>
      <c r="JV12" s="252" t="str">
        <f t="shared" si="159"/>
        <v>JX2</v>
      </c>
      <c r="JW12" s="252" t="str">
        <f t="shared" si="160"/>
        <v>=VLOOKUP(A12;'https://rhenusglobal.sharepoint.com/sites/TenderBrita/Freigegebene Dokumente/General/02. Respond Rates and Info/Respond/[ZA_BRITA Internal Template v1.0.xlsx]FCL Import'!$A$1:$NJ$176;JX2;0)</v>
      </c>
      <c r="JX12" s="372" t="s">
        <v>98</v>
      </c>
      <c r="JY12" s="25" t="str">
        <f>IFERROR(IF(OR($I12="",$N12=""),"",'Units of measurement'!$A$2),"")</f>
        <v>/container</v>
      </c>
      <c r="JZ12" s="9" t="s">
        <v>2517</v>
      </c>
      <c r="KA12" s="238" t="str" cm="1">
        <f t="array" ref="KA12">IF(OR($I12="",$N12="")," ",_xlfn.IFS($JA12=""," ",$IZ12=""," ",KD12=""," ",KD12=" "," ",AND($JA12&lt;&gt;"",$JA12&lt;&gt;" ",$IZ12&lt;&gt;"",$IZ12&lt;&gt;" ",KD12&lt;&gt;"",KD12&lt;&gt;" "),IF($JA12=$IZ12,KD12,KD12/VLOOKUP(_xlfn.CONCAT($JA12,"/",$IZ12),Currencies!$C$73:$D$955,2,FALSE))))</f>
        <v xml:space="preserve"> </v>
      </c>
      <c r="KB12" s="252" t="str">
        <f t="shared" si="161"/>
        <v>KD2</v>
      </c>
      <c r="KC12" s="252" t="str">
        <f t="shared" si="162"/>
        <v>=VLOOKUP(A12;'https://rhenusglobal.sharepoint.com/sites/TenderBrita/Freigegebene Dokumente/General/02. Respond Rates and Info/Respond/[ZA_BRITA Internal Template v1.0.xlsx]FCL Import'!$A$1:$NJ$176;KD2;0)</v>
      </c>
      <c r="KD12" s="372" t="s">
        <v>98</v>
      </c>
      <c r="KE12" s="25" t="str">
        <f>IFERROR(IF(OR($I12="",$N12=""),"",'Units of measurement'!$A$2),"")</f>
        <v>/container</v>
      </c>
      <c r="KF12" s="11" t="s">
        <v>2517</v>
      </c>
      <c r="KG12" s="252" t="str">
        <f t="shared" si="163"/>
        <v>KI2</v>
      </c>
      <c r="KH12" s="252" t="str">
        <f t="shared" si="164"/>
        <v>=VLOOKUP(A12;'https://rhenusglobal.sharepoint.com/sites/TenderBrita/Freigegebene Dokumente/General/02. Respond Rates and Info/Respond/[ZA_BRITA Internal Template v1.0.xlsx]FCL Import'!$A$1:$NJ$176;KI2;0)</v>
      </c>
      <c r="KI12" s="378" t="s">
        <v>98</v>
      </c>
      <c r="KJ12" s="9" t="str">
        <f t="shared" si="165"/>
        <v/>
      </c>
      <c r="KK12" s="252" t="str">
        <f t="shared" si="166"/>
        <v>KM2</v>
      </c>
      <c r="KL12" s="252" t="str">
        <f t="shared" si="167"/>
        <v>=VLOOKUP(A12;'https://rhenusglobal.sharepoint.com/sites/TenderBrita/Freigegebene Dokumente/General/02. Respond Rates and Info/Respond/[ZA_BRITA Internal Template v1.0.xlsx]FCL Import'!$A$1:$NJ$176;KM2;0)</v>
      </c>
      <c r="KM12" s="8" t="s">
        <v>98</v>
      </c>
      <c r="KN12" s="252" t="str">
        <f t="shared" si="168"/>
        <v>KP2</v>
      </c>
      <c r="KO12" s="252" t="str">
        <f t="shared" si="169"/>
        <v>=VLOOKUP(A12;'https://rhenusglobal.sharepoint.com/sites/TenderBrita/Freigegebene Dokumente/General/02. Respond Rates and Info/Respond/[ZA_BRITA Internal Template v1.0.xlsx]FCL Import'!$A$1:$NJ$176;KP2;0)</v>
      </c>
      <c r="KP12" s="164"/>
      <c r="KQ12" s="252" t="str">
        <f t="shared" si="170"/>
        <v>KS2</v>
      </c>
      <c r="KR12" s="252" t="str">
        <f t="shared" si="171"/>
        <v>=VLOOKUP(A12;'https://rhenusglobal.sharepoint.com/sites/TenderBrita/Freigegebene Dokumente/General/02. Respond Rates and Info/Respond/[ZA_BRITA Internal Template v1.0.xlsx]FCL Import'!$A$1:$NJ$176;KS2;0)</v>
      </c>
      <c r="KS12" s="17"/>
      <c r="KT12" s="9" t="str">
        <f t="shared" si="172"/>
        <v/>
      </c>
      <c r="KU12" s="252" t="str">
        <f t="shared" si="173"/>
        <v>KW2</v>
      </c>
      <c r="KV12" s="252" t="str">
        <f t="shared" si="174"/>
        <v>=VLOOKUP(A12;'https://rhenusglobal.sharepoint.com/sites/TenderBrita/Freigegebene Dokumente/General/02. Respond Rates and Info/Respond/[ZA_BRITA Internal Template v1.0.xlsx]FCL Import'!$A$1:$NJ$176;KW2;0)</v>
      </c>
      <c r="KW12" s="8" t="s">
        <v>98</v>
      </c>
      <c r="KX12" s="252" t="str">
        <f t="shared" si="175"/>
        <v>KZ2</v>
      </c>
      <c r="KY12" s="252" t="str">
        <f t="shared" si="176"/>
        <v>=VLOOKUP(A12;'https://rhenusglobal.sharepoint.com/sites/TenderBrita/Freigegebene Dokumente/General/02. Respond Rates and Info/Respond/[ZA_BRITA Internal Template v1.0.xlsx]FCL Import'!$A$1:$NJ$176;KZ2;0)</v>
      </c>
      <c r="KZ12" s="164"/>
      <c r="LA12" s="252" t="str">
        <f t="shared" si="177"/>
        <v>LC2</v>
      </c>
      <c r="LB12" s="252" t="str">
        <f t="shared" si="178"/>
        <v>=VLOOKUP(A12;'https://rhenusglobal.sharepoint.com/sites/TenderBrita/Freigegebene Dokumente/General/02. Respond Rates and Info/Respond/[ZA_BRITA Internal Template v1.0.xlsx]FCL Import'!$A$1:$NJ$176;LC2;0)</v>
      </c>
      <c r="LC12" s="19"/>
      <c r="LD12" s="201" t="s">
        <v>1041</v>
      </c>
      <c r="LE12" s="239" t="s">
        <v>99</v>
      </c>
      <c r="LF12" s="9" t="s">
        <v>2517</v>
      </c>
      <c r="LG12" s="238" t="str" cm="1">
        <f t="array" ref="LG12">IF(OR($I12="",$N12="")," ",_xlfn.IFS($AH12=""," ",$AG12=""," ",LL12=""," ",LL12=" "," ",AND($AH12&lt;&gt;"",$AH12&lt;&gt;" ",$AG12&lt;&gt;"",$AG12&lt;&gt;" ",LL12&lt;&gt;"",LL12&lt;&gt;" "),IF($AH12=$AG12,SUM(LL12,IF(OR(LK12="",LK12=" ",LJ12="Included"),0,LK12)),SUM(LL12,IF(OR(LK12="",LK12=" ",LJ12="Included"),0,LK12))/VLOOKUP(_xlfn.CONCAT($AH12,"/",$AG12),Currencies!$C$73:$D$955,2,FALSE))))</f>
        <v xml:space="preserve"> </v>
      </c>
      <c r="LH12" s="252" t="str">
        <f t="shared" si="179"/>
        <v>LL2</v>
      </c>
      <c r="LI12" s="259" t="str">
        <f t="shared" si="180"/>
        <v>=VLOOKUP(A12;'https://rhenusglobal.sharepoint.com/sites/TenderBrita/Freigegebene Dokumente/General/02. Respond Rates and Info/Respond/[BE_BRITA Internal Template v1.0.xlsx]FCL Export'!$A$1:$NJ$176;LL2;0)</v>
      </c>
      <c r="LJ12" s="379"/>
      <c r="LK12" s="333" t="s">
        <v>98</v>
      </c>
      <c r="LL12" s="380" t="s">
        <v>98</v>
      </c>
      <c r="LM12" s="25" t="str">
        <f>IFERROR(IF(OR($I12="",$N12=""),"",'Units of measurement'!$A$2),"")</f>
        <v>/container</v>
      </c>
      <c r="LN12" s="252" t="str">
        <f t="shared" si="181"/>
        <v>LP2</v>
      </c>
      <c r="LO12" s="252" t="str">
        <f t="shared" si="182"/>
        <v>=VLOOKUP(A12;'https://rhenusglobal.sharepoint.com/sites/TenderBrita/Freigegebene Dokumente/General/02. Respond Rates and Info/Respond/[BE_BRITA Internal Template v1.0.xlsx]FCL Export'!$A$1:$NJ$176;LP2;0)</v>
      </c>
      <c r="LP12" s="376"/>
      <c r="LQ12" s="252" t="str">
        <f t="shared" si="183"/>
        <v>LS2</v>
      </c>
      <c r="LR12" s="252" t="str">
        <f t="shared" si="184"/>
        <v>=VLOOKUP(A12;'https://rhenusglobal.sharepoint.com/sites/TenderBrita/Freigegebene Dokumente/General/02. Respond Rates and Info/Respond/[BE_BRITA Internal Template v1.0.xlsx]FCL Export'!$A$1:$NJ$176;LS2;0)</v>
      </c>
      <c r="LS12" s="381" t="s">
        <v>98</v>
      </c>
    </row>
    <row r="13" spans="1:331" ht="15" hidden="1" customHeight="1" x14ac:dyDescent="0.2">
      <c r="A13" s="46">
        <v>300</v>
      </c>
      <c r="B13" s="250">
        <f>ROW()</f>
        <v>13</v>
      </c>
      <c r="C13" s="41" t="s">
        <v>2530</v>
      </c>
      <c r="D13" s="47" t="s">
        <v>2524</v>
      </c>
      <c r="E13" s="41" t="s">
        <v>2526</v>
      </c>
      <c r="F13" s="55" t="s">
        <v>2284</v>
      </c>
      <c r="G13" s="42" t="s">
        <v>2508</v>
      </c>
      <c r="H13" s="43" t="s">
        <v>2514</v>
      </c>
      <c r="I13" s="353" t="s">
        <v>232</v>
      </c>
      <c r="J13" s="357" t="s">
        <v>2553</v>
      </c>
      <c r="K13" s="41" t="s">
        <v>2291</v>
      </c>
      <c r="L13" s="48" t="s">
        <v>2318</v>
      </c>
      <c r="M13" s="43" t="s">
        <v>2516</v>
      </c>
      <c r="N13" s="353" t="s">
        <v>1039</v>
      </c>
      <c r="O13" s="50" t="s">
        <v>2456</v>
      </c>
      <c r="P13" s="41" t="s">
        <v>2347</v>
      </c>
      <c r="Q13" s="48" t="s">
        <v>2406</v>
      </c>
      <c r="R13" s="51" t="s">
        <v>95</v>
      </c>
      <c r="S13" s="52">
        <v>3</v>
      </c>
      <c r="T13" s="53">
        <f>IFERROR(IF(OR(R13="",S13=""),"",('FCL (No min.)'!S13*VLOOKUP('FCL (No min.)'!R13,containertype_table[#All],2,FALSE))),"")</f>
        <v>3</v>
      </c>
      <c r="U13" s="56">
        <v>10000</v>
      </c>
      <c r="V13" s="55" t="s">
        <v>2497</v>
      </c>
      <c r="W13" s="248" t="s">
        <v>104</v>
      </c>
      <c r="X13" s="201" t="s">
        <v>104</v>
      </c>
      <c r="Y13" s="24" t="s">
        <v>96</v>
      </c>
      <c r="Z13" s="24" t="str">
        <f t="shared" si="14"/>
        <v>A13;'</v>
      </c>
      <c r="AA13" s="251" t="s">
        <v>97</v>
      </c>
      <c r="AB13" s="24" t="str">
        <f t="shared" si="15"/>
        <v>BE</v>
      </c>
      <c r="AC13" s="24" t="str">
        <f t="shared" si="15"/>
        <v>BE</v>
      </c>
      <c r="AD13" s="24" t="str">
        <f t="shared" si="16"/>
        <v>ZA</v>
      </c>
      <c r="AE13" s="24" t="s">
        <v>112</v>
      </c>
      <c r="AF13" s="24" t="s">
        <v>113</v>
      </c>
      <c r="AG13" s="201" t="s">
        <v>99</v>
      </c>
      <c r="AH13" s="239" t="s">
        <v>99</v>
      </c>
      <c r="AI13" s="9" t="str">
        <f t="shared" si="17"/>
        <v>✓</v>
      </c>
      <c r="AJ13" s="238" cm="1">
        <f t="array" ref="AJ13">IF(OR($I13="",$N13="")," ",_xlfn.IFS($AH13=""," ",$AG13=""," ",AO13=""," ",AO13=" "," ",AND($AH13&lt;&gt;"",$AH13&lt;&gt;" ",$AG13&lt;&gt;"",$AG13&lt;&gt;" ",AO13&lt;&gt;"",AO13&lt;&gt;" "),IF($AH13=$AG13,SUM(AO13,IF(OR(AN13="",AN13=" ",AM13="Included"),0,AN13)),SUM(AO13,IF(OR(AN13="",AN13=" ",AM13="Included"),0,AN13))/VLOOKUP(_xlfn.CONCAT($AH13,"/",$AG13),Currencies!$C$73:$D$955,2,FALSE))))</f>
        <v>354</v>
      </c>
      <c r="AK13" s="252" t="str">
        <f t="shared" si="18"/>
        <v>AO2</v>
      </c>
      <c r="AL13" s="259" t="str">
        <f t="shared" si="19"/>
        <v>=VLOOKUP(A13;'https://rhenusglobal.sharepoint.com/sites/TenderBrita/Freigegebene Dokumente/General/02. Respond Rates and Info/Respond/[BE_BRITA Internal Template v1.0.xlsx]FCL Export'!$A$1:$NJ$176;AO2;0)</v>
      </c>
      <c r="AM13" s="331" t="s">
        <v>2552</v>
      </c>
      <c r="AN13" s="333" t="s">
        <v>98</v>
      </c>
      <c r="AO13" s="332">
        <v>354</v>
      </c>
      <c r="AP13" s="25" t="str">
        <f>IFERROR(IF(OR($I13="",$N13=""),"",'Units of measurement'!$A$2),"")</f>
        <v>/container</v>
      </c>
      <c r="AQ13" s="252" t="str">
        <f t="shared" si="20"/>
        <v>AS2</v>
      </c>
      <c r="AR13" s="252" t="str">
        <f t="shared" si="21"/>
        <v>=VLOOKUP(A13;'https://rhenusglobal.sharepoint.com/sites/TenderBrita/Freigegebene Dokumente/General/02. Respond Rates and Info/Respond/[BE_BRITA Internal Template v1.0.xlsx]FCL Export'!$A$1:$NJ$176;AS2;0)</v>
      </c>
      <c r="AS13" s="17" t="s">
        <v>1267</v>
      </c>
      <c r="AT13" s="252" t="str">
        <f t="shared" si="22"/>
        <v>AV2</v>
      </c>
      <c r="AU13" s="252" t="str">
        <f t="shared" si="23"/>
        <v>=VLOOKUP(A13;'https://rhenusglobal.sharepoint.com/sites/TenderBrita/Freigegebene Dokumente/General/02. Respond Rates and Info/Respond/[BE_BRITA Internal Template v1.0.xlsx]FCL Export'!$A$1:$NJ$176;AV2;0)</v>
      </c>
      <c r="AV13" s="170">
        <v>1</v>
      </c>
      <c r="AW13" s="201" t="s">
        <v>99</v>
      </c>
      <c r="AX13" s="239" t="s">
        <v>99</v>
      </c>
      <c r="AY13" s="9" t="str">
        <f t="shared" si="24"/>
        <v>✓</v>
      </c>
      <c r="AZ13" s="238" cm="1">
        <f t="array" ref="AZ13">IF(OR($I13="",$N13="")," ",_xlfn.IFS($AX13=""," ",$AW13=""," ",BC13=""," ",BC13=" "," ",AND($AX13&lt;&gt;"",$AX13&lt;&gt;" ",$AW13&lt;&gt;"",$AW13&lt;&gt;" ",BC13&lt;&gt;"",BC13&lt;&gt;" "),IF($AX13=$AW13,BC13,BC13/VLOOKUP(_xlfn.CONCAT($AX13,"/",$AW13),Currencies!$C$73:$D$955,2,FALSE))))</f>
        <v>205</v>
      </c>
      <c r="BA13" s="252" t="str">
        <f t="shared" si="25"/>
        <v>BC2</v>
      </c>
      <c r="BB13" s="252" t="str">
        <f t="shared" si="26"/>
        <v>=VLOOKUP(A13;'https://rhenusglobal.sharepoint.com/sites/TenderBrita/Freigegebene Dokumente/General/02. Respond Rates and Info/Respond/[BE_BRITA Internal Template v1.0.xlsx]FCL Export'!$A$1:$NJ$176;BC2;0)</v>
      </c>
      <c r="BC13" s="8">
        <v>205</v>
      </c>
      <c r="BD13" s="25" t="str">
        <f>IFERROR(IF(OR($I13="",$N13=""),"",'Units of measurement'!$A$2),"")</f>
        <v>/container</v>
      </c>
      <c r="BE13" s="9" t="str">
        <f t="shared" si="27"/>
        <v>⚠</v>
      </c>
      <c r="BF13" s="238" t="str" cm="1">
        <f t="array" ref="BF13">IF(OR($I13="",$N13="")," ",_xlfn.IFS($AX13=""," ",$AW13=""," ",BI13=""," ",BI13=" "," ",AND($AX13&lt;&gt;"",$AX13&lt;&gt;" ",$AW13&lt;&gt;"",$AW13&lt;&gt;" ",BI13&lt;&gt;"",BI13&lt;&gt;" "),IF($AX13=$AW13,BI13,BI13/VLOOKUP(_xlfn.CONCAT($AX13,"/",$AW13),Currencies!$C$73:$D$955,2,FALSE))))</f>
        <v xml:space="preserve"> </v>
      </c>
      <c r="BG13" s="252" t="str">
        <f t="shared" si="28"/>
        <v>BI2</v>
      </c>
      <c r="BH13" s="252" t="str">
        <f t="shared" si="29"/>
        <v>=VLOOKUP(A13;'https://rhenusglobal.sharepoint.com/sites/TenderBrita/Freigegebene Dokumente/General/02. Respond Rates and Info/Respond/[BE_BRITA Internal Template v1.0.xlsx]FCL Export'!$A$1:$NJ$176;BI2;0)</v>
      </c>
      <c r="BI13" s="8" t="s">
        <v>98</v>
      </c>
      <c r="BJ13" s="25" t="str">
        <f>IFERROR(IF(OR($I13="",$N13=""),"",'Units of measurement'!$A$2),"")</f>
        <v>/container</v>
      </c>
      <c r="BK13" s="9" t="str">
        <f t="shared" si="30"/>
        <v>⚠</v>
      </c>
      <c r="BL13" s="238" t="str" cm="1">
        <f t="array" ref="BL13">IF(OR($I13="",$N13="")," ",_xlfn.IFS($AX13=""," ",$AW13=""," ",BO13=""," ",BO13=" "," ",AND($AX13&lt;&gt;"",$AX13&lt;&gt;" ",$AW13&lt;&gt;"",$AW13&lt;&gt;" ",BO13&lt;&gt;"",BO13&lt;&gt;" "),IF($AX13=$AW13,BO13,BO13/VLOOKUP(_xlfn.CONCAT($AX13,"/",$AW13),Currencies!$C$73:$D$955,2,FALSE))))</f>
        <v xml:space="preserve"> </v>
      </c>
      <c r="BM13" s="252" t="str">
        <f t="shared" si="31"/>
        <v>BO2</v>
      </c>
      <c r="BN13" s="252" t="str">
        <f t="shared" si="32"/>
        <v>=VLOOKUP(A13;'https://rhenusglobal.sharepoint.com/sites/TenderBrita/Freigegebene Dokumente/General/02. Respond Rates and Info/Respond/[BE_BRITA Internal Template v1.0.xlsx]FCL Export'!$A$1:$NJ$176;BO2;0)</v>
      </c>
      <c r="BO13" s="8" t="s">
        <v>98</v>
      </c>
      <c r="BP13" s="25" t="str">
        <f>IFERROR(IF(OR($I13="",$N13=""),"",'Units of measurement'!$A$2),"")</f>
        <v>/container</v>
      </c>
      <c r="BQ13" s="9" t="str">
        <f t="shared" si="33"/>
        <v>✓</v>
      </c>
      <c r="BR13" s="238" cm="1">
        <f t="array" ref="BR13">IF(OR($I13="",$N13="")," ",_xlfn.IFS($AX13=""," ",$AW13=""," ",BU13=""," ",BU13=" "," ",AND($AX13&lt;&gt;"",$AX13&lt;&gt;" ",$AW13&lt;&gt;"",$AW13&lt;&gt;" ",BU13&lt;&gt;"",BU13&lt;&gt;" "),IF($AX13=$AW13,BU13,BU13/VLOOKUP(_xlfn.CONCAT($AX13,"/",$AW13),Currencies!$C$73:$D$955,2,FALSE))))</f>
        <v>35</v>
      </c>
      <c r="BS13" s="252" t="str">
        <f t="shared" si="34"/>
        <v>BU2</v>
      </c>
      <c r="BT13" s="252" t="str">
        <f t="shared" si="35"/>
        <v>=VLOOKUP(A13;'https://rhenusglobal.sharepoint.com/sites/TenderBrita/Freigegebene Dokumente/General/02. Respond Rates and Info/Respond/[BE_BRITA Internal Template v1.0.xlsx]FCL Export'!$A$1:$NJ$176;BU2;0)</v>
      </c>
      <c r="BU13" s="8">
        <v>35</v>
      </c>
      <c r="BV13" s="25" t="str">
        <f>IFERROR(IF(OR($I13="",$N13=""),"",'Units of measurement'!$A$2),"")</f>
        <v>/container</v>
      </c>
      <c r="BW13" s="9" t="str">
        <f t="shared" si="36"/>
        <v>⚠</v>
      </c>
      <c r="BX13" s="238" t="str" cm="1">
        <f t="array" ref="BX13">IF(OR($I13="",$N13="")," ",_xlfn.IFS($AX13=""," ",$AW13=""," ",CA13=""," ",CA13=" "," ",AND($AX13&lt;&gt;"",$AX13&lt;&gt;" ",$AW13&lt;&gt;"",$AW13&lt;&gt;" ",CA13&lt;&gt;"",CA13&lt;&gt;" "),IF($AX13=$AW13,CA13,CA13/VLOOKUP(_xlfn.CONCAT($AX13,"/",$AW13),Currencies!$C$73:$D$955,2,FALSE))))</f>
        <v xml:space="preserve"> </v>
      </c>
      <c r="BY13" s="252" t="str">
        <f t="shared" si="37"/>
        <v>CA2</v>
      </c>
      <c r="BZ13" s="252" t="str">
        <f t="shared" si="38"/>
        <v>=VLOOKUP(A13;'https://rhenusglobal.sharepoint.com/sites/TenderBrita/Freigegebene Dokumente/General/02. Respond Rates and Info/Respond/[BE_BRITA Internal Template v1.0.xlsx]FCL Export'!$A$1:$NJ$176;CA2;0)</v>
      </c>
      <c r="CA13" s="8" t="s">
        <v>98</v>
      </c>
      <c r="CB13" s="25" t="str">
        <f>IFERROR(IF(OR($I13="",$N13=""),"",'Units of measurement'!$A$2),"")</f>
        <v>/container</v>
      </c>
      <c r="CC13" s="9" t="str">
        <f t="shared" si="39"/>
        <v>✓</v>
      </c>
      <c r="CD13" s="238" cm="1">
        <f t="array" ref="CD13">IF(OR($I13="",$N13="")," ",_xlfn.IFS($AX13=""," ",$AW13=""," ",CG13=""," ",CG13=" "," ",AND($AX13&lt;&gt;"",$AX13&lt;&gt;" ",$AW13&lt;&gt;"",$AW13&lt;&gt;" ",CG13&lt;&gt;"",CG13&lt;&gt;" "),IF($AX13=$AW13,CG13,CG13/VLOOKUP(_xlfn.CONCAT($AX13,"/",$AW13),Currencies!$C$73:$D$955,2,FALSE))))</f>
        <v>25</v>
      </c>
      <c r="CE13" s="252" t="str">
        <f t="shared" si="40"/>
        <v>CG2</v>
      </c>
      <c r="CF13" s="252" t="str">
        <f t="shared" si="41"/>
        <v>=VLOOKUP(A13;'https://rhenusglobal.sharepoint.com/sites/TenderBrita/Freigegebene Dokumente/General/02. Respond Rates and Info/Respond/[BE_BRITA Internal Template v1.0.xlsx]FCL Export'!$A$1:$NJ$176;CG2;0)</v>
      </c>
      <c r="CG13" s="8">
        <v>25</v>
      </c>
      <c r="CH13" s="25" t="str">
        <f>IFERROR(IF(OR($I13="",$N13=""),"",'Units of measurement'!$A$2),"")</f>
        <v>/container</v>
      </c>
      <c r="CI13" s="9" t="str">
        <f t="shared" si="42"/>
        <v>✓</v>
      </c>
      <c r="CJ13" s="238" cm="1">
        <f t="array" ref="CJ13">IF(OR($I13="",$N13="")," ",_xlfn.IFS($AX13=""," ",$AW13=""," ",CM13=""," ",CM13=" "," ",AND($AX13&lt;&gt;"",$AX13&lt;&gt;" ",$AW13&lt;&gt;"",$AW13&lt;&gt;" ",CM13&lt;&gt;"",CM13&lt;&gt;" "),IF($AX13=$AW13,CM13,CM13/VLOOKUP(_xlfn.CONCAT($AX13,"/",$AW13),Currencies!$C$73:$D$955,2,FALSE))))</f>
        <v>35</v>
      </c>
      <c r="CK13" s="252" t="str">
        <f t="shared" si="43"/>
        <v>CM2</v>
      </c>
      <c r="CL13" s="252" t="str">
        <f t="shared" si="44"/>
        <v>=VLOOKUP(A13;'https://rhenusglobal.sharepoint.com/sites/TenderBrita/Freigegebene Dokumente/General/02. Respond Rates and Info/Respond/[BE_BRITA Internal Template v1.0.xlsx]FCL Export'!$A$1:$NJ$176;CM2;0)</v>
      </c>
      <c r="CM13" s="8">
        <v>35</v>
      </c>
      <c r="CN13" s="25" t="str">
        <f>IFERROR(IF(OR($I13="",$N13=""),"",'Units of measurement'!$A$2),"")</f>
        <v>/container</v>
      </c>
      <c r="CO13" s="252" t="str">
        <f t="shared" si="45"/>
        <v>CQ2</v>
      </c>
      <c r="CP13" s="252" t="str">
        <f t="shared" si="46"/>
        <v>=VLOOKUP(A13;'https://rhenusglobal.sharepoint.com/sites/TenderBrita/Freigegebene Dokumente/General/02. Respond Rates and Info/Respond/[BE_BRITA Internal Template v1.0.xlsx]FCL Export'!$A$1:$NJ$176;CQ2;0)</v>
      </c>
      <c r="CQ13" s="194"/>
      <c r="CR13" s="9" t="str">
        <f t="shared" si="47"/>
        <v>⚠</v>
      </c>
      <c r="CS13" s="238" t="str" cm="1">
        <f t="array" ref="CS13">IF(OR($I13="",$N13="")," ",_xlfn.IFS($AX13=""," ",$AW13=""," ",CV13=""," ",CV13=" "," ",AND($AX13&lt;&gt;"",$AX13&lt;&gt;" ",$AW13&lt;&gt;"",$AW13&lt;&gt;" ",CV13&lt;&gt;"",CV13&lt;&gt;" "),IF($AX13=$AW13,CV13,CV13/VLOOKUP(_xlfn.CONCAT($AX13,"/",$AW13),Currencies!$C$73:$D$955,2,FALSE))))</f>
        <v xml:space="preserve"> </v>
      </c>
      <c r="CT13" s="252" t="str">
        <f t="shared" si="48"/>
        <v>CV2</v>
      </c>
      <c r="CU13" s="252" t="str">
        <f t="shared" si="49"/>
        <v>=VLOOKUP(A13;'https://rhenusglobal.sharepoint.com/sites/TenderBrita/Freigegebene Dokumente/General/02. Respond Rates and Info/Respond/[BE_BRITA Internal Template v1.0.xlsx]FCL Export'!$A$1:$NJ$176;CV2;0)</v>
      </c>
      <c r="CV13" s="8" t="s">
        <v>98</v>
      </c>
      <c r="CW13" s="25" t="str">
        <f>IFERROR(IF(OR($I13="",$N13=""),"",'Units of measurement'!$A$2),"")</f>
        <v>/container</v>
      </c>
      <c r="CX13" s="11" t="str">
        <f t="shared" si="50"/>
        <v>⚠</v>
      </c>
      <c r="CY13" s="252" t="str">
        <f t="shared" si="51"/>
        <v>DA2</v>
      </c>
      <c r="CZ13" s="252" t="str">
        <f t="shared" si="52"/>
        <v>=VLOOKUP(A13;'https://rhenusglobal.sharepoint.com/sites/TenderBrita/Freigegebene Dokumente/General/02. Respond Rates and Info/Respond/[BE_BRITA Internal Template v1.0.xlsx]FCL Export'!$A$1:$NJ$176;DA2;0)</v>
      </c>
      <c r="DA13" s="10" t="s">
        <v>98</v>
      </c>
      <c r="DB13" s="9" t="str">
        <f t="shared" si="53"/>
        <v/>
      </c>
      <c r="DC13" s="252" t="str">
        <f t="shared" si="54"/>
        <v>DE2</v>
      </c>
      <c r="DD13" s="252" t="str">
        <f t="shared" si="55"/>
        <v>=VLOOKUP(A13;'https://rhenusglobal.sharepoint.com/sites/TenderBrita/Freigegebene Dokumente/General/02. Respond Rates and Info/Respond/[BE_BRITA Internal Template v1.0.xlsx]FCL Export'!$A$1:$NJ$176;DE2;0)</v>
      </c>
      <c r="DE13" s="8" t="s">
        <v>98</v>
      </c>
      <c r="DF13" s="252" t="str">
        <f t="shared" si="56"/>
        <v>DH2</v>
      </c>
      <c r="DG13" s="252" t="str">
        <f t="shared" si="57"/>
        <v>=VLOOKUP(A13;'https://rhenusglobal.sharepoint.com/sites/TenderBrita/Freigegebene Dokumente/General/02. Respond Rates and Info/Respond/[BE_BRITA Internal Template v1.0.xlsx]FCL Export'!$A$1:$NJ$176;DH2;0)</v>
      </c>
      <c r="DH13" s="164"/>
      <c r="DI13" s="252" t="str">
        <f t="shared" si="58"/>
        <v>DK2</v>
      </c>
      <c r="DJ13" s="252" t="str">
        <f t="shared" si="59"/>
        <v>=VLOOKUP(A13;'https://rhenusglobal.sharepoint.com/sites/TenderBrita/Freigegebene Dokumente/General/02. Respond Rates and Info/Respond/[BE_BRITA Internal Template v1.0.xlsx]FCL Export'!$A$1:$NJ$176;DK2;0)</v>
      </c>
      <c r="DK13" s="17"/>
      <c r="DL13" s="9" t="str">
        <f t="shared" si="60"/>
        <v/>
      </c>
      <c r="DM13" s="252" t="str">
        <f t="shared" si="61"/>
        <v>DO2</v>
      </c>
      <c r="DN13" s="252" t="str">
        <f t="shared" si="62"/>
        <v>=VLOOKUP(A13;'https://rhenusglobal.sharepoint.com/sites/TenderBrita/Freigegebene Dokumente/General/02. Respond Rates and Info/Respond/[BE_BRITA Internal Template v1.0.xlsx]FCL Export'!$A$1:$NJ$176;DO2;0)</v>
      </c>
      <c r="DO13" s="8" t="s">
        <v>98</v>
      </c>
      <c r="DP13" s="252" t="str">
        <f t="shared" si="63"/>
        <v>DR2</v>
      </c>
      <c r="DQ13" s="252" t="str">
        <f t="shared" si="64"/>
        <v>=VLOOKUP(A13;'https://rhenusglobal.sharepoint.com/sites/TenderBrita/Freigegebene Dokumente/General/02. Respond Rates and Info/Respond/[BE_BRITA Internal Template v1.0.xlsx]FCL Export'!$A$1:$NJ$176;DR2;0)</v>
      </c>
      <c r="DR13" s="163"/>
      <c r="DS13" s="252" t="str">
        <f t="shared" si="65"/>
        <v>DU2</v>
      </c>
      <c r="DT13" s="252" t="str">
        <f t="shared" si="66"/>
        <v>=VLOOKUP(A13;'https://rhenusglobal.sharepoint.com/sites/TenderBrita/Freigegebene Dokumente/General/02. Respond Rates and Info/Respond/[BE_BRITA Internal Template v1.0.xlsx]FCL Export'!$A$1:$NJ$176;DU2;0)</v>
      </c>
      <c r="DU13" s="18"/>
      <c r="DV13" s="201" t="str">
        <f t="shared" si="67"/>
        <v>USD</v>
      </c>
      <c r="DW13" s="239" t="s">
        <v>99</v>
      </c>
      <c r="DX13" s="11" t="str">
        <f t="shared" si="68"/>
        <v>⚠</v>
      </c>
      <c r="DY13" s="252" t="str">
        <f t="shared" si="69"/>
        <v>EA2</v>
      </c>
      <c r="DZ13" s="252" t="str">
        <f t="shared" si="70"/>
        <v>=VLOOKUP(A13;'https://rhenusglobal.sharepoint.com/sites/TenderBrita/Freigegebene Dokumente/General/02. Respond Rates and Info/Respond/[BE_BRITA Internal Template v1.0.xlsx]FCL Export'!$A$1:$NJ$176;EA2;0)</v>
      </c>
      <c r="EA13" s="15"/>
      <c r="EB13" s="11" t="str">
        <f t="shared" si="71"/>
        <v>⚠</v>
      </c>
      <c r="EC13" s="252" t="str">
        <f t="shared" si="72"/>
        <v>EE2</v>
      </c>
      <c r="ED13" s="252" t="str">
        <f t="shared" si="73"/>
        <v>=VLOOKUP(A13;'https://rhenusglobal.sharepoint.com/sites/TenderBrita/Freigegebene Dokumente/General/02. Respond Rates and Info/Respond/[BE_BRITA Internal Template v1.0.xlsx]FCL Export'!$A$1:$NJ$176;EE2;0)</v>
      </c>
      <c r="EE13" s="16"/>
      <c r="EF13" s="9" t="str">
        <f t="shared" si="74"/>
        <v>⚠</v>
      </c>
      <c r="EG13" s="252" t="str">
        <f t="shared" si="75"/>
        <v>EI2</v>
      </c>
      <c r="EH13" s="252" t="str">
        <f t="shared" si="76"/>
        <v>=VLOOKUP(A13;'https://rhenusglobal.sharepoint.com/sites/TenderBrita/Freigegebene Dokumente/General/02. Respond Rates and Info/Respond/[BE_BRITA Internal Template v1.0.xlsx]FCL Export'!$A$1:$NJ$176;EI2;0)</v>
      </c>
      <c r="EI13" s="33"/>
      <c r="EJ13" s="252" t="str">
        <f t="shared" si="77"/>
        <v>EL2</v>
      </c>
      <c r="EK13" s="252" t="str">
        <f t="shared" si="78"/>
        <v>=VLOOKUP(A13;'https://rhenusglobal.sharepoint.com/sites/TenderBrita/Freigegebene Dokumente/General/02. Respond Rates and Info/Respond/[BE_BRITA Internal Template v1.0.xlsx]FCL Export'!$A$1:$NJ$176;EL2;0)</v>
      </c>
      <c r="EL13" s="33"/>
      <c r="EM13" s="252" t="str">
        <f t="shared" si="79"/>
        <v>EO2</v>
      </c>
      <c r="EN13" s="252" t="str">
        <f t="shared" si="80"/>
        <v>=VLOOKUP(A13;'https://rhenusglobal.sharepoint.com/sites/TenderBrita/Freigegebene Dokumente/General/02. Respond Rates and Info/Respond/[BE_BRITA Internal Template v1.0.xlsx]FCL Export'!$A$1:$NJ$176;EO2;0)</v>
      </c>
      <c r="EO13" s="35"/>
      <c r="EP13" s="11" t="str">
        <f t="shared" si="81"/>
        <v>⚠</v>
      </c>
      <c r="EQ13" s="252" t="str">
        <f t="shared" si="82"/>
        <v>ES2</v>
      </c>
      <c r="ER13" s="252" t="str">
        <f t="shared" si="83"/>
        <v>=VLOOKUP(A13;'https://rhenusglobal.sharepoint.com/sites/TenderBrita/Freigegebene Dokumente/General/02. Respond Rates and Info/Respond/[BE_BRITA Internal Template v1.0.xlsx]FCL Export'!$A$1:$NJ$176;ES2;0)</v>
      </c>
      <c r="ES13" s="12" t="s">
        <v>98</v>
      </c>
      <c r="ET13" s="199">
        <v>26</v>
      </c>
      <c r="EU13" s="9" t="str">
        <f t="shared" si="84"/>
        <v>⚠</v>
      </c>
      <c r="EV13" s="252" t="str">
        <f t="shared" si="85"/>
        <v>EX2</v>
      </c>
      <c r="EW13" s="252" t="str">
        <f t="shared" si="86"/>
        <v>=VLOOKUP(A13;'https://rhenusglobal.sharepoint.com/sites/TenderBrita/Freigegebene Dokumente/General/02. Respond Rates and Info/Respond/[BE_BRITA Internal Template v1.0.xlsx]FCL Export'!$A$1:$NJ$176;EX2;0)</v>
      </c>
      <c r="EX13" s="166" t="s">
        <v>98</v>
      </c>
      <c r="EY13" s="9" t="str">
        <f t="shared" si="87"/>
        <v>⚠</v>
      </c>
      <c r="EZ13" s="252" t="str">
        <f t="shared" si="88"/>
        <v>FB2</v>
      </c>
      <c r="FA13" s="252" t="str">
        <f t="shared" si="89"/>
        <v>=VLOOKUP(A13;'https://rhenusglobal.sharepoint.com/sites/TenderBrita/Freigegebene Dokumente/General/02. Respond Rates and Info/Respond/[BE_BRITA Internal Template v1.0.xlsx]FCL Export'!$A$1:$NJ$176;FB2;0)</v>
      </c>
      <c r="FB13" s="23"/>
      <c r="FC13" s="252" t="str">
        <f t="shared" si="90"/>
        <v>FE2</v>
      </c>
      <c r="FD13" s="252" t="str">
        <f t="shared" si="91"/>
        <v>=VLOOKUP(A13;'https://rhenusglobal.sharepoint.com/sites/TenderBrita/Freigegebene Dokumente/General/02. Respond Rates and Info/Respond/[BE_BRITA Internal Template v1.0.xlsx]FCL Export'!$A$1:$NJ$176;FE2;0)</v>
      </c>
      <c r="FE13" s="29"/>
      <c r="FF13" s="252" t="str">
        <f t="shared" si="92"/>
        <v>FH2</v>
      </c>
      <c r="FG13" s="252" t="str">
        <f t="shared" si="93"/>
        <v>=VLOOKUP(A13;'https://rhenusglobal.sharepoint.com/sites/TenderBrita/Freigegebene Dokumente/General/02. Respond Rates and Info/Respond/[BE_BRITA Internal Template v1.0.xlsx]FCL Export'!$A$1:$NJ$176;FH2;0)</v>
      </c>
      <c r="FH13" s="29"/>
      <c r="FI13" s="200" t="s">
        <v>100</v>
      </c>
      <c r="FJ13" s="9" t="str">
        <f t="shared" si="94"/>
        <v>⚠</v>
      </c>
      <c r="FK13" s="252" t="str">
        <f t="shared" si="95"/>
        <v>FM2</v>
      </c>
      <c r="FL13" s="252" t="str">
        <f t="shared" si="96"/>
        <v>=VLOOKUP(A13;'https://rhenusglobal.sharepoint.com/sites/TenderBrita/Freigegebene Dokumente/General/02. Respond Rates and Info/Respond/[BE_BRITA Internal Template v1.0.xlsx]FCL Export'!$A$1:$NJ$176;FM2;0)</v>
      </c>
      <c r="FM13" s="12" t="s">
        <v>98</v>
      </c>
      <c r="FN13" s="26" t="s">
        <v>98</v>
      </c>
      <c r="FO13" s="28" t="s">
        <v>98</v>
      </c>
      <c r="FP13" s="339" t="s">
        <v>98</v>
      </c>
      <c r="FQ13" s="339" t="s">
        <v>98</v>
      </c>
      <c r="FR13" s="9" t="str">
        <f t="shared" si="97"/>
        <v>⚠</v>
      </c>
      <c r="FS13" s="238" t="str" cm="1">
        <f t="array" ref="FS13">IF(OR($I13="",$N13="")," ",_xlfn.IFS($DW13=""," ",$DV13=""," ",FV13=""," ",FV13=" "," ",AND($DW13&lt;&gt;"",$DW13&lt;&gt;" ",$DV13&lt;&gt;"",$DV13&lt;&gt;" ",FV13&lt;&gt;"",FV13&lt;&gt;" "),IF($DW13=$DV13,FV13,FV13/VLOOKUP(_xlfn.CONCAT($DW13,"/",$DV13),Currencies!$C$73:$D$955,2,FALSE))))</f>
        <v xml:space="preserve"> </v>
      </c>
      <c r="FT13" s="252" t="str">
        <f t="shared" si="98"/>
        <v>FV2</v>
      </c>
      <c r="FU13" s="252" t="str">
        <f t="shared" si="99"/>
        <v>=VLOOKUP(A13;'https://rhenusglobal.sharepoint.com/sites/TenderBrita/Freigegebene Dokumente/General/02. Respond Rates and Info/Respond/[ZA_BRITA Internal Template v1.0.xlsx]FCL Import'!$A$1:$NJ$176;FV2;0)</v>
      </c>
      <c r="FV13" s="8" t="s">
        <v>98</v>
      </c>
      <c r="FW13" s="25" t="s">
        <v>2549</v>
      </c>
      <c r="FX13" s="9" t="str">
        <f t="shared" si="100"/>
        <v>⚠</v>
      </c>
      <c r="FY13" s="252" t="str">
        <f t="shared" si="101"/>
        <v>GA2</v>
      </c>
      <c r="FZ13" s="252" t="str">
        <f t="shared" si="102"/>
        <v>=VLOOKUP(A13;'https://rhenusglobal.sharepoint.com/sites/TenderBrita/Freigegebene Dokumente/General/02. Respond Rates and Info/Respond/[BE_BRITA Internal Template v1.0.xlsx]FCL Export'!$A$1:$NJ$176;GA2;0)</v>
      </c>
      <c r="GA13" s="12" t="s">
        <v>98</v>
      </c>
      <c r="GB13" s="26" t="s">
        <v>98</v>
      </c>
      <c r="GC13" s="28" t="s">
        <v>98</v>
      </c>
      <c r="GD13" s="339">
        <v>11</v>
      </c>
      <c r="GE13" s="339">
        <v>3</v>
      </c>
      <c r="GF13" s="9" t="str">
        <f t="shared" si="103"/>
        <v>⚠</v>
      </c>
      <c r="GG13" s="238" t="str" cm="1">
        <f t="array" ref="GG13">IF(OR($I13="",$N13="")," ",_xlfn.IFS($DW13=""," ",$DV13=""," ",GJ13=""," ",GJ13=" "," ",AND($DW13&lt;&gt;"",$DW13&lt;&gt;" ",$DV13&lt;&gt;"",$DV13&lt;&gt;" ",GJ13&lt;&gt;"",GJ13&lt;&gt;" "),IF($DW13=$DV13,GJ13,GJ13/VLOOKUP(_xlfn.CONCAT($DW13,"/",$DV13),Currencies!$C$73:$D$955,2,FALSE))))</f>
        <v xml:space="preserve"> </v>
      </c>
      <c r="GH13" s="252" t="str">
        <f t="shared" si="104"/>
        <v>GJ2</v>
      </c>
      <c r="GI13" s="252" t="str">
        <f t="shared" si="105"/>
        <v>=VLOOKUP(A13;'https://rhenusglobal.sharepoint.com/sites/TenderBrita/Freigegebene Dokumente/General/02. Respond Rates and Info/Respond/[ZA_BRITA Internal Template v1.0.xlsx]FCL Import'!$A$1:$NJ$176;GJ2;0)</v>
      </c>
      <c r="GJ13" s="8" t="s">
        <v>98</v>
      </c>
      <c r="GK13" s="25" t="s">
        <v>2549</v>
      </c>
      <c r="GL13" s="11" t="str">
        <f t="shared" si="106"/>
        <v>⚠</v>
      </c>
      <c r="GM13" s="238" t="str" cm="1">
        <f t="array" ref="GM13">IF(OR($I13="",$N13="")," ",_xlfn.IFS($DW13=""," ",$DV13=""," ",GP13=""," ",GP13=" "," ",AND($DW13&lt;&gt;"",$DW13&lt;&gt;" ",$DV13&lt;&gt;"",$DV13&lt;&gt;" ",GP13&lt;&gt;"",GP13&lt;&gt;" "),IF($DW13=$DV13,GP13,GP13/VLOOKUP(_xlfn.CONCAT($DW13,"/",$DV13),Currencies!$C$73:$D$955,2,FALSE))))</f>
        <v xml:space="preserve"> </v>
      </c>
      <c r="GN13" s="252" t="str">
        <f t="shared" si="107"/>
        <v>GP2</v>
      </c>
      <c r="GO13" s="252" t="str">
        <f t="shared" si="108"/>
        <v>=VLOOKUP(A13;'https://rhenusglobal.sharepoint.com/sites/TenderBrita/Freigegebene Dokumente/General/02. Respond Rates and Info/Respond/[BE_BRITA Internal Template v1.0.xlsx]FCL Export'!$A$1:$NJ$176;GP2;0)</v>
      </c>
      <c r="GP13" s="8" t="s">
        <v>98</v>
      </c>
      <c r="GQ13" s="25" t="str">
        <f>IFERROR(IF(OR($I13="",$N13=""),"",'Units of measurement'!$A$2),"")</f>
        <v>/container</v>
      </c>
      <c r="GR13" s="252" t="str">
        <f t="shared" si="109"/>
        <v>GT2</v>
      </c>
      <c r="GS13" s="252" t="str">
        <f t="shared" si="110"/>
        <v>=VLOOKUP(A13;'https://rhenusglobal.sharepoint.com/sites/TenderBrita/Freigegebene Dokumente/General/02. Respond Rates and Info/Respond/[BE_BRITA Internal Template v1.0.xlsx]FCL Export'!$A$1:$NJ$176;GT2;0)</v>
      </c>
      <c r="GT13" s="31" t="s">
        <v>98</v>
      </c>
      <c r="GU13" s="252" t="str">
        <f t="shared" si="111"/>
        <v>GW2</v>
      </c>
      <c r="GV13" s="252" t="str">
        <f t="shared" si="112"/>
        <v>=VLOOKUP(A13;'https://rhenusglobal.sharepoint.com/sites/TenderBrita/Freigegebene Dokumente/General/02. Respond Rates and Info/Respond/[BE_BRITA Internal Template v1.0.xlsx]FCL Export'!$A$1:$NJ$176;GW2;0)</v>
      </c>
      <c r="GW13" s="32" t="s">
        <v>98</v>
      </c>
      <c r="GX13" s="11" t="str">
        <f t="shared" si="113"/>
        <v>⚠</v>
      </c>
      <c r="GY13" s="238" t="str" cm="1">
        <f t="array" ref="GY13">IF(OR($I13="",$N13="")," ",_xlfn.IFS($DW13=""," ",$DV13=""," ",HE13=""," ",HE13=" "," ",AND($DW13&lt;&gt;"",$DW13&lt;&gt;" ",$DV13&lt;&gt;"",$DV13&lt;&gt;" ",HE13&lt;&gt;"",HE13&lt;&gt;" "),IF($DW13=$DV13,HE13,HE13/VLOOKUP(_xlfn.CONCAT($DW13,"/",$DV13),Currencies!$C$73:$D$955,2,FALSE))))</f>
        <v xml:space="preserve"> </v>
      </c>
      <c r="GZ13" s="252" t="str">
        <f t="shared" si="114"/>
        <v>HB2</v>
      </c>
      <c r="HA13" s="252" t="str">
        <f t="shared" si="115"/>
        <v>=VLOOKUP(A13;'https://rhenusglobal.sharepoint.com/sites/TenderBrita/Freigegebene Dokumente/General/02. Respond Rates and Info/Respond/[BE_BRITA Internal Template v1.0.xlsx]FCL Export'!$A$1:$NJ$176;HB2;0)</v>
      </c>
      <c r="HB13" s="15"/>
      <c r="HC13" s="252" t="str">
        <f t="shared" si="116"/>
        <v>HE2</v>
      </c>
      <c r="HD13" s="252" t="str">
        <f t="shared" si="117"/>
        <v>=VLOOKUP(A13;'https://rhenusglobal.sharepoint.com/sites/TenderBrita/Freigegebene Dokumente/General/02. Respond Rates and Info/Respond/[BE_BRITA Internal Template v1.0.xlsx]FCL Export'!$A$1:$NJ$176;HE2;0)</v>
      </c>
      <c r="HE13" s="8" t="s">
        <v>98</v>
      </c>
      <c r="HF13" s="252" t="str">
        <f t="shared" si="118"/>
        <v>HH2</v>
      </c>
      <c r="HG13" s="252" t="str">
        <f t="shared" si="119"/>
        <v>=VLOOKUP(A13;'https://rhenusglobal.sharepoint.com/sites/TenderBrita/Freigegebene Dokumente/General/02. Respond Rates and Info/Respond/[BE_BRITA Internal Template v1.0.xlsx]FCL Export'!$A$1:$NJ$176;HH2;0)</v>
      </c>
      <c r="HH13" s="25" t="str">
        <f>IFERROR(IF(OR($I13="",$N13=""),"",'Units of measurement'!$A$2),"")</f>
        <v>/container</v>
      </c>
      <c r="HI13" s="252" t="str">
        <f t="shared" si="120"/>
        <v>HK2</v>
      </c>
      <c r="HJ13" s="252" t="str">
        <f t="shared" si="121"/>
        <v>=VLOOKUP(A13;'https://rhenusglobal.sharepoint.com/sites/TenderBrita/Freigegebene Dokumente/General/02. Respond Rates and Info/Respond/[BE_BRITA Internal Template v1.0.xlsx]FCL Export'!$A$1:$NJ$176;HK2;0)</v>
      </c>
      <c r="HK13" s="31" t="str">
        <f t="shared" si="122"/>
        <v xml:space="preserve"> </v>
      </c>
      <c r="HL13" s="252" t="str">
        <f t="shared" si="123"/>
        <v>HN2</v>
      </c>
      <c r="HM13" s="252" t="str">
        <f t="shared" si="124"/>
        <v>=VLOOKUP(A13;'https://rhenusglobal.sharepoint.com/sites/TenderBrita/Freigegebene Dokumente/General/02. Respond Rates and Info/Respond/[BE_BRITA Internal Template v1.0.xlsx]FCL Export'!$A$1:$NJ$176;HN2;0)</v>
      </c>
      <c r="HN13" s="32" t="str">
        <f t="shared" si="125"/>
        <v xml:space="preserve"> </v>
      </c>
      <c r="HO13" s="11" t="str">
        <f t="shared" si="126"/>
        <v>⚠</v>
      </c>
      <c r="HP13" s="238" t="str" cm="1">
        <f t="array" ref="HP13">IF(OR($I13="",$N13="")," ",_xlfn.IFS($DW13=""," ",$DV13=""," ",HV13=""," ",HV13=" "," ",AND($DW13&lt;&gt;"",$DW13&lt;&gt;" ",$DV13&lt;&gt;"",$DV13&lt;&gt;" ",HV13&lt;&gt;"",HV13&lt;&gt;" "),IF($DW13=$DV13,HV13,HV13/VLOOKUP(_xlfn.CONCAT($DW13,"/",$DV13),Currencies!$C$73:$D$955,2,FALSE))))</f>
        <v xml:space="preserve"> </v>
      </c>
      <c r="HQ13" s="252" t="str">
        <f t="shared" si="127"/>
        <v>HS2</v>
      </c>
      <c r="HR13" s="252" t="str">
        <f t="shared" si="128"/>
        <v>=VLOOKUP(A13;'https://rhenusglobal.sharepoint.com/sites/TenderBrita/Freigegebene Dokumente/General/02. Respond Rates and Info/Respond/[BE_BRITA Internal Template v1.0.xlsx]FCL Export'!$A$1:$NJ$176;HS2;0)</v>
      </c>
      <c r="HS13" s="15"/>
      <c r="HT13" s="252" t="str">
        <f t="shared" si="129"/>
        <v>HV2</v>
      </c>
      <c r="HU13" s="252" t="str">
        <f t="shared" si="130"/>
        <v>=VLOOKUP(A13;'https://rhenusglobal.sharepoint.com/sites/TenderBrita/Freigegebene Dokumente/General/02. Respond Rates and Info/Respond/[BE_BRITA Internal Template v1.0.xlsx]FCL Export'!$A$1:$NJ$176;HV2;0)</v>
      </c>
      <c r="HV13" s="8" t="s">
        <v>98</v>
      </c>
      <c r="HW13" s="252" t="str">
        <f t="shared" si="131"/>
        <v>HY2</v>
      </c>
      <c r="HX13" s="252" t="str">
        <f t="shared" si="132"/>
        <v>=VLOOKUP(A13;'https://rhenusglobal.sharepoint.com/sites/TenderBrita/Freigegebene Dokumente/General/02. Respond Rates and Info/Respond/[BE_BRITA Internal Template v1.0.xlsx]FCL Export'!$A$1:$NJ$176;HY2;0)</v>
      </c>
      <c r="HY13" s="25" t="str">
        <f>IFERROR(IF(OR($I13="",$N13=""),"",'Units of measurement'!$A$2),"")</f>
        <v>/container</v>
      </c>
      <c r="HZ13" s="252" t="str">
        <f t="shared" si="133"/>
        <v>IB2</v>
      </c>
      <c r="IA13" s="252" t="str">
        <f t="shared" si="134"/>
        <v>=VLOOKUP(A13;'https://rhenusglobal.sharepoint.com/sites/TenderBrita/Freigegebene Dokumente/General/02. Respond Rates and Info/Respond/[BE_BRITA Internal Template v1.0.xlsx]FCL Export'!$A$1:$NJ$176;IB2;0)</v>
      </c>
      <c r="IB13" s="31" t="str">
        <f t="shared" si="135"/>
        <v xml:space="preserve"> </v>
      </c>
      <c r="IC13" s="252" t="str">
        <f t="shared" si="136"/>
        <v>IE2</v>
      </c>
      <c r="ID13" s="252" t="str">
        <f t="shared" si="137"/>
        <v>=VLOOKUP(A13;'https://rhenusglobal.sharepoint.com/sites/TenderBrita/Freigegebene Dokumente/General/02. Respond Rates and Info/Respond/[BE_BRITA Internal Template v1.0.xlsx]FCL Export'!$A$1:$NJ$176;IE2;0)</v>
      </c>
      <c r="IE13" s="32" t="str">
        <f t="shared" si="138"/>
        <v xml:space="preserve"> </v>
      </c>
      <c r="IF13" s="9" t="str">
        <f t="shared" si="139"/>
        <v/>
      </c>
      <c r="IG13" s="252" t="str">
        <f t="shared" si="140"/>
        <v>II2</v>
      </c>
      <c r="IH13" s="252" t="str">
        <f t="shared" si="141"/>
        <v>=VLOOKUP(A13;'https://rhenusglobal.sharepoint.com/sites/TenderBrita/Freigegebene Dokumente/General/02. Respond Rates and Info/Respond/[BE_BRITA Internal Template v1.0.xlsx]FCL Export'!$A$1:$NJ$176;II2;0)</v>
      </c>
      <c r="II13" s="8" t="s">
        <v>98</v>
      </c>
      <c r="IJ13" s="252" t="str">
        <f t="shared" si="142"/>
        <v>IL2</v>
      </c>
      <c r="IK13" s="252" t="str">
        <f t="shared" si="143"/>
        <v>=VLOOKUP(A13;'https://rhenusglobal.sharepoint.com/sites/TenderBrita/Freigegebene Dokumente/General/02. Respond Rates and Info/Respond/[BE_BRITA Internal Template v1.0.xlsx]FCL Export'!$A$1:$NJ$176;IL2;0)</v>
      </c>
      <c r="IL13" s="164"/>
      <c r="IM13" s="252" t="str">
        <f t="shared" si="144"/>
        <v>IO2</v>
      </c>
      <c r="IN13" s="252" t="str">
        <f t="shared" si="145"/>
        <v>=VLOOKUP(A13;'https://rhenusglobal.sharepoint.com/sites/TenderBrita/Freigegebene Dokumente/General/02. Respond Rates and Info/Respond/[BE_BRITA Internal Template v1.0.xlsx]FCL Export'!$A$1:$NJ$176;IO2;0)</v>
      </c>
      <c r="IO13" s="17"/>
      <c r="IP13" s="9" t="str">
        <f t="shared" si="146"/>
        <v/>
      </c>
      <c r="IQ13" s="252" t="str">
        <f t="shared" si="147"/>
        <v>IS2</v>
      </c>
      <c r="IR13" s="252" t="str">
        <f t="shared" si="148"/>
        <v>=VLOOKUP(A13;'https://rhenusglobal.sharepoint.com/sites/TenderBrita/Freigegebene Dokumente/General/02. Respond Rates and Info/Respond/[BE_BRITA Internal Template v1.0.xlsx]FCL Export'!$A$1:$NJ$176;IS2;0)</v>
      </c>
      <c r="IS13" s="8" t="s">
        <v>98</v>
      </c>
      <c r="IT13" s="252" t="str">
        <f t="shared" si="149"/>
        <v>IV2</v>
      </c>
      <c r="IU13" s="252" t="str">
        <f t="shared" si="150"/>
        <v>=VLOOKUP(A13;'https://rhenusglobal.sharepoint.com/sites/TenderBrita/Freigegebene Dokumente/General/02. Respond Rates and Info/Respond/[BE_BRITA Internal Template v1.0.xlsx]FCL Export'!$A$1:$NJ$176;IV2;0)</v>
      </c>
      <c r="IV13" s="164"/>
      <c r="IW13" s="252" t="str">
        <f t="shared" si="151"/>
        <v>IY2</v>
      </c>
      <c r="IX13" s="252" t="str">
        <f t="shared" si="152"/>
        <v>=VLOOKUP(A13;'https://rhenusglobal.sharepoint.com/sites/TenderBrita/Freigegebene Dokumente/General/02. Respond Rates and Info/Respond/[BE_BRITA Internal Template v1.0.xlsx]FCL Export'!$A$1:$NJ$176;IY2;0)</v>
      </c>
      <c r="IY13" s="19"/>
      <c r="IZ13" s="201" t="s">
        <v>1041</v>
      </c>
      <c r="JA13" s="239" t="s">
        <v>99</v>
      </c>
      <c r="JB13" s="9" t="s">
        <v>2517</v>
      </c>
      <c r="JC13" s="238" t="str" cm="1">
        <f t="array" ref="JC13">IF(OR($I13="",$N13="")," ",_xlfn.IFS($JA13=""," ",$IZ13=""," ",JF13=""," ",JF13=" "," ",AND($JA13&lt;&gt;"",$JA13&lt;&gt;" ",$IZ13&lt;&gt;"",$IZ13&lt;&gt;" ",JF13&lt;&gt;"",JF13&lt;&gt;" "),IF($JA13=$IZ13,JF13,JF13/VLOOKUP(_xlfn.CONCAT($JA13,"/",$IZ13),Currencies!$C$73:$D$955,2,FALSE))))</f>
        <v xml:space="preserve"> </v>
      </c>
      <c r="JD13" s="252" t="str">
        <f t="shared" si="153"/>
        <v>JF2</v>
      </c>
      <c r="JE13" s="252" t="str">
        <f t="shared" si="154"/>
        <v>=VLOOKUP(A13;'https://rhenusglobal.sharepoint.com/sites/TenderBrita/Freigegebene Dokumente/General/02. Respond Rates and Info/Respond/[ZA_BRITA Internal Template v1.0.xlsx]FCL Import'!$A$1:$NJ$176;JF2;0)</v>
      </c>
      <c r="JF13" s="362" t="s">
        <v>98</v>
      </c>
      <c r="JG13" s="25" t="str">
        <f>IFERROR(IF(OR($I13="",$N13=""),"",'Units of measurement'!$A$2),"")</f>
        <v>/container</v>
      </c>
      <c r="JH13" s="9" t="s">
        <v>2517</v>
      </c>
      <c r="JI13" s="238" t="str" cm="1">
        <f t="array" ref="JI13">IF(OR($I13="",$N13="")," ",_xlfn.IFS($JA13=""," ",$IZ13=""," ",JL13=""," ",JL13=" "," ",AND($JA13&lt;&gt;"",$JA13&lt;&gt;" ",$IZ13&lt;&gt;"",$IZ13&lt;&gt;" ",JL13&lt;&gt;"",JL13&lt;&gt;" "),IF($JA13=$IZ13,JL13,JL13/VLOOKUP(_xlfn.CONCAT($JA13,"/",$IZ13),Currencies!$C$73:$D$955,2,FALSE))))</f>
        <v xml:space="preserve"> </v>
      </c>
      <c r="JJ13" s="252" t="str">
        <f t="shared" si="155"/>
        <v>JL2</v>
      </c>
      <c r="JK13" s="252" t="str">
        <f t="shared" si="156"/>
        <v>=VLOOKUP(A13;'https://rhenusglobal.sharepoint.com/sites/TenderBrita/Freigegebene Dokumente/General/02. Respond Rates and Info/Respond/[ZA_BRITA Internal Template v1.0.xlsx]FCL Import'!$A$1:$NJ$176;JL2;0)</v>
      </c>
      <c r="JL13" s="372" t="s">
        <v>98</v>
      </c>
      <c r="JM13" s="25" t="str">
        <f>IFERROR(IF(OR($I13="",$N13=""),"",'Units of measurement'!$A$2),"")</f>
        <v>/container</v>
      </c>
      <c r="JN13" s="9" t="s">
        <v>2517</v>
      </c>
      <c r="JO13" s="238" t="str" cm="1">
        <f t="array" ref="JO13">IF(OR($I13="",$N13="")," ",_xlfn.IFS($JA13=""," ",$IZ13=""," ",JR13=""," ",JR13=" "," ",AND($JA13&lt;&gt;"",$JA13&lt;&gt;" ",$IZ13&lt;&gt;"",$IZ13&lt;&gt;" ",JR13&lt;&gt;"",JR13&lt;&gt;" "),IF($JA13=$IZ13,JR13,JR13/VLOOKUP(_xlfn.CONCAT($JA13,"/",$IZ13),Currencies!$C$73:$D$955,2,FALSE))))</f>
        <v xml:space="preserve"> </v>
      </c>
      <c r="JP13" s="252" t="str">
        <f t="shared" si="157"/>
        <v>JR2</v>
      </c>
      <c r="JQ13" s="252" t="str">
        <f t="shared" si="158"/>
        <v>=VLOOKUP(A13;'https://rhenusglobal.sharepoint.com/sites/TenderBrita/Freigegebene Dokumente/General/02. Respond Rates and Info/Respond/[ZA_BRITA Internal Template v1.0.xlsx]FCL Import'!$A$1:$NJ$176;JR2;0)</v>
      </c>
      <c r="JR13" s="372" t="s">
        <v>98</v>
      </c>
      <c r="JS13" s="25" t="str">
        <f>IFERROR(IF(OR($I13="",$N13=""),"",'Units of measurement'!$A$2),"")</f>
        <v>/container</v>
      </c>
      <c r="JT13" s="9" t="s">
        <v>2517</v>
      </c>
      <c r="JU13" s="238" t="str" cm="1">
        <f t="array" ref="JU13">IF(OR($I13="",$N13="")," ",_xlfn.IFS($JA13=""," ",$IZ13=""," ",JX13=""," ",JX13=" "," ",AND($JA13&lt;&gt;"",$JA13&lt;&gt;" ",$IZ13&lt;&gt;"",$IZ13&lt;&gt;" ",JX13&lt;&gt;"",JX13&lt;&gt;" "),IF($JA13=$IZ13,JX13,JX13/VLOOKUP(_xlfn.CONCAT($JA13,"/",$IZ13),Currencies!$C$73:$D$955,2,FALSE))))</f>
        <v xml:space="preserve"> </v>
      </c>
      <c r="JV13" s="252" t="str">
        <f t="shared" si="159"/>
        <v>JX2</v>
      </c>
      <c r="JW13" s="252" t="str">
        <f t="shared" si="160"/>
        <v>=VLOOKUP(A13;'https://rhenusglobal.sharepoint.com/sites/TenderBrita/Freigegebene Dokumente/General/02. Respond Rates and Info/Respond/[ZA_BRITA Internal Template v1.0.xlsx]FCL Import'!$A$1:$NJ$176;JX2;0)</v>
      </c>
      <c r="JX13" s="372" t="s">
        <v>98</v>
      </c>
      <c r="JY13" s="25" t="str">
        <f>IFERROR(IF(OR($I13="",$N13=""),"",'Units of measurement'!$A$2),"")</f>
        <v>/container</v>
      </c>
      <c r="JZ13" s="9" t="s">
        <v>2517</v>
      </c>
      <c r="KA13" s="238" t="str" cm="1">
        <f t="array" ref="KA13">IF(OR($I13="",$N13="")," ",_xlfn.IFS($JA13=""," ",$IZ13=""," ",KD13=""," ",KD13=" "," ",AND($JA13&lt;&gt;"",$JA13&lt;&gt;" ",$IZ13&lt;&gt;"",$IZ13&lt;&gt;" ",KD13&lt;&gt;"",KD13&lt;&gt;" "),IF($JA13=$IZ13,KD13,KD13/VLOOKUP(_xlfn.CONCAT($JA13,"/",$IZ13),Currencies!$C$73:$D$955,2,FALSE))))</f>
        <v xml:space="preserve"> </v>
      </c>
      <c r="KB13" s="252" t="str">
        <f t="shared" si="161"/>
        <v>KD2</v>
      </c>
      <c r="KC13" s="252" t="str">
        <f t="shared" si="162"/>
        <v>=VLOOKUP(A13;'https://rhenusglobal.sharepoint.com/sites/TenderBrita/Freigegebene Dokumente/General/02. Respond Rates and Info/Respond/[ZA_BRITA Internal Template v1.0.xlsx]FCL Import'!$A$1:$NJ$176;KD2;0)</v>
      </c>
      <c r="KD13" s="372" t="s">
        <v>98</v>
      </c>
      <c r="KE13" s="25" t="str">
        <f>IFERROR(IF(OR($I13="",$N13=""),"",'Units of measurement'!$A$2),"")</f>
        <v>/container</v>
      </c>
      <c r="KF13" s="11" t="s">
        <v>2517</v>
      </c>
      <c r="KG13" s="252" t="str">
        <f t="shared" si="163"/>
        <v>KI2</v>
      </c>
      <c r="KH13" s="252" t="str">
        <f t="shared" si="164"/>
        <v>=VLOOKUP(A13;'https://rhenusglobal.sharepoint.com/sites/TenderBrita/Freigegebene Dokumente/General/02. Respond Rates and Info/Respond/[ZA_BRITA Internal Template v1.0.xlsx]FCL Import'!$A$1:$NJ$176;KI2;0)</v>
      </c>
      <c r="KI13" s="378" t="s">
        <v>98</v>
      </c>
      <c r="KJ13" s="9" t="str">
        <f t="shared" si="165"/>
        <v/>
      </c>
      <c r="KK13" s="252" t="str">
        <f t="shared" si="166"/>
        <v>KM2</v>
      </c>
      <c r="KL13" s="252" t="str">
        <f t="shared" si="167"/>
        <v>=VLOOKUP(A13;'https://rhenusglobal.sharepoint.com/sites/TenderBrita/Freigegebene Dokumente/General/02. Respond Rates and Info/Respond/[ZA_BRITA Internal Template v1.0.xlsx]FCL Import'!$A$1:$NJ$176;KM2;0)</v>
      </c>
      <c r="KM13" s="8" t="s">
        <v>98</v>
      </c>
      <c r="KN13" s="252" t="str">
        <f t="shared" si="168"/>
        <v>KP2</v>
      </c>
      <c r="KO13" s="252" t="str">
        <f t="shared" si="169"/>
        <v>=VLOOKUP(A13;'https://rhenusglobal.sharepoint.com/sites/TenderBrita/Freigegebene Dokumente/General/02. Respond Rates and Info/Respond/[ZA_BRITA Internal Template v1.0.xlsx]FCL Import'!$A$1:$NJ$176;KP2;0)</v>
      </c>
      <c r="KP13" s="164"/>
      <c r="KQ13" s="252" t="str">
        <f t="shared" si="170"/>
        <v>KS2</v>
      </c>
      <c r="KR13" s="252" t="str">
        <f t="shared" si="171"/>
        <v>=VLOOKUP(A13;'https://rhenusglobal.sharepoint.com/sites/TenderBrita/Freigegebene Dokumente/General/02. Respond Rates and Info/Respond/[ZA_BRITA Internal Template v1.0.xlsx]FCL Import'!$A$1:$NJ$176;KS2;0)</v>
      </c>
      <c r="KS13" s="17"/>
      <c r="KT13" s="9" t="str">
        <f t="shared" si="172"/>
        <v/>
      </c>
      <c r="KU13" s="252" t="str">
        <f t="shared" si="173"/>
        <v>KW2</v>
      </c>
      <c r="KV13" s="252" t="str">
        <f t="shared" si="174"/>
        <v>=VLOOKUP(A13;'https://rhenusglobal.sharepoint.com/sites/TenderBrita/Freigegebene Dokumente/General/02. Respond Rates and Info/Respond/[ZA_BRITA Internal Template v1.0.xlsx]FCL Import'!$A$1:$NJ$176;KW2;0)</v>
      </c>
      <c r="KW13" s="8" t="s">
        <v>98</v>
      </c>
      <c r="KX13" s="252" t="str">
        <f t="shared" si="175"/>
        <v>KZ2</v>
      </c>
      <c r="KY13" s="252" t="str">
        <f t="shared" si="176"/>
        <v>=VLOOKUP(A13;'https://rhenusglobal.sharepoint.com/sites/TenderBrita/Freigegebene Dokumente/General/02. Respond Rates and Info/Respond/[ZA_BRITA Internal Template v1.0.xlsx]FCL Import'!$A$1:$NJ$176;KZ2;0)</v>
      </c>
      <c r="KZ13" s="164"/>
      <c r="LA13" s="252" t="str">
        <f t="shared" si="177"/>
        <v>LC2</v>
      </c>
      <c r="LB13" s="252" t="str">
        <f t="shared" si="178"/>
        <v>=VLOOKUP(A13;'https://rhenusglobal.sharepoint.com/sites/TenderBrita/Freigegebene Dokumente/General/02. Respond Rates and Info/Respond/[ZA_BRITA Internal Template v1.0.xlsx]FCL Import'!$A$1:$NJ$176;LC2;0)</v>
      </c>
      <c r="LC13" s="19"/>
      <c r="LD13" s="201" t="s">
        <v>1041</v>
      </c>
      <c r="LE13" s="239" t="s">
        <v>99</v>
      </c>
      <c r="LF13" s="9" t="s">
        <v>2517</v>
      </c>
      <c r="LG13" s="238" t="str" cm="1">
        <f t="array" ref="LG13">IF(OR($I13="",$N13="")," ",_xlfn.IFS($AH13=""," ",$AG13=""," ",LL13=""," ",LL13=" "," ",AND($AH13&lt;&gt;"",$AH13&lt;&gt;" ",$AG13&lt;&gt;"",$AG13&lt;&gt;" ",LL13&lt;&gt;"",LL13&lt;&gt;" "),IF($AH13=$AG13,SUM(LL13,IF(OR(LK13="",LK13=" ",LJ13="Included"),0,LK13)),SUM(LL13,IF(OR(LK13="",LK13=" ",LJ13="Included"),0,LK13))/VLOOKUP(_xlfn.CONCAT($AH13,"/",$AG13),Currencies!$C$73:$D$955,2,FALSE))))</f>
        <v xml:space="preserve"> </v>
      </c>
      <c r="LH13" s="252" t="str">
        <f t="shared" si="179"/>
        <v>LL2</v>
      </c>
      <c r="LI13" s="259" t="str">
        <f t="shared" si="180"/>
        <v>=VLOOKUP(A13;'https://rhenusglobal.sharepoint.com/sites/TenderBrita/Freigegebene Dokumente/General/02. Respond Rates and Info/Respond/[BE_BRITA Internal Template v1.0.xlsx]FCL Export'!$A$1:$NJ$176;LL2;0)</v>
      </c>
      <c r="LJ13" s="379"/>
      <c r="LK13" s="333" t="s">
        <v>98</v>
      </c>
      <c r="LL13" s="380" t="s">
        <v>98</v>
      </c>
      <c r="LM13" s="25" t="str">
        <f>IFERROR(IF(OR($I13="",$N13=""),"",'Units of measurement'!$A$2),"")</f>
        <v>/container</v>
      </c>
      <c r="LN13" s="252" t="str">
        <f t="shared" si="181"/>
        <v>LP2</v>
      </c>
      <c r="LO13" s="252" t="str">
        <f t="shared" si="182"/>
        <v>=VLOOKUP(A13;'https://rhenusglobal.sharepoint.com/sites/TenderBrita/Freigegebene Dokumente/General/02. Respond Rates and Info/Respond/[BE_BRITA Internal Template v1.0.xlsx]FCL Export'!$A$1:$NJ$176;LP2;0)</v>
      </c>
      <c r="LP13" s="376"/>
      <c r="LQ13" s="252" t="str">
        <f t="shared" si="183"/>
        <v>LS2</v>
      </c>
      <c r="LR13" s="252" t="str">
        <f t="shared" si="184"/>
        <v>=VLOOKUP(A13;'https://rhenusglobal.sharepoint.com/sites/TenderBrita/Freigegebene Dokumente/General/02. Respond Rates and Info/Respond/[BE_BRITA Internal Template v1.0.xlsx]FCL Export'!$A$1:$NJ$176;LS2;0)</v>
      </c>
      <c r="LS13" s="381" t="s">
        <v>98</v>
      </c>
    </row>
    <row r="14" spans="1:331" ht="15" hidden="1" customHeight="1" x14ac:dyDescent="0.2">
      <c r="A14" s="46">
        <v>1667</v>
      </c>
      <c r="B14" s="250">
        <f>ROW()</f>
        <v>14</v>
      </c>
      <c r="C14" s="41" t="s">
        <v>2530</v>
      </c>
      <c r="D14" s="47" t="s">
        <v>2524</v>
      </c>
      <c r="E14" s="41" t="s">
        <v>2526</v>
      </c>
      <c r="F14" s="55" t="s">
        <v>2284</v>
      </c>
      <c r="G14" s="42" t="s">
        <v>2508</v>
      </c>
      <c r="H14" s="43" t="s">
        <v>2514</v>
      </c>
      <c r="I14" s="353" t="s">
        <v>232</v>
      </c>
      <c r="J14" s="357" t="s">
        <v>2553</v>
      </c>
      <c r="K14" s="41" t="s">
        <v>2291</v>
      </c>
      <c r="L14" s="48" t="s">
        <v>2318</v>
      </c>
      <c r="M14" s="43" t="s">
        <v>2516</v>
      </c>
      <c r="N14" s="353" t="s">
        <v>1039</v>
      </c>
      <c r="O14" s="50" t="s">
        <v>2456</v>
      </c>
      <c r="P14" s="47" t="s">
        <v>2347</v>
      </c>
      <c r="Q14" s="48" t="s">
        <v>2406</v>
      </c>
      <c r="R14" s="51" t="s">
        <v>2206</v>
      </c>
      <c r="S14" s="52">
        <v>1</v>
      </c>
      <c r="T14" s="53">
        <f>IFERROR(IF(OR(R14="",S14=""),"",('FCL (No min.)'!S14*VLOOKUP('FCL (No min.)'!R14,containertype_table[#All],2,FALSE))),"")</f>
        <v>2</v>
      </c>
      <c r="U14" s="56">
        <v>15000</v>
      </c>
      <c r="V14" s="55" t="s">
        <v>2497</v>
      </c>
      <c r="W14" s="248" t="s">
        <v>104</v>
      </c>
      <c r="X14" s="201" t="s">
        <v>104</v>
      </c>
      <c r="Y14" s="24" t="s">
        <v>96</v>
      </c>
      <c r="Z14" s="24" t="str">
        <f t="shared" si="14"/>
        <v>A14;'</v>
      </c>
      <c r="AA14" s="251" t="s">
        <v>97</v>
      </c>
      <c r="AB14" s="24" t="str">
        <f t="shared" si="15"/>
        <v>BE</v>
      </c>
      <c r="AC14" s="24" t="str">
        <f t="shared" si="15"/>
        <v>BE</v>
      </c>
      <c r="AD14" s="24" t="str">
        <f t="shared" si="16"/>
        <v>ZA</v>
      </c>
      <c r="AE14" s="24" t="s">
        <v>112</v>
      </c>
      <c r="AF14" s="24" t="s">
        <v>113</v>
      </c>
      <c r="AG14" s="201" t="s">
        <v>99</v>
      </c>
      <c r="AH14" s="239" t="s">
        <v>99</v>
      </c>
      <c r="AI14" s="9" t="str">
        <f t="shared" si="17"/>
        <v>✓</v>
      </c>
      <c r="AJ14" s="238" cm="1">
        <f t="array" ref="AJ14">IF(OR($I14="",$N14="")," ",_xlfn.IFS($AH14=""," ",$AG14=""," ",AO14=""," ",AO14=" "," ",AND($AH14&lt;&gt;"",$AH14&lt;&gt;" ",$AG14&lt;&gt;"",$AG14&lt;&gt;" ",AO14&lt;&gt;"",AO14&lt;&gt;" "),IF($AH14=$AG14,SUM(AO14,IF(OR(AN14="",AN14=" ",AM14="Included"),0,AN14)),SUM(AO14,IF(OR(AN14="",AN14=" ",AM14="Included"),0,AN14))/VLOOKUP(_xlfn.CONCAT($AH14,"/",$AG14),Currencies!$C$73:$D$955,2,FALSE))))</f>
        <v>354</v>
      </c>
      <c r="AK14" s="252" t="str">
        <f t="shared" si="18"/>
        <v>AO2</v>
      </c>
      <c r="AL14" s="259" t="str">
        <f t="shared" si="19"/>
        <v>=VLOOKUP(A14;'https://rhenusglobal.sharepoint.com/sites/TenderBrita/Freigegebene Dokumente/General/02. Respond Rates and Info/Respond/[BE_BRITA Internal Template v1.0.xlsx]FCL Export'!$A$1:$NJ$176;AO2;0)</v>
      </c>
      <c r="AM14" s="331" t="s">
        <v>2552</v>
      </c>
      <c r="AN14" s="333" t="s">
        <v>98</v>
      </c>
      <c r="AO14" s="332">
        <v>354</v>
      </c>
      <c r="AP14" s="25" t="str">
        <f>IFERROR(IF(OR($I14="",$N14=""),"",'Units of measurement'!$A$2),"")</f>
        <v>/container</v>
      </c>
      <c r="AQ14" s="252" t="str">
        <f t="shared" si="20"/>
        <v>AS2</v>
      </c>
      <c r="AR14" s="252" t="str">
        <f t="shared" si="21"/>
        <v>=VLOOKUP(A14;'https://rhenusglobal.sharepoint.com/sites/TenderBrita/Freigegebene Dokumente/General/02. Respond Rates and Info/Respond/[BE_BRITA Internal Template v1.0.xlsx]FCL Export'!$A$1:$NJ$176;AS2;0)</v>
      </c>
      <c r="AS14" s="17" t="s">
        <v>1267</v>
      </c>
      <c r="AT14" s="252" t="str">
        <f t="shared" si="22"/>
        <v>AV2</v>
      </c>
      <c r="AU14" s="252" t="str">
        <f t="shared" si="23"/>
        <v>=VLOOKUP(A14;'https://rhenusglobal.sharepoint.com/sites/TenderBrita/Freigegebene Dokumente/General/02. Respond Rates and Info/Respond/[BE_BRITA Internal Template v1.0.xlsx]FCL Export'!$A$1:$NJ$176;AV2;0)</v>
      </c>
      <c r="AV14" s="170">
        <v>1</v>
      </c>
      <c r="AW14" s="201" t="s">
        <v>99</v>
      </c>
      <c r="AX14" s="239" t="s">
        <v>99</v>
      </c>
      <c r="AY14" s="9" t="str">
        <f t="shared" si="24"/>
        <v>✓</v>
      </c>
      <c r="AZ14" s="238" cm="1">
        <f t="array" ref="AZ14">IF(OR($I14="",$N14="")," ",_xlfn.IFS($AX14=""," ",$AW14=""," ",BC14=""," ",BC14=" "," ",AND($AX14&lt;&gt;"",$AX14&lt;&gt;" ",$AW14&lt;&gt;"",$AW14&lt;&gt;" ",BC14&lt;&gt;"",BC14&lt;&gt;" "),IF($AX14=$AW14,BC14,BC14/VLOOKUP(_xlfn.CONCAT($AX14,"/",$AW14),Currencies!$C$73:$D$955,2,FALSE))))</f>
        <v>205</v>
      </c>
      <c r="BA14" s="252" t="str">
        <f t="shared" si="25"/>
        <v>BC2</v>
      </c>
      <c r="BB14" s="252" t="str">
        <f t="shared" si="26"/>
        <v>=VLOOKUP(A14;'https://rhenusglobal.sharepoint.com/sites/TenderBrita/Freigegebene Dokumente/General/02. Respond Rates and Info/Respond/[BE_BRITA Internal Template v1.0.xlsx]FCL Export'!$A$1:$NJ$176;BC2;0)</v>
      </c>
      <c r="BC14" s="8">
        <v>205</v>
      </c>
      <c r="BD14" s="25" t="str">
        <f>IFERROR(IF(OR($I14="",$N14=""),"",'Units of measurement'!$A$2),"")</f>
        <v>/container</v>
      </c>
      <c r="BE14" s="9" t="str">
        <f t="shared" si="27"/>
        <v>⚠</v>
      </c>
      <c r="BF14" s="238" t="str" cm="1">
        <f t="array" ref="BF14">IF(OR($I14="",$N14="")," ",_xlfn.IFS($AX14=""," ",$AW14=""," ",BI14=""," ",BI14=" "," ",AND($AX14&lt;&gt;"",$AX14&lt;&gt;" ",$AW14&lt;&gt;"",$AW14&lt;&gt;" ",BI14&lt;&gt;"",BI14&lt;&gt;" "),IF($AX14=$AW14,BI14,BI14/VLOOKUP(_xlfn.CONCAT($AX14,"/",$AW14),Currencies!$C$73:$D$955,2,FALSE))))</f>
        <v xml:space="preserve"> </v>
      </c>
      <c r="BG14" s="252" t="str">
        <f t="shared" si="28"/>
        <v>BI2</v>
      </c>
      <c r="BH14" s="252" t="str">
        <f t="shared" si="29"/>
        <v>=VLOOKUP(A14;'https://rhenusglobal.sharepoint.com/sites/TenderBrita/Freigegebene Dokumente/General/02. Respond Rates and Info/Respond/[BE_BRITA Internal Template v1.0.xlsx]FCL Export'!$A$1:$NJ$176;BI2;0)</v>
      </c>
      <c r="BI14" s="8" t="s">
        <v>98</v>
      </c>
      <c r="BJ14" s="25" t="str">
        <f>IFERROR(IF(OR($I14="",$N14=""),"",'Units of measurement'!$A$2),"")</f>
        <v>/container</v>
      </c>
      <c r="BK14" s="9" t="str">
        <f t="shared" si="30"/>
        <v>⚠</v>
      </c>
      <c r="BL14" s="238" t="str" cm="1">
        <f t="array" ref="BL14">IF(OR($I14="",$N14="")," ",_xlfn.IFS($AX14=""," ",$AW14=""," ",BO14=""," ",BO14=" "," ",AND($AX14&lt;&gt;"",$AX14&lt;&gt;" ",$AW14&lt;&gt;"",$AW14&lt;&gt;" ",BO14&lt;&gt;"",BO14&lt;&gt;" "),IF($AX14=$AW14,BO14,BO14/VLOOKUP(_xlfn.CONCAT($AX14,"/",$AW14),Currencies!$C$73:$D$955,2,FALSE))))</f>
        <v xml:space="preserve"> </v>
      </c>
      <c r="BM14" s="252" t="str">
        <f t="shared" si="31"/>
        <v>BO2</v>
      </c>
      <c r="BN14" s="252" t="str">
        <f t="shared" si="32"/>
        <v>=VLOOKUP(A14;'https://rhenusglobal.sharepoint.com/sites/TenderBrita/Freigegebene Dokumente/General/02. Respond Rates and Info/Respond/[BE_BRITA Internal Template v1.0.xlsx]FCL Export'!$A$1:$NJ$176;BO2;0)</v>
      </c>
      <c r="BO14" s="8" t="s">
        <v>98</v>
      </c>
      <c r="BP14" s="25" t="str">
        <f>IFERROR(IF(OR($I14="",$N14=""),"",'Units of measurement'!$A$2),"")</f>
        <v>/container</v>
      </c>
      <c r="BQ14" s="9" t="str">
        <f t="shared" si="33"/>
        <v>✓</v>
      </c>
      <c r="BR14" s="238" cm="1">
        <f t="array" ref="BR14">IF(OR($I14="",$N14="")," ",_xlfn.IFS($AX14=""," ",$AW14=""," ",BU14=""," ",BU14=" "," ",AND($AX14&lt;&gt;"",$AX14&lt;&gt;" ",$AW14&lt;&gt;"",$AW14&lt;&gt;" ",BU14&lt;&gt;"",BU14&lt;&gt;" "),IF($AX14=$AW14,BU14,BU14/VLOOKUP(_xlfn.CONCAT($AX14,"/",$AW14),Currencies!$C$73:$D$955,2,FALSE))))</f>
        <v>35</v>
      </c>
      <c r="BS14" s="252" t="str">
        <f t="shared" si="34"/>
        <v>BU2</v>
      </c>
      <c r="BT14" s="252" t="str">
        <f t="shared" si="35"/>
        <v>=VLOOKUP(A14;'https://rhenusglobal.sharepoint.com/sites/TenderBrita/Freigegebene Dokumente/General/02. Respond Rates and Info/Respond/[BE_BRITA Internal Template v1.0.xlsx]FCL Export'!$A$1:$NJ$176;BU2;0)</v>
      </c>
      <c r="BU14" s="8">
        <v>35</v>
      </c>
      <c r="BV14" s="25" t="str">
        <f>IFERROR(IF(OR($I14="",$N14=""),"",'Units of measurement'!$A$2),"")</f>
        <v>/container</v>
      </c>
      <c r="BW14" s="9" t="str">
        <f t="shared" si="36"/>
        <v>⚠</v>
      </c>
      <c r="BX14" s="238" t="str" cm="1">
        <f t="array" ref="BX14">IF(OR($I14="",$N14="")," ",_xlfn.IFS($AX14=""," ",$AW14=""," ",CA14=""," ",CA14=" "," ",AND($AX14&lt;&gt;"",$AX14&lt;&gt;" ",$AW14&lt;&gt;"",$AW14&lt;&gt;" ",CA14&lt;&gt;"",CA14&lt;&gt;" "),IF($AX14=$AW14,CA14,CA14/VLOOKUP(_xlfn.CONCAT($AX14,"/",$AW14),Currencies!$C$73:$D$955,2,FALSE))))</f>
        <v xml:space="preserve"> </v>
      </c>
      <c r="BY14" s="252" t="str">
        <f t="shared" si="37"/>
        <v>CA2</v>
      </c>
      <c r="BZ14" s="252" t="str">
        <f t="shared" si="38"/>
        <v>=VLOOKUP(A14;'https://rhenusglobal.sharepoint.com/sites/TenderBrita/Freigegebene Dokumente/General/02. Respond Rates and Info/Respond/[BE_BRITA Internal Template v1.0.xlsx]FCL Export'!$A$1:$NJ$176;CA2;0)</v>
      </c>
      <c r="CA14" s="8" t="s">
        <v>98</v>
      </c>
      <c r="CB14" s="25" t="str">
        <f>IFERROR(IF(OR($I14="",$N14=""),"",'Units of measurement'!$A$2),"")</f>
        <v>/container</v>
      </c>
      <c r="CC14" s="9" t="str">
        <f t="shared" si="39"/>
        <v>✓</v>
      </c>
      <c r="CD14" s="238" cm="1">
        <f t="array" ref="CD14">IF(OR($I14="",$N14="")," ",_xlfn.IFS($AX14=""," ",$AW14=""," ",CG14=""," ",CG14=" "," ",AND($AX14&lt;&gt;"",$AX14&lt;&gt;" ",$AW14&lt;&gt;"",$AW14&lt;&gt;" ",CG14&lt;&gt;"",CG14&lt;&gt;" "),IF($AX14=$AW14,CG14,CG14/VLOOKUP(_xlfn.CONCAT($AX14,"/",$AW14),Currencies!$C$73:$D$955,2,FALSE))))</f>
        <v>25</v>
      </c>
      <c r="CE14" s="252" t="str">
        <f t="shared" si="40"/>
        <v>CG2</v>
      </c>
      <c r="CF14" s="252" t="str">
        <f t="shared" si="41"/>
        <v>=VLOOKUP(A14;'https://rhenusglobal.sharepoint.com/sites/TenderBrita/Freigegebene Dokumente/General/02. Respond Rates and Info/Respond/[BE_BRITA Internal Template v1.0.xlsx]FCL Export'!$A$1:$NJ$176;CG2;0)</v>
      </c>
      <c r="CG14" s="8">
        <v>25</v>
      </c>
      <c r="CH14" s="25" t="str">
        <f>IFERROR(IF(OR($I14="",$N14=""),"",'Units of measurement'!$A$2),"")</f>
        <v>/container</v>
      </c>
      <c r="CI14" s="9" t="str">
        <f t="shared" si="42"/>
        <v>✓</v>
      </c>
      <c r="CJ14" s="238" cm="1">
        <f t="array" ref="CJ14">IF(OR($I14="",$N14="")," ",_xlfn.IFS($AX14=""," ",$AW14=""," ",CM14=""," ",CM14=" "," ",AND($AX14&lt;&gt;"",$AX14&lt;&gt;" ",$AW14&lt;&gt;"",$AW14&lt;&gt;" ",CM14&lt;&gt;"",CM14&lt;&gt;" "),IF($AX14=$AW14,CM14,CM14/VLOOKUP(_xlfn.CONCAT($AX14,"/",$AW14),Currencies!$C$73:$D$955,2,FALSE))))</f>
        <v>35</v>
      </c>
      <c r="CK14" s="252" t="str">
        <f t="shared" si="43"/>
        <v>CM2</v>
      </c>
      <c r="CL14" s="252" t="str">
        <f t="shared" si="44"/>
        <v>=VLOOKUP(A14;'https://rhenusglobal.sharepoint.com/sites/TenderBrita/Freigegebene Dokumente/General/02. Respond Rates and Info/Respond/[BE_BRITA Internal Template v1.0.xlsx]FCL Export'!$A$1:$NJ$176;CM2;0)</v>
      </c>
      <c r="CM14" s="8">
        <v>35</v>
      </c>
      <c r="CN14" s="25" t="str">
        <f>IFERROR(IF(OR($I14="",$N14=""),"",'Units of measurement'!$A$2),"")</f>
        <v>/container</v>
      </c>
      <c r="CO14" s="252" t="str">
        <f t="shared" si="45"/>
        <v>CQ2</v>
      </c>
      <c r="CP14" s="252" t="str">
        <f t="shared" si="46"/>
        <v>=VLOOKUP(A14;'https://rhenusglobal.sharepoint.com/sites/TenderBrita/Freigegebene Dokumente/General/02. Respond Rates and Info/Respond/[BE_BRITA Internal Template v1.0.xlsx]FCL Export'!$A$1:$NJ$176;CQ2;0)</v>
      </c>
      <c r="CQ14" s="194"/>
      <c r="CR14" s="9" t="str">
        <f t="shared" si="47"/>
        <v>⚠</v>
      </c>
      <c r="CS14" s="238" t="str" cm="1">
        <f t="array" ref="CS14">IF(OR($I14="",$N14="")," ",_xlfn.IFS($AX14=""," ",$AW14=""," ",CV14=""," ",CV14=" "," ",AND($AX14&lt;&gt;"",$AX14&lt;&gt;" ",$AW14&lt;&gt;"",$AW14&lt;&gt;" ",CV14&lt;&gt;"",CV14&lt;&gt;" "),IF($AX14=$AW14,CV14,CV14/VLOOKUP(_xlfn.CONCAT($AX14,"/",$AW14),Currencies!$C$73:$D$955,2,FALSE))))</f>
        <v xml:space="preserve"> </v>
      </c>
      <c r="CT14" s="252" t="str">
        <f t="shared" si="48"/>
        <v>CV2</v>
      </c>
      <c r="CU14" s="252" t="str">
        <f t="shared" si="49"/>
        <v>=VLOOKUP(A14;'https://rhenusglobal.sharepoint.com/sites/TenderBrita/Freigegebene Dokumente/General/02. Respond Rates and Info/Respond/[BE_BRITA Internal Template v1.0.xlsx]FCL Export'!$A$1:$NJ$176;CV2;0)</v>
      </c>
      <c r="CV14" s="8" t="s">
        <v>98</v>
      </c>
      <c r="CW14" s="25" t="str">
        <f>IFERROR(IF(OR($I14="",$N14=""),"",'Units of measurement'!$A$2),"")</f>
        <v>/container</v>
      </c>
      <c r="CX14" s="11" t="str">
        <f t="shared" si="50"/>
        <v>⚠</v>
      </c>
      <c r="CY14" s="252" t="str">
        <f t="shared" si="51"/>
        <v>DA2</v>
      </c>
      <c r="CZ14" s="252" t="str">
        <f t="shared" si="52"/>
        <v>=VLOOKUP(A14;'https://rhenusglobal.sharepoint.com/sites/TenderBrita/Freigegebene Dokumente/General/02. Respond Rates and Info/Respond/[BE_BRITA Internal Template v1.0.xlsx]FCL Export'!$A$1:$NJ$176;DA2;0)</v>
      </c>
      <c r="DA14" s="10" t="s">
        <v>98</v>
      </c>
      <c r="DB14" s="9" t="str">
        <f t="shared" si="53"/>
        <v/>
      </c>
      <c r="DC14" s="252" t="str">
        <f t="shared" si="54"/>
        <v>DE2</v>
      </c>
      <c r="DD14" s="252" t="str">
        <f t="shared" si="55"/>
        <v>=VLOOKUP(A14;'https://rhenusglobal.sharepoint.com/sites/TenderBrita/Freigegebene Dokumente/General/02. Respond Rates and Info/Respond/[BE_BRITA Internal Template v1.0.xlsx]FCL Export'!$A$1:$NJ$176;DE2;0)</v>
      </c>
      <c r="DE14" s="8" t="s">
        <v>98</v>
      </c>
      <c r="DF14" s="252" t="str">
        <f t="shared" si="56"/>
        <v>DH2</v>
      </c>
      <c r="DG14" s="252" t="str">
        <f t="shared" si="57"/>
        <v>=VLOOKUP(A14;'https://rhenusglobal.sharepoint.com/sites/TenderBrita/Freigegebene Dokumente/General/02. Respond Rates and Info/Respond/[BE_BRITA Internal Template v1.0.xlsx]FCL Export'!$A$1:$NJ$176;DH2;0)</v>
      </c>
      <c r="DH14" s="164"/>
      <c r="DI14" s="252" t="str">
        <f t="shared" si="58"/>
        <v>DK2</v>
      </c>
      <c r="DJ14" s="252" t="str">
        <f t="shared" si="59"/>
        <v>=VLOOKUP(A14;'https://rhenusglobal.sharepoint.com/sites/TenderBrita/Freigegebene Dokumente/General/02. Respond Rates and Info/Respond/[BE_BRITA Internal Template v1.0.xlsx]FCL Export'!$A$1:$NJ$176;DK2;0)</v>
      </c>
      <c r="DK14" s="17"/>
      <c r="DL14" s="9" t="str">
        <f t="shared" si="60"/>
        <v/>
      </c>
      <c r="DM14" s="252" t="str">
        <f t="shared" si="61"/>
        <v>DO2</v>
      </c>
      <c r="DN14" s="252" t="str">
        <f t="shared" si="62"/>
        <v>=VLOOKUP(A14;'https://rhenusglobal.sharepoint.com/sites/TenderBrita/Freigegebene Dokumente/General/02. Respond Rates and Info/Respond/[BE_BRITA Internal Template v1.0.xlsx]FCL Export'!$A$1:$NJ$176;DO2;0)</v>
      </c>
      <c r="DO14" s="8" t="s">
        <v>98</v>
      </c>
      <c r="DP14" s="252" t="str">
        <f t="shared" si="63"/>
        <v>DR2</v>
      </c>
      <c r="DQ14" s="252" t="str">
        <f t="shared" si="64"/>
        <v>=VLOOKUP(A14;'https://rhenusglobal.sharepoint.com/sites/TenderBrita/Freigegebene Dokumente/General/02. Respond Rates and Info/Respond/[BE_BRITA Internal Template v1.0.xlsx]FCL Export'!$A$1:$NJ$176;DR2;0)</v>
      </c>
      <c r="DR14" s="163"/>
      <c r="DS14" s="252" t="str">
        <f t="shared" si="65"/>
        <v>DU2</v>
      </c>
      <c r="DT14" s="252" t="str">
        <f t="shared" si="66"/>
        <v>=VLOOKUP(A14;'https://rhenusglobal.sharepoint.com/sites/TenderBrita/Freigegebene Dokumente/General/02. Respond Rates and Info/Respond/[BE_BRITA Internal Template v1.0.xlsx]FCL Export'!$A$1:$NJ$176;DU2;0)</v>
      </c>
      <c r="DU14" s="18"/>
      <c r="DV14" s="201" t="str">
        <f t="shared" si="67"/>
        <v>USD</v>
      </c>
      <c r="DW14" s="239" t="s">
        <v>99</v>
      </c>
      <c r="DX14" s="11" t="str">
        <f t="shared" si="68"/>
        <v>⚠</v>
      </c>
      <c r="DY14" s="252" t="str">
        <f t="shared" si="69"/>
        <v>EA2</v>
      </c>
      <c r="DZ14" s="252" t="str">
        <f t="shared" si="70"/>
        <v>=VLOOKUP(A14;'https://rhenusglobal.sharepoint.com/sites/TenderBrita/Freigegebene Dokumente/General/02. Respond Rates and Info/Respond/[BE_BRITA Internal Template v1.0.xlsx]FCL Export'!$A$1:$NJ$176;EA2;0)</v>
      </c>
      <c r="EA14" s="15"/>
      <c r="EB14" s="11" t="str">
        <f t="shared" si="71"/>
        <v>⚠</v>
      </c>
      <c r="EC14" s="252" t="str">
        <f t="shared" si="72"/>
        <v>EE2</v>
      </c>
      <c r="ED14" s="252" t="str">
        <f t="shared" si="73"/>
        <v>=VLOOKUP(A14;'https://rhenusglobal.sharepoint.com/sites/TenderBrita/Freigegebene Dokumente/General/02. Respond Rates and Info/Respond/[BE_BRITA Internal Template v1.0.xlsx]FCL Export'!$A$1:$NJ$176;EE2;0)</v>
      </c>
      <c r="EE14" s="16"/>
      <c r="EF14" s="9" t="str">
        <f t="shared" si="74"/>
        <v>⚠</v>
      </c>
      <c r="EG14" s="252" t="str">
        <f t="shared" si="75"/>
        <v>EI2</v>
      </c>
      <c r="EH14" s="252" t="str">
        <f t="shared" si="76"/>
        <v>=VLOOKUP(A14;'https://rhenusglobal.sharepoint.com/sites/TenderBrita/Freigegebene Dokumente/General/02. Respond Rates and Info/Respond/[BE_BRITA Internal Template v1.0.xlsx]FCL Export'!$A$1:$NJ$176;EI2;0)</v>
      </c>
      <c r="EI14" s="33"/>
      <c r="EJ14" s="252" t="str">
        <f t="shared" si="77"/>
        <v>EL2</v>
      </c>
      <c r="EK14" s="252" t="str">
        <f t="shared" si="78"/>
        <v>=VLOOKUP(A14;'https://rhenusglobal.sharepoint.com/sites/TenderBrita/Freigegebene Dokumente/General/02. Respond Rates and Info/Respond/[BE_BRITA Internal Template v1.0.xlsx]FCL Export'!$A$1:$NJ$176;EL2;0)</v>
      </c>
      <c r="EL14" s="33"/>
      <c r="EM14" s="252" t="str">
        <f t="shared" si="79"/>
        <v>EO2</v>
      </c>
      <c r="EN14" s="252" t="str">
        <f t="shared" si="80"/>
        <v>=VLOOKUP(A14;'https://rhenusglobal.sharepoint.com/sites/TenderBrita/Freigegebene Dokumente/General/02. Respond Rates and Info/Respond/[BE_BRITA Internal Template v1.0.xlsx]FCL Export'!$A$1:$NJ$176;EO2;0)</v>
      </c>
      <c r="EO14" s="35"/>
      <c r="EP14" s="11" t="str">
        <f t="shared" si="81"/>
        <v>⚠</v>
      </c>
      <c r="EQ14" s="252" t="str">
        <f t="shared" si="82"/>
        <v>ES2</v>
      </c>
      <c r="ER14" s="252" t="str">
        <f t="shared" si="83"/>
        <v>=VLOOKUP(A14;'https://rhenusglobal.sharepoint.com/sites/TenderBrita/Freigegebene Dokumente/General/02. Respond Rates and Info/Respond/[BE_BRITA Internal Template v1.0.xlsx]FCL Export'!$A$1:$NJ$176;ES2;0)</v>
      </c>
      <c r="ES14" s="12" t="s">
        <v>98</v>
      </c>
      <c r="ET14" s="199">
        <v>26</v>
      </c>
      <c r="EU14" s="9" t="str">
        <f t="shared" si="84"/>
        <v>⚠</v>
      </c>
      <c r="EV14" s="252" t="str">
        <f t="shared" si="85"/>
        <v>EX2</v>
      </c>
      <c r="EW14" s="252" t="str">
        <f t="shared" si="86"/>
        <v>=VLOOKUP(A14;'https://rhenusglobal.sharepoint.com/sites/TenderBrita/Freigegebene Dokumente/General/02. Respond Rates and Info/Respond/[BE_BRITA Internal Template v1.0.xlsx]FCL Export'!$A$1:$NJ$176;EX2;0)</v>
      </c>
      <c r="EX14" s="166" t="s">
        <v>98</v>
      </c>
      <c r="EY14" s="9" t="str">
        <f t="shared" si="87"/>
        <v>⚠</v>
      </c>
      <c r="EZ14" s="252" t="str">
        <f t="shared" si="88"/>
        <v>FB2</v>
      </c>
      <c r="FA14" s="252" t="str">
        <f t="shared" si="89"/>
        <v>=VLOOKUP(A14;'https://rhenusglobal.sharepoint.com/sites/TenderBrita/Freigegebene Dokumente/General/02. Respond Rates and Info/Respond/[BE_BRITA Internal Template v1.0.xlsx]FCL Export'!$A$1:$NJ$176;FB2;0)</v>
      </c>
      <c r="FB14" s="23"/>
      <c r="FC14" s="252" t="str">
        <f t="shared" si="90"/>
        <v>FE2</v>
      </c>
      <c r="FD14" s="252" t="str">
        <f t="shared" si="91"/>
        <v>=VLOOKUP(A14;'https://rhenusglobal.sharepoint.com/sites/TenderBrita/Freigegebene Dokumente/General/02. Respond Rates and Info/Respond/[BE_BRITA Internal Template v1.0.xlsx]FCL Export'!$A$1:$NJ$176;FE2;0)</v>
      </c>
      <c r="FE14" s="29"/>
      <c r="FF14" s="252" t="str">
        <f t="shared" si="92"/>
        <v>FH2</v>
      </c>
      <c r="FG14" s="252" t="str">
        <f t="shared" si="93"/>
        <v>=VLOOKUP(A14;'https://rhenusglobal.sharepoint.com/sites/TenderBrita/Freigegebene Dokumente/General/02. Respond Rates and Info/Respond/[BE_BRITA Internal Template v1.0.xlsx]FCL Export'!$A$1:$NJ$176;FH2;0)</v>
      </c>
      <c r="FH14" s="29"/>
      <c r="FI14" s="200" t="s">
        <v>100</v>
      </c>
      <c r="FJ14" s="9" t="str">
        <f t="shared" si="94"/>
        <v>⚠</v>
      </c>
      <c r="FK14" s="252" t="str">
        <f t="shared" si="95"/>
        <v>FM2</v>
      </c>
      <c r="FL14" s="252" t="str">
        <f t="shared" si="96"/>
        <v>=VLOOKUP(A14;'https://rhenusglobal.sharepoint.com/sites/TenderBrita/Freigegebene Dokumente/General/02. Respond Rates and Info/Respond/[BE_BRITA Internal Template v1.0.xlsx]FCL Export'!$A$1:$NJ$176;FM2;0)</v>
      </c>
      <c r="FM14" s="12" t="s">
        <v>98</v>
      </c>
      <c r="FN14" s="26" t="s">
        <v>98</v>
      </c>
      <c r="FO14" s="28" t="s">
        <v>98</v>
      </c>
      <c r="FP14" s="339" t="s">
        <v>98</v>
      </c>
      <c r="FQ14" s="339" t="s">
        <v>98</v>
      </c>
      <c r="FR14" s="9" t="str">
        <f t="shared" si="97"/>
        <v>⚠</v>
      </c>
      <c r="FS14" s="238" t="str" cm="1">
        <f t="array" ref="FS14">IF(OR($I14="",$N14="")," ",_xlfn.IFS($DW14=""," ",$DV14=""," ",FV14=""," ",FV14=" "," ",AND($DW14&lt;&gt;"",$DW14&lt;&gt;" ",$DV14&lt;&gt;"",$DV14&lt;&gt;" ",FV14&lt;&gt;"",FV14&lt;&gt;" "),IF($DW14=$DV14,FV14,FV14/VLOOKUP(_xlfn.CONCAT($DW14,"/",$DV14),Currencies!$C$73:$D$955,2,FALSE))))</f>
        <v xml:space="preserve"> </v>
      </c>
      <c r="FT14" s="252" t="str">
        <f t="shared" si="98"/>
        <v>FV2</v>
      </c>
      <c r="FU14" s="252" t="str">
        <f t="shared" si="99"/>
        <v>=VLOOKUP(A14;'https://rhenusglobal.sharepoint.com/sites/TenderBrita/Freigegebene Dokumente/General/02. Respond Rates and Info/Respond/[ZA_BRITA Internal Template v1.0.xlsx]FCL Import'!$A$1:$NJ$176;FV2;0)</v>
      </c>
      <c r="FV14" s="8" t="s">
        <v>98</v>
      </c>
      <c r="FW14" s="25" t="s">
        <v>2549</v>
      </c>
      <c r="FX14" s="9" t="str">
        <f t="shared" si="100"/>
        <v>⚠</v>
      </c>
      <c r="FY14" s="252" t="str">
        <f t="shared" si="101"/>
        <v>GA2</v>
      </c>
      <c r="FZ14" s="252" t="str">
        <f t="shared" si="102"/>
        <v>=VLOOKUP(A14;'https://rhenusglobal.sharepoint.com/sites/TenderBrita/Freigegebene Dokumente/General/02. Respond Rates and Info/Respond/[BE_BRITA Internal Template v1.0.xlsx]FCL Export'!$A$1:$NJ$176;GA2;0)</v>
      </c>
      <c r="GA14" s="12" t="s">
        <v>98</v>
      </c>
      <c r="GB14" s="26" t="s">
        <v>98</v>
      </c>
      <c r="GC14" s="28" t="s">
        <v>98</v>
      </c>
      <c r="GD14" s="339">
        <v>11</v>
      </c>
      <c r="GE14" s="339">
        <v>3</v>
      </c>
      <c r="GF14" s="9" t="str">
        <f t="shared" si="103"/>
        <v>⚠</v>
      </c>
      <c r="GG14" s="238" t="str" cm="1">
        <f t="array" ref="GG14">IF(OR($I14="",$N14="")," ",_xlfn.IFS($DW14=""," ",$DV14=""," ",GJ14=""," ",GJ14=" "," ",AND($DW14&lt;&gt;"",$DW14&lt;&gt;" ",$DV14&lt;&gt;"",$DV14&lt;&gt;" ",GJ14&lt;&gt;"",GJ14&lt;&gt;" "),IF($DW14=$DV14,GJ14,GJ14/VLOOKUP(_xlfn.CONCAT($DW14,"/",$DV14),Currencies!$C$73:$D$955,2,FALSE))))</f>
        <v xml:space="preserve"> </v>
      </c>
      <c r="GH14" s="252" t="str">
        <f t="shared" si="104"/>
        <v>GJ2</v>
      </c>
      <c r="GI14" s="252" t="str">
        <f t="shared" si="105"/>
        <v>=VLOOKUP(A14;'https://rhenusglobal.sharepoint.com/sites/TenderBrita/Freigegebene Dokumente/General/02. Respond Rates and Info/Respond/[ZA_BRITA Internal Template v1.0.xlsx]FCL Import'!$A$1:$NJ$176;GJ2;0)</v>
      </c>
      <c r="GJ14" s="8" t="s">
        <v>98</v>
      </c>
      <c r="GK14" s="25" t="s">
        <v>2549</v>
      </c>
      <c r="GL14" s="11" t="str">
        <f t="shared" si="106"/>
        <v>⚠</v>
      </c>
      <c r="GM14" s="238" t="str" cm="1">
        <f t="array" ref="GM14">IF(OR($I14="",$N14="")," ",_xlfn.IFS($DW14=""," ",$DV14=""," ",GP14=""," ",GP14=" "," ",AND($DW14&lt;&gt;"",$DW14&lt;&gt;" ",$DV14&lt;&gt;"",$DV14&lt;&gt;" ",GP14&lt;&gt;"",GP14&lt;&gt;" "),IF($DW14=$DV14,GP14,GP14/VLOOKUP(_xlfn.CONCAT($DW14,"/",$DV14),Currencies!$C$73:$D$955,2,FALSE))))</f>
        <v xml:space="preserve"> </v>
      </c>
      <c r="GN14" s="252" t="str">
        <f t="shared" si="107"/>
        <v>GP2</v>
      </c>
      <c r="GO14" s="252" t="str">
        <f t="shared" si="108"/>
        <v>=VLOOKUP(A14;'https://rhenusglobal.sharepoint.com/sites/TenderBrita/Freigegebene Dokumente/General/02. Respond Rates and Info/Respond/[BE_BRITA Internal Template v1.0.xlsx]FCL Export'!$A$1:$NJ$176;GP2;0)</v>
      </c>
      <c r="GP14" s="8" t="s">
        <v>98</v>
      </c>
      <c r="GQ14" s="25" t="str">
        <f>IFERROR(IF(OR($I14="",$N14=""),"",'Units of measurement'!$A$2),"")</f>
        <v>/container</v>
      </c>
      <c r="GR14" s="252" t="str">
        <f t="shared" si="109"/>
        <v>GT2</v>
      </c>
      <c r="GS14" s="252" t="str">
        <f t="shared" si="110"/>
        <v>=VLOOKUP(A14;'https://rhenusglobal.sharepoint.com/sites/TenderBrita/Freigegebene Dokumente/General/02. Respond Rates and Info/Respond/[BE_BRITA Internal Template v1.0.xlsx]FCL Export'!$A$1:$NJ$176;GT2;0)</v>
      </c>
      <c r="GT14" s="31" t="s">
        <v>98</v>
      </c>
      <c r="GU14" s="252" t="str">
        <f t="shared" si="111"/>
        <v>GW2</v>
      </c>
      <c r="GV14" s="252" t="str">
        <f t="shared" si="112"/>
        <v>=VLOOKUP(A14;'https://rhenusglobal.sharepoint.com/sites/TenderBrita/Freigegebene Dokumente/General/02. Respond Rates and Info/Respond/[BE_BRITA Internal Template v1.0.xlsx]FCL Export'!$A$1:$NJ$176;GW2;0)</v>
      </c>
      <c r="GW14" s="32" t="s">
        <v>98</v>
      </c>
      <c r="GX14" s="11" t="str">
        <f t="shared" si="113"/>
        <v>⚠</v>
      </c>
      <c r="GY14" s="238" t="str" cm="1">
        <f t="array" ref="GY14">IF(OR($I14="",$N14="")," ",_xlfn.IFS($DW14=""," ",$DV14=""," ",HE14=""," ",HE14=" "," ",AND($DW14&lt;&gt;"",$DW14&lt;&gt;" ",$DV14&lt;&gt;"",$DV14&lt;&gt;" ",HE14&lt;&gt;"",HE14&lt;&gt;" "),IF($DW14=$DV14,HE14,HE14/VLOOKUP(_xlfn.CONCAT($DW14,"/",$DV14),Currencies!$C$73:$D$955,2,FALSE))))</f>
        <v xml:space="preserve"> </v>
      </c>
      <c r="GZ14" s="252" t="str">
        <f t="shared" si="114"/>
        <v>HB2</v>
      </c>
      <c r="HA14" s="252" t="str">
        <f t="shared" si="115"/>
        <v>=VLOOKUP(A14;'https://rhenusglobal.sharepoint.com/sites/TenderBrita/Freigegebene Dokumente/General/02. Respond Rates and Info/Respond/[BE_BRITA Internal Template v1.0.xlsx]FCL Export'!$A$1:$NJ$176;HB2;0)</v>
      </c>
      <c r="HB14" s="15"/>
      <c r="HC14" s="252" t="str">
        <f t="shared" si="116"/>
        <v>HE2</v>
      </c>
      <c r="HD14" s="252" t="str">
        <f t="shared" si="117"/>
        <v>=VLOOKUP(A14;'https://rhenusglobal.sharepoint.com/sites/TenderBrita/Freigegebene Dokumente/General/02. Respond Rates and Info/Respond/[BE_BRITA Internal Template v1.0.xlsx]FCL Export'!$A$1:$NJ$176;HE2;0)</v>
      </c>
      <c r="HE14" s="8" t="s">
        <v>98</v>
      </c>
      <c r="HF14" s="252" t="str">
        <f t="shared" si="118"/>
        <v>HH2</v>
      </c>
      <c r="HG14" s="252" t="str">
        <f t="shared" si="119"/>
        <v>=VLOOKUP(A14;'https://rhenusglobal.sharepoint.com/sites/TenderBrita/Freigegebene Dokumente/General/02. Respond Rates and Info/Respond/[BE_BRITA Internal Template v1.0.xlsx]FCL Export'!$A$1:$NJ$176;HH2;0)</v>
      </c>
      <c r="HH14" s="25" t="str">
        <f>IFERROR(IF(OR($I14="",$N14=""),"",'Units of measurement'!$A$2),"")</f>
        <v>/container</v>
      </c>
      <c r="HI14" s="252" t="str">
        <f t="shared" si="120"/>
        <v>HK2</v>
      </c>
      <c r="HJ14" s="252" t="str">
        <f t="shared" si="121"/>
        <v>=VLOOKUP(A14;'https://rhenusglobal.sharepoint.com/sites/TenderBrita/Freigegebene Dokumente/General/02. Respond Rates and Info/Respond/[BE_BRITA Internal Template v1.0.xlsx]FCL Export'!$A$1:$NJ$176;HK2;0)</v>
      </c>
      <c r="HK14" s="31" t="str">
        <f t="shared" si="122"/>
        <v xml:space="preserve"> </v>
      </c>
      <c r="HL14" s="252" t="str">
        <f t="shared" si="123"/>
        <v>HN2</v>
      </c>
      <c r="HM14" s="252" t="str">
        <f t="shared" si="124"/>
        <v>=VLOOKUP(A14;'https://rhenusglobal.sharepoint.com/sites/TenderBrita/Freigegebene Dokumente/General/02. Respond Rates and Info/Respond/[BE_BRITA Internal Template v1.0.xlsx]FCL Export'!$A$1:$NJ$176;HN2;0)</v>
      </c>
      <c r="HN14" s="32" t="str">
        <f t="shared" si="125"/>
        <v xml:space="preserve"> </v>
      </c>
      <c r="HO14" s="11" t="str">
        <f t="shared" si="126"/>
        <v>⚠</v>
      </c>
      <c r="HP14" s="238" t="str" cm="1">
        <f t="array" ref="HP14">IF(OR($I14="",$N14="")," ",_xlfn.IFS($DW14=""," ",$DV14=""," ",HV14=""," ",HV14=" "," ",AND($DW14&lt;&gt;"",$DW14&lt;&gt;" ",$DV14&lt;&gt;"",$DV14&lt;&gt;" ",HV14&lt;&gt;"",HV14&lt;&gt;" "),IF($DW14=$DV14,HV14,HV14/VLOOKUP(_xlfn.CONCAT($DW14,"/",$DV14),Currencies!$C$73:$D$955,2,FALSE))))</f>
        <v xml:space="preserve"> </v>
      </c>
      <c r="HQ14" s="252" t="str">
        <f t="shared" si="127"/>
        <v>HS2</v>
      </c>
      <c r="HR14" s="252" t="str">
        <f t="shared" si="128"/>
        <v>=VLOOKUP(A14;'https://rhenusglobal.sharepoint.com/sites/TenderBrita/Freigegebene Dokumente/General/02. Respond Rates and Info/Respond/[BE_BRITA Internal Template v1.0.xlsx]FCL Export'!$A$1:$NJ$176;HS2;0)</v>
      </c>
      <c r="HS14" s="15"/>
      <c r="HT14" s="252" t="str">
        <f t="shared" si="129"/>
        <v>HV2</v>
      </c>
      <c r="HU14" s="252" t="str">
        <f t="shared" si="130"/>
        <v>=VLOOKUP(A14;'https://rhenusglobal.sharepoint.com/sites/TenderBrita/Freigegebene Dokumente/General/02. Respond Rates and Info/Respond/[BE_BRITA Internal Template v1.0.xlsx]FCL Export'!$A$1:$NJ$176;HV2;0)</v>
      </c>
      <c r="HV14" s="8" t="s">
        <v>98</v>
      </c>
      <c r="HW14" s="252" t="str">
        <f t="shared" si="131"/>
        <v>HY2</v>
      </c>
      <c r="HX14" s="252" t="str">
        <f t="shared" si="132"/>
        <v>=VLOOKUP(A14;'https://rhenusglobal.sharepoint.com/sites/TenderBrita/Freigegebene Dokumente/General/02. Respond Rates and Info/Respond/[BE_BRITA Internal Template v1.0.xlsx]FCL Export'!$A$1:$NJ$176;HY2;0)</v>
      </c>
      <c r="HY14" s="25" t="str">
        <f>IFERROR(IF(OR($I14="",$N14=""),"",'Units of measurement'!$A$2),"")</f>
        <v>/container</v>
      </c>
      <c r="HZ14" s="252" t="str">
        <f t="shared" si="133"/>
        <v>IB2</v>
      </c>
      <c r="IA14" s="252" t="str">
        <f t="shared" si="134"/>
        <v>=VLOOKUP(A14;'https://rhenusglobal.sharepoint.com/sites/TenderBrita/Freigegebene Dokumente/General/02. Respond Rates and Info/Respond/[BE_BRITA Internal Template v1.0.xlsx]FCL Export'!$A$1:$NJ$176;IB2;0)</v>
      </c>
      <c r="IB14" s="31" t="str">
        <f t="shared" si="135"/>
        <v xml:space="preserve"> </v>
      </c>
      <c r="IC14" s="252" t="str">
        <f t="shared" si="136"/>
        <v>IE2</v>
      </c>
      <c r="ID14" s="252" t="str">
        <f t="shared" si="137"/>
        <v>=VLOOKUP(A14;'https://rhenusglobal.sharepoint.com/sites/TenderBrita/Freigegebene Dokumente/General/02. Respond Rates and Info/Respond/[BE_BRITA Internal Template v1.0.xlsx]FCL Export'!$A$1:$NJ$176;IE2;0)</v>
      </c>
      <c r="IE14" s="32" t="str">
        <f t="shared" si="138"/>
        <v xml:space="preserve"> </v>
      </c>
      <c r="IF14" s="9" t="str">
        <f t="shared" si="139"/>
        <v/>
      </c>
      <c r="IG14" s="252" t="str">
        <f t="shared" si="140"/>
        <v>II2</v>
      </c>
      <c r="IH14" s="252" t="str">
        <f t="shared" si="141"/>
        <v>=VLOOKUP(A14;'https://rhenusglobal.sharepoint.com/sites/TenderBrita/Freigegebene Dokumente/General/02. Respond Rates and Info/Respond/[BE_BRITA Internal Template v1.0.xlsx]FCL Export'!$A$1:$NJ$176;II2;0)</v>
      </c>
      <c r="II14" s="8" t="s">
        <v>98</v>
      </c>
      <c r="IJ14" s="252" t="str">
        <f t="shared" si="142"/>
        <v>IL2</v>
      </c>
      <c r="IK14" s="252" t="str">
        <f t="shared" si="143"/>
        <v>=VLOOKUP(A14;'https://rhenusglobal.sharepoint.com/sites/TenderBrita/Freigegebene Dokumente/General/02. Respond Rates and Info/Respond/[BE_BRITA Internal Template v1.0.xlsx]FCL Export'!$A$1:$NJ$176;IL2;0)</v>
      </c>
      <c r="IL14" s="164"/>
      <c r="IM14" s="252" t="str">
        <f t="shared" si="144"/>
        <v>IO2</v>
      </c>
      <c r="IN14" s="252" t="str">
        <f t="shared" si="145"/>
        <v>=VLOOKUP(A14;'https://rhenusglobal.sharepoint.com/sites/TenderBrita/Freigegebene Dokumente/General/02. Respond Rates and Info/Respond/[BE_BRITA Internal Template v1.0.xlsx]FCL Export'!$A$1:$NJ$176;IO2;0)</v>
      </c>
      <c r="IO14" s="17"/>
      <c r="IP14" s="9" t="str">
        <f t="shared" si="146"/>
        <v/>
      </c>
      <c r="IQ14" s="252" t="str">
        <f t="shared" si="147"/>
        <v>IS2</v>
      </c>
      <c r="IR14" s="252" t="str">
        <f t="shared" si="148"/>
        <v>=VLOOKUP(A14;'https://rhenusglobal.sharepoint.com/sites/TenderBrita/Freigegebene Dokumente/General/02. Respond Rates and Info/Respond/[BE_BRITA Internal Template v1.0.xlsx]FCL Export'!$A$1:$NJ$176;IS2;0)</v>
      </c>
      <c r="IS14" s="8" t="s">
        <v>98</v>
      </c>
      <c r="IT14" s="252" t="str">
        <f t="shared" si="149"/>
        <v>IV2</v>
      </c>
      <c r="IU14" s="252" t="str">
        <f t="shared" si="150"/>
        <v>=VLOOKUP(A14;'https://rhenusglobal.sharepoint.com/sites/TenderBrita/Freigegebene Dokumente/General/02. Respond Rates and Info/Respond/[BE_BRITA Internal Template v1.0.xlsx]FCL Export'!$A$1:$NJ$176;IV2;0)</v>
      </c>
      <c r="IV14" s="164"/>
      <c r="IW14" s="252" t="str">
        <f t="shared" si="151"/>
        <v>IY2</v>
      </c>
      <c r="IX14" s="252" t="str">
        <f t="shared" si="152"/>
        <v>=VLOOKUP(A14;'https://rhenusglobal.sharepoint.com/sites/TenderBrita/Freigegebene Dokumente/General/02. Respond Rates and Info/Respond/[BE_BRITA Internal Template v1.0.xlsx]FCL Export'!$A$1:$NJ$176;IY2;0)</v>
      </c>
      <c r="IY14" s="19"/>
      <c r="IZ14" s="201" t="s">
        <v>1041</v>
      </c>
      <c r="JA14" s="239" t="s">
        <v>99</v>
      </c>
      <c r="JB14" s="9" t="s">
        <v>2517</v>
      </c>
      <c r="JC14" s="238" t="str" cm="1">
        <f t="array" ref="JC14">IF(OR($I14="",$N14="")," ",_xlfn.IFS($JA14=""," ",$IZ14=""," ",JF14=""," ",JF14=" "," ",AND($JA14&lt;&gt;"",$JA14&lt;&gt;" ",$IZ14&lt;&gt;"",$IZ14&lt;&gt;" ",JF14&lt;&gt;"",JF14&lt;&gt;" "),IF($JA14=$IZ14,JF14,JF14/VLOOKUP(_xlfn.CONCAT($JA14,"/",$IZ14),Currencies!$C$73:$D$955,2,FALSE))))</f>
        <v xml:space="preserve"> </v>
      </c>
      <c r="JD14" s="252" t="str">
        <f t="shared" si="153"/>
        <v>JF2</v>
      </c>
      <c r="JE14" s="252" t="str">
        <f t="shared" si="154"/>
        <v>=VLOOKUP(A14;'https://rhenusglobal.sharepoint.com/sites/TenderBrita/Freigegebene Dokumente/General/02. Respond Rates and Info/Respond/[ZA_BRITA Internal Template v1.0.xlsx]FCL Import'!$A$1:$NJ$176;JF2;0)</v>
      </c>
      <c r="JF14" s="362" t="s">
        <v>98</v>
      </c>
      <c r="JG14" s="25" t="str">
        <f>IFERROR(IF(OR($I14="",$N14=""),"",'Units of measurement'!$A$2),"")</f>
        <v>/container</v>
      </c>
      <c r="JH14" s="9" t="s">
        <v>2517</v>
      </c>
      <c r="JI14" s="238" t="str" cm="1">
        <f t="array" ref="JI14">IF(OR($I14="",$N14="")," ",_xlfn.IFS($JA14=""," ",$IZ14=""," ",JL14=""," ",JL14=" "," ",AND($JA14&lt;&gt;"",$JA14&lt;&gt;" ",$IZ14&lt;&gt;"",$IZ14&lt;&gt;" ",JL14&lt;&gt;"",JL14&lt;&gt;" "),IF($JA14=$IZ14,JL14,JL14/VLOOKUP(_xlfn.CONCAT($JA14,"/",$IZ14),Currencies!$C$73:$D$955,2,FALSE))))</f>
        <v xml:space="preserve"> </v>
      </c>
      <c r="JJ14" s="252" t="str">
        <f t="shared" si="155"/>
        <v>JL2</v>
      </c>
      <c r="JK14" s="252" t="str">
        <f t="shared" si="156"/>
        <v>=VLOOKUP(A14;'https://rhenusglobal.sharepoint.com/sites/TenderBrita/Freigegebene Dokumente/General/02. Respond Rates and Info/Respond/[ZA_BRITA Internal Template v1.0.xlsx]FCL Import'!$A$1:$NJ$176;JL2;0)</v>
      </c>
      <c r="JL14" s="372" t="s">
        <v>98</v>
      </c>
      <c r="JM14" s="25" t="str">
        <f>IFERROR(IF(OR($I14="",$N14=""),"",'Units of measurement'!$A$2),"")</f>
        <v>/container</v>
      </c>
      <c r="JN14" s="9" t="s">
        <v>2517</v>
      </c>
      <c r="JO14" s="238" t="str" cm="1">
        <f t="array" ref="JO14">IF(OR($I14="",$N14="")," ",_xlfn.IFS($JA14=""," ",$IZ14=""," ",JR14=""," ",JR14=" "," ",AND($JA14&lt;&gt;"",$JA14&lt;&gt;" ",$IZ14&lt;&gt;"",$IZ14&lt;&gt;" ",JR14&lt;&gt;"",JR14&lt;&gt;" "),IF($JA14=$IZ14,JR14,JR14/VLOOKUP(_xlfn.CONCAT($JA14,"/",$IZ14),Currencies!$C$73:$D$955,2,FALSE))))</f>
        <v xml:space="preserve"> </v>
      </c>
      <c r="JP14" s="252" t="str">
        <f t="shared" si="157"/>
        <v>JR2</v>
      </c>
      <c r="JQ14" s="252" t="str">
        <f t="shared" si="158"/>
        <v>=VLOOKUP(A14;'https://rhenusglobal.sharepoint.com/sites/TenderBrita/Freigegebene Dokumente/General/02. Respond Rates and Info/Respond/[ZA_BRITA Internal Template v1.0.xlsx]FCL Import'!$A$1:$NJ$176;JR2;0)</v>
      </c>
      <c r="JR14" s="372" t="s">
        <v>98</v>
      </c>
      <c r="JS14" s="25" t="str">
        <f>IFERROR(IF(OR($I14="",$N14=""),"",'Units of measurement'!$A$2),"")</f>
        <v>/container</v>
      </c>
      <c r="JT14" s="9" t="s">
        <v>2517</v>
      </c>
      <c r="JU14" s="238" t="str" cm="1">
        <f t="array" ref="JU14">IF(OR($I14="",$N14="")," ",_xlfn.IFS($JA14=""," ",$IZ14=""," ",JX14=""," ",JX14=" "," ",AND($JA14&lt;&gt;"",$JA14&lt;&gt;" ",$IZ14&lt;&gt;"",$IZ14&lt;&gt;" ",JX14&lt;&gt;"",JX14&lt;&gt;" "),IF($JA14=$IZ14,JX14,JX14/VLOOKUP(_xlfn.CONCAT($JA14,"/",$IZ14),Currencies!$C$73:$D$955,2,FALSE))))</f>
        <v xml:space="preserve"> </v>
      </c>
      <c r="JV14" s="252" t="str">
        <f t="shared" si="159"/>
        <v>JX2</v>
      </c>
      <c r="JW14" s="252" t="str">
        <f t="shared" si="160"/>
        <v>=VLOOKUP(A14;'https://rhenusglobal.sharepoint.com/sites/TenderBrita/Freigegebene Dokumente/General/02. Respond Rates and Info/Respond/[ZA_BRITA Internal Template v1.0.xlsx]FCL Import'!$A$1:$NJ$176;JX2;0)</v>
      </c>
      <c r="JX14" s="372" t="s">
        <v>98</v>
      </c>
      <c r="JY14" s="25" t="str">
        <f>IFERROR(IF(OR($I14="",$N14=""),"",'Units of measurement'!$A$2),"")</f>
        <v>/container</v>
      </c>
      <c r="JZ14" s="9" t="s">
        <v>2517</v>
      </c>
      <c r="KA14" s="238" t="str" cm="1">
        <f t="array" ref="KA14">IF(OR($I14="",$N14="")," ",_xlfn.IFS($JA14=""," ",$IZ14=""," ",KD14=""," ",KD14=" "," ",AND($JA14&lt;&gt;"",$JA14&lt;&gt;" ",$IZ14&lt;&gt;"",$IZ14&lt;&gt;" ",KD14&lt;&gt;"",KD14&lt;&gt;" "),IF($JA14=$IZ14,KD14,KD14/VLOOKUP(_xlfn.CONCAT($JA14,"/",$IZ14),Currencies!$C$73:$D$955,2,FALSE))))</f>
        <v xml:space="preserve"> </v>
      </c>
      <c r="KB14" s="252" t="str">
        <f t="shared" si="161"/>
        <v>KD2</v>
      </c>
      <c r="KC14" s="252" t="str">
        <f t="shared" si="162"/>
        <v>=VLOOKUP(A14;'https://rhenusglobal.sharepoint.com/sites/TenderBrita/Freigegebene Dokumente/General/02. Respond Rates and Info/Respond/[ZA_BRITA Internal Template v1.0.xlsx]FCL Import'!$A$1:$NJ$176;KD2;0)</v>
      </c>
      <c r="KD14" s="372" t="s">
        <v>98</v>
      </c>
      <c r="KE14" s="25" t="str">
        <f>IFERROR(IF(OR($I14="",$N14=""),"",'Units of measurement'!$A$2),"")</f>
        <v>/container</v>
      </c>
      <c r="KF14" s="11" t="s">
        <v>2517</v>
      </c>
      <c r="KG14" s="252" t="str">
        <f t="shared" si="163"/>
        <v>KI2</v>
      </c>
      <c r="KH14" s="252" t="str">
        <f t="shared" si="164"/>
        <v>=VLOOKUP(A14;'https://rhenusglobal.sharepoint.com/sites/TenderBrita/Freigegebene Dokumente/General/02. Respond Rates and Info/Respond/[ZA_BRITA Internal Template v1.0.xlsx]FCL Import'!$A$1:$NJ$176;KI2;0)</v>
      </c>
      <c r="KI14" s="378" t="s">
        <v>98</v>
      </c>
      <c r="KJ14" s="9" t="str">
        <f t="shared" si="165"/>
        <v/>
      </c>
      <c r="KK14" s="252" t="str">
        <f t="shared" si="166"/>
        <v>KM2</v>
      </c>
      <c r="KL14" s="252" t="str">
        <f t="shared" si="167"/>
        <v>=VLOOKUP(A14;'https://rhenusglobal.sharepoint.com/sites/TenderBrita/Freigegebene Dokumente/General/02. Respond Rates and Info/Respond/[ZA_BRITA Internal Template v1.0.xlsx]FCL Import'!$A$1:$NJ$176;KM2;0)</v>
      </c>
      <c r="KM14" s="8" t="s">
        <v>98</v>
      </c>
      <c r="KN14" s="252" t="str">
        <f t="shared" si="168"/>
        <v>KP2</v>
      </c>
      <c r="KO14" s="252" t="str">
        <f t="shared" si="169"/>
        <v>=VLOOKUP(A14;'https://rhenusglobal.sharepoint.com/sites/TenderBrita/Freigegebene Dokumente/General/02. Respond Rates and Info/Respond/[ZA_BRITA Internal Template v1.0.xlsx]FCL Import'!$A$1:$NJ$176;KP2;0)</v>
      </c>
      <c r="KP14" s="164"/>
      <c r="KQ14" s="252" t="str">
        <f t="shared" si="170"/>
        <v>KS2</v>
      </c>
      <c r="KR14" s="252" t="str">
        <f t="shared" si="171"/>
        <v>=VLOOKUP(A14;'https://rhenusglobal.sharepoint.com/sites/TenderBrita/Freigegebene Dokumente/General/02. Respond Rates and Info/Respond/[ZA_BRITA Internal Template v1.0.xlsx]FCL Import'!$A$1:$NJ$176;KS2;0)</v>
      </c>
      <c r="KS14" s="17"/>
      <c r="KT14" s="9" t="str">
        <f t="shared" si="172"/>
        <v/>
      </c>
      <c r="KU14" s="252" t="str">
        <f t="shared" si="173"/>
        <v>KW2</v>
      </c>
      <c r="KV14" s="252" t="str">
        <f t="shared" si="174"/>
        <v>=VLOOKUP(A14;'https://rhenusglobal.sharepoint.com/sites/TenderBrita/Freigegebene Dokumente/General/02. Respond Rates and Info/Respond/[ZA_BRITA Internal Template v1.0.xlsx]FCL Import'!$A$1:$NJ$176;KW2;0)</v>
      </c>
      <c r="KW14" s="8" t="s">
        <v>98</v>
      </c>
      <c r="KX14" s="252" t="str">
        <f t="shared" si="175"/>
        <v>KZ2</v>
      </c>
      <c r="KY14" s="252" t="str">
        <f t="shared" si="176"/>
        <v>=VLOOKUP(A14;'https://rhenusglobal.sharepoint.com/sites/TenderBrita/Freigegebene Dokumente/General/02. Respond Rates and Info/Respond/[ZA_BRITA Internal Template v1.0.xlsx]FCL Import'!$A$1:$NJ$176;KZ2;0)</v>
      </c>
      <c r="KZ14" s="164"/>
      <c r="LA14" s="252" t="str">
        <f t="shared" si="177"/>
        <v>LC2</v>
      </c>
      <c r="LB14" s="252" t="str">
        <f t="shared" si="178"/>
        <v>=VLOOKUP(A14;'https://rhenusglobal.sharepoint.com/sites/TenderBrita/Freigegebene Dokumente/General/02. Respond Rates and Info/Respond/[ZA_BRITA Internal Template v1.0.xlsx]FCL Import'!$A$1:$NJ$176;LC2;0)</v>
      </c>
      <c r="LC14" s="19"/>
      <c r="LD14" s="201" t="s">
        <v>1041</v>
      </c>
      <c r="LE14" s="239" t="s">
        <v>99</v>
      </c>
      <c r="LF14" s="9" t="s">
        <v>2517</v>
      </c>
      <c r="LG14" s="238" t="str" cm="1">
        <f t="array" ref="LG14">IF(OR($I14="",$N14="")," ",_xlfn.IFS($AH14=""," ",$AG14=""," ",LL14=""," ",LL14=" "," ",AND($AH14&lt;&gt;"",$AH14&lt;&gt;" ",$AG14&lt;&gt;"",$AG14&lt;&gt;" ",LL14&lt;&gt;"",LL14&lt;&gt;" "),IF($AH14=$AG14,SUM(LL14,IF(OR(LK14="",LK14=" ",LJ14="Included"),0,LK14)),SUM(LL14,IF(OR(LK14="",LK14=" ",LJ14="Included"),0,LK14))/VLOOKUP(_xlfn.CONCAT($AH14,"/",$AG14),Currencies!$C$73:$D$955,2,FALSE))))</f>
        <v xml:space="preserve"> </v>
      </c>
      <c r="LH14" s="252" t="str">
        <f t="shared" si="179"/>
        <v>LL2</v>
      </c>
      <c r="LI14" s="259" t="str">
        <f t="shared" si="180"/>
        <v>=VLOOKUP(A14;'https://rhenusglobal.sharepoint.com/sites/TenderBrita/Freigegebene Dokumente/General/02. Respond Rates and Info/Respond/[BE_BRITA Internal Template v1.0.xlsx]FCL Export'!$A$1:$NJ$176;LL2;0)</v>
      </c>
      <c r="LJ14" s="379"/>
      <c r="LK14" s="333" t="s">
        <v>98</v>
      </c>
      <c r="LL14" s="380" t="s">
        <v>98</v>
      </c>
      <c r="LM14" s="25" t="str">
        <f>IFERROR(IF(OR($I14="",$N14=""),"",'Units of measurement'!$A$2),"")</f>
        <v>/container</v>
      </c>
      <c r="LN14" s="252" t="str">
        <f t="shared" si="181"/>
        <v>LP2</v>
      </c>
      <c r="LO14" s="252" t="str">
        <f t="shared" si="182"/>
        <v>=VLOOKUP(A14;'https://rhenusglobal.sharepoint.com/sites/TenderBrita/Freigegebene Dokumente/General/02. Respond Rates and Info/Respond/[BE_BRITA Internal Template v1.0.xlsx]FCL Export'!$A$1:$NJ$176;LP2;0)</v>
      </c>
      <c r="LP14" s="376"/>
      <c r="LQ14" s="252" t="str">
        <f t="shared" si="183"/>
        <v>LS2</v>
      </c>
      <c r="LR14" s="252" t="str">
        <f t="shared" si="184"/>
        <v>=VLOOKUP(A14;'https://rhenusglobal.sharepoint.com/sites/TenderBrita/Freigegebene Dokumente/General/02. Respond Rates and Info/Respond/[BE_BRITA Internal Template v1.0.xlsx]FCL Export'!$A$1:$NJ$176;LS2;0)</v>
      </c>
      <c r="LS14" s="381" t="s">
        <v>98</v>
      </c>
    </row>
    <row r="15" spans="1:331" ht="15" hidden="1" customHeight="1" x14ac:dyDescent="0.2">
      <c r="A15" s="46">
        <v>1</v>
      </c>
      <c r="B15" s="250">
        <f>ROW()</f>
        <v>15</v>
      </c>
      <c r="C15" s="41" t="s">
        <v>2532</v>
      </c>
      <c r="D15" s="41" t="s">
        <v>2532</v>
      </c>
      <c r="E15" s="41" t="s">
        <v>2523</v>
      </c>
      <c r="F15" s="55" t="s">
        <v>106</v>
      </c>
      <c r="G15" s="42" t="s">
        <v>2508</v>
      </c>
      <c r="H15" s="43" t="s">
        <v>172</v>
      </c>
      <c r="I15" s="353" t="s">
        <v>317</v>
      </c>
      <c r="J15" s="357"/>
      <c r="K15" s="41" t="s">
        <v>2307</v>
      </c>
      <c r="L15" s="48" t="s">
        <v>2319</v>
      </c>
      <c r="M15" s="43" t="s">
        <v>172</v>
      </c>
      <c r="N15" s="353" t="s">
        <v>337</v>
      </c>
      <c r="O15" s="357" t="s">
        <v>2457</v>
      </c>
      <c r="P15" s="47" t="s">
        <v>2348</v>
      </c>
      <c r="Q15" s="48" t="s">
        <v>104</v>
      </c>
      <c r="R15" s="51" t="s">
        <v>95</v>
      </c>
      <c r="S15" s="52">
        <v>6</v>
      </c>
      <c r="T15" s="53">
        <f>IFERROR(IF(OR(R15="",S15=""),"",('FCL (No min.)'!S15*VLOOKUP('FCL (No min.)'!R15,containertype_table[#All],2,FALSE))),"")</f>
        <v>6</v>
      </c>
      <c r="U15" s="56">
        <v>5000</v>
      </c>
      <c r="V15" s="55" t="s">
        <v>2497</v>
      </c>
      <c r="W15" s="248" t="s">
        <v>104</v>
      </c>
      <c r="X15" s="201" t="s">
        <v>2505</v>
      </c>
      <c r="Y15" s="24" t="s">
        <v>96</v>
      </c>
      <c r="Z15" s="24" t="str">
        <f t="shared" si="14"/>
        <v>A15;'</v>
      </c>
      <c r="AA15" s="251" t="s">
        <v>97</v>
      </c>
      <c r="AB15" s="24" t="str">
        <f t="shared" si="15"/>
        <v>CA</v>
      </c>
      <c r="AC15" s="24" t="str">
        <f t="shared" si="15"/>
        <v>CA</v>
      </c>
      <c r="AD15" s="24" t="str">
        <f t="shared" si="16"/>
        <v>CL</v>
      </c>
      <c r="AE15" s="24" t="s">
        <v>112</v>
      </c>
      <c r="AF15" s="24" t="s">
        <v>113</v>
      </c>
      <c r="AG15" s="201" t="s">
        <v>319</v>
      </c>
      <c r="AH15" s="239" t="s">
        <v>99</v>
      </c>
      <c r="AI15" s="9" t="str">
        <f t="shared" si="17"/>
        <v>⚠</v>
      </c>
      <c r="AJ15" s="238" t="str" cm="1">
        <f t="array" ref="AJ15">IF(OR($I15="",$N15="")," ",_xlfn.IFS($AH15=""," ",$AG15=""," ",AO15=""," ",AO15=" "," ",AND($AH15&lt;&gt;"",$AH15&lt;&gt;" ",$AG15&lt;&gt;"",$AG15&lt;&gt;" ",AO15&lt;&gt;"",AO15&lt;&gt;" "),IF($AH15=$AG15,SUM(AO15,IF(OR(AN15="",AN15=" ",AM15="Included"),0,AN15)),SUM(AO15,IF(OR(AN15="",AN15=" ",AM15="Included"),0,AN15))/VLOOKUP(_xlfn.CONCAT($AH15,"/",$AG15),Currencies!$C$73:$D$955,2,FALSE))))</f>
        <v xml:space="preserve"> </v>
      </c>
      <c r="AK15" s="252" t="str">
        <f t="shared" si="18"/>
        <v>AO2</v>
      </c>
      <c r="AL15" s="259" t="str">
        <f t="shared" si="19"/>
        <v>=VLOOKUP(A15;'https://rhenusglobal.sharepoint.com/sites/TenderBrita/Freigegebene Dokumente/General/02. Respond Rates and Info/Respond/[CA_BRITA Internal Template v1.0.xlsx]FCL Export'!$A$1:$NJ$176;AO2;0)</v>
      </c>
      <c r="AM15" s="331"/>
      <c r="AN15" s="333" t="s">
        <v>98</v>
      </c>
      <c r="AO15" s="332" t="s">
        <v>98</v>
      </c>
      <c r="AP15" s="25" t="str">
        <f>IFERROR(IF(OR($I15="",$N15=""),"",'Units of measurement'!$A$2),"")</f>
        <v>/container</v>
      </c>
      <c r="AQ15" s="252" t="str">
        <f t="shared" si="20"/>
        <v>AS2</v>
      </c>
      <c r="AR15" s="252" t="str">
        <f t="shared" si="21"/>
        <v>=VLOOKUP(A15;'https://rhenusglobal.sharepoint.com/sites/TenderBrita/Freigegebene Dokumente/General/02. Respond Rates and Info/Respond/[CA_BRITA Internal Template v1.0.xlsx]FCL Export'!$A$1:$NJ$176;AS2;0)</v>
      </c>
      <c r="AS15" s="17"/>
      <c r="AT15" s="252" t="str">
        <f t="shared" si="22"/>
        <v>AV2</v>
      </c>
      <c r="AU15" s="252" t="str">
        <f t="shared" si="23"/>
        <v>=VLOOKUP(A15;'https://rhenusglobal.sharepoint.com/sites/TenderBrita/Freigegebene Dokumente/General/02. Respond Rates and Info/Respond/[CA_BRITA Internal Template v1.0.xlsx]FCL Export'!$A$1:$NJ$176;AV2;0)</v>
      </c>
      <c r="AV15" s="170" t="s">
        <v>98</v>
      </c>
      <c r="AW15" s="201" t="s">
        <v>319</v>
      </c>
      <c r="AX15" s="239" t="s">
        <v>99</v>
      </c>
      <c r="AY15" s="9" t="str">
        <f t="shared" si="24"/>
        <v>⚠</v>
      </c>
      <c r="AZ15" s="238" t="str" cm="1">
        <f t="array" ref="AZ15">IF(OR($I15="",$N15="")," ",_xlfn.IFS($AX15=""," ",$AW15=""," ",BC15=""," ",BC15=" "," ",AND($AX15&lt;&gt;"",$AX15&lt;&gt;" ",$AW15&lt;&gt;"",$AW15&lt;&gt;" ",BC15&lt;&gt;"",BC15&lt;&gt;" "),IF($AX15=$AW15,BC15,BC15/VLOOKUP(_xlfn.CONCAT($AX15,"/",$AW15),Currencies!$C$73:$D$955,2,FALSE))))</f>
        <v xml:space="preserve"> </v>
      </c>
      <c r="BA15" s="252" t="str">
        <f t="shared" si="25"/>
        <v>BC2</v>
      </c>
      <c r="BB15" s="252" t="str">
        <f t="shared" si="26"/>
        <v>=VLOOKUP(A15;'https://rhenusglobal.sharepoint.com/sites/TenderBrita/Freigegebene Dokumente/General/02. Respond Rates and Info/Respond/[CA_BRITA Internal Template v1.0.xlsx]FCL Export'!$A$1:$NJ$176;BC2;0)</v>
      </c>
      <c r="BC15" s="8" t="s">
        <v>98</v>
      </c>
      <c r="BD15" s="25" t="str">
        <f>IFERROR(IF(OR($I15="",$N15=""),"",'Units of measurement'!$A$2),"")</f>
        <v>/container</v>
      </c>
      <c r="BE15" s="9" t="str">
        <f t="shared" si="27"/>
        <v>⚠</v>
      </c>
      <c r="BF15" s="238" t="str" cm="1">
        <f t="array" ref="BF15">IF(OR($I15="",$N15="")," ",_xlfn.IFS($AX15=""," ",$AW15=""," ",BI15=""," ",BI15=" "," ",AND($AX15&lt;&gt;"",$AX15&lt;&gt;" ",$AW15&lt;&gt;"",$AW15&lt;&gt;" ",BI15&lt;&gt;"",BI15&lt;&gt;" "),IF($AX15=$AW15,BI15,BI15/VLOOKUP(_xlfn.CONCAT($AX15,"/",$AW15),Currencies!$C$73:$D$955,2,FALSE))))</f>
        <v xml:space="preserve"> </v>
      </c>
      <c r="BG15" s="252" t="str">
        <f t="shared" si="28"/>
        <v>BI2</v>
      </c>
      <c r="BH15" s="252" t="str">
        <f t="shared" si="29"/>
        <v>=VLOOKUP(A15;'https://rhenusglobal.sharepoint.com/sites/TenderBrita/Freigegebene Dokumente/General/02. Respond Rates and Info/Respond/[CA_BRITA Internal Template v1.0.xlsx]FCL Export'!$A$1:$NJ$176;BI2;0)</v>
      </c>
      <c r="BI15" s="8" t="s">
        <v>98</v>
      </c>
      <c r="BJ15" s="25" t="str">
        <f>IFERROR(IF(OR($I15="",$N15=""),"",'Units of measurement'!$A$2),"")</f>
        <v>/container</v>
      </c>
      <c r="BK15" s="9" t="str">
        <f t="shared" si="30"/>
        <v>⚠</v>
      </c>
      <c r="BL15" s="238" t="str" cm="1">
        <f t="array" ref="BL15">IF(OR($I15="",$N15="")," ",_xlfn.IFS($AX15=""," ",$AW15=""," ",BO15=""," ",BO15=" "," ",AND($AX15&lt;&gt;"",$AX15&lt;&gt;" ",$AW15&lt;&gt;"",$AW15&lt;&gt;" ",BO15&lt;&gt;"",BO15&lt;&gt;" "),IF($AX15=$AW15,BO15,BO15/VLOOKUP(_xlfn.CONCAT($AX15,"/",$AW15),Currencies!$C$73:$D$955,2,FALSE))))</f>
        <v xml:space="preserve"> </v>
      </c>
      <c r="BM15" s="252" t="str">
        <f t="shared" si="31"/>
        <v>BO2</v>
      </c>
      <c r="BN15" s="252" t="str">
        <f t="shared" si="32"/>
        <v>=VLOOKUP(A15;'https://rhenusglobal.sharepoint.com/sites/TenderBrita/Freigegebene Dokumente/General/02. Respond Rates and Info/Respond/[CA_BRITA Internal Template v1.0.xlsx]FCL Export'!$A$1:$NJ$176;BO2;0)</v>
      </c>
      <c r="BO15" s="8" t="s">
        <v>98</v>
      </c>
      <c r="BP15" s="25" t="str">
        <f>IFERROR(IF(OR($I15="",$N15=""),"",'Units of measurement'!$A$2),"")</f>
        <v>/container</v>
      </c>
      <c r="BQ15" s="9" t="str">
        <f t="shared" si="33"/>
        <v>⚠</v>
      </c>
      <c r="BR15" s="238" t="str" cm="1">
        <f t="array" ref="BR15">IF(OR($I15="",$N15="")," ",_xlfn.IFS($AX15=""," ",$AW15=""," ",BU15=""," ",BU15=" "," ",AND($AX15&lt;&gt;"",$AX15&lt;&gt;" ",$AW15&lt;&gt;"",$AW15&lt;&gt;" ",BU15&lt;&gt;"",BU15&lt;&gt;" "),IF($AX15=$AW15,BU15,BU15/VLOOKUP(_xlfn.CONCAT($AX15,"/",$AW15),Currencies!$C$73:$D$955,2,FALSE))))</f>
        <v xml:space="preserve"> </v>
      </c>
      <c r="BS15" s="252" t="str">
        <f t="shared" si="34"/>
        <v>BU2</v>
      </c>
      <c r="BT15" s="252" t="str">
        <f t="shared" si="35"/>
        <v>=VLOOKUP(A15;'https://rhenusglobal.sharepoint.com/sites/TenderBrita/Freigegebene Dokumente/General/02. Respond Rates and Info/Respond/[CA_BRITA Internal Template v1.0.xlsx]FCL Export'!$A$1:$NJ$176;BU2;0)</v>
      </c>
      <c r="BU15" s="8" t="s">
        <v>98</v>
      </c>
      <c r="BV15" s="25" t="str">
        <f>IFERROR(IF(OR($I15="",$N15=""),"",'Units of measurement'!$A$2),"")</f>
        <v>/container</v>
      </c>
      <c r="BW15" s="9" t="str">
        <f t="shared" si="36"/>
        <v>⚠</v>
      </c>
      <c r="BX15" s="238" t="str" cm="1">
        <f t="array" ref="BX15">IF(OR($I15="",$N15="")," ",_xlfn.IFS($AX15=""," ",$AW15=""," ",CA15=""," ",CA15=" "," ",AND($AX15&lt;&gt;"",$AX15&lt;&gt;" ",$AW15&lt;&gt;"",$AW15&lt;&gt;" ",CA15&lt;&gt;"",CA15&lt;&gt;" "),IF($AX15=$AW15,CA15,CA15/VLOOKUP(_xlfn.CONCAT($AX15,"/",$AW15),Currencies!$C$73:$D$955,2,FALSE))))</f>
        <v xml:space="preserve"> </v>
      </c>
      <c r="BY15" s="252" t="str">
        <f t="shared" si="37"/>
        <v>CA2</v>
      </c>
      <c r="BZ15" s="252" t="str">
        <f t="shared" si="38"/>
        <v>=VLOOKUP(A15;'https://rhenusglobal.sharepoint.com/sites/TenderBrita/Freigegebene Dokumente/General/02. Respond Rates and Info/Respond/[CA_BRITA Internal Template v1.0.xlsx]FCL Export'!$A$1:$NJ$176;CA2;0)</v>
      </c>
      <c r="CA15" s="8" t="s">
        <v>98</v>
      </c>
      <c r="CB15" s="25" t="str">
        <f>IFERROR(IF(OR($I15="",$N15=""),"",'Units of measurement'!$A$2),"")</f>
        <v>/container</v>
      </c>
      <c r="CC15" s="9" t="str">
        <f t="shared" si="39"/>
        <v>⚠</v>
      </c>
      <c r="CD15" s="238" t="str" cm="1">
        <f t="array" ref="CD15">IF(OR($I15="",$N15="")," ",_xlfn.IFS($AX15=""," ",$AW15=""," ",CG15=""," ",CG15=" "," ",AND($AX15&lt;&gt;"",$AX15&lt;&gt;" ",$AW15&lt;&gt;"",$AW15&lt;&gt;" ",CG15&lt;&gt;"",CG15&lt;&gt;" "),IF($AX15=$AW15,CG15,CG15/VLOOKUP(_xlfn.CONCAT($AX15,"/",$AW15),Currencies!$C$73:$D$955,2,FALSE))))</f>
        <v xml:space="preserve"> </v>
      </c>
      <c r="CE15" s="252" t="str">
        <f t="shared" si="40"/>
        <v>CG2</v>
      </c>
      <c r="CF15" s="252" t="str">
        <f t="shared" si="41"/>
        <v>=VLOOKUP(A15;'https://rhenusglobal.sharepoint.com/sites/TenderBrita/Freigegebene Dokumente/General/02. Respond Rates and Info/Respond/[CA_BRITA Internal Template v1.0.xlsx]FCL Export'!$A$1:$NJ$176;CG2;0)</v>
      </c>
      <c r="CG15" s="8" t="s">
        <v>98</v>
      </c>
      <c r="CH15" s="25" t="str">
        <f>IFERROR(IF(OR($I15="",$N15=""),"",'Units of measurement'!$A$2),"")</f>
        <v>/container</v>
      </c>
      <c r="CI15" s="9" t="str">
        <f t="shared" si="42"/>
        <v>⚠</v>
      </c>
      <c r="CJ15" s="238" t="str" cm="1">
        <f t="array" ref="CJ15">IF(OR($I15="",$N15="")," ",_xlfn.IFS($AX15=""," ",$AW15=""," ",CM15=""," ",CM15=" "," ",AND($AX15&lt;&gt;"",$AX15&lt;&gt;" ",$AW15&lt;&gt;"",$AW15&lt;&gt;" ",CM15&lt;&gt;"",CM15&lt;&gt;" "),IF($AX15=$AW15,CM15,CM15/VLOOKUP(_xlfn.CONCAT($AX15,"/",$AW15),Currencies!$C$73:$D$955,2,FALSE))))</f>
        <v xml:space="preserve"> </v>
      </c>
      <c r="CK15" s="252" t="str">
        <f t="shared" si="43"/>
        <v>CM2</v>
      </c>
      <c r="CL15" s="252" t="str">
        <f t="shared" si="44"/>
        <v>=VLOOKUP(A15;'https://rhenusglobal.sharepoint.com/sites/TenderBrita/Freigegebene Dokumente/General/02. Respond Rates and Info/Respond/[CA_BRITA Internal Template v1.0.xlsx]FCL Export'!$A$1:$NJ$176;CM2;0)</v>
      </c>
      <c r="CM15" s="8" t="s">
        <v>98</v>
      </c>
      <c r="CN15" s="25" t="str">
        <f>IFERROR(IF(OR($I15="",$N15=""),"",'Units of measurement'!$A$2),"")</f>
        <v>/container</v>
      </c>
      <c r="CO15" s="252" t="str">
        <f t="shared" si="45"/>
        <v>CQ2</v>
      </c>
      <c r="CP15" s="252" t="str">
        <f t="shared" si="46"/>
        <v>=VLOOKUP(A15;'https://rhenusglobal.sharepoint.com/sites/TenderBrita/Freigegebene Dokumente/General/02. Respond Rates and Info/Respond/[CA_BRITA Internal Template v1.0.xlsx]FCL Export'!$A$1:$NJ$176;CQ2;0)</v>
      </c>
      <c r="CQ15" s="194"/>
      <c r="CR15" s="9" t="str">
        <f t="shared" si="47"/>
        <v>⚠</v>
      </c>
      <c r="CS15" s="238" t="str" cm="1">
        <f t="array" ref="CS15">IF(OR($I15="",$N15="")," ",_xlfn.IFS($AX15=""," ",$AW15=""," ",CV15=""," ",CV15=" "," ",AND($AX15&lt;&gt;"",$AX15&lt;&gt;" ",$AW15&lt;&gt;"",$AW15&lt;&gt;" ",CV15&lt;&gt;"",CV15&lt;&gt;" "),IF($AX15=$AW15,CV15,CV15/VLOOKUP(_xlfn.CONCAT($AX15,"/",$AW15),Currencies!$C$73:$D$955,2,FALSE))))</f>
        <v xml:space="preserve"> </v>
      </c>
      <c r="CT15" s="252" t="str">
        <f t="shared" si="48"/>
        <v>CV2</v>
      </c>
      <c r="CU15" s="252" t="str">
        <f t="shared" si="49"/>
        <v>=VLOOKUP(A15;'https://rhenusglobal.sharepoint.com/sites/TenderBrita/Freigegebene Dokumente/General/02. Respond Rates and Info/Respond/[CA_BRITA Internal Template v1.0.xlsx]FCL Export'!$A$1:$NJ$176;CV2;0)</v>
      </c>
      <c r="CV15" s="8" t="s">
        <v>98</v>
      </c>
      <c r="CW15" s="25" t="str">
        <f>IFERROR(IF(OR($I15="",$N15=""),"",'Units of measurement'!$A$2),"")</f>
        <v>/container</v>
      </c>
      <c r="CX15" s="11" t="str">
        <f t="shared" si="50"/>
        <v>⚠</v>
      </c>
      <c r="CY15" s="252" t="str">
        <f t="shared" si="51"/>
        <v>DA2</v>
      </c>
      <c r="CZ15" s="252" t="str">
        <f t="shared" si="52"/>
        <v>=VLOOKUP(A15;'https://rhenusglobal.sharepoint.com/sites/TenderBrita/Freigegebene Dokumente/General/02. Respond Rates and Info/Respond/[CA_BRITA Internal Template v1.0.xlsx]FCL Export'!$A$1:$NJ$176;DA2;0)</v>
      </c>
      <c r="DA15" s="10" t="s">
        <v>98</v>
      </c>
      <c r="DB15" s="9" t="str">
        <f t="shared" si="53"/>
        <v/>
      </c>
      <c r="DC15" s="252" t="str">
        <f t="shared" si="54"/>
        <v>DE2</v>
      </c>
      <c r="DD15" s="252" t="str">
        <f t="shared" si="55"/>
        <v>=VLOOKUP(A15;'https://rhenusglobal.sharepoint.com/sites/TenderBrita/Freigegebene Dokumente/General/02. Respond Rates and Info/Respond/[CA_BRITA Internal Template v1.0.xlsx]FCL Export'!$A$1:$NJ$176;DE2;0)</v>
      </c>
      <c r="DE15" s="8" t="s">
        <v>98</v>
      </c>
      <c r="DF15" s="252" t="str">
        <f t="shared" si="56"/>
        <v>DH2</v>
      </c>
      <c r="DG15" s="252" t="str">
        <f t="shared" si="57"/>
        <v>=VLOOKUP(A15;'https://rhenusglobal.sharepoint.com/sites/TenderBrita/Freigegebene Dokumente/General/02. Respond Rates and Info/Respond/[CA_BRITA Internal Template v1.0.xlsx]FCL Export'!$A$1:$NJ$176;DH2;0)</v>
      </c>
      <c r="DH15" s="164"/>
      <c r="DI15" s="252" t="str">
        <f t="shared" si="58"/>
        <v>DK2</v>
      </c>
      <c r="DJ15" s="252" t="str">
        <f t="shared" si="59"/>
        <v>=VLOOKUP(A15;'https://rhenusglobal.sharepoint.com/sites/TenderBrita/Freigegebene Dokumente/General/02. Respond Rates and Info/Respond/[CA_BRITA Internal Template v1.0.xlsx]FCL Export'!$A$1:$NJ$176;DK2;0)</v>
      </c>
      <c r="DK15" s="17"/>
      <c r="DL15" s="9" t="str">
        <f t="shared" si="60"/>
        <v/>
      </c>
      <c r="DM15" s="252" t="str">
        <f t="shared" si="61"/>
        <v>DO2</v>
      </c>
      <c r="DN15" s="252" t="str">
        <f t="shared" si="62"/>
        <v>=VLOOKUP(A15;'https://rhenusglobal.sharepoint.com/sites/TenderBrita/Freigegebene Dokumente/General/02. Respond Rates and Info/Respond/[CA_BRITA Internal Template v1.0.xlsx]FCL Export'!$A$1:$NJ$176;DO2;0)</v>
      </c>
      <c r="DO15" s="8" t="s">
        <v>98</v>
      </c>
      <c r="DP15" s="252" t="str">
        <f t="shared" si="63"/>
        <v>DR2</v>
      </c>
      <c r="DQ15" s="252" t="str">
        <f t="shared" si="64"/>
        <v>=VLOOKUP(A15;'https://rhenusglobal.sharepoint.com/sites/TenderBrita/Freigegebene Dokumente/General/02. Respond Rates and Info/Respond/[CA_BRITA Internal Template v1.0.xlsx]FCL Export'!$A$1:$NJ$176;DR2;0)</v>
      </c>
      <c r="DR15" s="163"/>
      <c r="DS15" s="252" t="str">
        <f t="shared" si="65"/>
        <v>DU2</v>
      </c>
      <c r="DT15" s="252" t="str">
        <f t="shared" si="66"/>
        <v>=VLOOKUP(A15;'https://rhenusglobal.sharepoint.com/sites/TenderBrita/Freigegebene Dokumente/General/02. Respond Rates and Info/Respond/[CA_BRITA Internal Template v1.0.xlsx]FCL Export'!$A$1:$NJ$176;DU2;0)</v>
      </c>
      <c r="DU15" s="18"/>
      <c r="DV15" s="201" t="str">
        <f t="shared" si="67"/>
        <v>USD</v>
      </c>
      <c r="DW15" s="239" t="s">
        <v>99</v>
      </c>
      <c r="DX15" s="11" t="str">
        <f t="shared" si="68"/>
        <v>⚠</v>
      </c>
      <c r="DY15" s="252" t="str">
        <f t="shared" si="69"/>
        <v>EA2</v>
      </c>
      <c r="DZ15" s="252" t="str">
        <f t="shared" si="70"/>
        <v>=VLOOKUP(A15;'https://rhenusglobal.sharepoint.com/sites/TenderBrita/Freigegebene Dokumente/General/02. Respond Rates and Info/Respond/[CA_BRITA Internal Template v1.0.xlsx]FCL Export'!$A$1:$NJ$176;EA2;0)</v>
      </c>
      <c r="EA15" s="15"/>
      <c r="EB15" s="11" t="str">
        <f t="shared" si="71"/>
        <v>⚠</v>
      </c>
      <c r="EC15" s="252" t="str">
        <f t="shared" si="72"/>
        <v>EE2</v>
      </c>
      <c r="ED15" s="252" t="str">
        <f t="shared" si="73"/>
        <v>=VLOOKUP(A15;'https://rhenusglobal.sharepoint.com/sites/TenderBrita/Freigegebene Dokumente/General/02. Respond Rates and Info/Respond/[CA_BRITA Internal Template v1.0.xlsx]FCL Export'!$A$1:$NJ$176;EE2;0)</v>
      </c>
      <c r="EE15" s="16"/>
      <c r="EF15" s="9" t="str">
        <f t="shared" si="74"/>
        <v>⚠</v>
      </c>
      <c r="EG15" s="252" t="str">
        <f t="shared" si="75"/>
        <v>EI2</v>
      </c>
      <c r="EH15" s="252" t="str">
        <f t="shared" si="76"/>
        <v>=VLOOKUP(A15;'https://rhenusglobal.sharepoint.com/sites/TenderBrita/Freigegebene Dokumente/General/02. Respond Rates and Info/Respond/[CA_BRITA Internal Template v1.0.xlsx]FCL Export'!$A$1:$NJ$176;EI2;0)</v>
      </c>
      <c r="EI15" s="33"/>
      <c r="EJ15" s="252" t="str">
        <f t="shared" si="77"/>
        <v>EL2</v>
      </c>
      <c r="EK15" s="252" t="str">
        <f t="shared" si="78"/>
        <v>=VLOOKUP(A15;'https://rhenusglobal.sharepoint.com/sites/TenderBrita/Freigegebene Dokumente/General/02. Respond Rates and Info/Respond/[CA_BRITA Internal Template v1.0.xlsx]FCL Export'!$A$1:$NJ$176;EL2;0)</v>
      </c>
      <c r="EL15" s="33"/>
      <c r="EM15" s="252" t="str">
        <f t="shared" si="79"/>
        <v>EO2</v>
      </c>
      <c r="EN15" s="252" t="str">
        <f t="shared" si="80"/>
        <v>=VLOOKUP(A15;'https://rhenusglobal.sharepoint.com/sites/TenderBrita/Freigegebene Dokumente/General/02. Respond Rates and Info/Respond/[CA_BRITA Internal Template v1.0.xlsx]FCL Export'!$A$1:$NJ$176;EO2;0)</v>
      </c>
      <c r="EO15" s="35"/>
      <c r="EP15" s="11" t="str">
        <f t="shared" si="81"/>
        <v>⚠</v>
      </c>
      <c r="EQ15" s="252" t="str">
        <f t="shared" si="82"/>
        <v>ES2</v>
      </c>
      <c r="ER15" s="252" t="str">
        <f t="shared" si="83"/>
        <v>=VLOOKUP(A15;'https://rhenusglobal.sharepoint.com/sites/TenderBrita/Freigegebene Dokumente/General/02. Respond Rates and Info/Respond/[CA_BRITA Internal Template v1.0.xlsx]FCL Export'!$A$1:$NJ$176;ES2;0)</v>
      </c>
      <c r="ES15" s="12" t="s">
        <v>98</v>
      </c>
      <c r="ET15" s="199">
        <v>36</v>
      </c>
      <c r="EU15" s="9" t="str">
        <f t="shared" si="84"/>
        <v>⚠</v>
      </c>
      <c r="EV15" s="252" t="str">
        <f t="shared" si="85"/>
        <v>EX2</v>
      </c>
      <c r="EW15" s="252" t="str">
        <f t="shared" si="86"/>
        <v>=VLOOKUP(A15;'https://rhenusglobal.sharepoint.com/sites/TenderBrita/Freigegebene Dokumente/General/02. Respond Rates and Info/Respond/[CA_BRITA Internal Template v1.0.xlsx]FCL Export'!$A$1:$NJ$176;EX2;0)</v>
      </c>
      <c r="EX15" s="166" t="s">
        <v>98</v>
      </c>
      <c r="EY15" s="9" t="str">
        <f t="shared" si="87"/>
        <v>⚠</v>
      </c>
      <c r="EZ15" s="252" t="str">
        <f t="shared" si="88"/>
        <v>FB2</v>
      </c>
      <c r="FA15" s="252" t="str">
        <f t="shared" si="89"/>
        <v>=VLOOKUP(A15;'https://rhenusglobal.sharepoint.com/sites/TenderBrita/Freigegebene Dokumente/General/02. Respond Rates and Info/Respond/[CA_BRITA Internal Template v1.0.xlsx]FCL Export'!$A$1:$NJ$176;FB2;0)</v>
      </c>
      <c r="FB15" s="23"/>
      <c r="FC15" s="252" t="str">
        <f t="shared" si="90"/>
        <v>FE2</v>
      </c>
      <c r="FD15" s="252" t="str">
        <f t="shared" si="91"/>
        <v>=VLOOKUP(A15;'https://rhenusglobal.sharepoint.com/sites/TenderBrita/Freigegebene Dokumente/General/02. Respond Rates and Info/Respond/[CA_BRITA Internal Template v1.0.xlsx]FCL Export'!$A$1:$NJ$176;FE2;0)</v>
      </c>
      <c r="FE15" s="29"/>
      <c r="FF15" s="252" t="str">
        <f t="shared" si="92"/>
        <v>FH2</v>
      </c>
      <c r="FG15" s="252" t="str">
        <f t="shared" si="93"/>
        <v>=VLOOKUP(A15;'https://rhenusglobal.sharepoint.com/sites/TenderBrita/Freigegebene Dokumente/General/02. Respond Rates and Info/Respond/[CA_BRITA Internal Template v1.0.xlsx]FCL Export'!$A$1:$NJ$176;FH2;0)</v>
      </c>
      <c r="FH15" s="29"/>
      <c r="FI15" s="200" t="s">
        <v>100</v>
      </c>
      <c r="FJ15" s="9" t="str">
        <f t="shared" si="94"/>
        <v>⚠</v>
      </c>
      <c r="FK15" s="252" t="str">
        <f t="shared" si="95"/>
        <v>FM2</v>
      </c>
      <c r="FL15" s="252" t="str">
        <f t="shared" si="96"/>
        <v>=VLOOKUP(A15;'https://rhenusglobal.sharepoint.com/sites/TenderBrita/Freigegebene Dokumente/General/02. Respond Rates and Info/Respond/[CA_BRITA Internal Template v1.0.xlsx]FCL Export'!$A$1:$NJ$176;FM2;0)</v>
      </c>
      <c r="FM15" s="12" t="s">
        <v>98</v>
      </c>
      <c r="FN15" s="26" t="s">
        <v>98</v>
      </c>
      <c r="FO15" s="28" t="s">
        <v>98</v>
      </c>
      <c r="FP15" s="339" t="s">
        <v>98</v>
      </c>
      <c r="FQ15" s="339" t="s">
        <v>98</v>
      </c>
      <c r="FR15" s="9" t="str">
        <f t="shared" ref="FR15" si="185">IFERROR(IF(OR($I15="",$N15=""),"",IF(OR(FV15=" ",FV15="",FW15=""),"⚠",IF(FV15=0,"!","✓"))),"")</f>
        <v>⚠</v>
      </c>
      <c r="FS15" s="238" t="str" cm="1">
        <f t="array" ref="FS15">IF(OR($I15="",$N15="")," ",_xlfn.IFS($DW15=""," ",$DV15=""," ",FV15=""," ",FV15=" "," ",AND($DW15&lt;&gt;"",$DW15&lt;&gt;" ",$DV15&lt;&gt;"",$DV15&lt;&gt;" ",FV15&lt;&gt;"",FV15&lt;&gt;" "),IF($DW15=$DV15,FV15,FV15/VLOOKUP(_xlfn.CONCAT($DW15,"/",$DV15),Currencies!$C$73:$D$955,2,FALSE))))</f>
        <v xml:space="preserve"> </v>
      </c>
      <c r="FT15" s="252" t="str">
        <f t="shared" si="98"/>
        <v>FV2</v>
      </c>
      <c r="FU15" s="252" t="str">
        <f t="shared" si="99"/>
        <v>=VLOOKUP(A15;'https://rhenusglobal.sharepoint.com/sites/TenderBrita/Freigegebene Dokumente/General/02. Respond Rates and Info/Respond/[CL_BRITA Internal Template v1.0.xlsx]FCL Import'!$A$1:$NJ$176;FV2;0)</v>
      </c>
      <c r="FV15" s="8" t="s">
        <v>98</v>
      </c>
      <c r="FW15" s="25" t="s">
        <v>2549</v>
      </c>
      <c r="FX15" s="9" t="str">
        <f t="shared" si="100"/>
        <v>⚠</v>
      </c>
      <c r="FY15" s="252" t="str">
        <f t="shared" si="101"/>
        <v>GA2</v>
      </c>
      <c r="FZ15" s="252" t="str">
        <f t="shared" si="102"/>
        <v>=VLOOKUP(A15;'https://rhenusglobal.sharepoint.com/sites/TenderBrita/Freigegebene Dokumente/General/02. Respond Rates and Info/Respond/[CA_BRITA Internal Template v1.0.xlsx]FCL Export'!$A$1:$NJ$176;GA2;0)</v>
      </c>
      <c r="GA15" s="12" t="s">
        <v>98</v>
      </c>
      <c r="GB15" s="26" t="s">
        <v>98</v>
      </c>
      <c r="GC15" s="28" t="s">
        <v>98</v>
      </c>
      <c r="GD15" s="339" t="s">
        <v>98</v>
      </c>
      <c r="GE15" s="339" t="s">
        <v>98</v>
      </c>
      <c r="GF15" s="9" t="str">
        <f t="shared" si="103"/>
        <v>⚠</v>
      </c>
      <c r="GG15" s="238" t="str" cm="1">
        <f t="array" ref="GG15">IF(OR($I15="",$N15="")," ",_xlfn.IFS($DW15=""," ",$DV15=""," ",GJ15=""," ",GJ15=" "," ",AND($DW15&lt;&gt;"",$DW15&lt;&gt;" ",$DV15&lt;&gt;"",$DV15&lt;&gt;" ",GJ15&lt;&gt;"",GJ15&lt;&gt;" "),IF($DW15=$DV15,GJ15,GJ15/VLOOKUP(_xlfn.CONCAT($DW15,"/",$DV15),Currencies!$C$73:$D$955,2,FALSE))))</f>
        <v xml:space="preserve"> </v>
      </c>
      <c r="GH15" s="252" t="str">
        <f t="shared" si="104"/>
        <v>GJ2</v>
      </c>
      <c r="GI15" s="252" t="str">
        <f t="shared" si="105"/>
        <v>=VLOOKUP(A15;'https://rhenusglobal.sharepoint.com/sites/TenderBrita/Freigegebene Dokumente/General/02. Respond Rates and Info/Respond/[CL_BRITA Internal Template v1.0.xlsx]FCL Import'!$A$1:$NJ$176;GJ2;0)</v>
      </c>
      <c r="GJ15" s="8" t="s">
        <v>98</v>
      </c>
      <c r="GK15" s="25" t="s">
        <v>2549</v>
      </c>
      <c r="GL15" s="11" t="str">
        <f t="shared" si="106"/>
        <v>⚠</v>
      </c>
      <c r="GM15" s="238" t="str" cm="1">
        <f t="array" ref="GM15">IF(OR($I15="",$N15="")," ",_xlfn.IFS($DW15=""," ",$DV15=""," ",GP15=""," ",GP15=" "," ",AND($DW15&lt;&gt;"",$DW15&lt;&gt;" ",$DV15&lt;&gt;"",$DV15&lt;&gt;" ",GP15&lt;&gt;"",GP15&lt;&gt;" "),IF($DW15=$DV15,GP15,GP15/VLOOKUP(_xlfn.CONCAT($DW15,"/",$DV15),Currencies!$C$73:$D$955,2,FALSE))))</f>
        <v xml:space="preserve"> </v>
      </c>
      <c r="GN15" s="252" t="str">
        <f t="shared" si="107"/>
        <v>GP2</v>
      </c>
      <c r="GO15" s="252" t="str">
        <f t="shared" si="108"/>
        <v>=VLOOKUP(A15;'https://rhenusglobal.sharepoint.com/sites/TenderBrita/Freigegebene Dokumente/General/02. Respond Rates and Info/Respond/[CA_BRITA Internal Template v1.0.xlsx]FCL Export'!$A$1:$NJ$176;GP2;0)</v>
      </c>
      <c r="GP15" s="8" t="s">
        <v>98</v>
      </c>
      <c r="GQ15" s="25" t="str">
        <f>IFERROR(IF(OR($I15="",$N15=""),"",'Units of measurement'!$A$2),"")</f>
        <v>/container</v>
      </c>
      <c r="GR15" s="252" t="str">
        <f t="shared" si="109"/>
        <v>GT2</v>
      </c>
      <c r="GS15" s="252" t="str">
        <f t="shared" si="110"/>
        <v>=VLOOKUP(A15;'https://rhenusglobal.sharepoint.com/sites/TenderBrita/Freigegebene Dokumente/General/02. Respond Rates and Info/Respond/[CA_BRITA Internal Template v1.0.xlsx]FCL Export'!$A$1:$NJ$176;GT2;0)</v>
      </c>
      <c r="GT15" s="31" t="s">
        <v>98</v>
      </c>
      <c r="GU15" s="252" t="str">
        <f t="shared" si="111"/>
        <v>GW2</v>
      </c>
      <c r="GV15" s="252" t="str">
        <f t="shared" si="112"/>
        <v>=VLOOKUP(A15;'https://rhenusglobal.sharepoint.com/sites/TenderBrita/Freigegebene Dokumente/General/02. Respond Rates and Info/Respond/[CA_BRITA Internal Template v1.0.xlsx]FCL Export'!$A$1:$NJ$176;GW2;0)</v>
      </c>
      <c r="GW15" s="32" t="s">
        <v>98</v>
      </c>
      <c r="GX15" s="11" t="str">
        <f t="shared" si="113"/>
        <v>⚠</v>
      </c>
      <c r="GY15" s="238" t="str" cm="1">
        <f t="array" ref="GY15">IF(OR($I15="",$N15="")," ",_xlfn.IFS($DW15=""," ",$DV15=""," ",HE15=""," ",HE15=" "," ",AND($DW15&lt;&gt;"",$DW15&lt;&gt;" ",$DV15&lt;&gt;"",$DV15&lt;&gt;" ",HE15&lt;&gt;"",HE15&lt;&gt;" "),IF($DW15=$DV15,HE15,HE15/VLOOKUP(_xlfn.CONCAT($DW15,"/",$DV15),Currencies!$C$73:$D$955,2,FALSE))))</f>
        <v xml:space="preserve"> </v>
      </c>
      <c r="GZ15" s="252" t="str">
        <f t="shared" si="114"/>
        <v>HB2</v>
      </c>
      <c r="HA15" s="252" t="str">
        <f t="shared" si="115"/>
        <v>=VLOOKUP(A15;'https://rhenusglobal.sharepoint.com/sites/TenderBrita/Freigegebene Dokumente/General/02. Respond Rates and Info/Respond/[CA_BRITA Internal Template v1.0.xlsx]FCL Export'!$A$1:$NJ$176;HB2;0)</v>
      </c>
      <c r="HB15" s="15"/>
      <c r="HC15" s="252" t="str">
        <f t="shared" si="116"/>
        <v>HE2</v>
      </c>
      <c r="HD15" s="252" t="str">
        <f t="shared" si="117"/>
        <v>=VLOOKUP(A15;'https://rhenusglobal.sharepoint.com/sites/TenderBrita/Freigegebene Dokumente/General/02. Respond Rates and Info/Respond/[CA_BRITA Internal Template v1.0.xlsx]FCL Export'!$A$1:$NJ$176;HE2;0)</v>
      </c>
      <c r="HE15" s="8" t="s">
        <v>98</v>
      </c>
      <c r="HF15" s="252" t="str">
        <f t="shared" si="118"/>
        <v>HH2</v>
      </c>
      <c r="HG15" s="252" t="str">
        <f t="shared" si="119"/>
        <v>=VLOOKUP(A15;'https://rhenusglobal.sharepoint.com/sites/TenderBrita/Freigegebene Dokumente/General/02. Respond Rates and Info/Respond/[CA_BRITA Internal Template v1.0.xlsx]FCL Export'!$A$1:$NJ$176;HH2;0)</v>
      </c>
      <c r="HH15" s="25" t="str">
        <f>IFERROR(IF(OR($I15="",$N15=""),"",'Units of measurement'!$A$2),"")</f>
        <v>/container</v>
      </c>
      <c r="HI15" s="252" t="str">
        <f t="shared" si="120"/>
        <v>HK2</v>
      </c>
      <c r="HJ15" s="252" t="str">
        <f t="shared" si="121"/>
        <v>=VLOOKUP(A15;'https://rhenusglobal.sharepoint.com/sites/TenderBrita/Freigegebene Dokumente/General/02. Respond Rates and Info/Respond/[CA_BRITA Internal Template v1.0.xlsx]FCL Export'!$A$1:$NJ$176;HK2;0)</v>
      </c>
      <c r="HK15" s="31" t="str">
        <f t="shared" si="122"/>
        <v xml:space="preserve"> </v>
      </c>
      <c r="HL15" s="252" t="str">
        <f t="shared" si="123"/>
        <v>HN2</v>
      </c>
      <c r="HM15" s="252" t="str">
        <f t="shared" si="124"/>
        <v>=VLOOKUP(A15;'https://rhenusglobal.sharepoint.com/sites/TenderBrita/Freigegebene Dokumente/General/02. Respond Rates and Info/Respond/[CA_BRITA Internal Template v1.0.xlsx]FCL Export'!$A$1:$NJ$176;HN2;0)</v>
      </c>
      <c r="HN15" s="32" t="str">
        <f t="shared" si="125"/>
        <v xml:space="preserve"> </v>
      </c>
      <c r="HO15" s="11" t="str">
        <f t="shared" si="126"/>
        <v>⚠</v>
      </c>
      <c r="HP15" s="238" t="str" cm="1">
        <f t="array" ref="HP15">IF(OR($I15="",$N15="")," ",_xlfn.IFS($DW15=""," ",$DV15=""," ",HV15=""," ",HV15=" "," ",AND($DW15&lt;&gt;"",$DW15&lt;&gt;" ",$DV15&lt;&gt;"",$DV15&lt;&gt;" ",HV15&lt;&gt;"",HV15&lt;&gt;" "),IF($DW15=$DV15,HV15,HV15/VLOOKUP(_xlfn.CONCAT($DW15,"/",$DV15),Currencies!$C$73:$D$955,2,FALSE))))</f>
        <v xml:space="preserve"> </v>
      </c>
      <c r="HQ15" s="252" t="str">
        <f t="shared" si="127"/>
        <v>HS2</v>
      </c>
      <c r="HR15" s="252" t="str">
        <f t="shared" si="128"/>
        <v>=VLOOKUP(A15;'https://rhenusglobal.sharepoint.com/sites/TenderBrita/Freigegebene Dokumente/General/02. Respond Rates and Info/Respond/[CA_BRITA Internal Template v1.0.xlsx]FCL Export'!$A$1:$NJ$176;HS2;0)</v>
      </c>
      <c r="HS15" s="15"/>
      <c r="HT15" s="252" t="str">
        <f t="shared" si="129"/>
        <v>HV2</v>
      </c>
      <c r="HU15" s="252" t="str">
        <f t="shared" si="130"/>
        <v>=VLOOKUP(A15;'https://rhenusglobal.sharepoint.com/sites/TenderBrita/Freigegebene Dokumente/General/02. Respond Rates and Info/Respond/[CA_BRITA Internal Template v1.0.xlsx]FCL Export'!$A$1:$NJ$176;HV2;0)</v>
      </c>
      <c r="HV15" s="8" t="s">
        <v>98</v>
      </c>
      <c r="HW15" s="252" t="str">
        <f t="shared" si="131"/>
        <v>HY2</v>
      </c>
      <c r="HX15" s="252" t="str">
        <f t="shared" si="132"/>
        <v>=VLOOKUP(A15;'https://rhenusglobal.sharepoint.com/sites/TenderBrita/Freigegebene Dokumente/General/02. Respond Rates and Info/Respond/[CA_BRITA Internal Template v1.0.xlsx]FCL Export'!$A$1:$NJ$176;HY2;0)</v>
      </c>
      <c r="HY15" s="25" t="str">
        <f>IFERROR(IF(OR($I15="",$N15=""),"",'Units of measurement'!$A$2),"")</f>
        <v>/container</v>
      </c>
      <c r="HZ15" s="252" t="str">
        <f t="shared" si="133"/>
        <v>IB2</v>
      </c>
      <c r="IA15" s="252" t="str">
        <f t="shared" si="134"/>
        <v>=VLOOKUP(A15;'https://rhenusglobal.sharepoint.com/sites/TenderBrita/Freigegebene Dokumente/General/02. Respond Rates and Info/Respond/[CA_BRITA Internal Template v1.0.xlsx]FCL Export'!$A$1:$NJ$176;IB2;0)</v>
      </c>
      <c r="IB15" s="31" t="str">
        <f t="shared" si="135"/>
        <v xml:space="preserve"> </v>
      </c>
      <c r="IC15" s="252" t="str">
        <f t="shared" si="136"/>
        <v>IE2</v>
      </c>
      <c r="ID15" s="252" t="str">
        <f t="shared" si="137"/>
        <v>=VLOOKUP(A15;'https://rhenusglobal.sharepoint.com/sites/TenderBrita/Freigegebene Dokumente/General/02. Respond Rates and Info/Respond/[CA_BRITA Internal Template v1.0.xlsx]FCL Export'!$A$1:$NJ$176;IE2;0)</v>
      </c>
      <c r="IE15" s="32" t="str">
        <f t="shared" si="138"/>
        <v xml:space="preserve"> </v>
      </c>
      <c r="IF15" s="9" t="str">
        <f t="shared" si="139"/>
        <v/>
      </c>
      <c r="IG15" s="252" t="str">
        <f t="shared" si="140"/>
        <v>II2</v>
      </c>
      <c r="IH15" s="252" t="str">
        <f t="shared" si="141"/>
        <v>=VLOOKUP(A15;'https://rhenusglobal.sharepoint.com/sites/TenderBrita/Freigegebene Dokumente/General/02. Respond Rates and Info/Respond/[CA_BRITA Internal Template v1.0.xlsx]FCL Export'!$A$1:$NJ$176;II2;0)</v>
      </c>
      <c r="II15" s="8" t="s">
        <v>98</v>
      </c>
      <c r="IJ15" s="252" t="str">
        <f t="shared" si="142"/>
        <v>IL2</v>
      </c>
      <c r="IK15" s="252" t="str">
        <f t="shared" si="143"/>
        <v>=VLOOKUP(A15;'https://rhenusglobal.sharepoint.com/sites/TenderBrita/Freigegebene Dokumente/General/02. Respond Rates and Info/Respond/[CA_BRITA Internal Template v1.0.xlsx]FCL Export'!$A$1:$NJ$176;IL2;0)</v>
      </c>
      <c r="IL15" s="164"/>
      <c r="IM15" s="252" t="str">
        <f t="shared" si="144"/>
        <v>IO2</v>
      </c>
      <c r="IN15" s="252" t="str">
        <f t="shared" si="145"/>
        <v>=VLOOKUP(A15;'https://rhenusglobal.sharepoint.com/sites/TenderBrita/Freigegebene Dokumente/General/02. Respond Rates and Info/Respond/[CA_BRITA Internal Template v1.0.xlsx]FCL Export'!$A$1:$NJ$176;IO2;0)</v>
      </c>
      <c r="IO15" s="17"/>
      <c r="IP15" s="9" t="str">
        <f t="shared" si="146"/>
        <v/>
      </c>
      <c r="IQ15" s="252" t="str">
        <f t="shared" si="147"/>
        <v>IS2</v>
      </c>
      <c r="IR15" s="252" t="str">
        <f t="shared" si="148"/>
        <v>=VLOOKUP(A15;'https://rhenusglobal.sharepoint.com/sites/TenderBrita/Freigegebene Dokumente/General/02. Respond Rates and Info/Respond/[CA_BRITA Internal Template v1.0.xlsx]FCL Export'!$A$1:$NJ$176;IS2;0)</v>
      </c>
      <c r="IS15" s="8" t="s">
        <v>98</v>
      </c>
      <c r="IT15" s="252" t="str">
        <f t="shared" si="149"/>
        <v>IV2</v>
      </c>
      <c r="IU15" s="252" t="str">
        <f t="shared" si="150"/>
        <v>=VLOOKUP(A15;'https://rhenusglobal.sharepoint.com/sites/TenderBrita/Freigegebene Dokumente/General/02. Respond Rates and Info/Respond/[CA_BRITA Internal Template v1.0.xlsx]FCL Export'!$A$1:$NJ$176;IV2;0)</v>
      </c>
      <c r="IV15" s="164"/>
      <c r="IW15" s="252" t="str">
        <f t="shared" si="151"/>
        <v>IY2</v>
      </c>
      <c r="IX15" s="252" t="str">
        <f t="shared" si="152"/>
        <v>=VLOOKUP(A15;'https://rhenusglobal.sharepoint.com/sites/TenderBrita/Freigegebene Dokumente/General/02. Respond Rates and Info/Respond/[CA_BRITA Internal Template v1.0.xlsx]FCL Export'!$A$1:$NJ$176;IY2;0)</v>
      </c>
      <c r="IY15" s="19"/>
      <c r="IZ15" s="201" t="s">
        <v>2518</v>
      </c>
      <c r="JA15" s="239" t="s">
        <v>99</v>
      </c>
      <c r="JB15" s="9" t="str">
        <f t="shared" ref="JB15:JB42" si="186">IFERROR(IF(OR($I15="",$N15=""),"",IF(OR(JF15=" ",JF15="",JG15=""),"⚠",IF(JF15=0,"!","✓"))),"")</f>
        <v>⚠</v>
      </c>
      <c r="JC15" s="238" t="str" cm="1">
        <f t="array" ref="JC15">IF(OR($I15="",$N15="")," ",_xlfn.IFS($JA15=""," ",$IZ15=""," ",JF15=""," ",JF15=" "," ",AND($JA15&lt;&gt;"",$JA15&lt;&gt;" ",$IZ15&lt;&gt;"",$IZ15&lt;&gt;" ",JF15&lt;&gt;"",JF15&lt;&gt;" "),IF($JA15=$IZ15,JF15,JF15/VLOOKUP(_xlfn.CONCAT($JA15,"/",$IZ15),Currencies!$C$73:$D$955,2,FALSE))))</f>
        <v xml:space="preserve"> </v>
      </c>
      <c r="JD15" s="252" t="str">
        <f t="shared" si="153"/>
        <v>JF2</v>
      </c>
      <c r="JE15" s="252" t="str">
        <f t="shared" si="154"/>
        <v>=VLOOKUP(A15;'https://rhenusglobal.sharepoint.com/sites/TenderBrita/Freigegebene Dokumente/General/02. Respond Rates and Info/Respond/[CL_BRITA Internal Template v1.0.xlsx]FCL Import'!$A$1:$NJ$176;JF2;0)</v>
      </c>
      <c r="JF15" s="8" t="s">
        <v>98</v>
      </c>
      <c r="JG15" s="25" t="str">
        <f>IFERROR(IF(OR($I15="",$N15=""),"",'Units of measurement'!$A$2),"")</f>
        <v>/container</v>
      </c>
      <c r="JH15" s="9" t="s">
        <v>2517</v>
      </c>
      <c r="JI15" s="238" t="str" cm="1">
        <f t="array" ref="JI15">IF(OR($I15="",$N15="")," ",_xlfn.IFS($JA15=""," ",$IZ15=""," ",JL15=""," ",JL15=" "," ",AND($JA15&lt;&gt;"",$JA15&lt;&gt;" ",$IZ15&lt;&gt;"",$IZ15&lt;&gt;" ",JL15&lt;&gt;"",JL15&lt;&gt;" "),IF($JA15=$IZ15,JL15,JL15/VLOOKUP(_xlfn.CONCAT($JA15,"/",$IZ15),Currencies!$C$73:$D$955,2,FALSE))))</f>
        <v xml:space="preserve"> </v>
      </c>
      <c r="JJ15" s="252" t="str">
        <f t="shared" si="155"/>
        <v>JL2</v>
      </c>
      <c r="JK15" s="252" t="str">
        <f t="shared" si="156"/>
        <v>=VLOOKUP(A15;'https://rhenusglobal.sharepoint.com/sites/TenderBrita/Freigegebene Dokumente/General/02. Respond Rates and Info/Respond/[CL_BRITA Internal Template v1.0.xlsx]FCL Import'!$A$1:$NJ$176;JL2;0)</v>
      </c>
      <c r="JL15" s="372" t="s">
        <v>98</v>
      </c>
      <c r="JM15" s="25" t="str">
        <f>IFERROR(IF(OR($I15="",$N15=""),"",'Units of measurement'!$A$2),"")</f>
        <v>/container</v>
      </c>
      <c r="JN15" s="9" t="s">
        <v>2517</v>
      </c>
      <c r="JO15" s="238" t="str" cm="1">
        <f t="array" ref="JO15">IF(OR($I15="",$N15="")," ",_xlfn.IFS($JA15=""," ",$IZ15=""," ",JR15=""," ",JR15=" "," ",AND($JA15&lt;&gt;"",$JA15&lt;&gt;" ",$IZ15&lt;&gt;"",$IZ15&lt;&gt;" ",JR15&lt;&gt;"",JR15&lt;&gt;" "),IF($JA15=$IZ15,JR15,JR15/VLOOKUP(_xlfn.CONCAT($JA15,"/",$IZ15),Currencies!$C$73:$D$955,2,FALSE))))</f>
        <v xml:space="preserve"> </v>
      </c>
      <c r="JP15" s="252" t="str">
        <f t="shared" si="157"/>
        <v>JR2</v>
      </c>
      <c r="JQ15" s="252" t="str">
        <f t="shared" si="158"/>
        <v>=VLOOKUP(A15;'https://rhenusglobal.sharepoint.com/sites/TenderBrita/Freigegebene Dokumente/General/02. Respond Rates and Info/Respond/[CL_BRITA Internal Template v1.0.xlsx]FCL Import'!$A$1:$NJ$176;JR2;0)</v>
      </c>
      <c r="JR15" s="372" t="s">
        <v>98</v>
      </c>
      <c r="JS15" s="25" t="str">
        <f>IFERROR(IF(OR($I15="",$N15=""),"",'Units of measurement'!$A$2),"")</f>
        <v>/container</v>
      </c>
      <c r="JT15" s="9" t="s">
        <v>2517</v>
      </c>
      <c r="JU15" s="238" t="str" cm="1">
        <f t="array" ref="JU15">IF(OR($I15="",$N15="")," ",_xlfn.IFS($JA15=""," ",$IZ15=""," ",JX15=""," ",JX15=" "," ",AND($JA15&lt;&gt;"",$JA15&lt;&gt;" ",$IZ15&lt;&gt;"",$IZ15&lt;&gt;" ",JX15&lt;&gt;"",JX15&lt;&gt;" "),IF($JA15=$IZ15,JX15,JX15/VLOOKUP(_xlfn.CONCAT($JA15,"/",$IZ15),Currencies!$C$73:$D$955,2,FALSE))))</f>
        <v xml:space="preserve"> </v>
      </c>
      <c r="JV15" s="252" t="str">
        <f t="shared" si="159"/>
        <v>JX2</v>
      </c>
      <c r="JW15" s="252" t="str">
        <f t="shared" si="160"/>
        <v>=VLOOKUP(A15;'https://rhenusglobal.sharepoint.com/sites/TenderBrita/Freigegebene Dokumente/General/02. Respond Rates and Info/Respond/[CL_BRITA Internal Template v1.0.xlsx]FCL Import'!$A$1:$NJ$176;JX2;0)</v>
      </c>
      <c r="JX15" s="372" t="s">
        <v>98</v>
      </c>
      <c r="JY15" s="25" t="str">
        <f>IFERROR(IF(OR($I15="",$N15=""),"",'Units of measurement'!$A$2),"")</f>
        <v>/container</v>
      </c>
      <c r="JZ15" s="9" t="s">
        <v>2517</v>
      </c>
      <c r="KA15" s="238" t="str" cm="1">
        <f t="array" ref="KA15">IF(OR($I15="",$N15="")," ",_xlfn.IFS($JA15=""," ",$IZ15=""," ",KD15=""," ",KD15=" "," ",AND($JA15&lt;&gt;"",$JA15&lt;&gt;" ",$IZ15&lt;&gt;"",$IZ15&lt;&gt;" ",KD15&lt;&gt;"",KD15&lt;&gt;" "),IF($JA15=$IZ15,KD15,KD15/VLOOKUP(_xlfn.CONCAT($JA15,"/",$IZ15),Currencies!$C$73:$D$955,2,FALSE))))</f>
        <v xml:space="preserve"> </v>
      </c>
      <c r="KB15" s="252" t="str">
        <f t="shared" si="161"/>
        <v>KD2</v>
      </c>
      <c r="KC15" s="252" t="str">
        <f t="shared" si="162"/>
        <v>=VLOOKUP(A15;'https://rhenusglobal.sharepoint.com/sites/TenderBrita/Freigegebene Dokumente/General/02. Respond Rates and Info/Respond/[CL_BRITA Internal Template v1.0.xlsx]FCL Import'!$A$1:$NJ$176;KD2;0)</v>
      </c>
      <c r="KD15" s="372" t="s">
        <v>98</v>
      </c>
      <c r="KE15" s="25" t="str">
        <f>IFERROR(IF(OR($I15="",$N15=""),"",'Units of measurement'!$A$2),"")</f>
        <v>/container</v>
      </c>
      <c r="KF15" s="11" t="s">
        <v>2517</v>
      </c>
      <c r="KG15" s="252" t="str">
        <f t="shared" si="163"/>
        <v>KI2</v>
      </c>
      <c r="KH15" s="252" t="str">
        <f t="shared" si="164"/>
        <v>=VLOOKUP(A15;'https://rhenusglobal.sharepoint.com/sites/TenderBrita/Freigegebene Dokumente/General/02. Respond Rates and Info/Respond/[CL_BRITA Internal Template v1.0.xlsx]FCL Import'!$A$1:$NJ$176;KI2;0)</v>
      </c>
      <c r="KI15" s="378" t="s">
        <v>98</v>
      </c>
      <c r="KJ15" s="9" t="str">
        <f t="shared" si="165"/>
        <v/>
      </c>
      <c r="KK15" s="252" t="str">
        <f t="shared" si="166"/>
        <v>KM2</v>
      </c>
      <c r="KL15" s="252" t="str">
        <f t="shared" si="167"/>
        <v>=VLOOKUP(A15;'https://rhenusglobal.sharepoint.com/sites/TenderBrita/Freigegebene Dokumente/General/02. Respond Rates and Info/Respond/[CL_BRITA Internal Template v1.0.xlsx]FCL Import'!$A$1:$NJ$176;KM2;0)</v>
      </c>
      <c r="KM15" s="8" t="s">
        <v>98</v>
      </c>
      <c r="KN15" s="252" t="str">
        <f t="shared" si="168"/>
        <v>KP2</v>
      </c>
      <c r="KO15" s="252" t="str">
        <f t="shared" si="169"/>
        <v>=VLOOKUP(A15;'https://rhenusglobal.sharepoint.com/sites/TenderBrita/Freigegebene Dokumente/General/02. Respond Rates and Info/Respond/[CL_BRITA Internal Template v1.0.xlsx]FCL Import'!$A$1:$NJ$176;KP2;0)</v>
      </c>
      <c r="KP15" s="164"/>
      <c r="KQ15" s="252" t="str">
        <f t="shared" si="170"/>
        <v>KS2</v>
      </c>
      <c r="KR15" s="252" t="str">
        <f t="shared" si="171"/>
        <v>=VLOOKUP(A15;'https://rhenusglobal.sharepoint.com/sites/TenderBrita/Freigegebene Dokumente/General/02. Respond Rates and Info/Respond/[CL_BRITA Internal Template v1.0.xlsx]FCL Import'!$A$1:$NJ$176;KS2;0)</v>
      </c>
      <c r="KS15" s="17"/>
      <c r="KT15" s="9" t="str">
        <f t="shared" si="172"/>
        <v/>
      </c>
      <c r="KU15" s="252" t="str">
        <f t="shared" si="173"/>
        <v>KW2</v>
      </c>
      <c r="KV15" s="252" t="str">
        <f t="shared" si="174"/>
        <v>=VLOOKUP(A15;'https://rhenusglobal.sharepoint.com/sites/TenderBrita/Freigegebene Dokumente/General/02. Respond Rates and Info/Respond/[CL_BRITA Internal Template v1.0.xlsx]FCL Import'!$A$1:$NJ$176;KW2;0)</v>
      </c>
      <c r="KW15" s="8" t="s">
        <v>98</v>
      </c>
      <c r="KX15" s="252" t="str">
        <f t="shared" si="175"/>
        <v>KZ2</v>
      </c>
      <c r="KY15" s="252" t="str">
        <f t="shared" si="176"/>
        <v>=VLOOKUP(A15;'https://rhenusglobal.sharepoint.com/sites/TenderBrita/Freigegebene Dokumente/General/02. Respond Rates and Info/Respond/[CL_BRITA Internal Template v1.0.xlsx]FCL Import'!$A$1:$NJ$176;KZ2;0)</v>
      </c>
      <c r="KZ15" s="164"/>
      <c r="LA15" s="252" t="str">
        <f t="shared" si="177"/>
        <v>LC2</v>
      </c>
      <c r="LB15" s="252" t="str">
        <f t="shared" si="178"/>
        <v>=VLOOKUP(A15;'https://rhenusglobal.sharepoint.com/sites/TenderBrita/Freigegebene Dokumente/General/02. Respond Rates and Info/Respond/[CL_BRITA Internal Template v1.0.xlsx]FCL Import'!$A$1:$NJ$176;LC2;0)</v>
      </c>
      <c r="LC15" s="19"/>
      <c r="LD15" s="201" t="s">
        <v>2518</v>
      </c>
      <c r="LE15" s="239" t="s">
        <v>99</v>
      </c>
      <c r="LF15" s="9" t="s">
        <v>2517</v>
      </c>
      <c r="LG15" s="238" t="str" cm="1">
        <f t="array" ref="LG15">IF(OR($I15="",$N15="")," ",_xlfn.IFS($AH15=""," ",$AG15=""," ",LL15=""," ",LL15=" "," ",AND($AH15&lt;&gt;"",$AH15&lt;&gt;" ",$AG15&lt;&gt;"",$AG15&lt;&gt;" ",LL15&lt;&gt;"",LL15&lt;&gt;" "),IF($AH15=$AG15,SUM(LL15,IF(OR(LK15="",LK15=" ",LJ15="Included"),0,LK15)),SUM(LL15,IF(OR(LK15="",LK15=" ",LJ15="Included"),0,LK15))/VLOOKUP(_xlfn.CONCAT($AH15,"/",$AG15),Currencies!$C$73:$D$955,2,FALSE))))</f>
        <v xml:space="preserve"> </v>
      </c>
      <c r="LH15" s="252" t="str">
        <f t="shared" si="179"/>
        <v>LL2</v>
      </c>
      <c r="LI15" s="259" t="str">
        <f t="shared" si="180"/>
        <v>=VLOOKUP(A15;'https://rhenusglobal.sharepoint.com/sites/TenderBrita/Freigegebene Dokumente/General/02. Respond Rates and Info/Respond/[CA_BRITA Internal Template v1.0.xlsx]FCL Export'!$A$1:$NJ$176;LL2;0)</v>
      </c>
      <c r="LJ15" s="379"/>
      <c r="LK15" s="333" t="s">
        <v>98</v>
      </c>
      <c r="LL15" s="380" t="s">
        <v>98</v>
      </c>
      <c r="LM15" s="25" t="str">
        <f>IFERROR(IF(OR($I15="",$N15=""),"",'Units of measurement'!$A$2),"")</f>
        <v>/container</v>
      </c>
      <c r="LN15" s="252" t="str">
        <f t="shared" si="181"/>
        <v>LP2</v>
      </c>
      <c r="LO15" s="252" t="str">
        <f t="shared" si="182"/>
        <v>=VLOOKUP(A15;'https://rhenusglobal.sharepoint.com/sites/TenderBrita/Freigegebene Dokumente/General/02. Respond Rates and Info/Respond/[CA_BRITA Internal Template v1.0.xlsx]FCL Export'!$A$1:$NJ$176;LP2;0)</v>
      </c>
      <c r="LP15" s="376"/>
      <c r="LQ15" s="252" t="str">
        <f t="shared" si="183"/>
        <v>LS2</v>
      </c>
      <c r="LR15" s="252" t="str">
        <f t="shared" si="184"/>
        <v>=VLOOKUP(A15;'https://rhenusglobal.sharepoint.com/sites/TenderBrita/Freigegebene Dokumente/General/02. Respond Rates and Info/Respond/[CA_BRITA Internal Template v1.0.xlsx]FCL Export'!$A$1:$NJ$176;LS2;0)</v>
      </c>
      <c r="LS15" s="381" t="s">
        <v>98</v>
      </c>
    </row>
    <row r="16" spans="1:331" ht="15" hidden="1" customHeight="1" x14ac:dyDescent="0.2">
      <c r="A16" s="46">
        <v>2</v>
      </c>
      <c r="B16" s="250">
        <f>ROW()</f>
        <v>16</v>
      </c>
      <c r="C16" s="41" t="s">
        <v>2532</v>
      </c>
      <c r="D16" s="41" t="s">
        <v>2532</v>
      </c>
      <c r="E16" s="41" t="s">
        <v>2523</v>
      </c>
      <c r="F16" s="55" t="s">
        <v>106</v>
      </c>
      <c r="G16" s="42" t="s">
        <v>2508</v>
      </c>
      <c r="H16" s="43" t="s">
        <v>172</v>
      </c>
      <c r="I16" s="353" t="s">
        <v>317</v>
      </c>
      <c r="J16" s="357"/>
      <c r="K16" s="41" t="s">
        <v>2307</v>
      </c>
      <c r="L16" s="48" t="s">
        <v>2319</v>
      </c>
      <c r="M16" s="43" t="s">
        <v>172</v>
      </c>
      <c r="N16" s="353" t="s">
        <v>337</v>
      </c>
      <c r="O16" s="357" t="s">
        <v>2457</v>
      </c>
      <c r="P16" s="47" t="s">
        <v>2348</v>
      </c>
      <c r="Q16" s="48" t="s">
        <v>104</v>
      </c>
      <c r="R16" s="51" t="s">
        <v>2206</v>
      </c>
      <c r="S16" s="52">
        <v>12</v>
      </c>
      <c r="T16" s="53">
        <f>IFERROR(IF(OR(R16="",S16=""),"",('FCL (No min.)'!S16*VLOOKUP('FCL (No min.)'!R16,containertype_table[#All],2,FALSE))),"")</f>
        <v>24</v>
      </c>
      <c r="U16" s="56">
        <v>5000</v>
      </c>
      <c r="V16" s="55" t="s">
        <v>2497</v>
      </c>
      <c r="W16" s="248" t="s">
        <v>104</v>
      </c>
      <c r="X16" s="201" t="s">
        <v>2505</v>
      </c>
      <c r="Y16" s="24" t="s">
        <v>96</v>
      </c>
      <c r="Z16" s="24" t="str">
        <f t="shared" si="14"/>
        <v>A16;'</v>
      </c>
      <c r="AA16" s="251" t="s">
        <v>97</v>
      </c>
      <c r="AB16" s="24" t="str">
        <f t="shared" si="15"/>
        <v>CA</v>
      </c>
      <c r="AC16" s="24" t="str">
        <f t="shared" si="15"/>
        <v>CA</v>
      </c>
      <c r="AD16" s="24" t="str">
        <f t="shared" si="16"/>
        <v>CL</v>
      </c>
      <c r="AE16" s="24" t="s">
        <v>112</v>
      </c>
      <c r="AF16" s="24" t="s">
        <v>113</v>
      </c>
      <c r="AG16" s="201" t="s">
        <v>319</v>
      </c>
      <c r="AH16" s="239" t="s">
        <v>99</v>
      </c>
      <c r="AI16" s="9" t="str">
        <f t="shared" si="17"/>
        <v>⚠</v>
      </c>
      <c r="AJ16" s="238" t="str" cm="1">
        <f t="array" ref="AJ16">IF(OR($I16="",$N16="")," ",_xlfn.IFS($AH16=""," ",$AG16=""," ",AO16=""," ",AO16=" "," ",AND($AH16&lt;&gt;"",$AH16&lt;&gt;" ",$AG16&lt;&gt;"",$AG16&lt;&gt;" ",AO16&lt;&gt;"",AO16&lt;&gt;" "),IF($AH16=$AG16,SUM(AO16,IF(OR(AN16="",AN16=" ",AM16="Included"),0,AN16)),SUM(AO16,IF(OR(AN16="",AN16=" ",AM16="Included"),0,AN16))/VLOOKUP(_xlfn.CONCAT($AH16,"/",$AG16),Currencies!$C$73:$D$955,2,FALSE))))</f>
        <v xml:space="preserve"> </v>
      </c>
      <c r="AK16" s="252" t="str">
        <f t="shared" si="18"/>
        <v>AO2</v>
      </c>
      <c r="AL16" s="259" t="str">
        <f t="shared" si="19"/>
        <v>=VLOOKUP(A16;'https://rhenusglobal.sharepoint.com/sites/TenderBrita/Freigegebene Dokumente/General/02. Respond Rates and Info/Respond/[CA_BRITA Internal Template v1.0.xlsx]FCL Export'!$A$1:$NJ$176;AO2;0)</v>
      </c>
      <c r="AM16" s="331"/>
      <c r="AN16" s="333" t="s">
        <v>98</v>
      </c>
      <c r="AO16" s="332" t="s">
        <v>98</v>
      </c>
      <c r="AP16" s="25" t="str">
        <f>IFERROR(IF(OR($I16="",$N16=""),"",'Units of measurement'!$A$2),"")</f>
        <v>/container</v>
      </c>
      <c r="AQ16" s="252" t="str">
        <f t="shared" si="20"/>
        <v>AS2</v>
      </c>
      <c r="AR16" s="252" t="str">
        <f t="shared" si="21"/>
        <v>=VLOOKUP(A16;'https://rhenusglobal.sharepoint.com/sites/TenderBrita/Freigegebene Dokumente/General/02. Respond Rates and Info/Respond/[CA_BRITA Internal Template v1.0.xlsx]FCL Export'!$A$1:$NJ$176;AS2;0)</v>
      </c>
      <c r="AS16" s="17"/>
      <c r="AT16" s="252" t="str">
        <f t="shared" si="22"/>
        <v>AV2</v>
      </c>
      <c r="AU16" s="252" t="str">
        <f t="shared" si="23"/>
        <v>=VLOOKUP(A16;'https://rhenusglobal.sharepoint.com/sites/TenderBrita/Freigegebene Dokumente/General/02. Respond Rates and Info/Respond/[CA_BRITA Internal Template v1.0.xlsx]FCL Export'!$A$1:$NJ$176;AV2;0)</v>
      </c>
      <c r="AV16" s="170" t="s">
        <v>98</v>
      </c>
      <c r="AW16" s="201" t="s">
        <v>319</v>
      </c>
      <c r="AX16" s="239" t="s">
        <v>99</v>
      </c>
      <c r="AY16" s="9" t="str">
        <f t="shared" si="24"/>
        <v>⚠</v>
      </c>
      <c r="AZ16" s="238" t="str" cm="1">
        <f t="array" ref="AZ16">IF(OR($I16="",$N16="")," ",_xlfn.IFS($AX16=""," ",$AW16=""," ",BC16=""," ",BC16=" "," ",AND($AX16&lt;&gt;"",$AX16&lt;&gt;" ",$AW16&lt;&gt;"",$AW16&lt;&gt;" ",BC16&lt;&gt;"",BC16&lt;&gt;" "),IF($AX16=$AW16,BC16,BC16/VLOOKUP(_xlfn.CONCAT($AX16,"/",$AW16),Currencies!$C$73:$D$955,2,FALSE))))</f>
        <v xml:space="preserve"> </v>
      </c>
      <c r="BA16" s="252" t="str">
        <f t="shared" si="25"/>
        <v>BC2</v>
      </c>
      <c r="BB16" s="252" t="str">
        <f t="shared" si="26"/>
        <v>=VLOOKUP(A16;'https://rhenusglobal.sharepoint.com/sites/TenderBrita/Freigegebene Dokumente/General/02. Respond Rates and Info/Respond/[CA_BRITA Internal Template v1.0.xlsx]FCL Export'!$A$1:$NJ$176;BC2;0)</v>
      </c>
      <c r="BC16" s="8" t="s">
        <v>98</v>
      </c>
      <c r="BD16" s="25" t="str">
        <f>IFERROR(IF(OR($I16="",$N16=""),"",'Units of measurement'!$A$2),"")</f>
        <v>/container</v>
      </c>
      <c r="BE16" s="9" t="str">
        <f t="shared" si="27"/>
        <v>⚠</v>
      </c>
      <c r="BF16" s="238" t="str" cm="1">
        <f t="array" ref="BF16">IF(OR($I16="",$N16="")," ",_xlfn.IFS($AX16=""," ",$AW16=""," ",BI16=""," ",BI16=" "," ",AND($AX16&lt;&gt;"",$AX16&lt;&gt;" ",$AW16&lt;&gt;"",$AW16&lt;&gt;" ",BI16&lt;&gt;"",BI16&lt;&gt;" "),IF($AX16=$AW16,BI16,BI16/VLOOKUP(_xlfn.CONCAT($AX16,"/",$AW16),Currencies!$C$73:$D$955,2,FALSE))))</f>
        <v xml:space="preserve"> </v>
      </c>
      <c r="BG16" s="252" t="str">
        <f t="shared" si="28"/>
        <v>BI2</v>
      </c>
      <c r="BH16" s="252" t="str">
        <f t="shared" si="29"/>
        <v>=VLOOKUP(A16;'https://rhenusglobal.sharepoint.com/sites/TenderBrita/Freigegebene Dokumente/General/02. Respond Rates and Info/Respond/[CA_BRITA Internal Template v1.0.xlsx]FCL Export'!$A$1:$NJ$176;BI2;0)</v>
      </c>
      <c r="BI16" s="8" t="s">
        <v>98</v>
      </c>
      <c r="BJ16" s="25" t="str">
        <f>IFERROR(IF(OR($I16="",$N16=""),"",'Units of measurement'!$A$2),"")</f>
        <v>/container</v>
      </c>
      <c r="BK16" s="9" t="str">
        <f t="shared" si="30"/>
        <v>⚠</v>
      </c>
      <c r="BL16" s="238" t="str" cm="1">
        <f t="array" ref="BL16">IF(OR($I16="",$N16="")," ",_xlfn.IFS($AX16=""," ",$AW16=""," ",BO16=""," ",BO16=" "," ",AND($AX16&lt;&gt;"",$AX16&lt;&gt;" ",$AW16&lt;&gt;"",$AW16&lt;&gt;" ",BO16&lt;&gt;"",BO16&lt;&gt;" "),IF($AX16=$AW16,BO16,BO16/VLOOKUP(_xlfn.CONCAT($AX16,"/",$AW16),Currencies!$C$73:$D$955,2,FALSE))))</f>
        <v xml:space="preserve"> </v>
      </c>
      <c r="BM16" s="252" t="str">
        <f t="shared" si="31"/>
        <v>BO2</v>
      </c>
      <c r="BN16" s="252" t="str">
        <f t="shared" si="32"/>
        <v>=VLOOKUP(A16;'https://rhenusglobal.sharepoint.com/sites/TenderBrita/Freigegebene Dokumente/General/02. Respond Rates and Info/Respond/[CA_BRITA Internal Template v1.0.xlsx]FCL Export'!$A$1:$NJ$176;BO2;0)</v>
      </c>
      <c r="BO16" s="8" t="s">
        <v>98</v>
      </c>
      <c r="BP16" s="25" t="str">
        <f>IFERROR(IF(OR($I16="",$N16=""),"",'Units of measurement'!$A$2),"")</f>
        <v>/container</v>
      </c>
      <c r="BQ16" s="9" t="str">
        <f t="shared" si="33"/>
        <v>⚠</v>
      </c>
      <c r="BR16" s="238" t="str" cm="1">
        <f t="array" ref="BR16">IF(OR($I16="",$N16="")," ",_xlfn.IFS($AX16=""," ",$AW16=""," ",BU16=""," ",BU16=" "," ",AND($AX16&lt;&gt;"",$AX16&lt;&gt;" ",$AW16&lt;&gt;"",$AW16&lt;&gt;" ",BU16&lt;&gt;"",BU16&lt;&gt;" "),IF($AX16=$AW16,BU16,BU16/VLOOKUP(_xlfn.CONCAT($AX16,"/",$AW16),Currencies!$C$73:$D$955,2,FALSE))))</f>
        <v xml:space="preserve"> </v>
      </c>
      <c r="BS16" s="252" t="str">
        <f t="shared" si="34"/>
        <v>BU2</v>
      </c>
      <c r="BT16" s="252" t="str">
        <f t="shared" si="35"/>
        <v>=VLOOKUP(A16;'https://rhenusglobal.sharepoint.com/sites/TenderBrita/Freigegebene Dokumente/General/02. Respond Rates and Info/Respond/[CA_BRITA Internal Template v1.0.xlsx]FCL Export'!$A$1:$NJ$176;BU2;0)</v>
      </c>
      <c r="BU16" s="8" t="s">
        <v>98</v>
      </c>
      <c r="BV16" s="25" t="str">
        <f>IFERROR(IF(OR($I16="",$N16=""),"",'Units of measurement'!$A$2),"")</f>
        <v>/container</v>
      </c>
      <c r="BW16" s="9" t="str">
        <f t="shared" si="36"/>
        <v>⚠</v>
      </c>
      <c r="BX16" s="238" t="str" cm="1">
        <f t="array" ref="BX16">IF(OR($I16="",$N16="")," ",_xlfn.IFS($AX16=""," ",$AW16=""," ",CA16=""," ",CA16=" "," ",AND($AX16&lt;&gt;"",$AX16&lt;&gt;" ",$AW16&lt;&gt;"",$AW16&lt;&gt;" ",CA16&lt;&gt;"",CA16&lt;&gt;" "),IF($AX16=$AW16,CA16,CA16/VLOOKUP(_xlfn.CONCAT($AX16,"/",$AW16),Currencies!$C$73:$D$955,2,FALSE))))</f>
        <v xml:space="preserve"> </v>
      </c>
      <c r="BY16" s="252" t="str">
        <f t="shared" si="37"/>
        <v>CA2</v>
      </c>
      <c r="BZ16" s="252" t="str">
        <f t="shared" si="38"/>
        <v>=VLOOKUP(A16;'https://rhenusglobal.sharepoint.com/sites/TenderBrita/Freigegebene Dokumente/General/02. Respond Rates and Info/Respond/[CA_BRITA Internal Template v1.0.xlsx]FCL Export'!$A$1:$NJ$176;CA2;0)</v>
      </c>
      <c r="CA16" s="8" t="s">
        <v>98</v>
      </c>
      <c r="CB16" s="25" t="str">
        <f>IFERROR(IF(OR($I16="",$N16=""),"",'Units of measurement'!$A$2),"")</f>
        <v>/container</v>
      </c>
      <c r="CC16" s="9" t="str">
        <f t="shared" si="39"/>
        <v>⚠</v>
      </c>
      <c r="CD16" s="238" t="str" cm="1">
        <f t="array" ref="CD16">IF(OR($I16="",$N16="")," ",_xlfn.IFS($AX16=""," ",$AW16=""," ",CG16=""," ",CG16=" "," ",AND($AX16&lt;&gt;"",$AX16&lt;&gt;" ",$AW16&lt;&gt;"",$AW16&lt;&gt;" ",CG16&lt;&gt;"",CG16&lt;&gt;" "),IF($AX16=$AW16,CG16,CG16/VLOOKUP(_xlfn.CONCAT($AX16,"/",$AW16),Currencies!$C$73:$D$955,2,FALSE))))</f>
        <v xml:space="preserve"> </v>
      </c>
      <c r="CE16" s="252" t="str">
        <f t="shared" si="40"/>
        <v>CG2</v>
      </c>
      <c r="CF16" s="252" t="str">
        <f t="shared" si="41"/>
        <v>=VLOOKUP(A16;'https://rhenusglobal.sharepoint.com/sites/TenderBrita/Freigegebene Dokumente/General/02. Respond Rates and Info/Respond/[CA_BRITA Internal Template v1.0.xlsx]FCL Export'!$A$1:$NJ$176;CG2;0)</v>
      </c>
      <c r="CG16" s="8" t="s">
        <v>98</v>
      </c>
      <c r="CH16" s="25" t="str">
        <f>IFERROR(IF(OR($I16="",$N16=""),"",'Units of measurement'!$A$2),"")</f>
        <v>/container</v>
      </c>
      <c r="CI16" s="9" t="str">
        <f t="shared" si="42"/>
        <v>⚠</v>
      </c>
      <c r="CJ16" s="238" t="str" cm="1">
        <f t="array" ref="CJ16">IF(OR($I16="",$N16="")," ",_xlfn.IFS($AX16=""," ",$AW16=""," ",CM16=""," ",CM16=" "," ",AND($AX16&lt;&gt;"",$AX16&lt;&gt;" ",$AW16&lt;&gt;"",$AW16&lt;&gt;" ",CM16&lt;&gt;"",CM16&lt;&gt;" "),IF($AX16=$AW16,CM16,CM16/VLOOKUP(_xlfn.CONCAT($AX16,"/",$AW16),Currencies!$C$73:$D$955,2,FALSE))))</f>
        <v xml:space="preserve"> </v>
      </c>
      <c r="CK16" s="252" t="str">
        <f t="shared" si="43"/>
        <v>CM2</v>
      </c>
      <c r="CL16" s="252" t="str">
        <f t="shared" si="44"/>
        <v>=VLOOKUP(A16;'https://rhenusglobal.sharepoint.com/sites/TenderBrita/Freigegebene Dokumente/General/02. Respond Rates and Info/Respond/[CA_BRITA Internal Template v1.0.xlsx]FCL Export'!$A$1:$NJ$176;CM2;0)</v>
      </c>
      <c r="CM16" s="8" t="s">
        <v>98</v>
      </c>
      <c r="CN16" s="25" t="str">
        <f>IFERROR(IF(OR($I16="",$N16=""),"",'Units of measurement'!$A$2),"")</f>
        <v>/container</v>
      </c>
      <c r="CO16" s="252" t="str">
        <f t="shared" si="45"/>
        <v>CQ2</v>
      </c>
      <c r="CP16" s="252" t="str">
        <f t="shared" si="46"/>
        <v>=VLOOKUP(A16;'https://rhenusglobal.sharepoint.com/sites/TenderBrita/Freigegebene Dokumente/General/02. Respond Rates and Info/Respond/[CA_BRITA Internal Template v1.0.xlsx]FCL Export'!$A$1:$NJ$176;CQ2;0)</v>
      </c>
      <c r="CQ16" s="194"/>
      <c r="CR16" s="9" t="str">
        <f t="shared" si="47"/>
        <v>⚠</v>
      </c>
      <c r="CS16" s="238" t="str" cm="1">
        <f t="array" ref="CS16">IF(OR($I16="",$N16="")," ",_xlfn.IFS($AX16=""," ",$AW16=""," ",CV16=""," ",CV16=" "," ",AND($AX16&lt;&gt;"",$AX16&lt;&gt;" ",$AW16&lt;&gt;"",$AW16&lt;&gt;" ",CV16&lt;&gt;"",CV16&lt;&gt;" "),IF($AX16=$AW16,CV16,CV16/VLOOKUP(_xlfn.CONCAT($AX16,"/",$AW16),Currencies!$C$73:$D$955,2,FALSE))))</f>
        <v xml:space="preserve"> </v>
      </c>
      <c r="CT16" s="252" t="str">
        <f t="shared" si="48"/>
        <v>CV2</v>
      </c>
      <c r="CU16" s="252" t="str">
        <f t="shared" si="49"/>
        <v>=VLOOKUP(A16;'https://rhenusglobal.sharepoint.com/sites/TenderBrita/Freigegebene Dokumente/General/02. Respond Rates and Info/Respond/[CA_BRITA Internal Template v1.0.xlsx]FCL Export'!$A$1:$NJ$176;CV2;0)</v>
      </c>
      <c r="CV16" s="8" t="s">
        <v>98</v>
      </c>
      <c r="CW16" s="25" t="str">
        <f>IFERROR(IF(OR($I16="",$N16=""),"",'Units of measurement'!$A$2),"")</f>
        <v>/container</v>
      </c>
      <c r="CX16" s="11" t="str">
        <f t="shared" si="50"/>
        <v>⚠</v>
      </c>
      <c r="CY16" s="252" t="str">
        <f t="shared" si="51"/>
        <v>DA2</v>
      </c>
      <c r="CZ16" s="252" t="str">
        <f t="shared" si="52"/>
        <v>=VLOOKUP(A16;'https://rhenusglobal.sharepoint.com/sites/TenderBrita/Freigegebene Dokumente/General/02. Respond Rates and Info/Respond/[CA_BRITA Internal Template v1.0.xlsx]FCL Export'!$A$1:$NJ$176;DA2;0)</v>
      </c>
      <c r="DA16" s="10" t="s">
        <v>98</v>
      </c>
      <c r="DB16" s="9" t="str">
        <f t="shared" si="53"/>
        <v/>
      </c>
      <c r="DC16" s="252" t="str">
        <f t="shared" si="54"/>
        <v>DE2</v>
      </c>
      <c r="DD16" s="252" t="str">
        <f t="shared" si="55"/>
        <v>=VLOOKUP(A16;'https://rhenusglobal.sharepoint.com/sites/TenderBrita/Freigegebene Dokumente/General/02. Respond Rates and Info/Respond/[CA_BRITA Internal Template v1.0.xlsx]FCL Export'!$A$1:$NJ$176;DE2;0)</v>
      </c>
      <c r="DE16" s="8" t="s">
        <v>98</v>
      </c>
      <c r="DF16" s="252" t="str">
        <f t="shared" si="56"/>
        <v>DH2</v>
      </c>
      <c r="DG16" s="252" t="str">
        <f t="shared" si="57"/>
        <v>=VLOOKUP(A16;'https://rhenusglobal.sharepoint.com/sites/TenderBrita/Freigegebene Dokumente/General/02. Respond Rates and Info/Respond/[CA_BRITA Internal Template v1.0.xlsx]FCL Export'!$A$1:$NJ$176;DH2;0)</v>
      </c>
      <c r="DH16" s="164"/>
      <c r="DI16" s="252" t="str">
        <f t="shared" si="58"/>
        <v>DK2</v>
      </c>
      <c r="DJ16" s="252" t="str">
        <f t="shared" si="59"/>
        <v>=VLOOKUP(A16;'https://rhenusglobal.sharepoint.com/sites/TenderBrita/Freigegebene Dokumente/General/02. Respond Rates and Info/Respond/[CA_BRITA Internal Template v1.0.xlsx]FCL Export'!$A$1:$NJ$176;DK2;0)</v>
      </c>
      <c r="DK16" s="17"/>
      <c r="DL16" s="9" t="str">
        <f t="shared" si="60"/>
        <v/>
      </c>
      <c r="DM16" s="252" t="str">
        <f t="shared" si="61"/>
        <v>DO2</v>
      </c>
      <c r="DN16" s="252" t="str">
        <f t="shared" si="62"/>
        <v>=VLOOKUP(A16;'https://rhenusglobal.sharepoint.com/sites/TenderBrita/Freigegebene Dokumente/General/02. Respond Rates and Info/Respond/[CA_BRITA Internal Template v1.0.xlsx]FCL Export'!$A$1:$NJ$176;DO2;0)</v>
      </c>
      <c r="DO16" s="8" t="s">
        <v>98</v>
      </c>
      <c r="DP16" s="252" t="str">
        <f t="shared" si="63"/>
        <v>DR2</v>
      </c>
      <c r="DQ16" s="252" t="str">
        <f t="shared" si="64"/>
        <v>=VLOOKUP(A16;'https://rhenusglobal.sharepoint.com/sites/TenderBrita/Freigegebene Dokumente/General/02. Respond Rates and Info/Respond/[CA_BRITA Internal Template v1.0.xlsx]FCL Export'!$A$1:$NJ$176;DR2;0)</v>
      </c>
      <c r="DR16" s="163"/>
      <c r="DS16" s="252" t="str">
        <f t="shared" si="65"/>
        <v>DU2</v>
      </c>
      <c r="DT16" s="252" t="str">
        <f t="shared" si="66"/>
        <v>=VLOOKUP(A16;'https://rhenusglobal.sharepoint.com/sites/TenderBrita/Freigegebene Dokumente/General/02. Respond Rates and Info/Respond/[CA_BRITA Internal Template v1.0.xlsx]FCL Export'!$A$1:$NJ$176;DU2;0)</v>
      </c>
      <c r="DU16" s="18"/>
      <c r="DV16" s="201" t="str">
        <f t="shared" si="67"/>
        <v>USD</v>
      </c>
      <c r="DW16" s="239" t="s">
        <v>99</v>
      </c>
      <c r="DX16" s="11" t="str">
        <f t="shared" si="68"/>
        <v>⚠</v>
      </c>
      <c r="DY16" s="252" t="str">
        <f t="shared" si="69"/>
        <v>EA2</v>
      </c>
      <c r="DZ16" s="252" t="str">
        <f t="shared" si="70"/>
        <v>=VLOOKUP(A16;'https://rhenusglobal.sharepoint.com/sites/TenderBrita/Freigegebene Dokumente/General/02. Respond Rates and Info/Respond/[CA_BRITA Internal Template v1.0.xlsx]FCL Export'!$A$1:$NJ$176;EA2;0)</v>
      </c>
      <c r="EA16" s="15"/>
      <c r="EB16" s="11" t="str">
        <f t="shared" si="71"/>
        <v>⚠</v>
      </c>
      <c r="EC16" s="252" t="str">
        <f t="shared" si="72"/>
        <v>EE2</v>
      </c>
      <c r="ED16" s="252" t="str">
        <f t="shared" si="73"/>
        <v>=VLOOKUP(A16;'https://rhenusglobal.sharepoint.com/sites/TenderBrita/Freigegebene Dokumente/General/02. Respond Rates and Info/Respond/[CA_BRITA Internal Template v1.0.xlsx]FCL Export'!$A$1:$NJ$176;EE2;0)</v>
      </c>
      <c r="EE16" s="16"/>
      <c r="EF16" s="9" t="str">
        <f t="shared" si="74"/>
        <v>⚠</v>
      </c>
      <c r="EG16" s="252" t="str">
        <f t="shared" si="75"/>
        <v>EI2</v>
      </c>
      <c r="EH16" s="252" t="str">
        <f t="shared" si="76"/>
        <v>=VLOOKUP(A16;'https://rhenusglobal.sharepoint.com/sites/TenderBrita/Freigegebene Dokumente/General/02. Respond Rates and Info/Respond/[CA_BRITA Internal Template v1.0.xlsx]FCL Export'!$A$1:$NJ$176;EI2;0)</v>
      </c>
      <c r="EI16" s="33"/>
      <c r="EJ16" s="252" t="str">
        <f t="shared" si="77"/>
        <v>EL2</v>
      </c>
      <c r="EK16" s="252" t="str">
        <f t="shared" si="78"/>
        <v>=VLOOKUP(A16;'https://rhenusglobal.sharepoint.com/sites/TenderBrita/Freigegebene Dokumente/General/02. Respond Rates and Info/Respond/[CA_BRITA Internal Template v1.0.xlsx]FCL Export'!$A$1:$NJ$176;EL2;0)</v>
      </c>
      <c r="EL16" s="33"/>
      <c r="EM16" s="252" t="str">
        <f t="shared" si="79"/>
        <v>EO2</v>
      </c>
      <c r="EN16" s="252" t="str">
        <f t="shared" si="80"/>
        <v>=VLOOKUP(A16;'https://rhenusglobal.sharepoint.com/sites/TenderBrita/Freigegebene Dokumente/General/02. Respond Rates and Info/Respond/[CA_BRITA Internal Template v1.0.xlsx]FCL Export'!$A$1:$NJ$176;EO2;0)</v>
      </c>
      <c r="EO16" s="35"/>
      <c r="EP16" s="11" t="str">
        <f t="shared" si="81"/>
        <v>⚠</v>
      </c>
      <c r="EQ16" s="252" t="str">
        <f t="shared" si="82"/>
        <v>ES2</v>
      </c>
      <c r="ER16" s="252" t="str">
        <f t="shared" si="83"/>
        <v>=VLOOKUP(A16;'https://rhenusglobal.sharepoint.com/sites/TenderBrita/Freigegebene Dokumente/General/02. Respond Rates and Info/Respond/[CA_BRITA Internal Template v1.0.xlsx]FCL Export'!$A$1:$NJ$176;ES2;0)</v>
      </c>
      <c r="ES16" s="12" t="s">
        <v>98</v>
      </c>
      <c r="ET16" s="199">
        <v>36</v>
      </c>
      <c r="EU16" s="9" t="str">
        <f t="shared" si="84"/>
        <v>⚠</v>
      </c>
      <c r="EV16" s="252" t="str">
        <f t="shared" si="85"/>
        <v>EX2</v>
      </c>
      <c r="EW16" s="252" t="str">
        <f t="shared" si="86"/>
        <v>=VLOOKUP(A16;'https://rhenusglobal.sharepoint.com/sites/TenderBrita/Freigegebene Dokumente/General/02. Respond Rates and Info/Respond/[CA_BRITA Internal Template v1.0.xlsx]FCL Export'!$A$1:$NJ$176;EX2;0)</v>
      </c>
      <c r="EX16" s="166" t="s">
        <v>98</v>
      </c>
      <c r="EY16" s="9" t="str">
        <f t="shared" si="87"/>
        <v>⚠</v>
      </c>
      <c r="EZ16" s="252" t="str">
        <f t="shared" si="88"/>
        <v>FB2</v>
      </c>
      <c r="FA16" s="252" t="str">
        <f t="shared" si="89"/>
        <v>=VLOOKUP(A16;'https://rhenusglobal.sharepoint.com/sites/TenderBrita/Freigegebene Dokumente/General/02. Respond Rates and Info/Respond/[CA_BRITA Internal Template v1.0.xlsx]FCL Export'!$A$1:$NJ$176;FB2;0)</v>
      </c>
      <c r="FB16" s="23"/>
      <c r="FC16" s="252" t="str">
        <f t="shared" si="90"/>
        <v>FE2</v>
      </c>
      <c r="FD16" s="252" t="str">
        <f t="shared" si="91"/>
        <v>=VLOOKUP(A16;'https://rhenusglobal.sharepoint.com/sites/TenderBrita/Freigegebene Dokumente/General/02. Respond Rates and Info/Respond/[CA_BRITA Internal Template v1.0.xlsx]FCL Export'!$A$1:$NJ$176;FE2;0)</v>
      </c>
      <c r="FE16" s="29"/>
      <c r="FF16" s="252" t="str">
        <f t="shared" si="92"/>
        <v>FH2</v>
      </c>
      <c r="FG16" s="252" t="str">
        <f t="shared" si="93"/>
        <v>=VLOOKUP(A16;'https://rhenusglobal.sharepoint.com/sites/TenderBrita/Freigegebene Dokumente/General/02. Respond Rates and Info/Respond/[CA_BRITA Internal Template v1.0.xlsx]FCL Export'!$A$1:$NJ$176;FH2;0)</v>
      </c>
      <c r="FH16" s="29"/>
      <c r="FI16" s="200" t="s">
        <v>100</v>
      </c>
      <c r="FJ16" s="9" t="str">
        <f t="shared" si="94"/>
        <v>⚠</v>
      </c>
      <c r="FK16" s="252" t="str">
        <f t="shared" si="95"/>
        <v>FM2</v>
      </c>
      <c r="FL16" s="252" t="str">
        <f t="shared" si="96"/>
        <v>=VLOOKUP(A16;'https://rhenusglobal.sharepoint.com/sites/TenderBrita/Freigegebene Dokumente/General/02. Respond Rates and Info/Respond/[CA_BRITA Internal Template v1.0.xlsx]FCL Export'!$A$1:$NJ$176;FM2;0)</v>
      </c>
      <c r="FM16" s="12" t="s">
        <v>98</v>
      </c>
      <c r="FN16" s="26" t="s">
        <v>98</v>
      </c>
      <c r="FO16" s="28" t="s">
        <v>98</v>
      </c>
      <c r="FP16" s="339" t="s">
        <v>98</v>
      </c>
      <c r="FQ16" s="339" t="s">
        <v>98</v>
      </c>
      <c r="FR16" s="9" t="str">
        <f t="shared" si="97"/>
        <v>⚠</v>
      </c>
      <c r="FS16" s="238" t="str" cm="1">
        <f t="array" ref="FS16">IF(OR($I16="",$N16="")," ",_xlfn.IFS($DW16=""," ",$DV16=""," ",FV16=""," ",FV16=" "," ",AND($DW16&lt;&gt;"",$DW16&lt;&gt;" ",$DV16&lt;&gt;"",$DV16&lt;&gt;" ",FV16&lt;&gt;"",FV16&lt;&gt;" "),IF($DW16=$DV16,FV16,FV16/VLOOKUP(_xlfn.CONCAT($DW16,"/",$DV16),Currencies!$C$73:$D$955,2,FALSE))))</f>
        <v xml:space="preserve"> </v>
      </c>
      <c r="FT16" s="252" t="str">
        <f t="shared" si="98"/>
        <v>FV2</v>
      </c>
      <c r="FU16" s="252" t="str">
        <f t="shared" si="99"/>
        <v>=VLOOKUP(A16;'https://rhenusglobal.sharepoint.com/sites/TenderBrita/Freigegebene Dokumente/General/02. Respond Rates and Info/Respond/[CL_BRITA Internal Template v1.0.xlsx]FCL Import'!$A$1:$NJ$176;FV2;0)</v>
      </c>
      <c r="FV16" s="8" t="s">
        <v>98</v>
      </c>
      <c r="FW16" s="25" t="s">
        <v>2549</v>
      </c>
      <c r="FX16" s="9" t="str">
        <f t="shared" si="100"/>
        <v>⚠</v>
      </c>
      <c r="FY16" s="252" t="str">
        <f t="shared" si="101"/>
        <v>GA2</v>
      </c>
      <c r="FZ16" s="252" t="str">
        <f t="shared" si="102"/>
        <v>=VLOOKUP(A16;'https://rhenusglobal.sharepoint.com/sites/TenderBrita/Freigegebene Dokumente/General/02. Respond Rates and Info/Respond/[CA_BRITA Internal Template v1.0.xlsx]FCL Export'!$A$1:$NJ$176;GA2;0)</v>
      </c>
      <c r="GA16" s="12" t="s">
        <v>98</v>
      </c>
      <c r="GB16" s="26" t="s">
        <v>98</v>
      </c>
      <c r="GC16" s="28" t="s">
        <v>98</v>
      </c>
      <c r="GD16" s="339" t="s">
        <v>98</v>
      </c>
      <c r="GE16" s="339" t="s">
        <v>98</v>
      </c>
      <c r="GF16" s="9" t="str">
        <f t="shared" si="103"/>
        <v>⚠</v>
      </c>
      <c r="GG16" s="238" t="str" cm="1">
        <f t="array" ref="GG16">IF(OR($I16="",$N16="")," ",_xlfn.IFS($DW16=""," ",$DV16=""," ",GJ16=""," ",GJ16=" "," ",AND($DW16&lt;&gt;"",$DW16&lt;&gt;" ",$DV16&lt;&gt;"",$DV16&lt;&gt;" ",GJ16&lt;&gt;"",GJ16&lt;&gt;" "),IF($DW16=$DV16,GJ16,GJ16/VLOOKUP(_xlfn.CONCAT($DW16,"/",$DV16),Currencies!$C$73:$D$955,2,FALSE))))</f>
        <v xml:space="preserve"> </v>
      </c>
      <c r="GH16" s="252" t="str">
        <f t="shared" si="104"/>
        <v>GJ2</v>
      </c>
      <c r="GI16" s="252" t="str">
        <f t="shared" si="105"/>
        <v>=VLOOKUP(A16;'https://rhenusglobal.sharepoint.com/sites/TenderBrita/Freigegebene Dokumente/General/02. Respond Rates and Info/Respond/[CL_BRITA Internal Template v1.0.xlsx]FCL Import'!$A$1:$NJ$176;GJ2;0)</v>
      </c>
      <c r="GJ16" s="8" t="s">
        <v>98</v>
      </c>
      <c r="GK16" s="25" t="s">
        <v>2549</v>
      </c>
      <c r="GL16" s="11" t="str">
        <f t="shared" si="106"/>
        <v>⚠</v>
      </c>
      <c r="GM16" s="238" t="str" cm="1">
        <f t="array" ref="GM16">IF(OR($I16="",$N16="")," ",_xlfn.IFS($DW16=""," ",$DV16=""," ",GP16=""," ",GP16=" "," ",AND($DW16&lt;&gt;"",$DW16&lt;&gt;" ",$DV16&lt;&gt;"",$DV16&lt;&gt;" ",GP16&lt;&gt;"",GP16&lt;&gt;" "),IF($DW16=$DV16,GP16,GP16/VLOOKUP(_xlfn.CONCAT($DW16,"/",$DV16),Currencies!$C$73:$D$955,2,FALSE))))</f>
        <v xml:space="preserve"> </v>
      </c>
      <c r="GN16" s="252" t="str">
        <f t="shared" si="107"/>
        <v>GP2</v>
      </c>
      <c r="GO16" s="252" t="str">
        <f t="shared" si="108"/>
        <v>=VLOOKUP(A16;'https://rhenusglobal.sharepoint.com/sites/TenderBrita/Freigegebene Dokumente/General/02. Respond Rates and Info/Respond/[CA_BRITA Internal Template v1.0.xlsx]FCL Export'!$A$1:$NJ$176;GP2;0)</v>
      </c>
      <c r="GP16" s="8" t="s">
        <v>98</v>
      </c>
      <c r="GQ16" s="25" t="str">
        <f>IFERROR(IF(OR($I16="",$N16=""),"",'Units of measurement'!$A$2),"")</f>
        <v>/container</v>
      </c>
      <c r="GR16" s="252" t="str">
        <f t="shared" si="109"/>
        <v>GT2</v>
      </c>
      <c r="GS16" s="252" t="str">
        <f t="shared" si="110"/>
        <v>=VLOOKUP(A16;'https://rhenusglobal.sharepoint.com/sites/TenderBrita/Freigegebene Dokumente/General/02. Respond Rates and Info/Respond/[CA_BRITA Internal Template v1.0.xlsx]FCL Export'!$A$1:$NJ$176;GT2;0)</v>
      </c>
      <c r="GT16" s="31" t="s">
        <v>98</v>
      </c>
      <c r="GU16" s="252" t="str">
        <f t="shared" si="111"/>
        <v>GW2</v>
      </c>
      <c r="GV16" s="252" t="str">
        <f t="shared" si="112"/>
        <v>=VLOOKUP(A16;'https://rhenusglobal.sharepoint.com/sites/TenderBrita/Freigegebene Dokumente/General/02. Respond Rates and Info/Respond/[CA_BRITA Internal Template v1.0.xlsx]FCL Export'!$A$1:$NJ$176;GW2;0)</v>
      </c>
      <c r="GW16" s="32" t="s">
        <v>98</v>
      </c>
      <c r="GX16" s="11" t="str">
        <f t="shared" si="113"/>
        <v>⚠</v>
      </c>
      <c r="GY16" s="238" t="str" cm="1">
        <f t="array" ref="GY16">IF(OR($I16="",$N16="")," ",_xlfn.IFS($DW16=""," ",$DV16=""," ",HE16=""," ",HE16=" "," ",AND($DW16&lt;&gt;"",$DW16&lt;&gt;" ",$DV16&lt;&gt;"",$DV16&lt;&gt;" ",HE16&lt;&gt;"",HE16&lt;&gt;" "),IF($DW16=$DV16,HE16,HE16/VLOOKUP(_xlfn.CONCAT($DW16,"/",$DV16),Currencies!$C$73:$D$955,2,FALSE))))</f>
        <v xml:space="preserve"> </v>
      </c>
      <c r="GZ16" s="252" t="str">
        <f t="shared" si="114"/>
        <v>HB2</v>
      </c>
      <c r="HA16" s="252" t="str">
        <f t="shared" si="115"/>
        <v>=VLOOKUP(A16;'https://rhenusglobal.sharepoint.com/sites/TenderBrita/Freigegebene Dokumente/General/02. Respond Rates and Info/Respond/[CA_BRITA Internal Template v1.0.xlsx]FCL Export'!$A$1:$NJ$176;HB2;0)</v>
      </c>
      <c r="HB16" s="15"/>
      <c r="HC16" s="252" t="str">
        <f t="shared" si="116"/>
        <v>HE2</v>
      </c>
      <c r="HD16" s="252" t="str">
        <f t="shared" si="117"/>
        <v>=VLOOKUP(A16;'https://rhenusglobal.sharepoint.com/sites/TenderBrita/Freigegebene Dokumente/General/02. Respond Rates and Info/Respond/[CA_BRITA Internal Template v1.0.xlsx]FCL Export'!$A$1:$NJ$176;HE2;0)</v>
      </c>
      <c r="HE16" s="8" t="s">
        <v>98</v>
      </c>
      <c r="HF16" s="252" t="str">
        <f t="shared" si="118"/>
        <v>HH2</v>
      </c>
      <c r="HG16" s="252" t="str">
        <f t="shared" si="119"/>
        <v>=VLOOKUP(A16;'https://rhenusglobal.sharepoint.com/sites/TenderBrita/Freigegebene Dokumente/General/02. Respond Rates and Info/Respond/[CA_BRITA Internal Template v1.0.xlsx]FCL Export'!$A$1:$NJ$176;HH2;0)</v>
      </c>
      <c r="HH16" s="25" t="str">
        <f>IFERROR(IF(OR($I16="",$N16=""),"",'Units of measurement'!$A$2),"")</f>
        <v>/container</v>
      </c>
      <c r="HI16" s="252" t="str">
        <f t="shared" si="120"/>
        <v>HK2</v>
      </c>
      <c r="HJ16" s="252" t="str">
        <f t="shared" si="121"/>
        <v>=VLOOKUP(A16;'https://rhenusglobal.sharepoint.com/sites/TenderBrita/Freigegebene Dokumente/General/02. Respond Rates and Info/Respond/[CA_BRITA Internal Template v1.0.xlsx]FCL Export'!$A$1:$NJ$176;HK2;0)</v>
      </c>
      <c r="HK16" s="31" t="str">
        <f t="shared" si="122"/>
        <v xml:space="preserve"> </v>
      </c>
      <c r="HL16" s="252" t="str">
        <f t="shared" si="123"/>
        <v>HN2</v>
      </c>
      <c r="HM16" s="252" t="str">
        <f t="shared" si="124"/>
        <v>=VLOOKUP(A16;'https://rhenusglobal.sharepoint.com/sites/TenderBrita/Freigegebene Dokumente/General/02. Respond Rates and Info/Respond/[CA_BRITA Internal Template v1.0.xlsx]FCL Export'!$A$1:$NJ$176;HN2;0)</v>
      </c>
      <c r="HN16" s="32" t="str">
        <f t="shared" si="125"/>
        <v xml:space="preserve"> </v>
      </c>
      <c r="HO16" s="11" t="str">
        <f t="shared" si="126"/>
        <v>⚠</v>
      </c>
      <c r="HP16" s="238" t="str" cm="1">
        <f t="array" ref="HP16">IF(OR($I16="",$N16="")," ",_xlfn.IFS($DW16=""," ",$DV16=""," ",HV16=""," ",HV16=" "," ",AND($DW16&lt;&gt;"",$DW16&lt;&gt;" ",$DV16&lt;&gt;"",$DV16&lt;&gt;" ",HV16&lt;&gt;"",HV16&lt;&gt;" "),IF($DW16=$DV16,HV16,HV16/VLOOKUP(_xlfn.CONCAT($DW16,"/",$DV16),Currencies!$C$73:$D$955,2,FALSE))))</f>
        <v xml:space="preserve"> </v>
      </c>
      <c r="HQ16" s="252" t="str">
        <f t="shared" si="127"/>
        <v>HS2</v>
      </c>
      <c r="HR16" s="252" t="str">
        <f t="shared" si="128"/>
        <v>=VLOOKUP(A16;'https://rhenusglobal.sharepoint.com/sites/TenderBrita/Freigegebene Dokumente/General/02. Respond Rates and Info/Respond/[CA_BRITA Internal Template v1.0.xlsx]FCL Export'!$A$1:$NJ$176;HS2;0)</v>
      </c>
      <c r="HS16" s="15"/>
      <c r="HT16" s="252" t="str">
        <f t="shared" si="129"/>
        <v>HV2</v>
      </c>
      <c r="HU16" s="252" t="str">
        <f t="shared" si="130"/>
        <v>=VLOOKUP(A16;'https://rhenusglobal.sharepoint.com/sites/TenderBrita/Freigegebene Dokumente/General/02. Respond Rates and Info/Respond/[CA_BRITA Internal Template v1.0.xlsx]FCL Export'!$A$1:$NJ$176;HV2;0)</v>
      </c>
      <c r="HV16" s="8" t="s">
        <v>98</v>
      </c>
      <c r="HW16" s="252" t="str">
        <f t="shared" si="131"/>
        <v>HY2</v>
      </c>
      <c r="HX16" s="252" t="str">
        <f t="shared" si="132"/>
        <v>=VLOOKUP(A16;'https://rhenusglobal.sharepoint.com/sites/TenderBrita/Freigegebene Dokumente/General/02. Respond Rates and Info/Respond/[CA_BRITA Internal Template v1.0.xlsx]FCL Export'!$A$1:$NJ$176;HY2;0)</v>
      </c>
      <c r="HY16" s="25" t="str">
        <f>IFERROR(IF(OR($I16="",$N16=""),"",'Units of measurement'!$A$2),"")</f>
        <v>/container</v>
      </c>
      <c r="HZ16" s="252" t="str">
        <f t="shared" si="133"/>
        <v>IB2</v>
      </c>
      <c r="IA16" s="252" t="str">
        <f t="shared" si="134"/>
        <v>=VLOOKUP(A16;'https://rhenusglobal.sharepoint.com/sites/TenderBrita/Freigegebene Dokumente/General/02. Respond Rates and Info/Respond/[CA_BRITA Internal Template v1.0.xlsx]FCL Export'!$A$1:$NJ$176;IB2;0)</v>
      </c>
      <c r="IB16" s="31" t="str">
        <f t="shared" si="135"/>
        <v xml:space="preserve"> </v>
      </c>
      <c r="IC16" s="252" t="str">
        <f t="shared" si="136"/>
        <v>IE2</v>
      </c>
      <c r="ID16" s="252" t="str">
        <f t="shared" si="137"/>
        <v>=VLOOKUP(A16;'https://rhenusglobal.sharepoint.com/sites/TenderBrita/Freigegebene Dokumente/General/02. Respond Rates and Info/Respond/[CA_BRITA Internal Template v1.0.xlsx]FCL Export'!$A$1:$NJ$176;IE2;0)</v>
      </c>
      <c r="IE16" s="32" t="str">
        <f t="shared" si="138"/>
        <v xml:space="preserve"> </v>
      </c>
      <c r="IF16" s="9" t="str">
        <f t="shared" si="139"/>
        <v/>
      </c>
      <c r="IG16" s="252" t="str">
        <f t="shared" si="140"/>
        <v>II2</v>
      </c>
      <c r="IH16" s="252" t="str">
        <f t="shared" si="141"/>
        <v>=VLOOKUP(A16;'https://rhenusglobal.sharepoint.com/sites/TenderBrita/Freigegebene Dokumente/General/02. Respond Rates and Info/Respond/[CA_BRITA Internal Template v1.0.xlsx]FCL Export'!$A$1:$NJ$176;II2;0)</v>
      </c>
      <c r="II16" s="8" t="s">
        <v>98</v>
      </c>
      <c r="IJ16" s="252" t="str">
        <f t="shared" si="142"/>
        <v>IL2</v>
      </c>
      <c r="IK16" s="252" t="str">
        <f t="shared" si="143"/>
        <v>=VLOOKUP(A16;'https://rhenusglobal.sharepoint.com/sites/TenderBrita/Freigegebene Dokumente/General/02. Respond Rates and Info/Respond/[CA_BRITA Internal Template v1.0.xlsx]FCL Export'!$A$1:$NJ$176;IL2;0)</v>
      </c>
      <c r="IL16" s="164"/>
      <c r="IM16" s="252" t="str">
        <f t="shared" si="144"/>
        <v>IO2</v>
      </c>
      <c r="IN16" s="252" t="str">
        <f t="shared" si="145"/>
        <v>=VLOOKUP(A16;'https://rhenusglobal.sharepoint.com/sites/TenderBrita/Freigegebene Dokumente/General/02. Respond Rates and Info/Respond/[CA_BRITA Internal Template v1.0.xlsx]FCL Export'!$A$1:$NJ$176;IO2;0)</v>
      </c>
      <c r="IO16" s="17"/>
      <c r="IP16" s="9" t="str">
        <f t="shared" si="146"/>
        <v/>
      </c>
      <c r="IQ16" s="252" t="str">
        <f t="shared" si="147"/>
        <v>IS2</v>
      </c>
      <c r="IR16" s="252" t="str">
        <f t="shared" si="148"/>
        <v>=VLOOKUP(A16;'https://rhenusglobal.sharepoint.com/sites/TenderBrita/Freigegebene Dokumente/General/02. Respond Rates and Info/Respond/[CA_BRITA Internal Template v1.0.xlsx]FCL Export'!$A$1:$NJ$176;IS2;0)</v>
      </c>
      <c r="IS16" s="8" t="s">
        <v>98</v>
      </c>
      <c r="IT16" s="252" t="str">
        <f t="shared" si="149"/>
        <v>IV2</v>
      </c>
      <c r="IU16" s="252" t="str">
        <f t="shared" si="150"/>
        <v>=VLOOKUP(A16;'https://rhenusglobal.sharepoint.com/sites/TenderBrita/Freigegebene Dokumente/General/02. Respond Rates and Info/Respond/[CA_BRITA Internal Template v1.0.xlsx]FCL Export'!$A$1:$NJ$176;IV2;0)</v>
      </c>
      <c r="IV16" s="164"/>
      <c r="IW16" s="252" t="str">
        <f t="shared" si="151"/>
        <v>IY2</v>
      </c>
      <c r="IX16" s="252" t="str">
        <f t="shared" si="152"/>
        <v>=VLOOKUP(A16;'https://rhenusglobal.sharepoint.com/sites/TenderBrita/Freigegebene Dokumente/General/02. Respond Rates and Info/Respond/[CA_BRITA Internal Template v1.0.xlsx]FCL Export'!$A$1:$NJ$176;IY2;0)</v>
      </c>
      <c r="IY16" s="19"/>
      <c r="IZ16" s="201" t="s">
        <v>2518</v>
      </c>
      <c r="JA16" s="239" t="s">
        <v>99</v>
      </c>
      <c r="JB16" s="9" t="str">
        <f t="shared" si="186"/>
        <v>⚠</v>
      </c>
      <c r="JC16" s="238" t="str" cm="1">
        <f t="array" ref="JC16">IF(OR($I16="",$N16="")," ",_xlfn.IFS($JA16=""," ",$IZ16=""," ",JF16=""," ",JF16=" "," ",AND($JA16&lt;&gt;"",$JA16&lt;&gt;" ",$IZ16&lt;&gt;"",$IZ16&lt;&gt;" ",JF16&lt;&gt;"",JF16&lt;&gt;" "),IF($JA16=$IZ16,JF16,JF16/VLOOKUP(_xlfn.CONCAT($JA16,"/",$IZ16),Currencies!$C$73:$D$955,2,FALSE))))</f>
        <v xml:space="preserve"> </v>
      </c>
      <c r="JD16" s="252" t="str">
        <f t="shared" si="153"/>
        <v>JF2</v>
      </c>
      <c r="JE16" s="252" t="str">
        <f t="shared" si="154"/>
        <v>=VLOOKUP(A16;'https://rhenusglobal.sharepoint.com/sites/TenderBrita/Freigegebene Dokumente/General/02. Respond Rates and Info/Respond/[CL_BRITA Internal Template v1.0.xlsx]FCL Import'!$A$1:$NJ$176;JF2;0)</v>
      </c>
      <c r="JF16" s="8" t="s">
        <v>98</v>
      </c>
      <c r="JG16" s="25" t="str">
        <f>IFERROR(IF(OR($I16="",$N16=""),"",'Units of measurement'!$A$2),"")</f>
        <v>/container</v>
      </c>
      <c r="JH16" s="9" t="s">
        <v>2517</v>
      </c>
      <c r="JI16" s="238" t="str" cm="1">
        <f t="array" ref="JI16">IF(OR($I16="",$N16="")," ",_xlfn.IFS($JA16=""," ",$IZ16=""," ",JL16=""," ",JL16=" "," ",AND($JA16&lt;&gt;"",$JA16&lt;&gt;" ",$IZ16&lt;&gt;"",$IZ16&lt;&gt;" ",JL16&lt;&gt;"",JL16&lt;&gt;" "),IF($JA16=$IZ16,JL16,JL16/VLOOKUP(_xlfn.CONCAT($JA16,"/",$IZ16),Currencies!$C$73:$D$955,2,FALSE))))</f>
        <v xml:space="preserve"> </v>
      </c>
      <c r="JJ16" s="252" t="str">
        <f t="shared" si="155"/>
        <v>JL2</v>
      </c>
      <c r="JK16" s="252" t="str">
        <f t="shared" si="156"/>
        <v>=VLOOKUP(A16;'https://rhenusglobal.sharepoint.com/sites/TenderBrita/Freigegebene Dokumente/General/02. Respond Rates and Info/Respond/[CL_BRITA Internal Template v1.0.xlsx]FCL Import'!$A$1:$NJ$176;JL2;0)</v>
      </c>
      <c r="JL16" s="372" t="s">
        <v>98</v>
      </c>
      <c r="JM16" s="25" t="str">
        <f>IFERROR(IF(OR($I16="",$N16=""),"",'Units of measurement'!$A$2),"")</f>
        <v>/container</v>
      </c>
      <c r="JN16" s="9" t="s">
        <v>2517</v>
      </c>
      <c r="JO16" s="238" t="str" cm="1">
        <f t="array" ref="JO16">IF(OR($I16="",$N16="")," ",_xlfn.IFS($JA16=""," ",$IZ16=""," ",JR16=""," ",JR16=" "," ",AND($JA16&lt;&gt;"",$JA16&lt;&gt;" ",$IZ16&lt;&gt;"",$IZ16&lt;&gt;" ",JR16&lt;&gt;"",JR16&lt;&gt;" "),IF($JA16=$IZ16,JR16,JR16/VLOOKUP(_xlfn.CONCAT($JA16,"/",$IZ16),Currencies!$C$73:$D$955,2,FALSE))))</f>
        <v xml:space="preserve"> </v>
      </c>
      <c r="JP16" s="252" t="str">
        <f t="shared" si="157"/>
        <v>JR2</v>
      </c>
      <c r="JQ16" s="252" t="str">
        <f t="shared" si="158"/>
        <v>=VLOOKUP(A16;'https://rhenusglobal.sharepoint.com/sites/TenderBrita/Freigegebene Dokumente/General/02. Respond Rates and Info/Respond/[CL_BRITA Internal Template v1.0.xlsx]FCL Import'!$A$1:$NJ$176;JR2;0)</v>
      </c>
      <c r="JR16" s="372" t="s">
        <v>98</v>
      </c>
      <c r="JS16" s="25" t="str">
        <f>IFERROR(IF(OR($I16="",$N16=""),"",'Units of measurement'!$A$2),"")</f>
        <v>/container</v>
      </c>
      <c r="JT16" s="9" t="s">
        <v>2517</v>
      </c>
      <c r="JU16" s="238" t="str" cm="1">
        <f t="array" ref="JU16">IF(OR($I16="",$N16="")," ",_xlfn.IFS($JA16=""," ",$IZ16=""," ",JX16=""," ",JX16=" "," ",AND($JA16&lt;&gt;"",$JA16&lt;&gt;" ",$IZ16&lt;&gt;"",$IZ16&lt;&gt;" ",JX16&lt;&gt;"",JX16&lt;&gt;" "),IF($JA16=$IZ16,JX16,JX16/VLOOKUP(_xlfn.CONCAT($JA16,"/",$IZ16),Currencies!$C$73:$D$955,2,FALSE))))</f>
        <v xml:space="preserve"> </v>
      </c>
      <c r="JV16" s="252" t="str">
        <f t="shared" si="159"/>
        <v>JX2</v>
      </c>
      <c r="JW16" s="252" t="str">
        <f t="shared" si="160"/>
        <v>=VLOOKUP(A16;'https://rhenusglobal.sharepoint.com/sites/TenderBrita/Freigegebene Dokumente/General/02. Respond Rates and Info/Respond/[CL_BRITA Internal Template v1.0.xlsx]FCL Import'!$A$1:$NJ$176;JX2;0)</v>
      </c>
      <c r="JX16" s="372" t="s">
        <v>98</v>
      </c>
      <c r="JY16" s="25" t="str">
        <f>IFERROR(IF(OR($I16="",$N16=""),"",'Units of measurement'!$A$2),"")</f>
        <v>/container</v>
      </c>
      <c r="JZ16" s="9" t="s">
        <v>2517</v>
      </c>
      <c r="KA16" s="238" t="str" cm="1">
        <f t="array" ref="KA16">IF(OR($I16="",$N16="")," ",_xlfn.IFS($JA16=""," ",$IZ16=""," ",KD16=""," ",KD16=" "," ",AND($JA16&lt;&gt;"",$JA16&lt;&gt;" ",$IZ16&lt;&gt;"",$IZ16&lt;&gt;" ",KD16&lt;&gt;"",KD16&lt;&gt;" "),IF($JA16=$IZ16,KD16,KD16/VLOOKUP(_xlfn.CONCAT($JA16,"/",$IZ16),Currencies!$C$73:$D$955,2,FALSE))))</f>
        <v xml:space="preserve"> </v>
      </c>
      <c r="KB16" s="252" t="str">
        <f t="shared" si="161"/>
        <v>KD2</v>
      </c>
      <c r="KC16" s="252" t="str">
        <f t="shared" si="162"/>
        <v>=VLOOKUP(A16;'https://rhenusglobal.sharepoint.com/sites/TenderBrita/Freigegebene Dokumente/General/02. Respond Rates and Info/Respond/[CL_BRITA Internal Template v1.0.xlsx]FCL Import'!$A$1:$NJ$176;KD2;0)</v>
      </c>
      <c r="KD16" s="372" t="s">
        <v>98</v>
      </c>
      <c r="KE16" s="25" t="str">
        <f>IFERROR(IF(OR($I16="",$N16=""),"",'Units of measurement'!$A$2),"")</f>
        <v>/container</v>
      </c>
      <c r="KF16" s="11" t="s">
        <v>2517</v>
      </c>
      <c r="KG16" s="252" t="str">
        <f t="shared" si="163"/>
        <v>KI2</v>
      </c>
      <c r="KH16" s="252" t="str">
        <f t="shared" si="164"/>
        <v>=VLOOKUP(A16;'https://rhenusglobal.sharepoint.com/sites/TenderBrita/Freigegebene Dokumente/General/02. Respond Rates and Info/Respond/[CL_BRITA Internal Template v1.0.xlsx]FCL Import'!$A$1:$NJ$176;KI2;0)</v>
      </c>
      <c r="KI16" s="378" t="s">
        <v>98</v>
      </c>
      <c r="KJ16" s="9" t="str">
        <f t="shared" si="165"/>
        <v/>
      </c>
      <c r="KK16" s="252" t="str">
        <f t="shared" si="166"/>
        <v>KM2</v>
      </c>
      <c r="KL16" s="252" t="str">
        <f t="shared" si="167"/>
        <v>=VLOOKUP(A16;'https://rhenusglobal.sharepoint.com/sites/TenderBrita/Freigegebene Dokumente/General/02. Respond Rates and Info/Respond/[CL_BRITA Internal Template v1.0.xlsx]FCL Import'!$A$1:$NJ$176;KM2;0)</v>
      </c>
      <c r="KM16" s="8" t="s">
        <v>98</v>
      </c>
      <c r="KN16" s="252" t="str">
        <f t="shared" si="168"/>
        <v>KP2</v>
      </c>
      <c r="KO16" s="252" t="str">
        <f t="shared" si="169"/>
        <v>=VLOOKUP(A16;'https://rhenusglobal.sharepoint.com/sites/TenderBrita/Freigegebene Dokumente/General/02. Respond Rates and Info/Respond/[CL_BRITA Internal Template v1.0.xlsx]FCL Import'!$A$1:$NJ$176;KP2;0)</v>
      </c>
      <c r="KP16" s="164"/>
      <c r="KQ16" s="252" t="str">
        <f t="shared" si="170"/>
        <v>KS2</v>
      </c>
      <c r="KR16" s="252" t="str">
        <f t="shared" si="171"/>
        <v>=VLOOKUP(A16;'https://rhenusglobal.sharepoint.com/sites/TenderBrita/Freigegebene Dokumente/General/02. Respond Rates and Info/Respond/[CL_BRITA Internal Template v1.0.xlsx]FCL Import'!$A$1:$NJ$176;KS2;0)</v>
      </c>
      <c r="KS16" s="17"/>
      <c r="KT16" s="9" t="str">
        <f t="shared" si="172"/>
        <v/>
      </c>
      <c r="KU16" s="252" t="str">
        <f t="shared" si="173"/>
        <v>KW2</v>
      </c>
      <c r="KV16" s="252" t="str">
        <f t="shared" si="174"/>
        <v>=VLOOKUP(A16;'https://rhenusglobal.sharepoint.com/sites/TenderBrita/Freigegebene Dokumente/General/02. Respond Rates and Info/Respond/[CL_BRITA Internal Template v1.0.xlsx]FCL Import'!$A$1:$NJ$176;KW2;0)</v>
      </c>
      <c r="KW16" s="8" t="s">
        <v>98</v>
      </c>
      <c r="KX16" s="252" t="str">
        <f t="shared" si="175"/>
        <v>KZ2</v>
      </c>
      <c r="KY16" s="252" t="str">
        <f t="shared" si="176"/>
        <v>=VLOOKUP(A16;'https://rhenusglobal.sharepoint.com/sites/TenderBrita/Freigegebene Dokumente/General/02. Respond Rates and Info/Respond/[CL_BRITA Internal Template v1.0.xlsx]FCL Import'!$A$1:$NJ$176;KZ2;0)</v>
      </c>
      <c r="KZ16" s="164"/>
      <c r="LA16" s="252" t="str">
        <f t="shared" si="177"/>
        <v>LC2</v>
      </c>
      <c r="LB16" s="252" t="str">
        <f t="shared" si="178"/>
        <v>=VLOOKUP(A16;'https://rhenusglobal.sharepoint.com/sites/TenderBrita/Freigegebene Dokumente/General/02. Respond Rates and Info/Respond/[CL_BRITA Internal Template v1.0.xlsx]FCL Import'!$A$1:$NJ$176;LC2;0)</v>
      </c>
      <c r="LC16" s="19"/>
      <c r="LD16" s="201" t="s">
        <v>2518</v>
      </c>
      <c r="LE16" s="239" t="s">
        <v>99</v>
      </c>
      <c r="LF16" s="9" t="s">
        <v>2517</v>
      </c>
      <c r="LG16" s="238" t="str" cm="1">
        <f t="array" ref="LG16">IF(OR($I16="",$N16="")," ",_xlfn.IFS($AH16=""," ",$AG16=""," ",LL16=""," ",LL16=" "," ",AND($AH16&lt;&gt;"",$AH16&lt;&gt;" ",$AG16&lt;&gt;"",$AG16&lt;&gt;" ",LL16&lt;&gt;"",LL16&lt;&gt;" "),IF($AH16=$AG16,SUM(LL16,IF(OR(LK16="",LK16=" ",LJ16="Included"),0,LK16)),SUM(LL16,IF(OR(LK16="",LK16=" ",LJ16="Included"),0,LK16))/VLOOKUP(_xlfn.CONCAT($AH16,"/",$AG16),Currencies!$C$73:$D$955,2,FALSE))))</f>
        <v xml:space="preserve"> </v>
      </c>
      <c r="LH16" s="252" t="str">
        <f t="shared" si="179"/>
        <v>LL2</v>
      </c>
      <c r="LI16" s="259" t="str">
        <f t="shared" si="180"/>
        <v>=VLOOKUP(A16;'https://rhenusglobal.sharepoint.com/sites/TenderBrita/Freigegebene Dokumente/General/02. Respond Rates and Info/Respond/[CA_BRITA Internal Template v1.0.xlsx]FCL Export'!$A$1:$NJ$176;LL2;0)</v>
      </c>
      <c r="LJ16" s="379"/>
      <c r="LK16" s="333" t="s">
        <v>98</v>
      </c>
      <c r="LL16" s="380" t="s">
        <v>98</v>
      </c>
      <c r="LM16" s="25" t="str">
        <f>IFERROR(IF(OR($I16="",$N16=""),"",'Units of measurement'!$A$2),"")</f>
        <v>/container</v>
      </c>
      <c r="LN16" s="252" t="str">
        <f t="shared" si="181"/>
        <v>LP2</v>
      </c>
      <c r="LO16" s="252" t="str">
        <f t="shared" si="182"/>
        <v>=VLOOKUP(A16;'https://rhenusglobal.sharepoint.com/sites/TenderBrita/Freigegebene Dokumente/General/02. Respond Rates and Info/Respond/[CA_BRITA Internal Template v1.0.xlsx]FCL Export'!$A$1:$NJ$176;LP2;0)</v>
      </c>
      <c r="LP16" s="376"/>
      <c r="LQ16" s="252" t="str">
        <f t="shared" si="183"/>
        <v>LS2</v>
      </c>
      <c r="LR16" s="252" t="str">
        <f t="shared" si="184"/>
        <v>=VLOOKUP(A16;'https://rhenusglobal.sharepoint.com/sites/TenderBrita/Freigegebene Dokumente/General/02. Respond Rates and Info/Respond/[CA_BRITA Internal Template v1.0.xlsx]FCL Export'!$A$1:$NJ$176;LS2;0)</v>
      </c>
      <c r="LS16" s="381" t="s">
        <v>98</v>
      </c>
    </row>
    <row r="17" spans="1:331" ht="15" hidden="1" customHeight="1" x14ac:dyDescent="0.2">
      <c r="A17" s="46">
        <v>1847</v>
      </c>
      <c r="B17" s="250">
        <f>ROW()</f>
        <v>17</v>
      </c>
      <c r="C17" s="41" t="s">
        <v>2533</v>
      </c>
      <c r="D17" s="47" t="s">
        <v>2524</v>
      </c>
      <c r="E17" s="41" t="s">
        <v>2527</v>
      </c>
      <c r="F17" s="55" t="s">
        <v>2285</v>
      </c>
      <c r="G17" s="42" t="s">
        <v>2508</v>
      </c>
      <c r="H17" s="191" t="s">
        <v>2514</v>
      </c>
      <c r="I17" s="354" t="s">
        <v>102</v>
      </c>
      <c r="J17" s="357" t="s">
        <v>2553</v>
      </c>
      <c r="K17" s="41" t="s">
        <v>2292</v>
      </c>
      <c r="L17" s="48" t="s">
        <v>2320</v>
      </c>
      <c r="M17" s="49" t="s">
        <v>172</v>
      </c>
      <c r="N17" s="356" t="s">
        <v>277</v>
      </c>
      <c r="O17" s="357" t="s">
        <v>2468</v>
      </c>
      <c r="P17" s="47" t="s">
        <v>2349</v>
      </c>
      <c r="Q17" s="48" t="s">
        <v>2407</v>
      </c>
      <c r="R17" s="51" t="s">
        <v>95</v>
      </c>
      <c r="S17" s="52">
        <v>6</v>
      </c>
      <c r="T17" s="53">
        <f>IFERROR(IF(OR(R17="",S17=""),"",('FCL (No min.)'!S17*VLOOKUP('FCL (No min.)'!R17,containertype_table[#All],2,FALSE))),"")</f>
        <v>6</v>
      </c>
      <c r="U17" s="56">
        <v>10000</v>
      </c>
      <c r="V17" s="55" t="s">
        <v>2497</v>
      </c>
      <c r="W17" s="248" t="s">
        <v>104</v>
      </c>
      <c r="X17" s="337" t="s">
        <v>104</v>
      </c>
      <c r="Y17" s="24" t="s">
        <v>96</v>
      </c>
      <c r="Z17" s="24" t="str">
        <f t="shared" si="14"/>
        <v>A17;'</v>
      </c>
      <c r="AA17" s="251" t="s">
        <v>97</v>
      </c>
      <c r="AB17" s="24" t="str">
        <f t="shared" si="15"/>
        <v>CH</v>
      </c>
      <c r="AC17" s="24" t="str">
        <f t="shared" si="15"/>
        <v>CH</v>
      </c>
      <c r="AD17" s="24" t="str">
        <f t="shared" si="16"/>
        <v>BR</v>
      </c>
      <c r="AE17" s="24" t="s">
        <v>112</v>
      </c>
      <c r="AF17" s="24" t="s">
        <v>113</v>
      </c>
      <c r="AG17" s="201" t="s">
        <v>693</v>
      </c>
      <c r="AH17" s="239" t="s">
        <v>99</v>
      </c>
      <c r="AI17" s="9" t="str">
        <f t="shared" si="17"/>
        <v>✓</v>
      </c>
      <c r="AJ17" s="238" cm="1">
        <f t="array" ref="AJ17">IF(OR($I17="",$N17="")," ",_xlfn.IFS($AH17=""," ",$AG17=""," ",AO17=""," ",AO17=" "," ",AND($AH17&lt;&gt;"",$AH17&lt;&gt;" ",$AG17&lt;&gt;"",$AG17&lt;&gt;" ",AO17&lt;&gt;"",AO17&lt;&gt;" "),IF($AH17=$AG17,SUM(AO17,IF(OR(AN17="",AN17=" ",AM17="Included"),0,AN17)),SUM(AO17,IF(OR(AN17="",AN17=" ",AM17="Included"),0,AN17))/VLOOKUP(_xlfn.CONCAT($AH17,"/",$AG17),Currencies!$C$73:$D$955,2,FALSE))))</f>
        <v>1213.0862767805443</v>
      </c>
      <c r="AK17" s="252" t="str">
        <f t="shared" si="18"/>
        <v>AO2</v>
      </c>
      <c r="AL17" s="259" t="str">
        <f t="shared" si="19"/>
        <v>=VLOOKUP(A17;'https://rhenusglobal.sharepoint.com/sites/TenderBrita/Freigegebene Dokumente/General/02. Respond Rates and Info/Respond/[CH_BRITA Internal Template v1.0.xlsx]FCL Export'!$A$1:$NJ$176;AO2;0)</v>
      </c>
      <c r="AM17" s="331" t="s">
        <v>2552</v>
      </c>
      <c r="AN17" s="333" t="s">
        <v>98</v>
      </c>
      <c r="AO17" s="332">
        <v>1257</v>
      </c>
      <c r="AP17" s="25" t="str">
        <f>IFERROR(IF(OR($I17="",$N17=""),"",'Units of measurement'!$A$2),"")</f>
        <v>/container</v>
      </c>
      <c r="AQ17" s="252" t="str">
        <f t="shared" si="20"/>
        <v>AS2</v>
      </c>
      <c r="AR17" s="252" t="str">
        <f t="shared" si="21"/>
        <v>=VLOOKUP(A17;'https://rhenusglobal.sharepoint.com/sites/TenderBrita/Freigegebene Dokumente/General/02. Respond Rates and Info/Respond/[CH_BRITA Internal Template v1.0.xlsx]FCL Export'!$A$1:$NJ$176;AS2;0)</v>
      </c>
      <c r="AS17" s="17" t="s">
        <v>1271</v>
      </c>
      <c r="AT17" s="252" t="str">
        <f t="shared" si="22"/>
        <v>AV2</v>
      </c>
      <c r="AU17" s="252" t="str">
        <f t="shared" si="23"/>
        <v>=VLOOKUP(A17;'https://rhenusglobal.sharepoint.com/sites/TenderBrita/Freigegebene Dokumente/General/02. Respond Rates and Info/Respond/[CH_BRITA Internal Template v1.0.xlsx]FCL Export'!$A$1:$NJ$176;AV2;0)</v>
      </c>
      <c r="AV17" s="170">
        <v>3</v>
      </c>
      <c r="AW17" s="201" t="s">
        <v>693</v>
      </c>
      <c r="AX17" s="239" t="s">
        <v>99</v>
      </c>
      <c r="AY17" s="9" t="str">
        <f t="shared" si="24"/>
        <v>⚠</v>
      </c>
      <c r="AZ17" s="238" t="str" cm="1">
        <f t="array" ref="AZ17">IF(OR($I17="",$N17="")," ",_xlfn.IFS($AX17=""," ",$AW17=""," ",BC17=""," ",BC17=" "," ",AND($AX17&lt;&gt;"",$AX17&lt;&gt;" ",$AW17&lt;&gt;"",$AW17&lt;&gt;" ",BC17&lt;&gt;"",BC17&lt;&gt;" "),IF($AX17=$AW17,BC17,BC17/VLOOKUP(_xlfn.CONCAT($AX17,"/",$AW17),Currencies!$C$73:$D$955,2,FALSE))))</f>
        <v xml:space="preserve"> </v>
      </c>
      <c r="BA17" s="252" t="str">
        <f t="shared" si="25"/>
        <v>BC2</v>
      </c>
      <c r="BB17" s="252" t="str">
        <f t="shared" si="26"/>
        <v>=VLOOKUP(A17;'https://rhenusglobal.sharepoint.com/sites/TenderBrita/Freigegebene Dokumente/General/02. Respond Rates and Info/Respond/[CH_BRITA Internal Template v1.0.xlsx]FCL Export'!$A$1:$NJ$176;BC2;0)</v>
      </c>
      <c r="BC17" s="8" t="s">
        <v>98</v>
      </c>
      <c r="BD17" s="25" t="str">
        <f>IFERROR(IF(OR($I17="",$N17=""),"",'Units of measurement'!$A$2),"")</f>
        <v>/container</v>
      </c>
      <c r="BE17" s="9" t="str">
        <f t="shared" si="27"/>
        <v>⚠</v>
      </c>
      <c r="BF17" s="238" t="str" cm="1">
        <f t="array" ref="BF17">IF(OR($I17="",$N17="")," ",_xlfn.IFS($AX17=""," ",$AW17=""," ",BI17=""," ",BI17=" "," ",AND($AX17&lt;&gt;"",$AX17&lt;&gt;" ",$AW17&lt;&gt;"",$AW17&lt;&gt;" ",BI17&lt;&gt;"",BI17&lt;&gt;" "),IF($AX17=$AW17,BI17,BI17/VLOOKUP(_xlfn.CONCAT($AX17,"/",$AW17),Currencies!$C$73:$D$955,2,FALSE))))</f>
        <v xml:space="preserve"> </v>
      </c>
      <c r="BG17" s="252" t="str">
        <f t="shared" si="28"/>
        <v>BI2</v>
      </c>
      <c r="BH17" s="252" t="str">
        <f t="shared" si="29"/>
        <v>=VLOOKUP(A17;'https://rhenusglobal.sharepoint.com/sites/TenderBrita/Freigegebene Dokumente/General/02. Respond Rates and Info/Respond/[CH_BRITA Internal Template v1.0.xlsx]FCL Export'!$A$1:$NJ$176;BI2;0)</v>
      </c>
      <c r="BI17" s="8" t="s">
        <v>98</v>
      </c>
      <c r="BJ17" s="25" t="str">
        <f>IFERROR(IF(OR($I17="",$N17=""),"",'Units of measurement'!$A$2),"")</f>
        <v>/container</v>
      </c>
      <c r="BK17" s="9" t="str">
        <f t="shared" si="30"/>
        <v>⚠</v>
      </c>
      <c r="BL17" s="238" t="str" cm="1">
        <f t="array" ref="BL17">IF(OR($I17="",$N17="")," ",_xlfn.IFS($AX17=""," ",$AW17=""," ",BO17=""," ",BO17=" "," ",AND($AX17&lt;&gt;"",$AX17&lt;&gt;" ",$AW17&lt;&gt;"",$AW17&lt;&gt;" ",BO17&lt;&gt;"",BO17&lt;&gt;" "),IF($AX17=$AW17,BO17,BO17/VLOOKUP(_xlfn.CONCAT($AX17,"/",$AW17),Currencies!$C$73:$D$955,2,FALSE))))</f>
        <v xml:space="preserve"> </v>
      </c>
      <c r="BM17" s="252" t="str">
        <f t="shared" si="31"/>
        <v>BO2</v>
      </c>
      <c r="BN17" s="252" t="str">
        <f t="shared" si="32"/>
        <v>=VLOOKUP(A17;'https://rhenusglobal.sharepoint.com/sites/TenderBrita/Freigegebene Dokumente/General/02. Respond Rates and Info/Respond/[CH_BRITA Internal Template v1.0.xlsx]FCL Export'!$A$1:$NJ$176;BO2;0)</v>
      </c>
      <c r="BO17" s="8" t="s">
        <v>98</v>
      </c>
      <c r="BP17" s="25" t="str">
        <f>IFERROR(IF(OR($I17="",$N17=""),"",'Units of measurement'!$A$2),"")</f>
        <v>/container</v>
      </c>
      <c r="BQ17" s="9" t="str">
        <f t="shared" si="33"/>
        <v>✓</v>
      </c>
      <c r="BR17" s="238" cm="1">
        <f t="array" ref="BR17">IF(OR($I17="",$N17="")," ",_xlfn.IFS($AX17=""," ",$AW17=""," ",BU17=""," ",BU17=" "," ",AND($AX17&lt;&gt;"",$AX17&lt;&gt;" ",$AW17&lt;&gt;"",$AW17&lt;&gt;" ",BU17&lt;&gt;"",BU17&lt;&gt;" "),IF($AX17=$AW17,BU17,BU17/VLOOKUP(_xlfn.CONCAT($AX17,"/",$AW17),Currencies!$C$73:$D$955,2,FALSE))))</f>
        <v>36.672457054622662</v>
      </c>
      <c r="BS17" s="252" t="str">
        <f t="shared" si="34"/>
        <v>BU2</v>
      </c>
      <c r="BT17" s="252" t="str">
        <f t="shared" si="35"/>
        <v>=VLOOKUP(A17;'https://rhenusglobal.sharepoint.com/sites/TenderBrita/Freigegebene Dokumente/General/02. Respond Rates and Info/Respond/[CH_BRITA Internal Template v1.0.xlsx]FCL Export'!$A$1:$NJ$176;BU2;0)</v>
      </c>
      <c r="BU17" s="8">
        <v>38</v>
      </c>
      <c r="BV17" s="25" t="str">
        <f>IFERROR(IF(OR($I17="",$N17=""),"",'Units of measurement'!$A$2),"")</f>
        <v>/container</v>
      </c>
      <c r="BW17" s="9" t="str">
        <f t="shared" si="36"/>
        <v>⚠</v>
      </c>
      <c r="BX17" s="238" t="str" cm="1">
        <f t="array" ref="BX17">IF(OR($I17="",$N17="")," ",_xlfn.IFS($AX17=""," ",$AW17=""," ",CA17=""," ",CA17=" "," ",AND($AX17&lt;&gt;"",$AX17&lt;&gt;" ",$AW17&lt;&gt;"",$AW17&lt;&gt;" ",CA17&lt;&gt;"",CA17&lt;&gt;" "),IF($AX17=$AW17,CA17,CA17/VLOOKUP(_xlfn.CONCAT($AX17,"/",$AW17),Currencies!$C$73:$D$955,2,FALSE))))</f>
        <v xml:space="preserve"> </v>
      </c>
      <c r="BY17" s="252" t="str">
        <f t="shared" si="37"/>
        <v>CA2</v>
      </c>
      <c r="BZ17" s="252" t="str">
        <f t="shared" si="38"/>
        <v>=VLOOKUP(A17;'https://rhenusglobal.sharepoint.com/sites/TenderBrita/Freigegebene Dokumente/General/02. Respond Rates and Info/Respond/[CH_BRITA Internal Template v1.0.xlsx]FCL Export'!$A$1:$NJ$176;CA2;0)</v>
      </c>
      <c r="CA17" s="8" t="s">
        <v>98</v>
      </c>
      <c r="CB17" s="25" t="str">
        <f>IFERROR(IF(OR($I17="",$N17=""),"",'Units of measurement'!$A$2),"")</f>
        <v>/container</v>
      </c>
      <c r="CC17" s="9" t="str">
        <f t="shared" si="39"/>
        <v>✓</v>
      </c>
      <c r="CD17" s="238" cm="1">
        <f t="array" ref="CD17">IF(OR($I17="",$N17="")," ",_xlfn.IFS($AX17=""," ",$AW17=""," ",CG17=""," ",CG17=" "," ",AND($AX17&lt;&gt;"",$AX17&lt;&gt;" ",$AW17&lt;&gt;"",$AW17&lt;&gt;" ",CG17&lt;&gt;"",CG17&lt;&gt;" "),IF($AX17=$AW17,CG17,CG17/VLOOKUP(_xlfn.CONCAT($AX17,"/",$AW17),Currencies!$C$73:$D$955,2,FALSE))))</f>
        <v>26.056745801968731</v>
      </c>
      <c r="CE17" s="252" t="str">
        <f t="shared" si="40"/>
        <v>CG2</v>
      </c>
      <c r="CF17" s="252" t="str">
        <f t="shared" si="41"/>
        <v>=VLOOKUP(A17;'https://rhenusglobal.sharepoint.com/sites/TenderBrita/Freigegebene Dokumente/General/02. Respond Rates and Info/Respond/[CH_BRITA Internal Template v1.0.xlsx]FCL Export'!$A$1:$NJ$176;CG2;0)</v>
      </c>
      <c r="CG17" s="8">
        <v>27</v>
      </c>
      <c r="CH17" s="25" t="str">
        <f>IFERROR(IF(OR($I17="",$N17=""),"",'Units of measurement'!$A$2),"")</f>
        <v>/container</v>
      </c>
      <c r="CI17" s="9" t="str">
        <f t="shared" si="42"/>
        <v>⚠</v>
      </c>
      <c r="CJ17" s="238" t="str" cm="1">
        <f t="array" ref="CJ17">IF(OR($I17="",$N17="")," ",_xlfn.IFS($AX17=""," ",$AW17=""," ",CM17=""," ",CM17=" "," ",AND($AX17&lt;&gt;"",$AX17&lt;&gt;" ",$AW17&lt;&gt;"",$AW17&lt;&gt;" ",CM17&lt;&gt;"",CM17&lt;&gt;" "),IF($AX17=$AW17,CM17,CM17/VLOOKUP(_xlfn.CONCAT($AX17,"/",$AW17),Currencies!$C$73:$D$955,2,FALSE))))</f>
        <v xml:space="preserve"> </v>
      </c>
      <c r="CK17" s="252" t="str">
        <f t="shared" si="43"/>
        <v>CM2</v>
      </c>
      <c r="CL17" s="252" t="str">
        <f t="shared" si="44"/>
        <v>=VLOOKUP(A17;'https://rhenusglobal.sharepoint.com/sites/TenderBrita/Freigegebene Dokumente/General/02. Respond Rates and Info/Respond/[CH_BRITA Internal Template v1.0.xlsx]FCL Export'!$A$1:$NJ$176;CM2;0)</v>
      </c>
      <c r="CM17" s="8" t="s">
        <v>98</v>
      </c>
      <c r="CN17" s="25" t="str">
        <f>IFERROR(IF(OR($I17="",$N17=""),"",'Units of measurement'!$A$2),"")</f>
        <v>/container</v>
      </c>
      <c r="CO17" s="252" t="str">
        <f t="shared" si="45"/>
        <v>CQ2</v>
      </c>
      <c r="CP17" s="252" t="str">
        <f t="shared" si="46"/>
        <v>=VLOOKUP(A17;'https://rhenusglobal.sharepoint.com/sites/TenderBrita/Freigegebene Dokumente/General/02. Respond Rates and Info/Respond/[CH_BRITA Internal Template v1.0.xlsx]FCL Export'!$A$1:$NJ$176;CQ2;0)</v>
      </c>
      <c r="CQ17" s="194"/>
      <c r="CR17" s="9" t="str">
        <f t="shared" si="47"/>
        <v>⚠</v>
      </c>
      <c r="CS17" s="238" t="str" cm="1">
        <f t="array" ref="CS17">IF(OR($I17="",$N17="")," ",_xlfn.IFS($AX17=""," ",$AW17=""," ",CV17=""," ",CV17=" "," ",AND($AX17&lt;&gt;"",$AX17&lt;&gt;" ",$AW17&lt;&gt;"",$AW17&lt;&gt;" ",CV17&lt;&gt;"",CV17&lt;&gt;" "),IF($AX17=$AW17,CV17,CV17/VLOOKUP(_xlfn.CONCAT($AX17,"/",$AW17),Currencies!$C$73:$D$955,2,FALSE))))</f>
        <v xml:space="preserve"> </v>
      </c>
      <c r="CT17" s="252" t="str">
        <f t="shared" si="48"/>
        <v>CV2</v>
      </c>
      <c r="CU17" s="252" t="str">
        <f t="shared" si="49"/>
        <v>=VLOOKUP(A17;'https://rhenusglobal.sharepoint.com/sites/TenderBrita/Freigegebene Dokumente/General/02. Respond Rates and Info/Respond/[CH_BRITA Internal Template v1.0.xlsx]FCL Export'!$A$1:$NJ$176;CV2;0)</v>
      </c>
      <c r="CV17" s="8" t="s">
        <v>98</v>
      </c>
      <c r="CW17" s="25" t="str">
        <f>IFERROR(IF(OR($I17="",$N17=""),"",'Units of measurement'!$A$2),"")</f>
        <v>/container</v>
      </c>
      <c r="CX17" s="11" t="str">
        <f t="shared" si="50"/>
        <v>⚠</v>
      </c>
      <c r="CY17" s="252" t="str">
        <f t="shared" si="51"/>
        <v>DA2</v>
      </c>
      <c r="CZ17" s="252" t="str">
        <f t="shared" si="52"/>
        <v>=VLOOKUP(A17;'https://rhenusglobal.sharepoint.com/sites/TenderBrita/Freigegebene Dokumente/General/02. Respond Rates and Info/Respond/[CH_BRITA Internal Template v1.0.xlsx]FCL Export'!$A$1:$NJ$176;DA2;0)</v>
      </c>
      <c r="DA17" s="10" t="s">
        <v>98</v>
      </c>
      <c r="DB17" s="9" t="str">
        <f t="shared" si="53"/>
        <v/>
      </c>
      <c r="DC17" s="252" t="str">
        <f t="shared" si="54"/>
        <v>DE2</v>
      </c>
      <c r="DD17" s="252" t="str">
        <f t="shared" si="55"/>
        <v>=VLOOKUP(A17;'https://rhenusglobal.sharepoint.com/sites/TenderBrita/Freigegebene Dokumente/General/02. Respond Rates and Info/Respond/[CH_BRITA Internal Template v1.0.xlsx]FCL Export'!$A$1:$NJ$176;DE2;0)</v>
      </c>
      <c r="DE17" s="8" t="s">
        <v>98</v>
      </c>
      <c r="DF17" s="252" t="str">
        <f t="shared" si="56"/>
        <v>DH2</v>
      </c>
      <c r="DG17" s="252" t="str">
        <f t="shared" si="57"/>
        <v>=VLOOKUP(A17;'https://rhenusglobal.sharepoint.com/sites/TenderBrita/Freigegebene Dokumente/General/02. Respond Rates and Info/Respond/[CH_BRITA Internal Template v1.0.xlsx]FCL Export'!$A$1:$NJ$176;DH2;0)</v>
      </c>
      <c r="DH17" s="164"/>
      <c r="DI17" s="252" t="str">
        <f t="shared" si="58"/>
        <v>DK2</v>
      </c>
      <c r="DJ17" s="252" t="str">
        <f t="shared" si="59"/>
        <v>=VLOOKUP(A17;'https://rhenusglobal.sharepoint.com/sites/TenderBrita/Freigegebene Dokumente/General/02. Respond Rates and Info/Respond/[CH_BRITA Internal Template v1.0.xlsx]FCL Export'!$A$1:$NJ$176;DK2;0)</v>
      </c>
      <c r="DK17" s="17"/>
      <c r="DL17" s="9" t="str">
        <f t="shared" si="60"/>
        <v/>
      </c>
      <c r="DM17" s="252" t="str">
        <f t="shared" si="61"/>
        <v>DO2</v>
      </c>
      <c r="DN17" s="252" t="str">
        <f t="shared" si="62"/>
        <v>=VLOOKUP(A17;'https://rhenusglobal.sharepoint.com/sites/TenderBrita/Freigegebene Dokumente/General/02. Respond Rates and Info/Respond/[CH_BRITA Internal Template v1.0.xlsx]FCL Export'!$A$1:$NJ$176;DO2;0)</v>
      </c>
      <c r="DO17" s="8" t="s">
        <v>98</v>
      </c>
      <c r="DP17" s="252" t="str">
        <f t="shared" si="63"/>
        <v>DR2</v>
      </c>
      <c r="DQ17" s="252" t="str">
        <f t="shared" si="64"/>
        <v>=VLOOKUP(A17;'https://rhenusglobal.sharepoint.com/sites/TenderBrita/Freigegebene Dokumente/General/02. Respond Rates and Info/Respond/[CH_BRITA Internal Template v1.0.xlsx]FCL Export'!$A$1:$NJ$176;DR2;0)</v>
      </c>
      <c r="DR17" s="163"/>
      <c r="DS17" s="252" t="str">
        <f t="shared" si="65"/>
        <v>DU2</v>
      </c>
      <c r="DT17" s="252" t="str">
        <f t="shared" si="66"/>
        <v>=VLOOKUP(A17;'https://rhenusglobal.sharepoint.com/sites/TenderBrita/Freigegebene Dokumente/General/02. Respond Rates and Info/Respond/[CH_BRITA Internal Template v1.0.xlsx]FCL Export'!$A$1:$NJ$176;DU2;0)</v>
      </c>
      <c r="DU17" s="18"/>
      <c r="DV17" s="201" t="str">
        <f t="shared" si="67"/>
        <v>USD</v>
      </c>
      <c r="DW17" s="239" t="s">
        <v>99</v>
      </c>
      <c r="DX17" s="11" t="s">
        <v>2517</v>
      </c>
      <c r="DY17" s="252" t="str">
        <f t="shared" si="69"/>
        <v>EA2</v>
      </c>
      <c r="DZ17" s="252" t="str">
        <f t="shared" si="70"/>
        <v>=VLOOKUP(A17;'https://rhenusglobal.sharepoint.com/sites/TenderBrita/Freigegebene Dokumente/General/02. Respond Rates and Info/Respond/[CH_BRITA Internal Template v1.0.xlsx]FCL Export'!$A$1:$NJ$176;EA2;0)</v>
      </c>
      <c r="EA17" s="364"/>
      <c r="EB17" s="11" t="s">
        <v>2517</v>
      </c>
      <c r="EC17" s="252" t="str">
        <f t="shared" si="72"/>
        <v>EE2</v>
      </c>
      <c r="ED17" s="252" t="str">
        <f t="shared" si="73"/>
        <v>=VLOOKUP(A17;'https://rhenusglobal.sharepoint.com/sites/TenderBrita/Freigegebene Dokumente/General/02. Respond Rates and Info/Respond/[CH_BRITA Internal Template v1.0.xlsx]FCL Export'!$A$1:$NJ$176;EE2;0)</v>
      </c>
      <c r="EE17" s="365"/>
      <c r="EF17" s="9" t="s">
        <v>2517</v>
      </c>
      <c r="EG17" s="252" t="str">
        <f t="shared" si="75"/>
        <v>EI2</v>
      </c>
      <c r="EH17" s="252" t="str">
        <f t="shared" si="76"/>
        <v>=VLOOKUP(A17;'https://rhenusglobal.sharepoint.com/sites/TenderBrita/Freigegebene Dokumente/General/02. Respond Rates and Info/Respond/[CH_BRITA Internal Template v1.0.xlsx]FCL Export'!$A$1:$NJ$176;EI2;0)</v>
      </c>
      <c r="EI17" s="366"/>
      <c r="EJ17" s="252" t="str">
        <f t="shared" si="77"/>
        <v>EL2</v>
      </c>
      <c r="EK17" s="252" t="str">
        <f t="shared" si="78"/>
        <v>=VLOOKUP(A17;'https://rhenusglobal.sharepoint.com/sites/TenderBrita/Freigegebene Dokumente/General/02. Respond Rates and Info/Respond/[CH_BRITA Internal Template v1.0.xlsx]FCL Export'!$A$1:$NJ$176;EL2;0)</v>
      </c>
      <c r="EL17" s="33"/>
      <c r="EM17" s="252" t="str">
        <f t="shared" si="79"/>
        <v>EO2</v>
      </c>
      <c r="EN17" s="252" t="str">
        <f t="shared" si="80"/>
        <v>=VLOOKUP(A17;'https://rhenusglobal.sharepoint.com/sites/TenderBrita/Freigegebene Dokumente/General/02. Respond Rates and Info/Respond/[CH_BRITA Internal Template v1.0.xlsx]FCL Export'!$A$1:$NJ$176;EO2;0)</v>
      </c>
      <c r="EO17" s="35"/>
      <c r="EP17" s="11" t="s">
        <v>2517</v>
      </c>
      <c r="EQ17" s="252" t="str">
        <f t="shared" si="82"/>
        <v>ES2</v>
      </c>
      <c r="ER17" s="252" t="str">
        <f t="shared" si="83"/>
        <v>=VLOOKUP(A17;'https://rhenusglobal.sharepoint.com/sites/TenderBrita/Freigegebene Dokumente/General/02. Respond Rates and Info/Respond/[CH_BRITA Internal Template v1.0.xlsx]FCL Export'!$A$1:$NJ$176;ES2;0)</v>
      </c>
      <c r="ES17" s="367" t="s">
        <v>98</v>
      </c>
      <c r="ET17" s="199">
        <v>18</v>
      </c>
      <c r="EU17" s="9" t="s">
        <v>2517</v>
      </c>
      <c r="EV17" s="252" t="str">
        <f t="shared" si="85"/>
        <v>EX2</v>
      </c>
      <c r="EW17" s="252" t="str">
        <f t="shared" si="86"/>
        <v>=VLOOKUP(A17;'https://rhenusglobal.sharepoint.com/sites/TenderBrita/Freigegebene Dokumente/General/02. Respond Rates and Info/Respond/[CH_BRITA Internal Template v1.0.xlsx]FCL Export'!$A$1:$NJ$176;EX2;0)</v>
      </c>
      <c r="EX17" s="368" t="s">
        <v>98</v>
      </c>
      <c r="EY17" s="9" t="s">
        <v>2517</v>
      </c>
      <c r="EZ17" s="252" t="str">
        <f t="shared" si="88"/>
        <v>FB2</v>
      </c>
      <c r="FA17" s="252" t="str">
        <f t="shared" si="89"/>
        <v>=VLOOKUP(A17;'https://rhenusglobal.sharepoint.com/sites/TenderBrita/Freigegebene Dokumente/General/02. Respond Rates and Info/Respond/[CH_BRITA Internal Template v1.0.xlsx]FCL Export'!$A$1:$NJ$176;FB2;0)</v>
      </c>
      <c r="FB17" s="369"/>
      <c r="FC17" s="252" t="str">
        <f t="shared" si="90"/>
        <v>FE2</v>
      </c>
      <c r="FD17" s="252" t="str">
        <f t="shared" si="91"/>
        <v>=VLOOKUP(A17;'https://rhenusglobal.sharepoint.com/sites/TenderBrita/Freigegebene Dokumente/General/02. Respond Rates and Info/Respond/[CH_BRITA Internal Template v1.0.xlsx]FCL Export'!$A$1:$NJ$176;FE2;0)</v>
      </c>
      <c r="FE17" s="29"/>
      <c r="FF17" s="252" t="str">
        <f t="shared" si="92"/>
        <v>FH2</v>
      </c>
      <c r="FG17" s="252" t="str">
        <f t="shared" si="93"/>
        <v>=VLOOKUP(A17;'https://rhenusglobal.sharepoint.com/sites/TenderBrita/Freigegebene Dokumente/General/02. Respond Rates and Info/Respond/[CH_BRITA Internal Template v1.0.xlsx]FCL Export'!$A$1:$NJ$176;FH2;0)</v>
      </c>
      <c r="FH17" s="29"/>
      <c r="FI17" s="200" t="s">
        <v>100</v>
      </c>
      <c r="FJ17" s="9" t="s">
        <v>2517</v>
      </c>
      <c r="FK17" s="252" t="str">
        <f t="shared" si="95"/>
        <v>FM2</v>
      </c>
      <c r="FL17" s="252" t="str">
        <f t="shared" si="96"/>
        <v>=VLOOKUP(A17;'https://rhenusglobal.sharepoint.com/sites/TenderBrita/Freigegebene Dokumente/General/02. Respond Rates and Info/Respond/[CH_BRITA Internal Template v1.0.xlsx]FCL Export'!$A$1:$NJ$176;FM2;0)</v>
      </c>
      <c r="FM17" s="367" t="s">
        <v>98</v>
      </c>
      <c r="FN17" s="370" t="s">
        <v>98</v>
      </c>
      <c r="FO17" s="371" t="s">
        <v>98</v>
      </c>
      <c r="FP17" s="339">
        <v>10</v>
      </c>
      <c r="FQ17" s="339">
        <v>7</v>
      </c>
      <c r="FR17" s="9" t="str">
        <f t="shared" si="97"/>
        <v>⚠</v>
      </c>
      <c r="FS17" s="238" t="str" cm="1">
        <f t="array" ref="FS17">IF(OR($I17="",$N17="")," ",_xlfn.IFS($DW17=""," ",$DV17=""," ",FV17=""," ",FV17=" "," ",AND($DW17&lt;&gt;"",$DW17&lt;&gt;" ",$DV17&lt;&gt;"",$DV17&lt;&gt;" ",FV17&lt;&gt;"",FV17&lt;&gt;" "),IF($DW17=$DV17,FV17,FV17/VLOOKUP(_xlfn.CONCAT($DW17,"/",$DV17),Currencies!$C$73:$D$955,2,FALSE))))</f>
        <v xml:space="preserve"> </v>
      </c>
      <c r="FT17" s="252" t="str">
        <f t="shared" si="98"/>
        <v>FV2</v>
      </c>
      <c r="FU17" s="252" t="str">
        <f t="shared" si="99"/>
        <v>=VLOOKUP(A17;'https://rhenusglobal.sharepoint.com/sites/TenderBrita/Freigegebene Dokumente/General/02. Respond Rates and Info/Respond/[BR_BRITA Internal Template v1.0.xlsx]FCL Import'!$A$1:$NJ$176;FV2;0)</v>
      </c>
      <c r="FV17" s="8" t="s">
        <v>98</v>
      </c>
      <c r="FW17" s="25" t="s">
        <v>2549</v>
      </c>
      <c r="FX17" s="9" t="s">
        <v>2517</v>
      </c>
      <c r="FY17" s="252" t="str">
        <f t="shared" si="101"/>
        <v>GA2</v>
      </c>
      <c r="FZ17" s="252" t="str">
        <f t="shared" si="102"/>
        <v>=VLOOKUP(A17;'https://rhenusglobal.sharepoint.com/sites/TenderBrita/Freigegebene Dokumente/General/02. Respond Rates and Info/Respond/[CH_BRITA Internal Template v1.0.xlsx]FCL Export'!$A$1:$NJ$176;GA2;0)</v>
      </c>
      <c r="GA17" s="367" t="s">
        <v>98</v>
      </c>
      <c r="GB17" s="370" t="s">
        <v>98</v>
      </c>
      <c r="GC17" s="371" t="s">
        <v>98</v>
      </c>
      <c r="GD17" s="339">
        <v>10</v>
      </c>
      <c r="GE17" s="339">
        <v>7</v>
      </c>
      <c r="GF17" s="9" t="str">
        <f t="shared" si="103"/>
        <v>⚠</v>
      </c>
      <c r="GG17" s="238" t="str" cm="1">
        <f t="array" ref="GG17">IF(OR($I17="",$N17="")," ",_xlfn.IFS($DW17=""," ",$DV17=""," ",GJ17=""," ",GJ17=" "," ",AND($DW17&lt;&gt;"",$DW17&lt;&gt;" ",$DV17&lt;&gt;"",$DV17&lt;&gt;" ",GJ17&lt;&gt;"",GJ17&lt;&gt;" "),IF($DW17=$DV17,GJ17,GJ17/VLOOKUP(_xlfn.CONCAT($DW17,"/",$DV17),Currencies!$C$73:$D$955,2,FALSE))))</f>
        <v xml:space="preserve"> </v>
      </c>
      <c r="GH17" s="252" t="str">
        <f t="shared" si="104"/>
        <v>GJ2</v>
      </c>
      <c r="GI17" s="252" t="str">
        <f t="shared" si="105"/>
        <v>=VLOOKUP(A17;'https://rhenusglobal.sharepoint.com/sites/TenderBrita/Freigegebene Dokumente/General/02. Respond Rates and Info/Respond/[BR_BRITA Internal Template v1.0.xlsx]FCL Import'!$A$1:$NJ$176;GJ2;0)</v>
      </c>
      <c r="GJ17" s="8" t="s">
        <v>98</v>
      </c>
      <c r="GK17" s="25" t="s">
        <v>2549</v>
      </c>
      <c r="GL17" s="11" t="s">
        <v>2517</v>
      </c>
      <c r="GM17" s="238" t="str" cm="1">
        <f t="array" ref="GM17">IF(OR($I17="",$N17="")," ",_xlfn.IFS($DW17=""," ",$DV17=""," ",GP17=""," ",GP17=" "," ",AND($DW17&lt;&gt;"",$DW17&lt;&gt;" ",$DV17&lt;&gt;"",$DV17&lt;&gt;" ",GP17&lt;&gt;"",GP17&lt;&gt;" "),IF($DW17=$DV17,GP17,GP17/VLOOKUP(_xlfn.CONCAT($DW17,"/",$DV17),Currencies!$C$73:$D$955,2,FALSE))))</f>
        <v xml:space="preserve"> </v>
      </c>
      <c r="GN17" s="252" t="str">
        <f t="shared" si="107"/>
        <v>GP2</v>
      </c>
      <c r="GO17" s="252" t="str">
        <f t="shared" si="108"/>
        <v>=VLOOKUP(A17;'https://rhenusglobal.sharepoint.com/sites/TenderBrita/Freigegebene Dokumente/General/02. Respond Rates and Info/Respond/[CH_BRITA Internal Template v1.0.xlsx]FCL Export'!$A$1:$NJ$176;GP2;0)</v>
      </c>
      <c r="GP17" s="372" t="s">
        <v>98</v>
      </c>
      <c r="GQ17" s="25" t="str">
        <f>IFERROR(IF(OR($I17="",$N17=""),"",'Units of measurement'!$A$2),"")</f>
        <v>/container</v>
      </c>
      <c r="GR17" s="252" t="str">
        <f t="shared" si="109"/>
        <v>GT2</v>
      </c>
      <c r="GS17" s="252" t="str">
        <f t="shared" si="110"/>
        <v>=VLOOKUP(A17;'https://rhenusglobal.sharepoint.com/sites/TenderBrita/Freigegebene Dokumente/General/02. Respond Rates and Info/Respond/[CH_BRITA Internal Template v1.0.xlsx]FCL Export'!$A$1:$NJ$176;GT2;0)</v>
      </c>
      <c r="GT17" s="373" t="s">
        <v>98</v>
      </c>
      <c r="GU17" s="252" t="str">
        <f t="shared" si="111"/>
        <v>GW2</v>
      </c>
      <c r="GV17" s="252" t="str">
        <f t="shared" si="112"/>
        <v>=VLOOKUP(A17;'https://rhenusglobal.sharepoint.com/sites/TenderBrita/Freigegebene Dokumente/General/02. Respond Rates and Info/Respond/[CH_BRITA Internal Template v1.0.xlsx]FCL Export'!$A$1:$NJ$176;GW2;0)</v>
      </c>
      <c r="GW17" s="374" t="s">
        <v>98</v>
      </c>
      <c r="GX17" s="11" t="s">
        <v>2517</v>
      </c>
      <c r="GY17" s="238" t="str" cm="1">
        <f t="array" ref="GY17">IF(OR($I17="",$N17="")," ",_xlfn.IFS($DW17=""," ",$DV17=""," ",HE17=""," ",HE17=" "," ",AND($DW17&lt;&gt;"",$DW17&lt;&gt;" ",$DV17&lt;&gt;"",$DV17&lt;&gt;" ",HE17&lt;&gt;"",HE17&lt;&gt;" "),IF($DW17=$DV17,HE17,HE17/VLOOKUP(_xlfn.CONCAT($DW17,"/",$DV17),Currencies!$C$73:$D$955,2,FALSE))))</f>
        <v xml:space="preserve"> </v>
      </c>
      <c r="GZ17" s="252" t="str">
        <f t="shared" si="114"/>
        <v>HB2</v>
      </c>
      <c r="HA17" s="252" t="str">
        <f t="shared" si="115"/>
        <v>=VLOOKUP(A17;'https://rhenusglobal.sharepoint.com/sites/TenderBrita/Freigegebene Dokumente/General/02. Respond Rates and Info/Respond/[CH_BRITA Internal Template v1.0.xlsx]FCL Export'!$A$1:$NJ$176;HB2;0)</v>
      </c>
      <c r="HB17" s="364"/>
      <c r="HC17" s="252" t="str">
        <f t="shared" si="116"/>
        <v>HE2</v>
      </c>
      <c r="HD17" s="252" t="str">
        <f t="shared" si="117"/>
        <v>=VLOOKUP(A17;'https://rhenusglobal.sharepoint.com/sites/TenderBrita/Freigegebene Dokumente/General/02. Respond Rates and Info/Respond/[CH_BRITA Internal Template v1.0.xlsx]FCL Export'!$A$1:$NJ$176;HE2;0)</v>
      </c>
      <c r="HE17" s="8" t="s">
        <v>98</v>
      </c>
      <c r="HF17" s="252" t="str">
        <f t="shared" si="118"/>
        <v>HH2</v>
      </c>
      <c r="HG17" s="252" t="str">
        <f t="shared" si="119"/>
        <v>=VLOOKUP(A17;'https://rhenusglobal.sharepoint.com/sites/TenderBrita/Freigegebene Dokumente/General/02. Respond Rates and Info/Respond/[CH_BRITA Internal Template v1.0.xlsx]FCL Export'!$A$1:$NJ$176;HH2;0)</v>
      </c>
      <c r="HH17" s="25" t="str">
        <f>IFERROR(IF(OR($I17="",$N17=""),"",'Units of measurement'!$A$2),"")</f>
        <v>/container</v>
      </c>
      <c r="HI17" s="252" t="str">
        <f t="shared" si="120"/>
        <v>HK2</v>
      </c>
      <c r="HJ17" s="252" t="str">
        <f t="shared" si="121"/>
        <v>=VLOOKUP(A17;'https://rhenusglobal.sharepoint.com/sites/TenderBrita/Freigegebene Dokumente/General/02. Respond Rates and Info/Respond/[CH_BRITA Internal Template v1.0.xlsx]FCL Export'!$A$1:$NJ$176;HK2;0)</v>
      </c>
      <c r="HK17" s="31" t="str">
        <f t="shared" si="122"/>
        <v xml:space="preserve"> </v>
      </c>
      <c r="HL17" s="252" t="str">
        <f t="shared" si="123"/>
        <v>HN2</v>
      </c>
      <c r="HM17" s="252" t="str">
        <f t="shared" si="124"/>
        <v>=VLOOKUP(A17;'https://rhenusglobal.sharepoint.com/sites/TenderBrita/Freigegebene Dokumente/General/02. Respond Rates and Info/Respond/[CH_BRITA Internal Template v1.0.xlsx]FCL Export'!$A$1:$NJ$176;HN2;0)</v>
      </c>
      <c r="HN17" s="32" t="str">
        <f t="shared" si="125"/>
        <v xml:space="preserve"> </v>
      </c>
      <c r="HO17" s="11" t="s">
        <v>2517</v>
      </c>
      <c r="HP17" s="238" t="str" cm="1">
        <f t="array" ref="HP17">IF(OR($I17="",$N17="")," ",_xlfn.IFS($DW17=""," ",$DV17=""," ",HV17=""," ",HV17=" "," ",AND($DW17&lt;&gt;"",$DW17&lt;&gt;" ",$DV17&lt;&gt;"",$DV17&lt;&gt;" ",HV17&lt;&gt;"",HV17&lt;&gt;" "),IF($DW17=$DV17,HV17,HV17/VLOOKUP(_xlfn.CONCAT($DW17,"/",$DV17),Currencies!$C$73:$D$955,2,FALSE))))</f>
        <v xml:space="preserve"> </v>
      </c>
      <c r="HQ17" s="252" t="str">
        <f t="shared" si="127"/>
        <v>HS2</v>
      </c>
      <c r="HR17" s="252" t="str">
        <f t="shared" si="128"/>
        <v>=VLOOKUP(A17;'https://rhenusglobal.sharepoint.com/sites/TenderBrita/Freigegebene Dokumente/General/02. Respond Rates and Info/Respond/[CH_BRITA Internal Template v1.0.xlsx]FCL Export'!$A$1:$NJ$176;HS2;0)</v>
      </c>
      <c r="HS17" s="364"/>
      <c r="HT17" s="252" t="str">
        <f t="shared" si="129"/>
        <v>HV2</v>
      </c>
      <c r="HU17" s="252" t="str">
        <f t="shared" si="130"/>
        <v>=VLOOKUP(A17;'https://rhenusglobal.sharepoint.com/sites/TenderBrita/Freigegebene Dokumente/General/02. Respond Rates and Info/Respond/[CH_BRITA Internal Template v1.0.xlsx]FCL Export'!$A$1:$NJ$176;HV2;0)</v>
      </c>
      <c r="HV17" s="8" t="s">
        <v>98</v>
      </c>
      <c r="HW17" s="252" t="str">
        <f t="shared" si="131"/>
        <v>HY2</v>
      </c>
      <c r="HX17" s="252" t="str">
        <f t="shared" si="132"/>
        <v>=VLOOKUP(A17;'https://rhenusglobal.sharepoint.com/sites/TenderBrita/Freigegebene Dokumente/General/02. Respond Rates and Info/Respond/[CH_BRITA Internal Template v1.0.xlsx]FCL Export'!$A$1:$NJ$176;HY2;0)</v>
      </c>
      <c r="HY17" s="25" t="str">
        <f>IFERROR(IF(OR($I17="",$N17=""),"",'Units of measurement'!$A$2),"")</f>
        <v>/container</v>
      </c>
      <c r="HZ17" s="252" t="str">
        <f t="shared" si="133"/>
        <v>IB2</v>
      </c>
      <c r="IA17" s="252" t="str">
        <f t="shared" si="134"/>
        <v>=VLOOKUP(A17;'https://rhenusglobal.sharepoint.com/sites/TenderBrita/Freigegebene Dokumente/General/02. Respond Rates and Info/Respond/[CH_BRITA Internal Template v1.0.xlsx]FCL Export'!$A$1:$NJ$176;IB2;0)</v>
      </c>
      <c r="IB17" s="31" t="str">
        <f t="shared" si="135"/>
        <v xml:space="preserve"> </v>
      </c>
      <c r="IC17" s="252" t="str">
        <f t="shared" si="136"/>
        <v>IE2</v>
      </c>
      <c r="ID17" s="252" t="str">
        <f t="shared" si="137"/>
        <v>=VLOOKUP(A17;'https://rhenusglobal.sharepoint.com/sites/TenderBrita/Freigegebene Dokumente/General/02. Respond Rates and Info/Respond/[CH_BRITA Internal Template v1.0.xlsx]FCL Export'!$A$1:$NJ$176;IE2;0)</v>
      </c>
      <c r="IE17" s="32" t="str">
        <f t="shared" si="138"/>
        <v xml:space="preserve"> </v>
      </c>
      <c r="IF17" s="9" t="str">
        <f t="shared" si="139"/>
        <v/>
      </c>
      <c r="IG17" s="252" t="str">
        <f t="shared" si="140"/>
        <v>II2</v>
      </c>
      <c r="IH17" s="252" t="str">
        <f t="shared" si="141"/>
        <v>=VLOOKUP(A17;'https://rhenusglobal.sharepoint.com/sites/TenderBrita/Freigegebene Dokumente/General/02. Respond Rates and Info/Respond/[CH_BRITA Internal Template v1.0.xlsx]FCL Export'!$A$1:$NJ$176;II2;0)</v>
      </c>
      <c r="II17" s="372" t="s">
        <v>98</v>
      </c>
      <c r="IJ17" s="252" t="str">
        <f t="shared" si="142"/>
        <v>IL2</v>
      </c>
      <c r="IK17" s="252" t="str">
        <f t="shared" si="143"/>
        <v>=VLOOKUP(A17;'https://rhenusglobal.sharepoint.com/sites/TenderBrita/Freigegebene Dokumente/General/02. Respond Rates and Info/Respond/[CH_BRITA Internal Template v1.0.xlsx]FCL Export'!$A$1:$NJ$176;IL2;0)</v>
      </c>
      <c r="IL17" s="375"/>
      <c r="IM17" s="252" t="str">
        <f t="shared" si="144"/>
        <v>IO2</v>
      </c>
      <c r="IN17" s="252" t="str">
        <f t="shared" si="145"/>
        <v>=VLOOKUP(A17;'https://rhenusglobal.sharepoint.com/sites/TenderBrita/Freigegebene Dokumente/General/02. Respond Rates and Info/Respond/[CH_BRITA Internal Template v1.0.xlsx]FCL Export'!$A$1:$NJ$176;IO2;0)</v>
      </c>
      <c r="IO17" s="376"/>
      <c r="IP17" s="9" t="str">
        <f t="shared" si="146"/>
        <v/>
      </c>
      <c r="IQ17" s="252" t="str">
        <f t="shared" si="147"/>
        <v>IS2</v>
      </c>
      <c r="IR17" s="252" t="str">
        <f t="shared" si="148"/>
        <v>=VLOOKUP(A17;'https://rhenusglobal.sharepoint.com/sites/TenderBrita/Freigegebene Dokumente/General/02. Respond Rates and Info/Respond/[CH_BRITA Internal Template v1.0.xlsx]FCL Export'!$A$1:$NJ$176;IS2;0)</v>
      </c>
      <c r="IS17" s="372" t="s">
        <v>98</v>
      </c>
      <c r="IT17" s="252" t="str">
        <f t="shared" si="149"/>
        <v>IV2</v>
      </c>
      <c r="IU17" s="252" t="str">
        <f t="shared" si="150"/>
        <v>=VLOOKUP(A17;'https://rhenusglobal.sharepoint.com/sites/TenderBrita/Freigegebene Dokumente/General/02. Respond Rates and Info/Respond/[CH_BRITA Internal Template v1.0.xlsx]FCL Export'!$A$1:$NJ$176;IV2;0)</v>
      </c>
      <c r="IV17" s="375"/>
      <c r="IW17" s="252" t="str">
        <f t="shared" si="151"/>
        <v>IY2</v>
      </c>
      <c r="IX17" s="252" t="str">
        <f t="shared" si="152"/>
        <v>=VLOOKUP(A17;'https://rhenusglobal.sharepoint.com/sites/TenderBrita/Freigegebene Dokumente/General/02. Respond Rates and Info/Respond/[CH_BRITA Internal Template v1.0.xlsx]FCL Export'!$A$1:$NJ$176;IY2;0)</v>
      </c>
      <c r="IY17" s="377"/>
      <c r="IZ17" s="201" t="s">
        <v>279</v>
      </c>
      <c r="JA17" s="239" t="s">
        <v>99</v>
      </c>
      <c r="JB17" s="9" t="s">
        <v>2517</v>
      </c>
      <c r="JC17" s="238" t="str" cm="1">
        <f t="array" ref="JC17">IF(OR($I17="",$N17="")," ",_xlfn.IFS($JA17=""," ",$IZ17=""," ",JF17=""," ",JF17=" "," ",AND($JA17&lt;&gt;"",$JA17&lt;&gt;" ",$IZ17&lt;&gt;"",$IZ17&lt;&gt;" ",JF17&lt;&gt;"",JF17&lt;&gt;" "),IF($JA17=$IZ17,JF17,JF17/VLOOKUP(_xlfn.CONCAT($JA17,"/",$IZ17),Currencies!$C$73:$D$955,2,FALSE))))</f>
        <v xml:space="preserve"> </v>
      </c>
      <c r="JD17" s="252" t="str">
        <f t="shared" si="153"/>
        <v>JF2</v>
      </c>
      <c r="JE17" s="252" t="str">
        <f t="shared" si="154"/>
        <v>=VLOOKUP(A17;'https://rhenusglobal.sharepoint.com/sites/TenderBrita/Freigegebene Dokumente/General/02. Respond Rates and Info/Respond/[BR_BRITA Internal Template v1.0.xlsx]FCL Import'!$A$1:$NJ$176;JF2;0)</v>
      </c>
      <c r="JF17" s="362" t="s">
        <v>98</v>
      </c>
      <c r="JG17" s="25" t="str">
        <f>IFERROR(IF(OR($I17="",$N17=""),"",'Units of measurement'!$A$2),"")</f>
        <v>/container</v>
      </c>
      <c r="JH17" s="9" t="s">
        <v>2517</v>
      </c>
      <c r="JI17" s="238" t="str" cm="1">
        <f t="array" ref="JI17">IF(OR($I17="",$N17="")," ",_xlfn.IFS($JA17=""," ",$IZ17=""," ",JL17=""," ",JL17=" "," ",AND($JA17&lt;&gt;"",$JA17&lt;&gt;" ",$IZ17&lt;&gt;"",$IZ17&lt;&gt;" ",JL17&lt;&gt;"",JL17&lt;&gt;" "),IF($JA17=$IZ17,JL17,JL17/VLOOKUP(_xlfn.CONCAT($JA17,"/",$IZ17),Currencies!$C$73:$D$955,2,FALSE))))</f>
        <v xml:space="preserve"> </v>
      </c>
      <c r="JJ17" s="252" t="str">
        <f t="shared" si="155"/>
        <v>JL2</v>
      </c>
      <c r="JK17" s="252" t="str">
        <f t="shared" si="156"/>
        <v>=VLOOKUP(A17;'https://rhenusglobal.sharepoint.com/sites/TenderBrita/Freigegebene Dokumente/General/02. Respond Rates and Info/Respond/[BR_BRITA Internal Template v1.0.xlsx]FCL Import'!$A$1:$NJ$176;JL2;0)</v>
      </c>
      <c r="JL17" s="372" t="s">
        <v>98</v>
      </c>
      <c r="JM17" s="25" t="str">
        <f>IFERROR(IF(OR($I17="",$N17=""),"",'Units of measurement'!$A$2),"")</f>
        <v>/container</v>
      </c>
      <c r="JN17" s="9" t="s">
        <v>2517</v>
      </c>
      <c r="JO17" s="238" t="str" cm="1">
        <f t="array" ref="JO17">IF(OR($I17="",$N17="")," ",_xlfn.IFS($JA17=""," ",$IZ17=""," ",JR17=""," ",JR17=" "," ",AND($JA17&lt;&gt;"",$JA17&lt;&gt;" ",$IZ17&lt;&gt;"",$IZ17&lt;&gt;" ",JR17&lt;&gt;"",JR17&lt;&gt;" "),IF($JA17=$IZ17,JR17,JR17/VLOOKUP(_xlfn.CONCAT($JA17,"/",$IZ17),Currencies!$C$73:$D$955,2,FALSE))))</f>
        <v xml:space="preserve"> </v>
      </c>
      <c r="JP17" s="252" t="str">
        <f t="shared" si="157"/>
        <v>JR2</v>
      </c>
      <c r="JQ17" s="252" t="str">
        <f t="shared" si="158"/>
        <v>=VLOOKUP(A17;'https://rhenusglobal.sharepoint.com/sites/TenderBrita/Freigegebene Dokumente/General/02. Respond Rates and Info/Respond/[BR_BRITA Internal Template v1.0.xlsx]FCL Import'!$A$1:$NJ$176;JR2;0)</v>
      </c>
      <c r="JR17" s="372" t="s">
        <v>98</v>
      </c>
      <c r="JS17" s="25" t="str">
        <f>IFERROR(IF(OR($I17="",$N17=""),"",'Units of measurement'!$A$2),"")</f>
        <v>/container</v>
      </c>
      <c r="JT17" s="9" t="s">
        <v>2517</v>
      </c>
      <c r="JU17" s="238" t="str" cm="1">
        <f t="array" ref="JU17">IF(OR($I17="",$N17="")," ",_xlfn.IFS($JA17=""," ",$IZ17=""," ",JX17=""," ",JX17=" "," ",AND($JA17&lt;&gt;"",$JA17&lt;&gt;" ",$IZ17&lt;&gt;"",$IZ17&lt;&gt;" ",JX17&lt;&gt;"",JX17&lt;&gt;" "),IF($JA17=$IZ17,JX17,JX17/VLOOKUP(_xlfn.CONCAT($JA17,"/",$IZ17),Currencies!$C$73:$D$955,2,FALSE))))</f>
        <v xml:space="preserve"> </v>
      </c>
      <c r="JV17" s="252" t="str">
        <f t="shared" si="159"/>
        <v>JX2</v>
      </c>
      <c r="JW17" s="252" t="str">
        <f t="shared" si="160"/>
        <v>=VLOOKUP(A17;'https://rhenusglobal.sharepoint.com/sites/TenderBrita/Freigegebene Dokumente/General/02. Respond Rates and Info/Respond/[BR_BRITA Internal Template v1.0.xlsx]FCL Import'!$A$1:$NJ$176;JX2;0)</v>
      </c>
      <c r="JX17" s="372" t="s">
        <v>98</v>
      </c>
      <c r="JY17" s="25" t="str">
        <f>IFERROR(IF(OR($I17="",$N17=""),"",'Units of measurement'!$A$2),"")</f>
        <v>/container</v>
      </c>
      <c r="JZ17" s="9" t="s">
        <v>2517</v>
      </c>
      <c r="KA17" s="238" t="str" cm="1">
        <f t="array" ref="KA17">IF(OR($I17="",$N17="")," ",_xlfn.IFS($JA17=""," ",$IZ17=""," ",KD17=""," ",KD17=" "," ",AND($JA17&lt;&gt;"",$JA17&lt;&gt;" ",$IZ17&lt;&gt;"",$IZ17&lt;&gt;" ",KD17&lt;&gt;"",KD17&lt;&gt;" "),IF($JA17=$IZ17,KD17,KD17/VLOOKUP(_xlfn.CONCAT($JA17,"/",$IZ17),Currencies!$C$73:$D$955,2,FALSE))))</f>
        <v xml:space="preserve"> </v>
      </c>
      <c r="KB17" s="252" t="str">
        <f t="shared" si="161"/>
        <v>KD2</v>
      </c>
      <c r="KC17" s="252" t="str">
        <f t="shared" si="162"/>
        <v>=VLOOKUP(A17;'https://rhenusglobal.sharepoint.com/sites/TenderBrita/Freigegebene Dokumente/General/02. Respond Rates and Info/Respond/[BR_BRITA Internal Template v1.0.xlsx]FCL Import'!$A$1:$NJ$176;KD2;0)</v>
      </c>
      <c r="KD17" s="372" t="s">
        <v>98</v>
      </c>
      <c r="KE17" s="25" t="str">
        <f>IFERROR(IF(OR($I17="",$N17=""),"",'Units of measurement'!$A$2),"")</f>
        <v>/container</v>
      </c>
      <c r="KF17" s="11" t="s">
        <v>2517</v>
      </c>
      <c r="KG17" s="252" t="str">
        <f t="shared" si="163"/>
        <v>KI2</v>
      </c>
      <c r="KH17" s="252" t="str">
        <f t="shared" si="164"/>
        <v>=VLOOKUP(A17;'https://rhenusglobal.sharepoint.com/sites/TenderBrita/Freigegebene Dokumente/General/02. Respond Rates and Info/Respond/[BR_BRITA Internal Template v1.0.xlsx]FCL Import'!$A$1:$NJ$176;KI2;0)</v>
      </c>
      <c r="KI17" s="378" t="s">
        <v>98</v>
      </c>
      <c r="KJ17" s="9" t="str">
        <f t="shared" si="165"/>
        <v/>
      </c>
      <c r="KK17" s="252" t="str">
        <f t="shared" si="166"/>
        <v>KM2</v>
      </c>
      <c r="KL17" s="252" t="str">
        <f t="shared" si="167"/>
        <v>=VLOOKUP(A17;'https://rhenusglobal.sharepoint.com/sites/TenderBrita/Freigegebene Dokumente/General/02. Respond Rates and Info/Respond/[BR_BRITA Internal Template v1.0.xlsx]FCL Import'!$A$1:$NJ$176;KM2;0)</v>
      </c>
      <c r="KM17" s="8" t="s">
        <v>98</v>
      </c>
      <c r="KN17" s="252" t="str">
        <f t="shared" si="168"/>
        <v>KP2</v>
      </c>
      <c r="KO17" s="252" t="str">
        <f t="shared" si="169"/>
        <v>=VLOOKUP(A17;'https://rhenusglobal.sharepoint.com/sites/TenderBrita/Freigegebene Dokumente/General/02. Respond Rates and Info/Respond/[BR_BRITA Internal Template v1.0.xlsx]FCL Import'!$A$1:$NJ$176;KP2;0)</v>
      </c>
      <c r="KP17" s="164"/>
      <c r="KQ17" s="252" t="str">
        <f t="shared" si="170"/>
        <v>KS2</v>
      </c>
      <c r="KR17" s="252" t="str">
        <f t="shared" si="171"/>
        <v>=VLOOKUP(A17;'https://rhenusglobal.sharepoint.com/sites/TenderBrita/Freigegebene Dokumente/General/02. Respond Rates and Info/Respond/[BR_BRITA Internal Template v1.0.xlsx]FCL Import'!$A$1:$NJ$176;KS2;0)</v>
      </c>
      <c r="KS17" s="17"/>
      <c r="KT17" s="9" t="str">
        <f t="shared" si="172"/>
        <v/>
      </c>
      <c r="KU17" s="252" t="str">
        <f t="shared" si="173"/>
        <v>KW2</v>
      </c>
      <c r="KV17" s="252" t="str">
        <f t="shared" si="174"/>
        <v>=VLOOKUP(A17;'https://rhenusglobal.sharepoint.com/sites/TenderBrita/Freigegebene Dokumente/General/02. Respond Rates and Info/Respond/[BR_BRITA Internal Template v1.0.xlsx]FCL Import'!$A$1:$NJ$176;KW2;0)</v>
      </c>
      <c r="KW17" s="8" t="s">
        <v>98</v>
      </c>
      <c r="KX17" s="252" t="str">
        <f t="shared" si="175"/>
        <v>KZ2</v>
      </c>
      <c r="KY17" s="252" t="str">
        <f t="shared" si="176"/>
        <v>=VLOOKUP(A17;'https://rhenusglobal.sharepoint.com/sites/TenderBrita/Freigegebene Dokumente/General/02. Respond Rates and Info/Respond/[BR_BRITA Internal Template v1.0.xlsx]FCL Import'!$A$1:$NJ$176;KZ2;0)</v>
      </c>
      <c r="KZ17" s="164"/>
      <c r="LA17" s="252" t="str">
        <f t="shared" si="177"/>
        <v>LC2</v>
      </c>
      <c r="LB17" s="252" t="str">
        <f t="shared" si="178"/>
        <v>=VLOOKUP(A17;'https://rhenusglobal.sharepoint.com/sites/TenderBrita/Freigegebene Dokumente/General/02. Respond Rates and Info/Respond/[BR_BRITA Internal Template v1.0.xlsx]FCL Import'!$A$1:$NJ$176;LC2;0)</v>
      </c>
      <c r="LC17" s="19"/>
      <c r="LD17" s="201" t="s">
        <v>279</v>
      </c>
      <c r="LE17" s="239" t="s">
        <v>99</v>
      </c>
      <c r="LF17" s="9" t="s">
        <v>2517</v>
      </c>
      <c r="LG17" s="238" t="str" cm="1">
        <f t="array" ref="LG17">IF(OR($I17="",$N17="")," ",_xlfn.IFS($AH17=""," ",$AG17=""," ",LL17=""," ",LL17=" "," ",AND($AH17&lt;&gt;"",$AH17&lt;&gt;" ",$AG17&lt;&gt;"",$AG17&lt;&gt;" ",LL17&lt;&gt;"",LL17&lt;&gt;" "),IF($AH17=$AG17,SUM(LL17,IF(OR(LK17="",LK17=" ",LJ17="Included"),0,LK17)),SUM(LL17,IF(OR(LK17="",LK17=" ",LJ17="Included"),0,LK17))/VLOOKUP(_xlfn.CONCAT($AH17,"/",$AG17),Currencies!$C$73:$D$955,2,FALSE))))</f>
        <v xml:space="preserve"> </v>
      </c>
      <c r="LH17" s="252" t="str">
        <f t="shared" si="179"/>
        <v>LL2</v>
      </c>
      <c r="LI17" s="259" t="str">
        <f t="shared" si="180"/>
        <v>=VLOOKUP(A17;'https://rhenusglobal.sharepoint.com/sites/TenderBrita/Freigegebene Dokumente/General/02. Respond Rates and Info/Respond/[CH_BRITA Internal Template v1.0.xlsx]FCL Export'!$A$1:$NJ$176;LL2;0)</v>
      </c>
      <c r="LJ17" s="379"/>
      <c r="LK17" s="333" t="s">
        <v>98</v>
      </c>
      <c r="LL17" s="380" t="s">
        <v>98</v>
      </c>
      <c r="LM17" s="25" t="str">
        <f>IFERROR(IF(OR($I17="",$N17=""),"",'Units of measurement'!$A$2),"")</f>
        <v>/container</v>
      </c>
      <c r="LN17" s="252" t="str">
        <f t="shared" si="181"/>
        <v>LP2</v>
      </c>
      <c r="LO17" s="252" t="str">
        <f t="shared" si="182"/>
        <v>=VLOOKUP(A17;'https://rhenusglobal.sharepoint.com/sites/TenderBrita/Freigegebene Dokumente/General/02. Respond Rates and Info/Respond/[CH_BRITA Internal Template v1.0.xlsx]FCL Export'!$A$1:$NJ$176;LP2;0)</v>
      </c>
      <c r="LP17" s="376"/>
      <c r="LQ17" s="252" t="str">
        <f t="shared" si="183"/>
        <v>LS2</v>
      </c>
      <c r="LR17" s="252" t="str">
        <f t="shared" si="184"/>
        <v>=VLOOKUP(A17;'https://rhenusglobal.sharepoint.com/sites/TenderBrita/Freigegebene Dokumente/General/02. Respond Rates and Info/Respond/[CH_BRITA Internal Template v1.0.xlsx]FCL Export'!$A$1:$NJ$176;LS2;0)</v>
      </c>
      <c r="LS17" s="381" t="s">
        <v>98</v>
      </c>
    </row>
    <row r="18" spans="1:331" ht="15" hidden="1" customHeight="1" x14ac:dyDescent="0.2">
      <c r="A18" s="46">
        <v>1294</v>
      </c>
      <c r="B18" s="250">
        <f>ROW()</f>
        <v>18</v>
      </c>
      <c r="C18" s="41" t="s">
        <v>2533</v>
      </c>
      <c r="D18" s="47" t="s">
        <v>2524</v>
      </c>
      <c r="E18" s="41" t="s">
        <v>2527</v>
      </c>
      <c r="F18" s="55" t="s">
        <v>2285</v>
      </c>
      <c r="G18" s="42" t="s">
        <v>2509</v>
      </c>
      <c r="H18" s="43" t="s">
        <v>2514</v>
      </c>
      <c r="I18" s="353" t="s">
        <v>102</v>
      </c>
      <c r="J18" s="357" t="s">
        <v>2553</v>
      </c>
      <c r="K18" s="41" t="s">
        <v>2292</v>
      </c>
      <c r="L18" s="48" t="s">
        <v>2320</v>
      </c>
      <c r="M18" s="49" t="s">
        <v>172</v>
      </c>
      <c r="N18" s="356" t="s">
        <v>277</v>
      </c>
      <c r="O18" s="357" t="s">
        <v>2468</v>
      </c>
      <c r="P18" s="47" t="s">
        <v>2349</v>
      </c>
      <c r="Q18" s="48" t="s">
        <v>2407</v>
      </c>
      <c r="R18" s="51" t="s">
        <v>95</v>
      </c>
      <c r="S18" s="52">
        <v>6</v>
      </c>
      <c r="T18" s="53">
        <f>IFERROR(IF(OR(R18="",S18=""),"",('FCL (No min.)'!S18*VLOOKUP('FCL (No min.)'!R18,containertype_table[#All],2,FALSE))),"")</f>
        <v>6</v>
      </c>
      <c r="U18" s="56">
        <v>10000</v>
      </c>
      <c r="V18" s="55" t="s">
        <v>2497</v>
      </c>
      <c r="W18" s="248" t="s">
        <v>104</v>
      </c>
      <c r="X18" s="337" t="s">
        <v>104</v>
      </c>
      <c r="Y18" s="24" t="s">
        <v>96</v>
      </c>
      <c r="Z18" s="24" t="str">
        <f t="shared" si="14"/>
        <v>A18;'</v>
      </c>
      <c r="AA18" s="251" t="s">
        <v>97</v>
      </c>
      <c r="AB18" s="24" t="str">
        <f t="shared" si="15"/>
        <v>CH</v>
      </c>
      <c r="AC18" s="24" t="str">
        <f t="shared" si="15"/>
        <v>CH</v>
      </c>
      <c r="AD18" s="24" t="str">
        <f t="shared" si="16"/>
        <v>BR</v>
      </c>
      <c r="AE18" s="24" t="s">
        <v>112</v>
      </c>
      <c r="AF18" s="24" t="s">
        <v>113</v>
      </c>
      <c r="AG18" s="201" t="s">
        <v>693</v>
      </c>
      <c r="AH18" s="239" t="s">
        <v>99</v>
      </c>
      <c r="AI18" s="9" t="s">
        <v>2517</v>
      </c>
      <c r="AJ18" s="238" t="str" cm="1">
        <f t="array" ref="AJ18">IF(OR($I18="",$N18="")," ",_xlfn.IFS($AH18=""," ",$AG18=""," ",AO18=""," ",AO18=" "," ",AND($AH18&lt;&gt;"",$AH18&lt;&gt;" ",$AG18&lt;&gt;"",$AG18&lt;&gt;" ",AO18&lt;&gt;"",AO18&lt;&gt;" "),IF($AH18=$AG18,SUM(AO18,IF(OR(AN18="",AN18=" ",AM18="Included"),0,AN18)),SUM(AO18,IF(OR(AN18="",AN18=" ",AM18="Included"),0,AN18))/VLOOKUP(_xlfn.CONCAT($AH18,"/",$AG18),Currencies!$C$73:$D$955,2,FALSE))))</f>
        <v xml:space="preserve"> </v>
      </c>
      <c r="AK18" s="252" t="str">
        <f t="shared" si="18"/>
        <v>AO2</v>
      </c>
      <c r="AL18" s="259" t="str">
        <f t="shared" si="19"/>
        <v>=VLOOKUP(A18;'https://rhenusglobal.sharepoint.com/sites/TenderBrita/Freigegebene Dokumente/General/02. Respond Rates and Info/Respond/[CH_BRITA Internal Template v1.0.xlsx]FCL Export'!$A$1:$NJ$176;AO2;0)</v>
      </c>
      <c r="AM18" s="358"/>
      <c r="AN18" s="333" t="s">
        <v>98</v>
      </c>
      <c r="AO18" s="359" t="s">
        <v>98</v>
      </c>
      <c r="AP18" s="25" t="str">
        <f>IFERROR(IF(OR($I18="",$N18=""),"",'Units of measurement'!$A$2),"")</f>
        <v>/container</v>
      </c>
      <c r="AQ18" s="252" t="str">
        <f t="shared" si="20"/>
        <v>AS2</v>
      </c>
      <c r="AR18" s="252" t="str">
        <f t="shared" si="21"/>
        <v>=VLOOKUP(A18;'https://rhenusglobal.sharepoint.com/sites/TenderBrita/Freigegebene Dokumente/General/02. Respond Rates and Info/Respond/[CH_BRITA Internal Template v1.0.xlsx]FCL Export'!$A$1:$NJ$176;AS2;0)</v>
      </c>
      <c r="AS18" s="360"/>
      <c r="AT18" s="252" t="str">
        <f t="shared" si="22"/>
        <v>AV2</v>
      </c>
      <c r="AU18" s="252" t="str">
        <f t="shared" si="23"/>
        <v>=VLOOKUP(A18;'https://rhenusglobal.sharepoint.com/sites/TenderBrita/Freigegebene Dokumente/General/02. Respond Rates and Info/Respond/[CH_BRITA Internal Template v1.0.xlsx]FCL Export'!$A$1:$NJ$176;AV2;0)</v>
      </c>
      <c r="AV18" s="361" t="s">
        <v>98</v>
      </c>
      <c r="AW18" s="201" t="s">
        <v>693</v>
      </c>
      <c r="AX18" s="239" t="s">
        <v>99</v>
      </c>
      <c r="AY18" s="9" t="s">
        <v>2517</v>
      </c>
      <c r="AZ18" s="238" t="str" cm="1">
        <f t="array" ref="AZ18">IF(OR($I18="",$N18="")," ",_xlfn.IFS($AX18=""," ",$AW18=""," ",BC18=""," ",BC18=" "," ",AND($AX18&lt;&gt;"",$AX18&lt;&gt;" ",$AW18&lt;&gt;"",$AW18&lt;&gt;" ",BC18&lt;&gt;"",BC18&lt;&gt;" "),IF($AX18=$AW18,BC18,BC18/VLOOKUP(_xlfn.CONCAT($AX18,"/",$AW18),Currencies!$C$73:$D$955,2,FALSE))))</f>
        <v xml:space="preserve"> </v>
      </c>
      <c r="BA18" s="252" t="str">
        <f t="shared" si="25"/>
        <v>BC2</v>
      </c>
      <c r="BB18" s="252" t="str">
        <f t="shared" si="26"/>
        <v>=VLOOKUP(A18;'https://rhenusglobal.sharepoint.com/sites/TenderBrita/Freigegebene Dokumente/General/02. Respond Rates and Info/Respond/[CH_BRITA Internal Template v1.0.xlsx]FCL Export'!$A$1:$NJ$176;BC2;0)</v>
      </c>
      <c r="BC18" s="362" t="s">
        <v>98</v>
      </c>
      <c r="BD18" s="25" t="str">
        <f>IFERROR(IF(OR($I18="",$N18=""),"",'Units of measurement'!$A$2),"")</f>
        <v>/container</v>
      </c>
      <c r="BE18" s="9" t="s">
        <v>2517</v>
      </c>
      <c r="BF18" s="238" t="str" cm="1">
        <f t="array" ref="BF18">IF(OR($I18="",$N18="")," ",_xlfn.IFS($AX18=""," ",$AW18=""," ",BI18=""," ",BI18=" "," ",AND($AX18&lt;&gt;"",$AX18&lt;&gt;" ",$AW18&lt;&gt;"",$AW18&lt;&gt;" ",BI18&lt;&gt;"",BI18&lt;&gt;" "),IF($AX18=$AW18,BI18,BI18/VLOOKUP(_xlfn.CONCAT($AX18,"/",$AW18),Currencies!$C$73:$D$955,2,FALSE))))</f>
        <v xml:space="preserve"> </v>
      </c>
      <c r="BG18" s="252" t="str">
        <f t="shared" si="28"/>
        <v>BI2</v>
      </c>
      <c r="BH18" s="252" t="str">
        <f t="shared" si="29"/>
        <v>=VLOOKUP(A18;'https://rhenusglobal.sharepoint.com/sites/TenderBrita/Freigegebene Dokumente/General/02. Respond Rates and Info/Respond/[CH_BRITA Internal Template v1.0.xlsx]FCL Export'!$A$1:$NJ$176;BI2;0)</v>
      </c>
      <c r="BI18" s="362" t="s">
        <v>98</v>
      </c>
      <c r="BJ18" s="25" t="str">
        <f>IFERROR(IF(OR($I18="",$N18=""),"",'Units of measurement'!$A$2),"")</f>
        <v>/container</v>
      </c>
      <c r="BK18" s="9" t="s">
        <v>2517</v>
      </c>
      <c r="BL18" s="238" t="str" cm="1">
        <f t="array" ref="BL18">IF(OR($I18="",$N18="")," ",_xlfn.IFS($AX18=""," ",$AW18=""," ",BO18=""," ",BO18=" "," ",AND($AX18&lt;&gt;"",$AX18&lt;&gt;" ",$AW18&lt;&gt;"",$AW18&lt;&gt;" ",BO18&lt;&gt;"",BO18&lt;&gt;" "),IF($AX18=$AW18,BO18,BO18/VLOOKUP(_xlfn.CONCAT($AX18,"/",$AW18),Currencies!$C$73:$D$955,2,FALSE))))</f>
        <v xml:space="preserve"> </v>
      </c>
      <c r="BM18" s="252" t="str">
        <f t="shared" si="31"/>
        <v>BO2</v>
      </c>
      <c r="BN18" s="252" t="str">
        <f t="shared" si="32"/>
        <v>=VLOOKUP(A18;'https://rhenusglobal.sharepoint.com/sites/TenderBrita/Freigegebene Dokumente/General/02. Respond Rates and Info/Respond/[CH_BRITA Internal Template v1.0.xlsx]FCL Export'!$A$1:$NJ$176;BO2;0)</v>
      </c>
      <c r="BO18" s="362" t="s">
        <v>98</v>
      </c>
      <c r="BP18" s="25" t="str">
        <f>IFERROR(IF(OR($I18="",$N18=""),"",'Units of measurement'!$A$2),"")</f>
        <v>/container</v>
      </c>
      <c r="BQ18" s="9" t="s">
        <v>2517</v>
      </c>
      <c r="BR18" s="238" t="str" cm="1">
        <f t="array" ref="BR18">IF(OR($I18="",$N18="")," ",_xlfn.IFS($AX18=""," ",$AW18=""," ",BU18=""," ",BU18=" "," ",AND($AX18&lt;&gt;"",$AX18&lt;&gt;" ",$AW18&lt;&gt;"",$AW18&lt;&gt;" ",BU18&lt;&gt;"",BU18&lt;&gt;" "),IF($AX18=$AW18,BU18,BU18/VLOOKUP(_xlfn.CONCAT($AX18,"/",$AW18),Currencies!$C$73:$D$955,2,FALSE))))</f>
        <v xml:space="preserve"> </v>
      </c>
      <c r="BS18" s="252" t="str">
        <f t="shared" si="34"/>
        <v>BU2</v>
      </c>
      <c r="BT18" s="252" t="str">
        <f t="shared" si="35"/>
        <v>=VLOOKUP(A18;'https://rhenusglobal.sharepoint.com/sites/TenderBrita/Freigegebene Dokumente/General/02. Respond Rates and Info/Respond/[CH_BRITA Internal Template v1.0.xlsx]FCL Export'!$A$1:$NJ$176;BU2;0)</v>
      </c>
      <c r="BU18" s="362" t="s">
        <v>98</v>
      </c>
      <c r="BV18" s="25" t="str">
        <f>IFERROR(IF(OR($I18="",$N18=""),"",'Units of measurement'!$A$2),"")</f>
        <v>/container</v>
      </c>
      <c r="BW18" s="9" t="s">
        <v>2517</v>
      </c>
      <c r="BX18" s="238" t="str" cm="1">
        <f t="array" ref="BX18">IF(OR($I18="",$N18="")," ",_xlfn.IFS($AX18=""," ",$AW18=""," ",CA18=""," ",CA18=" "," ",AND($AX18&lt;&gt;"",$AX18&lt;&gt;" ",$AW18&lt;&gt;"",$AW18&lt;&gt;" ",CA18&lt;&gt;"",CA18&lt;&gt;" "),IF($AX18=$AW18,CA18,CA18/VLOOKUP(_xlfn.CONCAT($AX18,"/",$AW18),Currencies!$C$73:$D$955,2,FALSE))))</f>
        <v xml:space="preserve"> </v>
      </c>
      <c r="BY18" s="252" t="str">
        <f t="shared" si="37"/>
        <v>CA2</v>
      </c>
      <c r="BZ18" s="252" t="str">
        <f t="shared" si="38"/>
        <v>=VLOOKUP(A18;'https://rhenusglobal.sharepoint.com/sites/TenderBrita/Freigegebene Dokumente/General/02. Respond Rates and Info/Respond/[CH_BRITA Internal Template v1.0.xlsx]FCL Export'!$A$1:$NJ$176;CA2;0)</v>
      </c>
      <c r="CA18" s="362" t="s">
        <v>98</v>
      </c>
      <c r="CB18" s="25" t="str">
        <f>IFERROR(IF(OR($I18="",$N18=""),"",'Units of measurement'!$A$2),"")</f>
        <v>/container</v>
      </c>
      <c r="CC18" s="9" t="s">
        <v>2517</v>
      </c>
      <c r="CD18" s="238" t="str" cm="1">
        <f t="array" ref="CD18">IF(OR($I18="",$N18="")," ",_xlfn.IFS($AX18=""," ",$AW18=""," ",CG18=""," ",CG18=" "," ",AND($AX18&lt;&gt;"",$AX18&lt;&gt;" ",$AW18&lt;&gt;"",$AW18&lt;&gt;" ",CG18&lt;&gt;"",CG18&lt;&gt;" "),IF($AX18=$AW18,CG18,CG18/VLOOKUP(_xlfn.CONCAT($AX18,"/",$AW18),Currencies!$C$73:$D$955,2,FALSE))))</f>
        <v xml:space="preserve"> </v>
      </c>
      <c r="CE18" s="252" t="str">
        <f t="shared" si="40"/>
        <v>CG2</v>
      </c>
      <c r="CF18" s="252" t="str">
        <f t="shared" si="41"/>
        <v>=VLOOKUP(A18;'https://rhenusglobal.sharepoint.com/sites/TenderBrita/Freigegebene Dokumente/General/02. Respond Rates and Info/Respond/[CH_BRITA Internal Template v1.0.xlsx]FCL Export'!$A$1:$NJ$176;CG2;0)</v>
      </c>
      <c r="CG18" s="362" t="s">
        <v>98</v>
      </c>
      <c r="CH18" s="25" t="str">
        <f>IFERROR(IF(OR($I18="",$N18=""),"",'Units of measurement'!$A$2),"")</f>
        <v>/container</v>
      </c>
      <c r="CI18" s="9" t="s">
        <v>2517</v>
      </c>
      <c r="CJ18" s="238" t="str" cm="1">
        <f t="array" ref="CJ18">IF(OR($I18="",$N18="")," ",_xlfn.IFS($AX18=""," ",$AW18=""," ",CM18=""," ",CM18=" "," ",AND($AX18&lt;&gt;"",$AX18&lt;&gt;" ",$AW18&lt;&gt;"",$AW18&lt;&gt;" ",CM18&lt;&gt;"",CM18&lt;&gt;" "),IF($AX18=$AW18,CM18,CM18/VLOOKUP(_xlfn.CONCAT($AX18,"/",$AW18),Currencies!$C$73:$D$955,2,FALSE))))</f>
        <v xml:space="preserve"> </v>
      </c>
      <c r="CK18" s="252" t="str">
        <f t="shared" si="43"/>
        <v>CM2</v>
      </c>
      <c r="CL18" s="252" t="str">
        <f t="shared" si="44"/>
        <v>=VLOOKUP(A18;'https://rhenusglobal.sharepoint.com/sites/TenderBrita/Freigegebene Dokumente/General/02. Respond Rates and Info/Respond/[CH_BRITA Internal Template v1.0.xlsx]FCL Export'!$A$1:$NJ$176;CM2;0)</v>
      </c>
      <c r="CM18" s="362" t="s">
        <v>98</v>
      </c>
      <c r="CN18" s="25" t="str">
        <f>IFERROR(IF(OR($I18="",$N18=""),"",'Units of measurement'!$A$2),"")</f>
        <v>/container</v>
      </c>
      <c r="CO18" s="252" t="str">
        <f t="shared" si="45"/>
        <v>CQ2</v>
      </c>
      <c r="CP18" s="252" t="str">
        <f t="shared" si="46"/>
        <v>=VLOOKUP(A18;'https://rhenusglobal.sharepoint.com/sites/TenderBrita/Freigegebene Dokumente/General/02. Respond Rates and Info/Respond/[CH_BRITA Internal Template v1.0.xlsx]FCL Export'!$A$1:$NJ$176;CQ2;0)</v>
      </c>
      <c r="CQ18" s="194"/>
      <c r="CR18" s="9" t="s">
        <v>2517</v>
      </c>
      <c r="CS18" s="238" t="str" cm="1">
        <f t="array" ref="CS18">IF(OR($I18="",$N18="")," ",_xlfn.IFS($AX18=""," ",$AW18=""," ",CV18=""," ",CV18=" "," ",AND($AX18&lt;&gt;"",$AX18&lt;&gt;" ",$AW18&lt;&gt;"",$AW18&lt;&gt;" ",CV18&lt;&gt;"",CV18&lt;&gt;" "),IF($AX18=$AW18,CV18,CV18/VLOOKUP(_xlfn.CONCAT($AX18,"/",$AW18),Currencies!$C$73:$D$955,2,FALSE))))</f>
        <v xml:space="preserve"> </v>
      </c>
      <c r="CT18" s="252" t="str">
        <f t="shared" si="48"/>
        <v>CV2</v>
      </c>
      <c r="CU18" s="252" t="str">
        <f t="shared" si="49"/>
        <v>=VLOOKUP(A18;'https://rhenusglobal.sharepoint.com/sites/TenderBrita/Freigegebene Dokumente/General/02. Respond Rates and Info/Respond/[CH_BRITA Internal Template v1.0.xlsx]FCL Export'!$A$1:$NJ$176;CV2;0)</v>
      </c>
      <c r="CV18" s="362" t="s">
        <v>98</v>
      </c>
      <c r="CW18" s="25" t="str">
        <f>IFERROR(IF(OR($I18="",$N18=""),"",'Units of measurement'!$A$2),"")</f>
        <v>/container</v>
      </c>
      <c r="CX18" s="11" t="s">
        <v>2517</v>
      </c>
      <c r="CY18" s="252" t="str">
        <f t="shared" si="51"/>
        <v>DA2</v>
      </c>
      <c r="CZ18" s="252" t="str">
        <f t="shared" si="52"/>
        <v>=VLOOKUP(A18;'https://rhenusglobal.sharepoint.com/sites/TenderBrita/Freigegebene Dokumente/General/02. Respond Rates and Info/Respond/[CH_BRITA Internal Template v1.0.xlsx]FCL Export'!$A$1:$NJ$176;DA2;0)</v>
      </c>
      <c r="DA18" s="363" t="s">
        <v>98</v>
      </c>
      <c r="DB18" s="9" t="str">
        <f t="shared" si="53"/>
        <v/>
      </c>
      <c r="DC18" s="252" t="str">
        <f t="shared" si="54"/>
        <v>DE2</v>
      </c>
      <c r="DD18" s="252" t="str">
        <f t="shared" si="55"/>
        <v>=VLOOKUP(A18;'https://rhenusglobal.sharepoint.com/sites/TenderBrita/Freigegebene Dokumente/General/02. Respond Rates and Info/Respond/[CH_BRITA Internal Template v1.0.xlsx]FCL Export'!$A$1:$NJ$176;DE2;0)</v>
      </c>
      <c r="DE18" s="362" t="s">
        <v>98</v>
      </c>
      <c r="DF18" s="252" t="str">
        <f t="shared" si="56"/>
        <v>DH2</v>
      </c>
      <c r="DG18" s="252" t="str">
        <f t="shared" si="57"/>
        <v>=VLOOKUP(A18;'https://rhenusglobal.sharepoint.com/sites/TenderBrita/Freigegebene Dokumente/General/02. Respond Rates and Info/Respond/[CH_BRITA Internal Template v1.0.xlsx]FCL Export'!$A$1:$NJ$176;DH2;0)</v>
      </c>
      <c r="DH18" s="375"/>
      <c r="DI18" s="252" t="str">
        <f t="shared" si="58"/>
        <v>DK2</v>
      </c>
      <c r="DJ18" s="252" t="str">
        <f t="shared" si="59"/>
        <v>=VLOOKUP(A18;'https://rhenusglobal.sharepoint.com/sites/TenderBrita/Freigegebene Dokumente/General/02. Respond Rates and Info/Respond/[CH_BRITA Internal Template v1.0.xlsx]FCL Export'!$A$1:$NJ$176;DK2;0)</v>
      </c>
      <c r="DK18" s="376"/>
      <c r="DL18" s="9" t="str">
        <f t="shared" si="60"/>
        <v/>
      </c>
      <c r="DM18" s="252" t="str">
        <f t="shared" si="61"/>
        <v>DO2</v>
      </c>
      <c r="DN18" s="252" t="str">
        <f t="shared" si="62"/>
        <v>=VLOOKUP(A18;'https://rhenusglobal.sharepoint.com/sites/TenderBrita/Freigegebene Dokumente/General/02. Respond Rates and Info/Respond/[CH_BRITA Internal Template v1.0.xlsx]FCL Export'!$A$1:$NJ$176;DO2;0)</v>
      </c>
      <c r="DO18" s="362" t="s">
        <v>98</v>
      </c>
      <c r="DP18" s="252" t="str">
        <f t="shared" si="63"/>
        <v>DR2</v>
      </c>
      <c r="DQ18" s="252" t="str">
        <f t="shared" si="64"/>
        <v>=VLOOKUP(A18;'https://rhenusglobal.sharepoint.com/sites/TenderBrita/Freigegebene Dokumente/General/02. Respond Rates and Info/Respond/[CH_BRITA Internal Template v1.0.xlsx]FCL Export'!$A$1:$NJ$176;DR2;0)</v>
      </c>
      <c r="DR18" s="375"/>
      <c r="DS18" s="252" t="str">
        <f t="shared" si="65"/>
        <v>DU2</v>
      </c>
      <c r="DT18" s="252" t="str">
        <f t="shared" si="66"/>
        <v>=VLOOKUP(A18;'https://rhenusglobal.sharepoint.com/sites/TenderBrita/Freigegebene Dokumente/General/02. Respond Rates and Info/Respond/[CH_BRITA Internal Template v1.0.xlsx]FCL Export'!$A$1:$NJ$176;DU2;0)</v>
      </c>
      <c r="DU18" s="376"/>
      <c r="DV18" s="201" t="str">
        <f t="shared" si="67"/>
        <v>USD</v>
      </c>
      <c r="DW18" s="239" t="s">
        <v>99</v>
      </c>
      <c r="DX18" s="11" t="str">
        <f t="shared" si="68"/>
        <v>⚠</v>
      </c>
      <c r="DY18" s="252" t="str">
        <f t="shared" si="69"/>
        <v>EA2</v>
      </c>
      <c r="DZ18" s="252" t="str">
        <f t="shared" si="70"/>
        <v>=VLOOKUP(A18;'https://rhenusglobal.sharepoint.com/sites/TenderBrita/Freigegebene Dokumente/General/02. Respond Rates and Info/Respond/[CH_BRITA Internal Template v1.0.xlsx]FCL Export'!$A$1:$NJ$176;EA2;0)</v>
      </c>
      <c r="EA18" s="15"/>
      <c r="EB18" s="11" t="str">
        <f t="shared" si="71"/>
        <v>⚠</v>
      </c>
      <c r="EC18" s="252" t="str">
        <f t="shared" si="72"/>
        <v>EE2</v>
      </c>
      <c r="ED18" s="252" t="str">
        <f t="shared" si="73"/>
        <v>=VLOOKUP(A18;'https://rhenusglobal.sharepoint.com/sites/TenderBrita/Freigegebene Dokumente/General/02. Respond Rates and Info/Respond/[CH_BRITA Internal Template v1.0.xlsx]FCL Export'!$A$1:$NJ$176;EE2;0)</v>
      </c>
      <c r="EE18" s="16"/>
      <c r="EF18" s="9" t="str">
        <f t="shared" si="74"/>
        <v>⚠</v>
      </c>
      <c r="EG18" s="252" t="str">
        <f t="shared" si="75"/>
        <v>EI2</v>
      </c>
      <c r="EH18" s="252" t="str">
        <f t="shared" si="76"/>
        <v>=VLOOKUP(A18;'https://rhenusglobal.sharepoint.com/sites/TenderBrita/Freigegebene Dokumente/General/02. Respond Rates and Info/Respond/[CH_BRITA Internal Template v1.0.xlsx]FCL Export'!$A$1:$NJ$176;EI2;0)</v>
      </c>
      <c r="EI18" s="33"/>
      <c r="EJ18" s="252" t="str">
        <f t="shared" si="77"/>
        <v>EL2</v>
      </c>
      <c r="EK18" s="252" t="str">
        <f t="shared" si="78"/>
        <v>=VLOOKUP(A18;'https://rhenusglobal.sharepoint.com/sites/TenderBrita/Freigegebene Dokumente/General/02. Respond Rates and Info/Respond/[CH_BRITA Internal Template v1.0.xlsx]FCL Export'!$A$1:$NJ$176;EL2;0)</v>
      </c>
      <c r="EL18" s="33"/>
      <c r="EM18" s="252" t="str">
        <f t="shared" si="79"/>
        <v>EO2</v>
      </c>
      <c r="EN18" s="252" t="str">
        <f t="shared" si="80"/>
        <v>=VLOOKUP(A18;'https://rhenusglobal.sharepoint.com/sites/TenderBrita/Freigegebene Dokumente/General/02. Respond Rates and Info/Respond/[CH_BRITA Internal Template v1.0.xlsx]FCL Export'!$A$1:$NJ$176;EO2;0)</v>
      </c>
      <c r="EO18" s="35"/>
      <c r="EP18" s="11" t="str">
        <f t="shared" si="81"/>
        <v>⚠</v>
      </c>
      <c r="EQ18" s="252" t="str">
        <f t="shared" si="82"/>
        <v>ES2</v>
      </c>
      <c r="ER18" s="252" t="str">
        <f t="shared" si="83"/>
        <v>=VLOOKUP(A18;'https://rhenusglobal.sharepoint.com/sites/TenderBrita/Freigegebene Dokumente/General/02. Respond Rates and Info/Respond/[CH_BRITA Internal Template v1.0.xlsx]FCL Export'!$A$1:$NJ$176;ES2;0)</v>
      </c>
      <c r="ES18" s="12" t="s">
        <v>98</v>
      </c>
      <c r="ET18" s="199">
        <v>18</v>
      </c>
      <c r="EU18" s="9" t="str">
        <f t="shared" si="84"/>
        <v>⚠</v>
      </c>
      <c r="EV18" s="252" t="str">
        <f t="shared" si="85"/>
        <v>EX2</v>
      </c>
      <c r="EW18" s="252" t="str">
        <f t="shared" si="86"/>
        <v>=VLOOKUP(A18;'https://rhenusglobal.sharepoint.com/sites/TenderBrita/Freigegebene Dokumente/General/02. Respond Rates and Info/Respond/[CH_BRITA Internal Template v1.0.xlsx]FCL Export'!$A$1:$NJ$176;EX2;0)</v>
      </c>
      <c r="EX18" s="166" t="s">
        <v>98</v>
      </c>
      <c r="EY18" s="9" t="str">
        <f t="shared" si="87"/>
        <v>⚠</v>
      </c>
      <c r="EZ18" s="252" t="str">
        <f t="shared" si="88"/>
        <v>FB2</v>
      </c>
      <c r="FA18" s="252" t="str">
        <f t="shared" si="89"/>
        <v>=VLOOKUP(A18;'https://rhenusglobal.sharepoint.com/sites/TenderBrita/Freigegebene Dokumente/General/02. Respond Rates and Info/Respond/[CH_BRITA Internal Template v1.0.xlsx]FCL Export'!$A$1:$NJ$176;FB2;0)</v>
      </c>
      <c r="FB18" s="23"/>
      <c r="FC18" s="252" t="str">
        <f t="shared" si="90"/>
        <v>FE2</v>
      </c>
      <c r="FD18" s="252" t="str">
        <f t="shared" si="91"/>
        <v>=VLOOKUP(A18;'https://rhenusglobal.sharepoint.com/sites/TenderBrita/Freigegebene Dokumente/General/02. Respond Rates and Info/Respond/[CH_BRITA Internal Template v1.0.xlsx]FCL Export'!$A$1:$NJ$176;FE2;0)</v>
      </c>
      <c r="FE18" s="29"/>
      <c r="FF18" s="252" t="str">
        <f t="shared" si="92"/>
        <v>FH2</v>
      </c>
      <c r="FG18" s="252" t="str">
        <f t="shared" si="93"/>
        <v>=VLOOKUP(A18;'https://rhenusglobal.sharepoint.com/sites/TenderBrita/Freigegebene Dokumente/General/02. Respond Rates and Info/Respond/[CH_BRITA Internal Template v1.0.xlsx]FCL Export'!$A$1:$NJ$176;FH2;0)</v>
      </c>
      <c r="FH18" s="29"/>
      <c r="FI18" s="200" t="s">
        <v>100</v>
      </c>
      <c r="FJ18" s="9" t="str">
        <f t="shared" si="94"/>
        <v>⚠</v>
      </c>
      <c r="FK18" s="252" t="str">
        <f t="shared" si="95"/>
        <v>FM2</v>
      </c>
      <c r="FL18" s="252" t="str">
        <f t="shared" si="96"/>
        <v>=VLOOKUP(A18;'https://rhenusglobal.sharepoint.com/sites/TenderBrita/Freigegebene Dokumente/General/02. Respond Rates and Info/Respond/[CH_BRITA Internal Template v1.0.xlsx]FCL Export'!$A$1:$NJ$176;FM2;0)</v>
      </c>
      <c r="FM18" s="12" t="s">
        <v>98</v>
      </c>
      <c r="FN18" s="26" t="s">
        <v>98</v>
      </c>
      <c r="FO18" s="28" t="s">
        <v>98</v>
      </c>
      <c r="FP18" s="339">
        <v>10</v>
      </c>
      <c r="FQ18" s="339">
        <v>7</v>
      </c>
      <c r="FR18" s="9" t="str">
        <f t="shared" si="97"/>
        <v>⚠</v>
      </c>
      <c r="FS18" s="238" t="str" cm="1">
        <f t="array" ref="FS18">IF(OR($I18="",$N18="")," ",_xlfn.IFS($DW18=""," ",$DV18=""," ",FV18=""," ",FV18=" "," ",AND($DW18&lt;&gt;"",$DW18&lt;&gt;" ",$DV18&lt;&gt;"",$DV18&lt;&gt;" ",FV18&lt;&gt;"",FV18&lt;&gt;" "),IF($DW18=$DV18,FV18,FV18/VLOOKUP(_xlfn.CONCAT($DW18,"/",$DV18),Currencies!$C$73:$D$955,2,FALSE))))</f>
        <v xml:space="preserve"> </v>
      </c>
      <c r="FT18" s="252" t="str">
        <f t="shared" si="98"/>
        <v>FV2</v>
      </c>
      <c r="FU18" s="252" t="str">
        <f t="shared" si="99"/>
        <v>=VLOOKUP(A18;'https://rhenusglobal.sharepoint.com/sites/TenderBrita/Freigegebene Dokumente/General/02. Respond Rates and Info/Respond/[BR_BRITA Internal Template v1.0.xlsx]FCL Import'!$A$1:$NJ$176;FV2;0)</v>
      </c>
      <c r="FV18" s="8" t="s">
        <v>98</v>
      </c>
      <c r="FW18" s="25" t="s">
        <v>2549</v>
      </c>
      <c r="FX18" s="9" t="str">
        <f t="shared" si="100"/>
        <v>⚠</v>
      </c>
      <c r="FY18" s="252" t="str">
        <f t="shared" si="101"/>
        <v>GA2</v>
      </c>
      <c r="FZ18" s="252" t="str">
        <f t="shared" si="102"/>
        <v>=VLOOKUP(A18;'https://rhenusglobal.sharepoint.com/sites/TenderBrita/Freigegebene Dokumente/General/02. Respond Rates and Info/Respond/[CH_BRITA Internal Template v1.0.xlsx]FCL Export'!$A$1:$NJ$176;GA2;0)</v>
      </c>
      <c r="GA18" s="12" t="s">
        <v>98</v>
      </c>
      <c r="GB18" s="26" t="s">
        <v>98</v>
      </c>
      <c r="GC18" s="28" t="s">
        <v>98</v>
      </c>
      <c r="GD18" s="339">
        <v>10</v>
      </c>
      <c r="GE18" s="339">
        <v>7</v>
      </c>
      <c r="GF18" s="9" t="str">
        <f t="shared" si="103"/>
        <v>⚠</v>
      </c>
      <c r="GG18" s="238" t="str" cm="1">
        <f t="array" ref="GG18">IF(OR($I18="",$N18="")," ",_xlfn.IFS($DW18=""," ",$DV18=""," ",GJ18=""," ",GJ18=" "," ",AND($DW18&lt;&gt;"",$DW18&lt;&gt;" ",$DV18&lt;&gt;"",$DV18&lt;&gt;" ",GJ18&lt;&gt;"",GJ18&lt;&gt;" "),IF($DW18=$DV18,GJ18,GJ18/VLOOKUP(_xlfn.CONCAT($DW18,"/",$DV18),Currencies!$C$73:$D$955,2,FALSE))))</f>
        <v xml:space="preserve"> </v>
      </c>
      <c r="GH18" s="252" t="str">
        <f t="shared" si="104"/>
        <v>GJ2</v>
      </c>
      <c r="GI18" s="252" t="str">
        <f t="shared" si="105"/>
        <v>=VLOOKUP(A18;'https://rhenusglobal.sharepoint.com/sites/TenderBrita/Freigegebene Dokumente/General/02. Respond Rates and Info/Respond/[BR_BRITA Internal Template v1.0.xlsx]FCL Import'!$A$1:$NJ$176;GJ2;0)</v>
      </c>
      <c r="GJ18" s="8" t="s">
        <v>98</v>
      </c>
      <c r="GK18" s="25" t="s">
        <v>2549</v>
      </c>
      <c r="GL18" s="11" t="str">
        <f t="shared" si="106"/>
        <v>⚠</v>
      </c>
      <c r="GM18" s="238" t="str" cm="1">
        <f t="array" ref="GM18">IF(OR($I18="",$N18="")," ",_xlfn.IFS($DW18=""," ",$DV18=""," ",GP18=""," ",GP18=" "," ",AND($DW18&lt;&gt;"",$DW18&lt;&gt;" ",$DV18&lt;&gt;"",$DV18&lt;&gt;" ",GP18&lt;&gt;"",GP18&lt;&gt;" "),IF($DW18=$DV18,GP18,GP18/VLOOKUP(_xlfn.CONCAT($DW18,"/",$DV18),Currencies!$C$73:$D$955,2,FALSE))))</f>
        <v xml:space="preserve"> </v>
      </c>
      <c r="GN18" s="252" t="str">
        <f t="shared" si="107"/>
        <v>GP2</v>
      </c>
      <c r="GO18" s="252" t="str">
        <f t="shared" si="108"/>
        <v>=VLOOKUP(A18;'https://rhenusglobal.sharepoint.com/sites/TenderBrita/Freigegebene Dokumente/General/02. Respond Rates and Info/Respond/[CH_BRITA Internal Template v1.0.xlsx]FCL Export'!$A$1:$NJ$176;GP2;0)</v>
      </c>
      <c r="GP18" s="8" t="s">
        <v>98</v>
      </c>
      <c r="GQ18" s="25" t="str">
        <f>IFERROR(IF(OR($I18="",$N18=""),"",'Units of measurement'!$A$2),"")</f>
        <v>/container</v>
      </c>
      <c r="GR18" s="252" t="str">
        <f t="shared" si="109"/>
        <v>GT2</v>
      </c>
      <c r="GS18" s="252" t="str">
        <f t="shared" si="110"/>
        <v>=VLOOKUP(A18;'https://rhenusglobal.sharepoint.com/sites/TenderBrita/Freigegebene Dokumente/General/02. Respond Rates and Info/Respond/[CH_BRITA Internal Template v1.0.xlsx]FCL Export'!$A$1:$NJ$176;GT2;0)</v>
      </c>
      <c r="GT18" s="31" t="s">
        <v>98</v>
      </c>
      <c r="GU18" s="252" t="str">
        <f t="shared" si="111"/>
        <v>GW2</v>
      </c>
      <c r="GV18" s="252" t="str">
        <f t="shared" si="112"/>
        <v>=VLOOKUP(A18;'https://rhenusglobal.sharepoint.com/sites/TenderBrita/Freigegebene Dokumente/General/02. Respond Rates and Info/Respond/[CH_BRITA Internal Template v1.0.xlsx]FCL Export'!$A$1:$NJ$176;GW2;0)</v>
      </c>
      <c r="GW18" s="32" t="s">
        <v>98</v>
      </c>
      <c r="GX18" s="11" t="str">
        <f t="shared" si="113"/>
        <v>⚠</v>
      </c>
      <c r="GY18" s="238" t="str" cm="1">
        <f t="array" ref="GY18">IF(OR($I18="",$N18="")," ",_xlfn.IFS($DW18=""," ",$DV18=""," ",HE18=""," ",HE18=" "," ",AND($DW18&lt;&gt;"",$DW18&lt;&gt;" ",$DV18&lt;&gt;"",$DV18&lt;&gt;" ",HE18&lt;&gt;"",HE18&lt;&gt;" "),IF($DW18=$DV18,HE18,HE18/VLOOKUP(_xlfn.CONCAT($DW18,"/",$DV18),Currencies!$C$73:$D$955,2,FALSE))))</f>
        <v xml:space="preserve"> </v>
      </c>
      <c r="GZ18" s="252" t="str">
        <f t="shared" si="114"/>
        <v>HB2</v>
      </c>
      <c r="HA18" s="252" t="str">
        <f t="shared" si="115"/>
        <v>=VLOOKUP(A18;'https://rhenusglobal.sharepoint.com/sites/TenderBrita/Freigegebene Dokumente/General/02. Respond Rates and Info/Respond/[CH_BRITA Internal Template v1.0.xlsx]FCL Export'!$A$1:$NJ$176;HB2;0)</v>
      </c>
      <c r="HB18" s="15"/>
      <c r="HC18" s="252" t="str">
        <f t="shared" si="116"/>
        <v>HE2</v>
      </c>
      <c r="HD18" s="252" t="str">
        <f t="shared" si="117"/>
        <v>=VLOOKUP(A18;'https://rhenusglobal.sharepoint.com/sites/TenderBrita/Freigegebene Dokumente/General/02. Respond Rates and Info/Respond/[CH_BRITA Internal Template v1.0.xlsx]FCL Export'!$A$1:$NJ$176;HE2;0)</v>
      </c>
      <c r="HE18" s="8" t="s">
        <v>98</v>
      </c>
      <c r="HF18" s="252" t="str">
        <f t="shared" si="118"/>
        <v>HH2</v>
      </c>
      <c r="HG18" s="252" t="str">
        <f t="shared" si="119"/>
        <v>=VLOOKUP(A18;'https://rhenusglobal.sharepoint.com/sites/TenderBrita/Freigegebene Dokumente/General/02. Respond Rates and Info/Respond/[CH_BRITA Internal Template v1.0.xlsx]FCL Export'!$A$1:$NJ$176;HH2;0)</v>
      </c>
      <c r="HH18" s="25" t="str">
        <f>IFERROR(IF(OR($I18="",$N18=""),"",'Units of measurement'!$A$2),"")</f>
        <v>/container</v>
      </c>
      <c r="HI18" s="252" t="str">
        <f t="shared" si="120"/>
        <v>HK2</v>
      </c>
      <c r="HJ18" s="252" t="str">
        <f t="shared" si="121"/>
        <v>=VLOOKUP(A18;'https://rhenusglobal.sharepoint.com/sites/TenderBrita/Freigegebene Dokumente/General/02. Respond Rates and Info/Respond/[CH_BRITA Internal Template v1.0.xlsx]FCL Export'!$A$1:$NJ$176;HK2;0)</v>
      </c>
      <c r="HK18" s="31" t="str">
        <f t="shared" si="122"/>
        <v xml:space="preserve"> </v>
      </c>
      <c r="HL18" s="252" t="str">
        <f t="shared" si="123"/>
        <v>HN2</v>
      </c>
      <c r="HM18" s="252" t="str">
        <f t="shared" si="124"/>
        <v>=VLOOKUP(A18;'https://rhenusglobal.sharepoint.com/sites/TenderBrita/Freigegebene Dokumente/General/02. Respond Rates and Info/Respond/[CH_BRITA Internal Template v1.0.xlsx]FCL Export'!$A$1:$NJ$176;HN2;0)</v>
      </c>
      <c r="HN18" s="32" t="str">
        <f t="shared" si="125"/>
        <v xml:space="preserve"> </v>
      </c>
      <c r="HO18" s="11" t="str">
        <f t="shared" si="126"/>
        <v>⚠</v>
      </c>
      <c r="HP18" s="238" t="str" cm="1">
        <f t="array" ref="HP18">IF(OR($I18="",$N18="")," ",_xlfn.IFS($DW18=""," ",$DV18=""," ",HV18=""," ",HV18=" "," ",AND($DW18&lt;&gt;"",$DW18&lt;&gt;" ",$DV18&lt;&gt;"",$DV18&lt;&gt;" ",HV18&lt;&gt;"",HV18&lt;&gt;" "),IF($DW18=$DV18,HV18,HV18/VLOOKUP(_xlfn.CONCAT($DW18,"/",$DV18),Currencies!$C$73:$D$955,2,FALSE))))</f>
        <v xml:space="preserve"> </v>
      </c>
      <c r="HQ18" s="252" t="str">
        <f t="shared" si="127"/>
        <v>HS2</v>
      </c>
      <c r="HR18" s="252" t="str">
        <f t="shared" si="128"/>
        <v>=VLOOKUP(A18;'https://rhenusglobal.sharepoint.com/sites/TenderBrita/Freigegebene Dokumente/General/02. Respond Rates and Info/Respond/[CH_BRITA Internal Template v1.0.xlsx]FCL Export'!$A$1:$NJ$176;HS2;0)</v>
      </c>
      <c r="HS18" s="15"/>
      <c r="HT18" s="252" t="str">
        <f t="shared" si="129"/>
        <v>HV2</v>
      </c>
      <c r="HU18" s="252" t="str">
        <f t="shared" si="130"/>
        <v>=VLOOKUP(A18;'https://rhenusglobal.sharepoint.com/sites/TenderBrita/Freigegebene Dokumente/General/02. Respond Rates and Info/Respond/[CH_BRITA Internal Template v1.0.xlsx]FCL Export'!$A$1:$NJ$176;HV2;0)</v>
      </c>
      <c r="HV18" s="8" t="s">
        <v>98</v>
      </c>
      <c r="HW18" s="252" t="str">
        <f t="shared" si="131"/>
        <v>HY2</v>
      </c>
      <c r="HX18" s="252" t="str">
        <f t="shared" si="132"/>
        <v>=VLOOKUP(A18;'https://rhenusglobal.sharepoint.com/sites/TenderBrita/Freigegebene Dokumente/General/02. Respond Rates and Info/Respond/[CH_BRITA Internal Template v1.0.xlsx]FCL Export'!$A$1:$NJ$176;HY2;0)</v>
      </c>
      <c r="HY18" s="25" t="str">
        <f>IFERROR(IF(OR($I18="",$N18=""),"",'Units of measurement'!$A$2),"")</f>
        <v>/container</v>
      </c>
      <c r="HZ18" s="252" t="str">
        <f t="shared" si="133"/>
        <v>IB2</v>
      </c>
      <c r="IA18" s="252" t="str">
        <f t="shared" si="134"/>
        <v>=VLOOKUP(A18;'https://rhenusglobal.sharepoint.com/sites/TenderBrita/Freigegebene Dokumente/General/02. Respond Rates and Info/Respond/[CH_BRITA Internal Template v1.0.xlsx]FCL Export'!$A$1:$NJ$176;IB2;0)</v>
      </c>
      <c r="IB18" s="31" t="str">
        <f t="shared" si="135"/>
        <v xml:space="preserve"> </v>
      </c>
      <c r="IC18" s="252" t="str">
        <f t="shared" si="136"/>
        <v>IE2</v>
      </c>
      <c r="ID18" s="252" t="str">
        <f t="shared" si="137"/>
        <v>=VLOOKUP(A18;'https://rhenusglobal.sharepoint.com/sites/TenderBrita/Freigegebene Dokumente/General/02. Respond Rates and Info/Respond/[CH_BRITA Internal Template v1.0.xlsx]FCL Export'!$A$1:$NJ$176;IE2;0)</v>
      </c>
      <c r="IE18" s="32" t="str">
        <f t="shared" si="138"/>
        <v xml:space="preserve"> </v>
      </c>
      <c r="IF18" s="9" t="str">
        <f t="shared" si="139"/>
        <v/>
      </c>
      <c r="IG18" s="252" t="str">
        <f t="shared" si="140"/>
        <v>II2</v>
      </c>
      <c r="IH18" s="252" t="str">
        <f t="shared" si="141"/>
        <v>=VLOOKUP(A18;'https://rhenusglobal.sharepoint.com/sites/TenderBrita/Freigegebene Dokumente/General/02. Respond Rates and Info/Respond/[CH_BRITA Internal Template v1.0.xlsx]FCL Export'!$A$1:$NJ$176;II2;0)</v>
      </c>
      <c r="II18" s="8" t="s">
        <v>98</v>
      </c>
      <c r="IJ18" s="252" t="str">
        <f t="shared" si="142"/>
        <v>IL2</v>
      </c>
      <c r="IK18" s="252" t="str">
        <f t="shared" si="143"/>
        <v>=VLOOKUP(A18;'https://rhenusglobal.sharepoint.com/sites/TenderBrita/Freigegebene Dokumente/General/02. Respond Rates and Info/Respond/[CH_BRITA Internal Template v1.0.xlsx]FCL Export'!$A$1:$NJ$176;IL2;0)</v>
      </c>
      <c r="IL18" s="164"/>
      <c r="IM18" s="252" t="str">
        <f t="shared" si="144"/>
        <v>IO2</v>
      </c>
      <c r="IN18" s="252" t="str">
        <f t="shared" si="145"/>
        <v>=VLOOKUP(A18;'https://rhenusglobal.sharepoint.com/sites/TenderBrita/Freigegebene Dokumente/General/02. Respond Rates and Info/Respond/[CH_BRITA Internal Template v1.0.xlsx]FCL Export'!$A$1:$NJ$176;IO2;0)</v>
      </c>
      <c r="IO18" s="17"/>
      <c r="IP18" s="9" t="str">
        <f t="shared" si="146"/>
        <v/>
      </c>
      <c r="IQ18" s="252" t="str">
        <f t="shared" si="147"/>
        <v>IS2</v>
      </c>
      <c r="IR18" s="252" t="str">
        <f t="shared" si="148"/>
        <v>=VLOOKUP(A18;'https://rhenusglobal.sharepoint.com/sites/TenderBrita/Freigegebene Dokumente/General/02. Respond Rates and Info/Respond/[CH_BRITA Internal Template v1.0.xlsx]FCL Export'!$A$1:$NJ$176;IS2;0)</v>
      </c>
      <c r="IS18" s="8" t="s">
        <v>98</v>
      </c>
      <c r="IT18" s="252" t="str">
        <f t="shared" si="149"/>
        <v>IV2</v>
      </c>
      <c r="IU18" s="252" t="str">
        <f t="shared" si="150"/>
        <v>=VLOOKUP(A18;'https://rhenusglobal.sharepoint.com/sites/TenderBrita/Freigegebene Dokumente/General/02. Respond Rates and Info/Respond/[CH_BRITA Internal Template v1.0.xlsx]FCL Export'!$A$1:$NJ$176;IV2;0)</v>
      </c>
      <c r="IV18" s="164"/>
      <c r="IW18" s="252" t="str">
        <f t="shared" si="151"/>
        <v>IY2</v>
      </c>
      <c r="IX18" s="252" t="str">
        <f t="shared" si="152"/>
        <v>=VLOOKUP(A18;'https://rhenusglobal.sharepoint.com/sites/TenderBrita/Freigegebene Dokumente/General/02. Respond Rates and Info/Respond/[CH_BRITA Internal Template v1.0.xlsx]FCL Export'!$A$1:$NJ$176;IY2;0)</v>
      </c>
      <c r="IY18" s="19"/>
      <c r="IZ18" s="201" t="s">
        <v>279</v>
      </c>
      <c r="JA18" s="239" t="s">
        <v>99</v>
      </c>
      <c r="JB18" s="9" t="str">
        <f t="shared" si="186"/>
        <v>⚠</v>
      </c>
      <c r="JC18" s="238" t="str" cm="1">
        <f t="array" ref="JC18">IF(OR($I18="",$N18="")," ",_xlfn.IFS($JA18=""," ",$IZ18=""," ",JF18=""," ",JF18=" "," ",AND($JA18&lt;&gt;"",$JA18&lt;&gt;" ",$IZ18&lt;&gt;"",$IZ18&lt;&gt;" ",JF18&lt;&gt;"",JF18&lt;&gt;" "),IF($JA18=$IZ18,JF18,JF18/VLOOKUP(_xlfn.CONCAT($JA18,"/",$IZ18),Currencies!$C$73:$D$955,2,FALSE))))</f>
        <v xml:space="preserve"> </v>
      </c>
      <c r="JD18" s="252" t="str">
        <f t="shared" si="153"/>
        <v>JF2</v>
      </c>
      <c r="JE18" s="252" t="str">
        <f t="shared" si="154"/>
        <v>=VLOOKUP(A18;'https://rhenusglobal.sharepoint.com/sites/TenderBrita/Freigegebene Dokumente/General/02. Respond Rates and Info/Respond/[BR_BRITA Internal Template v1.0.xlsx]FCL Import'!$A$1:$NJ$176;JF2;0)</v>
      </c>
      <c r="JF18" s="8" t="s">
        <v>98</v>
      </c>
      <c r="JG18" s="25" t="str">
        <f>IFERROR(IF(OR($I18="",$N18=""),"",'Units of measurement'!$A$2),"")</f>
        <v>/container</v>
      </c>
      <c r="JH18" s="9" t="str">
        <f t="shared" ref="JH18:JH42" si="187">IFERROR(IF(OR($I18="",$N18=""),"",IF(OR(JL18=" ",JL18="",JM18=""),"⚠",IF(JL18=0,"!","✓"))),"")</f>
        <v>⚠</v>
      </c>
      <c r="JI18" s="238" t="str" cm="1">
        <f t="array" ref="JI18">IF(OR($I18="",$N18="")," ",_xlfn.IFS($JA18=""," ",$IZ18=""," ",JL18=""," ",JL18=" "," ",AND($JA18&lt;&gt;"",$JA18&lt;&gt;" ",$IZ18&lt;&gt;"",$IZ18&lt;&gt;" ",JL18&lt;&gt;"",JL18&lt;&gt;" "),IF($JA18=$IZ18,JL18,JL18/VLOOKUP(_xlfn.CONCAT($JA18,"/",$IZ18),Currencies!$C$73:$D$955,2,FALSE))))</f>
        <v xml:space="preserve"> </v>
      </c>
      <c r="JJ18" s="252" t="str">
        <f t="shared" si="155"/>
        <v>JL2</v>
      </c>
      <c r="JK18" s="252" t="str">
        <f t="shared" si="156"/>
        <v>=VLOOKUP(A18;'https://rhenusglobal.sharepoint.com/sites/TenderBrita/Freigegebene Dokumente/General/02. Respond Rates and Info/Respond/[BR_BRITA Internal Template v1.0.xlsx]FCL Import'!$A$1:$NJ$176;JL2;0)</v>
      </c>
      <c r="JL18" s="8" t="s">
        <v>98</v>
      </c>
      <c r="JM18" s="25" t="str">
        <f>IFERROR(IF(OR($I18="",$N18=""),"",'Units of measurement'!$A$2),"")</f>
        <v>/container</v>
      </c>
      <c r="JN18" s="9" t="str">
        <f t="shared" ref="JN18:JN42" si="188">IFERROR(IF(OR($I18="",$N18=""),"",IF(OR(JR18=" ",JR18="",JS18=""),"⚠",IF(JR18=0,"!","✓"))),"")</f>
        <v>⚠</v>
      </c>
      <c r="JO18" s="238" t="str" cm="1">
        <f t="array" ref="JO18">IF(OR($I18="",$N18="")," ",_xlfn.IFS($JA18=""," ",$IZ18=""," ",JR18=""," ",JR18=" "," ",AND($JA18&lt;&gt;"",$JA18&lt;&gt;" ",$IZ18&lt;&gt;"",$IZ18&lt;&gt;" ",JR18&lt;&gt;"",JR18&lt;&gt;" "),IF($JA18=$IZ18,JR18,JR18/VLOOKUP(_xlfn.CONCAT($JA18,"/",$IZ18),Currencies!$C$73:$D$955,2,FALSE))))</f>
        <v xml:space="preserve"> </v>
      </c>
      <c r="JP18" s="252" t="str">
        <f t="shared" si="157"/>
        <v>JR2</v>
      </c>
      <c r="JQ18" s="252" t="str">
        <f t="shared" si="158"/>
        <v>=VLOOKUP(A18;'https://rhenusglobal.sharepoint.com/sites/TenderBrita/Freigegebene Dokumente/General/02. Respond Rates and Info/Respond/[BR_BRITA Internal Template v1.0.xlsx]FCL Import'!$A$1:$NJ$176;JR2;0)</v>
      </c>
      <c r="JR18" s="8" t="s">
        <v>98</v>
      </c>
      <c r="JS18" s="25" t="str">
        <f>IFERROR(IF(OR($I18="",$N18=""),"",'Units of measurement'!$A$2),"")</f>
        <v>/container</v>
      </c>
      <c r="JT18" s="9" t="str">
        <f t="shared" ref="JT18:JT42" si="189">IFERROR(IF(OR($I18="",$N18=""),"",IF(OR(JX18=" ",JX18="",JY18=""),"⚠",IF(JX18=0,"!","✓"))),"")</f>
        <v>⚠</v>
      </c>
      <c r="JU18" s="238" t="str" cm="1">
        <f t="array" ref="JU18">IF(OR($I18="",$N18="")," ",_xlfn.IFS($JA18=""," ",$IZ18=""," ",JX18=""," ",JX18=" "," ",AND($JA18&lt;&gt;"",$JA18&lt;&gt;" ",$IZ18&lt;&gt;"",$IZ18&lt;&gt;" ",JX18&lt;&gt;"",JX18&lt;&gt;" "),IF($JA18=$IZ18,JX18,JX18/VLOOKUP(_xlfn.CONCAT($JA18,"/",$IZ18),Currencies!$C$73:$D$955,2,FALSE))))</f>
        <v xml:space="preserve"> </v>
      </c>
      <c r="JV18" s="252" t="str">
        <f t="shared" si="159"/>
        <v>JX2</v>
      </c>
      <c r="JW18" s="252" t="str">
        <f t="shared" si="160"/>
        <v>=VLOOKUP(A18;'https://rhenusglobal.sharepoint.com/sites/TenderBrita/Freigegebene Dokumente/General/02. Respond Rates and Info/Respond/[BR_BRITA Internal Template v1.0.xlsx]FCL Import'!$A$1:$NJ$176;JX2;0)</v>
      </c>
      <c r="JX18" s="8" t="s">
        <v>98</v>
      </c>
      <c r="JY18" s="25" t="str">
        <f>IFERROR(IF(OR($I18="",$N18=""),"",'Units of measurement'!$A$2),"")</f>
        <v>/container</v>
      </c>
      <c r="JZ18" s="9" t="str">
        <f t="shared" ref="JZ18:JZ42" si="190">IFERROR(IF(OR($I18="",$N18=""),"",IF(OR(KD18=" ",KD18="",KE18=""),"⚠",IF(KD18=0,"!","✓"))),"")</f>
        <v>⚠</v>
      </c>
      <c r="KA18" s="238" t="str" cm="1">
        <f t="array" ref="KA18">IF(OR($I18="",$N18="")," ",_xlfn.IFS($JA18=""," ",$IZ18=""," ",KD18=""," ",KD18=" "," ",AND($JA18&lt;&gt;"",$JA18&lt;&gt;" ",$IZ18&lt;&gt;"",$IZ18&lt;&gt;" ",KD18&lt;&gt;"",KD18&lt;&gt;" "),IF($JA18=$IZ18,KD18,KD18/VLOOKUP(_xlfn.CONCAT($JA18,"/",$IZ18),Currencies!$C$73:$D$955,2,FALSE))))</f>
        <v xml:space="preserve"> </v>
      </c>
      <c r="KB18" s="252" t="str">
        <f t="shared" si="161"/>
        <v>KD2</v>
      </c>
      <c r="KC18" s="252" t="str">
        <f t="shared" si="162"/>
        <v>=VLOOKUP(A18;'https://rhenusglobal.sharepoint.com/sites/TenderBrita/Freigegebene Dokumente/General/02. Respond Rates and Info/Respond/[BR_BRITA Internal Template v1.0.xlsx]FCL Import'!$A$1:$NJ$176;KD2;0)</v>
      </c>
      <c r="KD18" s="8" t="s">
        <v>98</v>
      </c>
      <c r="KE18" s="25" t="str">
        <f>IFERROR(IF(OR($I18="",$N18=""),"",'Units of measurement'!$A$2),"")</f>
        <v>/container</v>
      </c>
      <c r="KF18" s="11" t="str">
        <f t="shared" ref="KF18:KF42" si="191">IFERROR(IF(OR($I18="",$N18=""),"",IF(OR(KI18=" ",KI18=""),"⚠",IF(KI18=0,"!","✓"))),"")</f>
        <v>⚠</v>
      </c>
      <c r="KG18" s="252" t="str">
        <f t="shared" si="163"/>
        <v>KI2</v>
      </c>
      <c r="KH18" s="252" t="str">
        <f t="shared" si="164"/>
        <v>=VLOOKUP(A18;'https://rhenusglobal.sharepoint.com/sites/TenderBrita/Freigegebene Dokumente/General/02. Respond Rates and Info/Respond/[BR_BRITA Internal Template v1.0.xlsx]FCL Import'!$A$1:$NJ$176;KI2;0)</v>
      </c>
      <c r="KI18" s="10" t="s">
        <v>98</v>
      </c>
      <c r="KJ18" s="9" t="str">
        <f t="shared" si="165"/>
        <v/>
      </c>
      <c r="KK18" s="252" t="str">
        <f t="shared" si="166"/>
        <v>KM2</v>
      </c>
      <c r="KL18" s="252" t="str">
        <f t="shared" si="167"/>
        <v>=VLOOKUP(A18;'https://rhenusglobal.sharepoint.com/sites/TenderBrita/Freigegebene Dokumente/General/02. Respond Rates and Info/Respond/[BR_BRITA Internal Template v1.0.xlsx]FCL Import'!$A$1:$NJ$176;KM2;0)</v>
      </c>
      <c r="KM18" s="8" t="s">
        <v>98</v>
      </c>
      <c r="KN18" s="252" t="str">
        <f t="shared" si="168"/>
        <v>KP2</v>
      </c>
      <c r="KO18" s="252" t="str">
        <f t="shared" si="169"/>
        <v>=VLOOKUP(A18;'https://rhenusglobal.sharepoint.com/sites/TenderBrita/Freigegebene Dokumente/General/02. Respond Rates and Info/Respond/[BR_BRITA Internal Template v1.0.xlsx]FCL Import'!$A$1:$NJ$176;KP2;0)</v>
      </c>
      <c r="KP18" s="164"/>
      <c r="KQ18" s="252" t="str">
        <f t="shared" si="170"/>
        <v>KS2</v>
      </c>
      <c r="KR18" s="252" t="str">
        <f t="shared" si="171"/>
        <v>=VLOOKUP(A18;'https://rhenusglobal.sharepoint.com/sites/TenderBrita/Freigegebene Dokumente/General/02. Respond Rates and Info/Respond/[BR_BRITA Internal Template v1.0.xlsx]FCL Import'!$A$1:$NJ$176;KS2;0)</v>
      </c>
      <c r="KS18" s="17"/>
      <c r="KT18" s="9" t="str">
        <f t="shared" si="172"/>
        <v/>
      </c>
      <c r="KU18" s="252" t="str">
        <f t="shared" si="173"/>
        <v>KW2</v>
      </c>
      <c r="KV18" s="252" t="str">
        <f t="shared" si="174"/>
        <v>=VLOOKUP(A18;'https://rhenusglobal.sharepoint.com/sites/TenderBrita/Freigegebene Dokumente/General/02. Respond Rates and Info/Respond/[BR_BRITA Internal Template v1.0.xlsx]FCL Import'!$A$1:$NJ$176;KW2;0)</v>
      </c>
      <c r="KW18" s="8" t="s">
        <v>98</v>
      </c>
      <c r="KX18" s="252" t="str">
        <f t="shared" si="175"/>
        <v>KZ2</v>
      </c>
      <c r="KY18" s="252" t="str">
        <f t="shared" si="176"/>
        <v>=VLOOKUP(A18;'https://rhenusglobal.sharepoint.com/sites/TenderBrita/Freigegebene Dokumente/General/02. Respond Rates and Info/Respond/[BR_BRITA Internal Template v1.0.xlsx]FCL Import'!$A$1:$NJ$176;KZ2;0)</v>
      </c>
      <c r="KZ18" s="164"/>
      <c r="LA18" s="252" t="str">
        <f t="shared" si="177"/>
        <v>LC2</v>
      </c>
      <c r="LB18" s="252" t="str">
        <f t="shared" si="178"/>
        <v>=VLOOKUP(A18;'https://rhenusglobal.sharepoint.com/sites/TenderBrita/Freigegebene Dokumente/General/02. Respond Rates and Info/Respond/[BR_BRITA Internal Template v1.0.xlsx]FCL Import'!$A$1:$NJ$176;LC2;0)</v>
      </c>
      <c r="LC18" s="19"/>
      <c r="LD18" s="201" t="s">
        <v>279</v>
      </c>
      <c r="LE18" s="239" t="s">
        <v>99</v>
      </c>
      <c r="LF18" s="9" t="str">
        <f t="shared" ref="LF18:LF42" si="192">IFERROR(IF(OR($I18="",$N18=""),"",IF(OR(AND(LJ18="Subject to",OR(LK18="",LK18=" ")),LJ18="",LJ18=" ",LL18="",LL18=" ",LM18="",LM18=" ",LP18="",LP18=" ",LS18="",LS18=" "),"⚠",IF(OR(AND(LJ18="Subject to",LK18=0),LL18=0),"!","✓"))),"")</f>
        <v>⚠</v>
      </c>
      <c r="LG18" s="238" t="str" cm="1">
        <f t="array" ref="LG18">IF(OR($I18="",$N18="")," ",_xlfn.IFS($AH18=""," ",$AG18=""," ",LL18=""," ",LL18=" "," ",AND($AH18&lt;&gt;"",$AH18&lt;&gt;" ",$AG18&lt;&gt;"",$AG18&lt;&gt;" ",LL18&lt;&gt;"",LL18&lt;&gt;" "),IF($AH18=$AG18,SUM(LL18,IF(OR(LK18="",LK18=" ",LJ18="Included"),0,LK18)),SUM(LL18,IF(OR(LK18="",LK18=" ",LJ18="Included"),0,LK18))/VLOOKUP(_xlfn.CONCAT($AH18,"/",$AG18),Currencies!$C$73:$D$955,2,FALSE))))</f>
        <v xml:space="preserve"> </v>
      </c>
      <c r="LH18" s="252" t="str">
        <f t="shared" si="179"/>
        <v>LL2</v>
      </c>
      <c r="LI18" s="259" t="str">
        <f t="shared" si="180"/>
        <v>=VLOOKUP(A18;'https://rhenusglobal.sharepoint.com/sites/TenderBrita/Freigegebene Dokumente/General/02. Respond Rates and Info/Respond/[CH_BRITA Internal Template v1.0.xlsx]FCL Export'!$A$1:$NJ$176;LL2;0)</v>
      </c>
      <c r="LJ18" s="331"/>
      <c r="LK18" s="333" t="s">
        <v>98</v>
      </c>
      <c r="LL18" s="332" t="s">
        <v>98</v>
      </c>
      <c r="LM18" s="25" t="str">
        <f>IFERROR(IF(OR($I18="",$N18=""),"",'Units of measurement'!$A$2),"")</f>
        <v>/container</v>
      </c>
      <c r="LN18" s="252" t="str">
        <f t="shared" si="181"/>
        <v>LP2</v>
      </c>
      <c r="LO18" s="252" t="str">
        <f t="shared" si="182"/>
        <v>=VLOOKUP(A18;'https://rhenusglobal.sharepoint.com/sites/TenderBrita/Freigegebene Dokumente/General/02. Respond Rates and Info/Respond/[CH_BRITA Internal Template v1.0.xlsx]FCL Export'!$A$1:$NJ$176;LP2;0)</v>
      </c>
      <c r="LP18" s="17"/>
      <c r="LQ18" s="252" t="str">
        <f t="shared" si="183"/>
        <v>LS2</v>
      </c>
      <c r="LR18" s="252" t="str">
        <f t="shared" si="184"/>
        <v>=VLOOKUP(A18;'https://rhenusglobal.sharepoint.com/sites/TenderBrita/Freigegebene Dokumente/General/02. Respond Rates and Info/Respond/[CH_BRITA Internal Template v1.0.xlsx]FCL Export'!$A$1:$NJ$176;LS2;0)</v>
      </c>
      <c r="LS18" s="170" t="s">
        <v>98</v>
      </c>
    </row>
    <row r="19" spans="1:331" ht="15" hidden="1" customHeight="1" x14ac:dyDescent="0.2">
      <c r="A19" s="46">
        <v>1848</v>
      </c>
      <c r="B19" s="250">
        <f>ROW()</f>
        <v>19</v>
      </c>
      <c r="C19" s="41" t="s">
        <v>2533</v>
      </c>
      <c r="D19" s="47" t="s">
        <v>2524</v>
      </c>
      <c r="E19" s="41" t="s">
        <v>2527</v>
      </c>
      <c r="F19" s="55" t="s">
        <v>2285</v>
      </c>
      <c r="G19" s="42" t="s">
        <v>2508</v>
      </c>
      <c r="H19" s="43" t="s">
        <v>2514</v>
      </c>
      <c r="I19" s="353" t="s">
        <v>102</v>
      </c>
      <c r="J19" s="357" t="s">
        <v>2553</v>
      </c>
      <c r="K19" s="41" t="s">
        <v>2292</v>
      </c>
      <c r="L19" s="48" t="s">
        <v>2320</v>
      </c>
      <c r="M19" s="49" t="s">
        <v>172</v>
      </c>
      <c r="N19" s="356" t="s">
        <v>277</v>
      </c>
      <c r="O19" s="357" t="s">
        <v>2468</v>
      </c>
      <c r="P19" s="47" t="s">
        <v>2349</v>
      </c>
      <c r="Q19" s="48" t="s">
        <v>2407</v>
      </c>
      <c r="R19" s="51" t="s">
        <v>2206</v>
      </c>
      <c r="S19" s="52">
        <v>28</v>
      </c>
      <c r="T19" s="53">
        <f>IFERROR(IF(OR(R19="",S19=""),"",('FCL (No min.)'!S19*VLOOKUP('FCL (No min.)'!R19,containertype_table[#All],2,FALSE))),"")</f>
        <v>56</v>
      </c>
      <c r="U19" s="56">
        <v>22000</v>
      </c>
      <c r="V19" s="55" t="s">
        <v>2497</v>
      </c>
      <c r="W19" s="248" t="s">
        <v>104</v>
      </c>
      <c r="X19" s="337" t="s">
        <v>104</v>
      </c>
      <c r="Y19" s="24" t="s">
        <v>96</v>
      </c>
      <c r="Z19" s="24" t="str">
        <f t="shared" si="14"/>
        <v>A19;'</v>
      </c>
      <c r="AA19" s="251" t="s">
        <v>97</v>
      </c>
      <c r="AB19" s="24" t="str">
        <f t="shared" si="15"/>
        <v>CH</v>
      </c>
      <c r="AC19" s="24" t="str">
        <f t="shared" si="15"/>
        <v>CH</v>
      </c>
      <c r="AD19" s="24" t="str">
        <f t="shared" si="16"/>
        <v>BR</v>
      </c>
      <c r="AE19" s="24" t="s">
        <v>112</v>
      </c>
      <c r="AF19" s="24" t="s">
        <v>113</v>
      </c>
      <c r="AG19" s="201" t="s">
        <v>693</v>
      </c>
      <c r="AH19" s="239" t="s">
        <v>99</v>
      </c>
      <c r="AI19" s="9" t="str">
        <f t="shared" si="17"/>
        <v>✓</v>
      </c>
      <c r="AJ19" s="238" cm="1">
        <f t="array" ref="AJ19">IF(OR($I19="",$N19="")," ",_xlfn.IFS($AH19=""," ",$AG19=""," ",AO19=""," ",AO19=" "," ",AND($AH19&lt;&gt;"",$AH19&lt;&gt;" ",$AG19&lt;&gt;"",$AG19&lt;&gt;" ",AO19&lt;&gt;"",AO19&lt;&gt;" "),IF($AH19=$AG19,SUM(AO19,IF(OR(AN19="",AN19=" ",AM19="Included"),0,AN19)),SUM(AO19,IF(OR(AN19="",AN19=" ",AM19="Included"),0,AN19))/VLOOKUP(_xlfn.CONCAT($AH19,"/",$AG19),Currencies!$C$73:$D$955,2,FALSE))))</f>
        <v>1213.0862767805443</v>
      </c>
      <c r="AK19" s="252" t="str">
        <f t="shared" si="18"/>
        <v>AO2</v>
      </c>
      <c r="AL19" s="259" t="str">
        <f t="shared" si="19"/>
        <v>=VLOOKUP(A19;'https://rhenusglobal.sharepoint.com/sites/TenderBrita/Freigegebene Dokumente/General/02. Respond Rates and Info/Respond/[CH_BRITA Internal Template v1.0.xlsx]FCL Export'!$A$1:$NJ$176;AO2;0)</v>
      </c>
      <c r="AM19" s="331" t="s">
        <v>2552</v>
      </c>
      <c r="AN19" s="333" t="s">
        <v>98</v>
      </c>
      <c r="AO19" s="332">
        <v>1257</v>
      </c>
      <c r="AP19" s="25" t="str">
        <f>IFERROR(IF(OR($I19="",$N19=""),"",'Units of measurement'!$A$2),"")</f>
        <v>/container</v>
      </c>
      <c r="AQ19" s="252" t="str">
        <f t="shared" si="20"/>
        <v>AS2</v>
      </c>
      <c r="AR19" s="252" t="str">
        <f t="shared" si="21"/>
        <v>=VLOOKUP(A19;'https://rhenusglobal.sharepoint.com/sites/TenderBrita/Freigegebene Dokumente/General/02. Respond Rates and Info/Respond/[CH_BRITA Internal Template v1.0.xlsx]FCL Export'!$A$1:$NJ$176;AS2;0)</v>
      </c>
      <c r="AS19" s="17" t="s">
        <v>1271</v>
      </c>
      <c r="AT19" s="252" t="str">
        <f t="shared" si="22"/>
        <v>AV2</v>
      </c>
      <c r="AU19" s="252" t="str">
        <f t="shared" si="23"/>
        <v>=VLOOKUP(A19;'https://rhenusglobal.sharepoint.com/sites/TenderBrita/Freigegebene Dokumente/General/02. Respond Rates and Info/Respond/[CH_BRITA Internal Template v1.0.xlsx]FCL Export'!$A$1:$NJ$176;AV2;0)</v>
      </c>
      <c r="AV19" s="170">
        <v>3</v>
      </c>
      <c r="AW19" s="201" t="s">
        <v>693</v>
      </c>
      <c r="AX19" s="239" t="s">
        <v>99</v>
      </c>
      <c r="AY19" s="9" t="str">
        <f t="shared" si="24"/>
        <v>⚠</v>
      </c>
      <c r="AZ19" s="238" t="str" cm="1">
        <f t="array" ref="AZ19">IF(OR($I19="",$N19="")," ",_xlfn.IFS($AX19=""," ",$AW19=""," ",BC19=""," ",BC19=" "," ",AND($AX19&lt;&gt;"",$AX19&lt;&gt;" ",$AW19&lt;&gt;"",$AW19&lt;&gt;" ",BC19&lt;&gt;"",BC19&lt;&gt;" "),IF($AX19=$AW19,BC19,BC19/VLOOKUP(_xlfn.CONCAT($AX19,"/",$AW19),Currencies!$C$73:$D$955,2,FALSE))))</f>
        <v xml:space="preserve"> </v>
      </c>
      <c r="BA19" s="252" t="str">
        <f t="shared" ref="BA19:BA26" si="193">BC$3&amp;$B$2</f>
        <v>BC2</v>
      </c>
      <c r="BB19" s="252" t="str">
        <f t="shared" ref="BB19:BB26" si="194">CONCATENATE("=",$Y19,$Z19,$AA19,$AB19,$AE19,BA19,";0)")</f>
        <v>=VLOOKUP(A19;'https://rhenusglobal.sharepoint.com/sites/TenderBrita/Freigegebene Dokumente/General/02. Respond Rates and Info/Respond/[CH_BRITA Internal Template v1.0.xlsx]FCL Export'!$A$1:$NJ$176;BC2;0)</v>
      </c>
      <c r="BC19" s="8" t="s">
        <v>98</v>
      </c>
      <c r="BD19" s="25" t="str">
        <f>IFERROR(IF(OR($I19="",$N19=""),"",'Units of measurement'!$A$2),"")</f>
        <v>/container</v>
      </c>
      <c r="BE19" s="9" t="str">
        <f t="shared" si="27"/>
        <v>⚠</v>
      </c>
      <c r="BF19" s="238" t="str" cm="1">
        <f t="array" ref="BF19">IF(OR($I19="",$N19="")," ",_xlfn.IFS($AX19=""," ",$AW19=""," ",BI19=""," ",BI19=" "," ",AND($AX19&lt;&gt;"",$AX19&lt;&gt;" ",$AW19&lt;&gt;"",$AW19&lt;&gt;" ",BI19&lt;&gt;"",BI19&lt;&gt;" "),IF($AX19=$AW19,BI19,BI19/VLOOKUP(_xlfn.CONCAT($AX19,"/",$AW19),Currencies!$C$73:$D$955,2,FALSE))))</f>
        <v xml:space="preserve"> </v>
      </c>
      <c r="BG19" s="252" t="str">
        <f t="shared" si="28"/>
        <v>BI2</v>
      </c>
      <c r="BH19" s="252" t="str">
        <f t="shared" si="29"/>
        <v>=VLOOKUP(A19;'https://rhenusglobal.sharepoint.com/sites/TenderBrita/Freigegebene Dokumente/General/02. Respond Rates and Info/Respond/[CH_BRITA Internal Template v1.0.xlsx]FCL Export'!$A$1:$NJ$176;BI2;0)</v>
      </c>
      <c r="BI19" s="8" t="s">
        <v>98</v>
      </c>
      <c r="BJ19" s="25" t="str">
        <f>IFERROR(IF(OR($I19="",$N19=""),"",'Units of measurement'!$A$2),"")</f>
        <v>/container</v>
      </c>
      <c r="BK19" s="9" t="str">
        <f t="shared" si="30"/>
        <v>⚠</v>
      </c>
      <c r="BL19" s="238" t="str" cm="1">
        <f t="array" ref="BL19">IF(OR($I19="",$N19="")," ",_xlfn.IFS($AX19=""," ",$AW19=""," ",BO19=""," ",BO19=" "," ",AND($AX19&lt;&gt;"",$AX19&lt;&gt;" ",$AW19&lt;&gt;"",$AW19&lt;&gt;" ",BO19&lt;&gt;"",BO19&lt;&gt;" "),IF($AX19=$AW19,BO19,BO19/VLOOKUP(_xlfn.CONCAT($AX19,"/",$AW19),Currencies!$C$73:$D$955,2,FALSE))))</f>
        <v xml:space="preserve"> </v>
      </c>
      <c r="BM19" s="252" t="str">
        <f t="shared" si="31"/>
        <v>BO2</v>
      </c>
      <c r="BN19" s="252" t="str">
        <f t="shared" si="32"/>
        <v>=VLOOKUP(A19;'https://rhenusglobal.sharepoint.com/sites/TenderBrita/Freigegebene Dokumente/General/02. Respond Rates and Info/Respond/[CH_BRITA Internal Template v1.0.xlsx]FCL Export'!$A$1:$NJ$176;BO2;0)</v>
      </c>
      <c r="BO19" s="8" t="s">
        <v>98</v>
      </c>
      <c r="BP19" s="25" t="str">
        <f>IFERROR(IF(OR($I19="",$N19=""),"",'Units of measurement'!$A$2),"")</f>
        <v>/container</v>
      </c>
      <c r="BQ19" s="9" t="str">
        <f t="shared" si="33"/>
        <v>✓</v>
      </c>
      <c r="BR19" s="238" cm="1">
        <f t="array" ref="BR19">IF(OR($I19="",$N19="")," ",_xlfn.IFS($AX19=""," ",$AW19=""," ",BU19=""," ",BU19=" "," ",AND($AX19&lt;&gt;"",$AX19&lt;&gt;" ",$AW19&lt;&gt;"",$AW19&lt;&gt;" ",BU19&lt;&gt;"",BU19&lt;&gt;" "),IF($AX19=$AW19,BU19,BU19/VLOOKUP(_xlfn.CONCAT($AX19,"/",$AW19),Currencies!$C$73:$D$955,2,FALSE))))</f>
        <v>36.672457054622662</v>
      </c>
      <c r="BS19" s="252" t="str">
        <f t="shared" si="34"/>
        <v>BU2</v>
      </c>
      <c r="BT19" s="252" t="str">
        <f t="shared" si="35"/>
        <v>=VLOOKUP(A19;'https://rhenusglobal.sharepoint.com/sites/TenderBrita/Freigegebene Dokumente/General/02. Respond Rates and Info/Respond/[CH_BRITA Internal Template v1.0.xlsx]FCL Export'!$A$1:$NJ$176;BU2;0)</v>
      </c>
      <c r="BU19" s="8">
        <v>38</v>
      </c>
      <c r="BV19" s="25" t="str">
        <f>IFERROR(IF(OR($I19="",$N19=""),"",'Units of measurement'!$A$2),"")</f>
        <v>/container</v>
      </c>
      <c r="BW19" s="9" t="str">
        <f t="shared" si="36"/>
        <v>⚠</v>
      </c>
      <c r="BX19" s="238" t="str" cm="1">
        <f t="array" ref="BX19">IF(OR($I19="",$N19="")," ",_xlfn.IFS($AX19=""," ",$AW19=""," ",CA19=""," ",CA19=" "," ",AND($AX19&lt;&gt;"",$AX19&lt;&gt;" ",$AW19&lt;&gt;"",$AW19&lt;&gt;" ",CA19&lt;&gt;"",CA19&lt;&gt;" "),IF($AX19=$AW19,CA19,CA19/VLOOKUP(_xlfn.CONCAT($AX19,"/",$AW19),Currencies!$C$73:$D$955,2,FALSE))))</f>
        <v xml:space="preserve"> </v>
      </c>
      <c r="BY19" s="252" t="str">
        <f t="shared" si="37"/>
        <v>CA2</v>
      </c>
      <c r="BZ19" s="252" t="str">
        <f t="shared" si="38"/>
        <v>=VLOOKUP(A19;'https://rhenusglobal.sharepoint.com/sites/TenderBrita/Freigegebene Dokumente/General/02. Respond Rates and Info/Respond/[CH_BRITA Internal Template v1.0.xlsx]FCL Export'!$A$1:$NJ$176;CA2;0)</v>
      </c>
      <c r="CA19" s="8" t="s">
        <v>98</v>
      </c>
      <c r="CB19" s="25" t="str">
        <f>IFERROR(IF(OR($I19="",$N19=""),"",'Units of measurement'!$A$2),"")</f>
        <v>/container</v>
      </c>
      <c r="CC19" s="9" t="str">
        <f t="shared" si="39"/>
        <v>✓</v>
      </c>
      <c r="CD19" s="238" cm="1">
        <f t="array" ref="CD19">IF(OR($I19="",$N19="")," ",_xlfn.IFS($AX19=""," ",$AW19=""," ",CG19=""," ",CG19=" "," ",AND($AX19&lt;&gt;"",$AX19&lt;&gt;" ",$AW19&lt;&gt;"",$AW19&lt;&gt;" ",CG19&lt;&gt;"",CG19&lt;&gt;" "),IF($AX19=$AW19,CG19,CG19/VLOOKUP(_xlfn.CONCAT($AX19,"/",$AW19),Currencies!$C$73:$D$955,2,FALSE))))</f>
        <v>26.056745801968731</v>
      </c>
      <c r="CE19" s="252" t="str">
        <f t="shared" si="40"/>
        <v>CG2</v>
      </c>
      <c r="CF19" s="252" t="str">
        <f t="shared" si="41"/>
        <v>=VLOOKUP(A19;'https://rhenusglobal.sharepoint.com/sites/TenderBrita/Freigegebene Dokumente/General/02. Respond Rates and Info/Respond/[CH_BRITA Internal Template v1.0.xlsx]FCL Export'!$A$1:$NJ$176;CG2;0)</v>
      </c>
      <c r="CG19" s="8">
        <v>27</v>
      </c>
      <c r="CH19" s="25" t="str">
        <f>IFERROR(IF(OR($I19="",$N19=""),"",'Units of measurement'!$A$2),"")</f>
        <v>/container</v>
      </c>
      <c r="CI19" s="9" t="str">
        <f t="shared" si="42"/>
        <v>⚠</v>
      </c>
      <c r="CJ19" s="238" t="str" cm="1">
        <f t="array" ref="CJ19">IF(OR($I19="",$N19="")," ",_xlfn.IFS($AX19=""," ",$AW19=""," ",CM19=""," ",CM19=" "," ",AND($AX19&lt;&gt;"",$AX19&lt;&gt;" ",$AW19&lt;&gt;"",$AW19&lt;&gt;" ",CM19&lt;&gt;"",CM19&lt;&gt;" "),IF($AX19=$AW19,CM19,CM19/VLOOKUP(_xlfn.CONCAT($AX19,"/",$AW19),Currencies!$C$73:$D$955,2,FALSE))))</f>
        <v xml:space="preserve"> </v>
      </c>
      <c r="CK19" s="252" t="str">
        <f t="shared" si="43"/>
        <v>CM2</v>
      </c>
      <c r="CL19" s="252" t="str">
        <f t="shared" si="44"/>
        <v>=VLOOKUP(A19;'https://rhenusglobal.sharepoint.com/sites/TenderBrita/Freigegebene Dokumente/General/02. Respond Rates and Info/Respond/[CH_BRITA Internal Template v1.0.xlsx]FCL Export'!$A$1:$NJ$176;CM2;0)</v>
      </c>
      <c r="CM19" s="8" t="s">
        <v>98</v>
      </c>
      <c r="CN19" s="25" t="str">
        <f>IFERROR(IF(OR($I19="",$N19=""),"",'Units of measurement'!$A$2),"")</f>
        <v>/container</v>
      </c>
      <c r="CO19" s="252" t="str">
        <f t="shared" si="45"/>
        <v>CQ2</v>
      </c>
      <c r="CP19" s="252" t="str">
        <f t="shared" si="46"/>
        <v>=VLOOKUP(A19;'https://rhenusglobal.sharepoint.com/sites/TenderBrita/Freigegebene Dokumente/General/02. Respond Rates and Info/Respond/[CH_BRITA Internal Template v1.0.xlsx]FCL Export'!$A$1:$NJ$176;CQ2;0)</v>
      </c>
      <c r="CQ19" s="194"/>
      <c r="CR19" s="9" t="str">
        <f t="shared" si="47"/>
        <v>⚠</v>
      </c>
      <c r="CS19" s="238" t="str" cm="1">
        <f t="array" ref="CS19">IF(OR($I19="",$N19="")," ",_xlfn.IFS($AX19=""," ",$AW19=""," ",CV19=""," ",CV19=" "," ",AND($AX19&lt;&gt;"",$AX19&lt;&gt;" ",$AW19&lt;&gt;"",$AW19&lt;&gt;" ",CV19&lt;&gt;"",CV19&lt;&gt;" "),IF($AX19=$AW19,CV19,CV19/VLOOKUP(_xlfn.CONCAT($AX19,"/",$AW19),Currencies!$C$73:$D$955,2,FALSE))))</f>
        <v xml:space="preserve"> </v>
      </c>
      <c r="CT19" s="252" t="str">
        <f t="shared" si="48"/>
        <v>CV2</v>
      </c>
      <c r="CU19" s="252" t="str">
        <f t="shared" si="49"/>
        <v>=VLOOKUP(A19;'https://rhenusglobal.sharepoint.com/sites/TenderBrita/Freigegebene Dokumente/General/02. Respond Rates and Info/Respond/[CH_BRITA Internal Template v1.0.xlsx]FCL Export'!$A$1:$NJ$176;CV2;0)</v>
      </c>
      <c r="CV19" s="8" t="s">
        <v>98</v>
      </c>
      <c r="CW19" s="25" t="str">
        <f>IFERROR(IF(OR($I19="",$N19=""),"",'Units of measurement'!$A$2),"")</f>
        <v>/container</v>
      </c>
      <c r="CX19" s="11" t="str">
        <f t="shared" si="50"/>
        <v>⚠</v>
      </c>
      <c r="CY19" s="252" t="str">
        <f t="shared" si="51"/>
        <v>DA2</v>
      </c>
      <c r="CZ19" s="252" t="str">
        <f t="shared" si="52"/>
        <v>=VLOOKUP(A19;'https://rhenusglobal.sharepoint.com/sites/TenderBrita/Freigegebene Dokumente/General/02. Respond Rates and Info/Respond/[CH_BRITA Internal Template v1.0.xlsx]FCL Export'!$A$1:$NJ$176;DA2;0)</v>
      </c>
      <c r="DA19" s="10" t="s">
        <v>98</v>
      </c>
      <c r="DB19" s="9" t="str">
        <f t="shared" si="53"/>
        <v/>
      </c>
      <c r="DC19" s="252" t="str">
        <f t="shared" si="54"/>
        <v>DE2</v>
      </c>
      <c r="DD19" s="252" t="str">
        <f t="shared" si="55"/>
        <v>=VLOOKUP(A19;'https://rhenusglobal.sharepoint.com/sites/TenderBrita/Freigegebene Dokumente/General/02. Respond Rates and Info/Respond/[CH_BRITA Internal Template v1.0.xlsx]FCL Export'!$A$1:$NJ$176;DE2;0)</v>
      </c>
      <c r="DE19" s="8" t="s">
        <v>98</v>
      </c>
      <c r="DF19" s="252" t="str">
        <f t="shared" si="56"/>
        <v>DH2</v>
      </c>
      <c r="DG19" s="252" t="str">
        <f t="shared" si="57"/>
        <v>=VLOOKUP(A19;'https://rhenusglobal.sharepoint.com/sites/TenderBrita/Freigegebene Dokumente/General/02. Respond Rates and Info/Respond/[CH_BRITA Internal Template v1.0.xlsx]FCL Export'!$A$1:$NJ$176;DH2;0)</v>
      </c>
      <c r="DH19" s="164"/>
      <c r="DI19" s="252" t="str">
        <f t="shared" si="58"/>
        <v>DK2</v>
      </c>
      <c r="DJ19" s="252" t="str">
        <f t="shared" si="59"/>
        <v>=VLOOKUP(A19;'https://rhenusglobal.sharepoint.com/sites/TenderBrita/Freigegebene Dokumente/General/02. Respond Rates and Info/Respond/[CH_BRITA Internal Template v1.0.xlsx]FCL Export'!$A$1:$NJ$176;DK2;0)</v>
      </c>
      <c r="DK19" s="17"/>
      <c r="DL19" s="9" t="str">
        <f t="shared" si="60"/>
        <v/>
      </c>
      <c r="DM19" s="252" t="str">
        <f t="shared" si="61"/>
        <v>DO2</v>
      </c>
      <c r="DN19" s="252" t="str">
        <f t="shared" si="62"/>
        <v>=VLOOKUP(A19;'https://rhenusglobal.sharepoint.com/sites/TenderBrita/Freigegebene Dokumente/General/02. Respond Rates and Info/Respond/[CH_BRITA Internal Template v1.0.xlsx]FCL Export'!$A$1:$NJ$176;DO2;0)</v>
      </c>
      <c r="DO19" s="8" t="s">
        <v>98</v>
      </c>
      <c r="DP19" s="252" t="str">
        <f t="shared" si="63"/>
        <v>DR2</v>
      </c>
      <c r="DQ19" s="252" t="str">
        <f t="shared" si="64"/>
        <v>=VLOOKUP(A19;'https://rhenusglobal.sharepoint.com/sites/TenderBrita/Freigegebene Dokumente/General/02. Respond Rates and Info/Respond/[CH_BRITA Internal Template v1.0.xlsx]FCL Export'!$A$1:$NJ$176;DR2;0)</v>
      </c>
      <c r="DR19" s="163"/>
      <c r="DS19" s="252" t="str">
        <f t="shared" si="65"/>
        <v>DU2</v>
      </c>
      <c r="DT19" s="252" t="str">
        <f t="shared" si="66"/>
        <v>=VLOOKUP(A19;'https://rhenusglobal.sharepoint.com/sites/TenderBrita/Freigegebene Dokumente/General/02. Respond Rates and Info/Respond/[CH_BRITA Internal Template v1.0.xlsx]FCL Export'!$A$1:$NJ$176;DU2;0)</v>
      </c>
      <c r="DU19" s="18"/>
      <c r="DV19" s="201" t="str">
        <f t="shared" si="67"/>
        <v>USD</v>
      </c>
      <c r="DW19" s="239" t="s">
        <v>99</v>
      </c>
      <c r="DX19" s="11" t="s">
        <v>2517</v>
      </c>
      <c r="DY19" s="252" t="str">
        <f t="shared" si="69"/>
        <v>EA2</v>
      </c>
      <c r="DZ19" s="252" t="str">
        <f t="shared" si="70"/>
        <v>=VLOOKUP(A19;'https://rhenusglobal.sharepoint.com/sites/TenderBrita/Freigegebene Dokumente/General/02. Respond Rates and Info/Respond/[CH_BRITA Internal Template v1.0.xlsx]FCL Export'!$A$1:$NJ$176;EA2;0)</v>
      </c>
      <c r="EA19" s="364"/>
      <c r="EB19" s="11" t="s">
        <v>2517</v>
      </c>
      <c r="EC19" s="252" t="str">
        <f t="shared" si="72"/>
        <v>EE2</v>
      </c>
      <c r="ED19" s="252" t="str">
        <f t="shared" si="73"/>
        <v>=VLOOKUP(A19;'https://rhenusglobal.sharepoint.com/sites/TenderBrita/Freigegebene Dokumente/General/02. Respond Rates and Info/Respond/[CH_BRITA Internal Template v1.0.xlsx]FCL Export'!$A$1:$NJ$176;EE2;0)</v>
      </c>
      <c r="EE19" s="365"/>
      <c r="EF19" s="9" t="s">
        <v>2517</v>
      </c>
      <c r="EG19" s="252" t="str">
        <f t="shared" si="75"/>
        <v>EI2</v>
      </c>
      <c r="EH19" s="252" t="str">
        <f t="shared" si="76"/>
        <v>=VLOOKUP(A19;'https://rhenusglobal.sharepoint.com/sites/TenderBrita/Freigegebene Dokumente/General/02. Respond Rates and Info/Respond/[CH_BRITA Internal Template v1.0.xlsx]FCL Export'!$A$1:$NJ$176;EI2;0)</v>
      </c>
      <c r="EI19" s="366"/>
      <c r="EJ19" s="252" t="str">
        <f t="shared" si="77"/>
        <v>EL2</v>
      </c>
      <c r="EK19" s="252" t="str">
        <f t="shared" si="78"/>
        <v>=VLOOKUP(A19;'https://rhenusglobal.sharepoint.com/sites/TenderBrita/Freigegebene Dokumente/General/02. Respond Rates and Info/Respond/[CH_BRITA Internal Template v1.0.xlsx]FCL Export'!$A$1:$NJ$176;EL2;0)</v>
      </c>
      <c r="EL19" s="33"/>
      <c r="EM19" s="252" t="str">
        <f t="shared" si="79"/>
        <v>EO2</v>
      </c>
      <c r="EN19" s="252" t="str">
        <f t="shared" si="80"/>
        <v>=VLOOKUP(A19;'https://rhenusglobal.sharepoint.com/sites/TenderBrita/Freigegebene Dokumente/General/02. Respond Rates and Info/Respond/[CH_BRITA Internal Template v1.0.xlsx]FCL Export'!$A$1:$NJ$176;EO2;0)</v>
      </c>
      <c r="EO19" s="35"/>
      <c r="EP19" s="11" t="s">
        <v>2517</v>
      </c>
      <c r="EQ19" s="252" t="str">
        <f t="shared" si="82"/>
        <v>ES2</v>
      </c>
      <c r="ER19" s="252" t="str">
        <f t="shared" si="83"/>
        <v>=VLOOKUP(A19;'https://rhenusglobal.sharepoint.com/sites/TenderBrita/Freigegebene Dokumente/General/02. Respond Rates and Info/Respond/[CH_BRITA Internal Template v1.0.xlsx]FCL Export'!$A$1:$NJ$176;ES2;0)</v>
      </c>
      <c r="ES19" s="367" t="s">
        <v>98</v>
      </c>
      <c r="ET19" s="199">
        <v>18</v>
      </c>
      <c r="EU19" s="9" t="s">
        <v>2517</v>
      </c>
      <c r="EV19" s="252" t="str">
        <f t="shared" si="85"/>
        <v>EX2</v>
      </c>
      <c r="EW19" s="252" t="str">
        <f t="shared" si="86"/>
        <v>=VLOOKUP(A19;'https://rhenusglobal.sharepoint.com/sites/TenderBrita/Freigegebene Dokumente/General/02. Respond Rates and Info/Respond/[CH_BRITA Internal Template v1.0.xlsx]FCL Export'!$A$1:$NJ$176;EX2;0)</v>
      </c>
      <c r="EX19" s="368" t="s">
        <v>98</v>
      </c>
      <c r="EY19" s="9" t="s">
        <v>2517</v>
      </c>
      <c r="EZ19" s="252" t="str">
        <f t="shared" si="88"/>
        <v>FB2</v>
      </c>
      <c r="FA19" s="252" t="str">
        <f t="shared" si="89"/>
        <v>=VLOOKUP(A19;'https://rhenusglobal.sharepoint.com/sites/TenderBrita/Freigegebene Dokumente/General/02. Respond Rates and Info/Respond/[CH_BRITA Internal Template v1.0.xlsx]FCL Export'!$A$1:$NJ$176;FB2;0)</v>
      </c>
      <c r="FB19" s="369"/>
      <c r="FC19" s="252" t="str">
        <f t="shared" si="90"/>
        <v>FE2</v>
      </c>
      <c r="FD19" s="252" t="str">
        <f t="shared" si="91"/>
        <v>=VLOOKUP(A19;'https://rhenusglobal.sharepoint.com/sites/TenderBrita/Freigegebene Dokumente/General/02. Respond Rates and Info/Respond/[CH_BRITA Internal Template v1.0.xlsx]FCL Export'!$A$1:$NJ$176;FE2;0)</v>
      </c>
      <c r="FE19" s="29"/>
      <c r="FF19" s="252" t="str">
        <f t="shared" si="92"/>
        <v>FH2</v>
      </c>
      <c r="FG19" s="252" t="str">
        <f t="shared" si="93"/>
        <v>=VLOOKUP(A19;'https://rhenusglobal.sharepoint.com/sites/TenderBrita/Freigegebene Dokumente/General/02. Respond Rates and Info/Respond/[CH_BRITA Internal Template v1.0.xlsx]FCL Export'!$A$1:$NJ$176;FH2;0)</v>
      </c>
      <c r="FH19" s="29"/>
      <c r="FI19" s="200" t="s">
        <v>100</v>
      </c>
      <c r="FJ19" s="9" t="s">
        <v>2517</v>
      </c>
      <c r="FK19" s="252" t="str">
        <f t="shared" si="95"/>
        <v>FM2</v>
      </c>
      <c r="FL19" s="252" t="str">
        <f t="shared" si="96"/>
        <v>=VLOOKUP(A19;'https://rhenusglobal.sharepoint.com/sites/TenderBrita/Freigegebene Dokumente/General/02. Respond Rates and Info/Respond/[CH_BRITA Internal Template v1.0.xlsx]FCL Export'!$A$1:$NJ$176;FM2;0)</v>
      </c>
      <c r="FM19" s="367" t="s">
        <v>98</v>
      </c>
      <c r="FN19" s="370" t="s">
        <v>98</v>
      </c>
      <c r="FO19" s="371" t="s">
        <v>98</v>
      </c>
      <c r="FP19" s="339">
        <v>10</v>
      </c>
      <c r="FQ19" s="339">
        <v>7</v>
      </c>
      <c r="FR19" s="9" t="str">
        <f t="shared" si="97"/>
        <v>⚠</v>
      </c>
      <c r="FS19" s="238" t="str" cm="1">
        <f t="array" ref="FS19">IF(OR($I19="",$N19="")," ",_xlfn.IFS($DW19=""," ",$DV19=""," ",FV19=""," ",FV19=" "," ",AND($DW19&lt;&gt;"",$DW19&lt;&gt;" ",$DV19&lt;&gt;"",$DV19&lt;&gt;" ",FV19&lt;&gt;"",FV19&lt;&gt;" "),IF($DW19=$DV19,FV19,FV19/VLOOKUP(_xlfn.CONCAT($DW19,"/",$DV19),Currencies!$C$73:$D$955,2,FALSE))))</f>
        <v xml:space="preserve"> </v>
      </c>
      <c r="FT19" s="252" t="str">
        <f t="shared" si="98"/>
        <v>FV2</v>
      </c>
      <c r="FU19" s="252" t="str">
        <f t="shared" si="99"/>
        <v>=VLOOKUP(A19;'https://rhenusglobal.sharepoint.com/sites/TenderBrita/Freigegebene Dokumente/General/02. Respond Rates and Info/Respond/[BR_BRITA Internal Template v1.0.xlsx]FCL Import'!$A$1:$NJ$176;FV2;0)</v>
      </c>
      <c r="FV19" s="8" t="s">
        <v>98</v>
      </c>
      <c r="FW19" s="25" t="s">
        <v>2549</v>
      </c>
      <c r="FX19" s="9" t="s">
        <v>2517</v>
      </c>
      <c r="FY19" s="252" t="str">
        <f t="shared" si="101"/>
        <v>GA2</v>
      </c>
      <c r="FZ19" s="252" t="str">
        <f t="shared" si="102"/>
        <v>=VLOOKUP(A19;'https://rhenusglobal.sharepoint.com/sites/TenderBrita/Freigegebene Dokumente/General/02. Respond Rates and Info/Respond/[CH_BRITA Internal Template v1.0.xlsx]FCL Export'!$A$1:$NJ$176;GA2;0)</v>
      </c>
      <c r="GA19" s="367" t="s">
        <v>98</v>
      </c>
      <c r="GB19" s="370" t="s">
        <v>98</v>
      </c>
      <c r="GC19" s="371" t="s">
        <v>98</v>
      </c>
      <c r="GD19" s="339">
        <v>10</v>
      </c>
      <c r="GE19" s="339">
        <v>7</v>
      </c>
      <c r="GF19" s="9" t="str">
        <f t="shared" si="103"/>
        <v>⚠</v>
      </c>
      <c r="GG19" s="238" t="str" cm="1">
        <f t="array" ref="GG19">IF(OR($I19="",$N19="")," ",_xlfn.IFS($DW19=""," ",$DV19=""," ",GJ19=""," ",GJ19=" "," ",AND($DW19&lt;&gt;"",$DW19&lt;&gt;" ",$DV19&lt;&gt;"",$DV19&lt;&gt;" ",GJ19&lt;&gt;"",GJ19&lt;&gt;" "),IF($DW19=$DV19,GJ19,GJ19/VLOOKUP(_xlfn.CONCAT($DW19,"/",$DV19),Currencies!$C$73:$D$955,2,FALSE))))</f>
        <v xml:space="preserve"> </v>
      </c>
      <c r="GH19" s="252" t="str">
        <f t="shared" si="104"/>
        <v>GJ2</v>
      </c>
      <c r="GI19" s="252" t="str">
        <f t="shared" si="105"/>
        <v>=VLOOKUP(A19;'https://rhenusglobal.sharepoint.com/sites/TenderBrita/Freigegebene Dokumente/General/02. Respond Rates and Info/Respond/[BR_BRITA Internal Template v1.0.xlsx]FCL Import'!$A$1:$NJ$176;GJ2;0)</v>
      </c>
      <c r="GJ19" s="8" t="s">
        <v>98</v>
      </c>
      <c r="GK19" s="25" t="s">
        <v>2549</v>
      </c>
      <c r="GL19" s="11" t="s">
        <v>2517</v>
      </c>
      <c r="GM19" s="238" t="str" cm="1">
        <f t="array" ref="GM19">IF(OR($I19="",$N19="")," ",_xlfn.IFS($DW19=""," ",$DV19=""," ",GP19=""," ",GP19=" "," ",AND($DW19&lt;&gt;"",$DW19&lt;&gt;" ",$DV19&lt;&gt;"",$DV19&lt;&gt;" ",GP19&lt;&gt;"",GP19&lt;&gt;" "),IF($DW19=$DV19,GP19,GP19/VLOOKUP(_xlfn.CONCAT($DW19,"/",$DV19),Currencies!$C$73:$D$955,2,FALSE))))</f>
        <v xml:space="preserve"> </v>
      </c>
      <c r="GN19" s="252" t="str">
        <f t="shared" si="107"/>
        <v>GP2</v>
      </c>
      <c r="GO19" s="252" t="str">
        <f t="shared" si="108"/>
        <v>=VLOOKUP(A19;'https://rhenusglobal.sharepoint.com/sites/TenderBrita/Freigegebene Dokumente/General/02. Respond Rates and Info/Respond/[CH_BRITA Internal Template v1.0.xlsx]FCL Export'!$A$1:$NJ$176;GP2;0)</v>
      </c>
      <c r="GP19" s="372" t="s">
        <v>98</v>
      </c>
      <c r="GQ19" s="25" t="str">
        <f>IFERROR(IF(OR($I19="",$N19=""),"",'Units of measurement'!$A$2),"")</f>
        <v>/container</v>
      </c>
      <c r="GR19" s="252" t="str">
        <f t="shared" si="109"/>
        <v>GT2</v>
      </c>
      <c r="GS19" s="252" t="str">
        <f t="shared" si="110"/>
        <v>=VLOOKUP(A19;'https://rhenusglobal.sharepoint.com/sites/TenderBrita/Freigegebene Dokumente/General/02. Respond Rates and Info/Respond/[CH_BRITA Internal Template v1.0.xlsx]FCL Export'!$A$1:$NJ$176;GT2;0)</v>
      </c>
      <c r="GT19" s="373" t="s">
        <v>98</v>
      </c>
      <c r="GU19" s="252" t="str">
        <f t="shared" si="111"/>
        <v>GW2</v>
      </c>
      <c r="GV19" s="252" t="str">
        <f t="shared" si="112"/>
        <v>=VLOOKUP(A19;'https://rhenusglobal.sharepoint.com/sites/TenderBrita/Freigegebene Dokumente/General/02. Respond Rates and Info/Respond/[CH_BRITA Internal Template v1.0.xlsx]FCL Export'!$A$1:$NJ$176;GW2;0)</v>
      </c>
      <c r="GW19" s="374" t="s">
        <v>98</v>
      </c>
      <c r="GX19" s="11" t="s">
        <v>2517</v>
      </c>
      <c r="GY19" s="238" t="str" cm="1">
        <f t="array" ref="GY19">IF(OR($I19="",$N19="")," ",_xlfn.IFS($DW19=""," ",$DV19=""," ",HE19=""," ",HE19=" "," ",AND($DW19&lt;&gt;"",$DW19&lt;&gt;" ",$DV19&lt;&gt;"",$DV19&lt;&gt;" ",HE19&lt;&gt;"",HE19&lt;&gt;" "),IF($DW19=$DV19,HE19,HE19/VLOOKUP(_xlfn.CONCAT($DW19,"/",$DV19),Currencies!$C$73:$D$955,2,FALSE))))</f>
        <v xml:space="preserve"> </v>
      </c>
      <c r="GZ19" s="252" t="str">
        <f t="shared" si="114"/>
        <v>HB2</v>
      </c>
      <c r="HA19" s="252" t="str">
        <f t="shared" si="115"/>
        <v>=VLOOKUP(A19;'https://rhenusglobal.sharepoint.com/sites/TenderBrita/Freigegebene Dokumente/General/02. Respond Rates and Info/Respond/[CH_BRITA Internal Template v1.0.xlsx]FCL Export'!$A$1:$NJ$176;HB2;0)</v>
      </c>
      <c r="HB19" s="364"/>
      <c r="HC19" s="252" t="str">
        <f t="shared" si="116"/>
        <v>HE2</v>
      </c>
      <c r="HD19" s="252" t="str">
        <f t="shared" si="117"/>
        <v>=VLOOKUP(A19;'https://rhenusglobal.sharepoint.com/sites/TenderBrita/Freigegebene Dokumente/General/02. Respond Rates and Info/Respond/[CH_BRITA Internal Template v1.0.xlsx]FCL Export'!$A$1:$NJ$176;HE2;0)</v>
      </c>
      <c r="HE19" s="8" t="s">
        <v>98</v>
      </c>
      <c r="HF19" s="252" t="str">
        <f t="shared" si="118"/>
        <v>HH2</v>
      </c>
      <c r="HG19" s="252" t="str">
        <f t="shared" si="119"/>
        <v>=VLOOKUP(A19;'https://rhenusglobal.sharepoint.com/sites/TenderBrita/Freigegebene Dokumente/General/02. Respond Rates and Info/Respond/[CH_BRITA Internal Template v1.0.xlsx]FCL Export'!$A$1:$NJ$176;HH2;0)</v>
      </c>
      <c r="HH19" s="25" t="str">
        <f>IFERROR(IF(OR($I19="",$N19=""),"",'Units of measurement'!$A$2),"")</f>
        <v>/container</v>
      </c>
      <c r="HI19" s="252" t="str">
        <f t="shared" si="120"/>
        <v>HK2</v>
      </c>
      <c r="HJ19" s="252" t="str">
        <f t="shared" si="121"/>
        <v>=VLOOKUP(A19;'https://rhenusglobal.sharepoint.com/sites/TenderBrita/Freigegebene Dokumente/General/02. Respond Rates and Info/Respond/[CH_BRITA Internal Template v1.0.xlsx]FCL Export'!$A$1:$NJ$176;HK2;0)</v>
      </c>
      <c r="HK19" s="31" t="str">
        <f t="shared" si="122"/>
        <v xml:space="preserve"> </v>
      </c>
      <c r="HL19" s="252" t="str">
        <f t="shared" si="123"/>
        <v>HN2</v>
      </c>
      <c r="HM19" s="252" t="str">
        <f t="shared" si="124"/>
        <v>=VLOOKUP(A19;'https://rhenusglobal.sharepoint.com/sites/TenderBrita/Freigegebene Dokumente/General/02. Respond Rates and Info/Respond/[CH_BRITA Internal Template v1.0.xlsx]FCL Export'!$A$1:$NJ$176;HN2;0)</v>
      </c>
      <c r="HN19" s="32" t="str">
        <f t="shared" si="125"/>
        <v xml:space="preserve"> </v>
      </c>
      <c r="HO19" s="11" t="s">
        <v>2517</v>
      </c>
      <c r="HP19" s="238" t="str" cm="1">
        <f t="array" ref="HP19">IF(OR($I19="",$N19="")," ",_xlfn.IFS($DW19=""," ",$DV19=""," ",HV19=""," ",HV19=" "," ",AND($DW19&lt;&gt;"",$DW19&lt;&gt;" ",$DV19&lt;&gt;"",$DV19&lt;&gt;" ",HV19&lt;&gt;"",HV19&lt;&gt;" "),IF($DW19=$DV19,HV19,HV19/VLOOKUP(_xlfn.CONCAT($DW19,"/",$DV19),Currencies!$C$73:$D$955,2,FALSE))))</f>
        <v xml:space="preserve"> </v>
      </c>
      <c r="HQ19" s="252" t="str">
        <f t="shared" si="127"/>
        <v>HS2</v>
      </c>
      <c r="HR19" s="252" t="str">
        <f t="shared" si="128"/>
        <v>=VLOOKUP(A19;'https://rhenusglobal.sharepoint.com/sites/TenderBrita/Freigegebene Dokumente/General/02. Respond Rates and Info/Respond/[CH_BRITA Internal Template v1.0.xlsx]FCL Export'!$A$1:$NJ$176;HS2;0)</v>
      </c>
      <c r="HS19" s="364"/>
      <c r="HT19" s="252" t="str">
        <f t="shared" si="129"/>
        <v>HV2</v>
      </c>
      <c r="HU19" s="252" t="str">
        <f t="shared" si="130"/>
        <v>=VLOOKUP(A19;'https://rhenusglobal.sharepoint.com/sites/TenderBrita/Freigegebene Dokumente/General/02. Respond Rates and Info/Respond/[CH_BRITA Internal Template v1.0.xlsx]FCL Export'!$A$1:$NJ$176;HV2;0)</v>
      </c>
      <c r="HV19" s="8" t="s">
        <v>98</v>
      </c>
      <c r="HW19" s="252" t="str">
        <f t="shared" si="131"/>
        <v>HY2</v>
      </c>
      <c r="HX19" s="252" t="str">
        <f t="shared" si="132"/>
        <v>=VLOOKUP(A19;'https://rhenusglobal.sharepoint.com/sites/TenderBrita/Freigegebene Dokumente/General/02. Respond Rates and Info/Respond/[CH_BRITA Internal Template v1.0.xlsx]FCL Export'!$A$1:$NJ$176;HY2;0)</v>
      </c>
      <c r="HY19" s="25" t="str">
        <f>IFERROR(IF(OR($I19="",$N19=""),"",'Units of measurement'!$A$2),"")</f>
        <v>/container</v>
      </c>
      <c r="HZ19" s="252" t="str">
        <f t="shared" si="133"/>
        <v>IB2</v>
      </c>
      <c r="IA19" s="252" t="str">
        <f t="shared" si="134"/>
        <v>=VLOOKUP(A19;'https://rhenusglobal.sharepoint.com/sites/TenderBrita/Freigegebene Dokumente/General/02. Respond Rates and Info/Respond/[CH_BRITA Internal Template v1.0.xlsx]FCL Export'!$A$1:$NJ$176;IB2;0)</v>
      </c>
      <c r="IB19" s="31" t="str">
        <f t="shared" si="135"/>
        <v xml:space="preserve"> </v>
      </c>
      <c r="IC19" s="252" t="str">
        <f t="shared" si="136"/>
        <v>IE2</v>
      </c>
      <c r="ID19" s="252" t="str">
        <f t="shared" si="137"/>
        <v>=VLOOKUP(A19;'https://rhenusglobal.sharepoint.com/sites/TenderBrita/Freigegebene Dokumente/General/02. Respond Rates and Info/Respond/[CH_BRITA Internal Template v1.0.xlsx]FCL Export'!$A$1:$NJ$176;IE2;0)</v>
      </c>
      <c r="IE19" s="32" t="str">
        <f t="shared" si="138"/>
        <v xml:space="preserve"> </v>
      </c>
      <c r="IF19" s="9" t="str">
        <f t="shared" si="139"/>
        <v/>
      </c>
      <c r="IG19" s="252" t="str">
        <f t="shared" si="140"/>
        <v>II2</v>
      </c>
      <c r="IH19" s="252" t="str">
        <f t="shared" si="141"/>
        <v>=VLOOKUP(A19;'https://rhenusglobal.sharepoint.com/sites/TenderBrita/Freigegebene Dokumente/General/02. Respond Rates and Info/Respond/[CH_BRITA Internal Template v1.0.xlsx]FCL Export'!$A$1:$NJ$176;II2;0)</v>
      </c>
      <c r="II19" s="372" t="s">
        <v>98</v>
      </c>
      <c r="IJ19" s="252" t="str">
        <f t="shared" si="142"/>
        <v>IL2</v>
      </c>
      <c r="IK19" s="252" t="str">
        <f t="shared" si="143"/>
        <v>=VLOOKUP(A19;'https://rhenusglobal.sharepoint.com/sites/TenderBrita/Freigegebene Dokumente/General/02. Respond Rates and Info/Respond/[CH_BRITA Internal Template v1.0.xlsx]FCL Export'!$A$1:$NJ$176;IL2;0)</v>
      </c>
      <c r="IL19" s="375"/>
      <c r="IM19" s="252" t="str">
        <f t="shared" si="144"/>
        <v>IO2</v>
      </c>
      <c r="IN19" s="252" t="str">
        <f t="shared" si="145"/>
        <v>=VLOOKUP(A19;'https://rhenusglobal.sharepoint.com/sites/TenderBrita/Freigegebene Dokumente/General/02. Respond Rates and Info/Respond/[CH_BRITA Internal Template v1.0.xlsx]FCL Export'!$A$1:$NJ$176;IO2;0)</v>
      </c>
      <c r="IO19" s="376"/>
      <c r="IP19" s="9" t="str">
        <f t="shared" si="146"/>
        <v/>
      </c>
      <c r="IQ19" s="252" t="str">
        <f t="shared" si="147"/>
        <v>IS2</v>
      </c>
      <c r="IR19" s="252" t="str">
        <f t="shared" si="148"/>
        <v>=VLOOKUP(A19;'https://rhenusglobal.sharepoint.com/sites/TenderBrita/Freigegebene Dokumente/General/02. Respond Rates and Info/Respond/[CH_BRITA Internal Template v1.0.xlsx]FCL Export'!$A$1:$NJ$176;IS2;0)</v>
      </c>
      <c r="IS19" s="372" t="s">
        <v>98</v>
      </c>
      <c r="IT19" s="252" t="str">
        <f t="shared" si="149"/>
        <v>IV2</v>
      </c>
      <c r="IU19" s="252" t="str">
        <f t="shared" si="150"/>
        <v>=VLOOKUP(A19;'https://rhenusglobal.sharepoint.com/sites/TenderBrita/Freigegebene Dokumente/General/02. Respond Rates and Info/Respond/[CH_BRITA Internal Template v1.0.xlsx]FCL Export'!$A$1:$NJ$176;IV2;0)</v>
      </c>
      <c r="IV19" s="375"/>
      <c r="IW19" s="252" t="str">
        <f t="shared" si="151"/>
        <v>IY2</v>
      </c>
      <c r="IX19" s="252" t="str">
        <f t="shared" si="152"/>
        <v>=VLOOKUP(A19;'https://rhenusglobal.sharepoint.com/sites/TenderBrita/Freigegebene Dokumente/General/02. Respond Rates and Info/Respond/[CH_BRITA Internal Template v1.0.xlsx]FCL Export'!$A$1:$NJ$176;IY2;0)</v>
      </c>
      <c r="IY19" s="377"/>
      <c r="IZ19" s="201" t="s">
        <v>279</v>
      </c>
      <c r="JA19" s="239" t="s">
        <v>99</v>
      </c>
      <c r="JB19" s="9" t="s">
        <v>2517</v>
      </c>
      <c r="JC19" s="238" t="str" cm="1">
        <f t="array" ref="JC19">IF(OR($I19="",$N19="")," ",_xlfn.IFS($JA19=""," ",$IZ19=""," ",JF19=""," ",JF19=" "," ",AND($JA19&lt;&gt;"",$JA19&lt;&gt;" ",$IZ19&lt;&gt;"",$IZ19&lt;&gt;" ",JF19&lt;&gt;"",JF19&lt;&gt;" "),IF($JA19=$IZ19,JF19,JF19/VLOOKUP(_xlfn.CONCAT($JA19,"/",$IZ19),Currencies!$C$73:$D$955,2,FALSE))))</f>
        <v xml:space="preserve"> </v>
      </c>
      <c r="JD19" s="252" t="str">
        <f t="shared" si="153"/>
        <v>JF2</v>
      </c>
      <c r="JE19" s="252" t="str">
        <f t="shared" si="154"/>
        <v>=VLOOKUP(A19;'https://rhenusglobal.sharepoint.com/sites/TenderBrita/Freigegebene Dokumente/General/02. Respond Rates and Info/Respond/[BR_BRITA Internal Template v1.0.xlsx]FCL Import'!$A$1:$NJ$176;JF2;0)</v>
      </c>
      <c r="JF19" s="362" t="s">
        <v>98</v>
      </c>
      <c r="JG19" s="25" t="str">
        <f>IFERROR(IF(OR($I19="",$N19=""),"",'Units of measurement'!$A$2),"")</f>
        <v>/container</v>
      </c>
      <c r="JH19" s="9" t="s">
        <v>2517</v>
      </c>
      <c r="JI19" s="238" t="str" cm="1">
        <f t="array" ref="JI19">IF(OR($I19="",$N19="")," ",_xlfn.IFS($JA19=""," ",$IZ19=""," ",JL19=""," ",JL19=" "," ",AND($JA19&lt;&gt;"",$JA19&lt;&gt;" ",$IZ19&lt;&gt;"",$IZ19&lt;&gt;" ",JL19&lt;&gt;"",JL19&lt;&gt;" "),IF($JA19=$IZ19,JL19,JL19/VLOOKUP(_xlfn.CONCAT($JA19,"/",$IZ19),Currencies!$C$73:$D$955,2,FALSE))))</f>
        <v xml:space="preserve"> </v>
      </c>
      <c r="JJ19" s="252" t="str">
        <f t="shared" si="155"/>
        <v>JL2</v>
      </c>
      <c r="JK19" s="252" t="str">
        <f t="shared" si="156"/>
        <v>=VLOOKUP(A19;'https://rhenusglobal.sharepoint.com/sites/TenderBrita/Freigegebene Dokumente/General/02. Respond Rates and Info/Respond/[BR_BRITA Internal Template v1.0.xlsx]FCL Import'!$A$1:$NJ$176;JL2;0)</v>
      </c>
      <c r="JL19" s="372" t="s">
        <v>98</v>
      </c>
      <c r="JM19" s="25" t="str">
        <f>IFERROR(IF(OR($I19="",$N19=""),"",'Units of measurement'!$A$2),"")</f>
        <v>/container</v>
      </c>
      <c r="JN19" s="9" t="s">
        <v>2517</v>
      </c>
      <c r="JO19" s="238" t="str" cm="1">
        <f t="array" ref="JO19">IF(OR($I19="",$N19="")," ",_xlfn.IFS($JA19=""," ",$IZ19=""," ",JR19=""," ",JR19=" "," ",AND($JA19&lt;&gt;"",$JA19&lt;&gt;" ",$IZ19&lt;&gt;"",$IZ19&lt;&gt;" ",JR19&lt;&gt;"",JR19&lt;&gt;" "),IF($JA19=$IZ19,JR19,JR19/VLOOKUP(_xlfn.CONCAT($JA19,"/",$IZ19),Currencies!$C$73:$D$955,2,FALSE))))</f>
        <v xml:space="preserve"> </v>
      </c>
      <c r="JP19" s="252" t="str">
        <f t="shared" si="157"/>
        <v>JR2</v>
      </c>
      <c r="JQ19" s="252" t="str">
        <f t="shared" si="158"/>
        <v>=VLOOKUP(A19;'https://rhenusglobal.sharepoint.com/sites/TenderBrita/Freigegebene Dokumente/General/02. Respond Rates and Info/Respond/[BR_BRITA Internal Template v1.0.xlsx]FCL Import'!$A$1:$NJ$176;JR2;0)</v>
      </c>
      <c r="JR19" s="372" t="s">
        <v>98</v>
      </c>
      <c r="JS19" s="25" t="str">
        <f>IFERROR(IF(OR($I19="",$N19=""),"",'Units of measurement'!$A$2),"")</f>
        <v>/container</v>
      </c>
      <c r="JT19" s="9" t="s">
        <v>2517</v>
      </c>
      <c r="JU19" s="238" t="str" cm="1">
        <f t="array" ref="JU19">IF(OR($I19="",$N19="")," ",_xlfn.IFS($JA19=""," ",$IZ19=""," ",JX19=""," ",JX19=" "," ",AND($JA19&lt;&gt;"",$JA19&lt;&gt;" ",$IZ19&lt;&gt;"",$IZ19&lt;&gt;" ",JX19&lt;&gt;"",JX19&lt;&gt;" "),IF($JA19=$IZ19,JX19,JX19/VLOOKUP(_xlfn.CONCAT($JA19,"/",$IZ19),Currencies!$C$73:$D$955,2,FALSE))))</f>
        <v xml:space="preserve"> </v>
      </c>
      <c r="JV19" s="252" t="str">
        <f t="shared" si="159"/>
        <v>JX2</v>
      </c>
      <c r="JW19" s="252" t="str">
        <f t="shared" si="160"/>
        <v>=VLOOKUP(A19;'https://rhenusglobal.sharepoint.com/sites/TenderBrita/Freigegebene Dokumente/General/02. Respond Rates and Info/Respond/[BR_BRITA Internal Template v1.0.xlsx]FCL Import'!$A$1:$NJ$176;JX2;0)</v>
      </c>
      <c r="JX19" s="372" t="s">
        <v>98</v>
      </c>
      <c r="JY19" s="25" t="str">
        <f>IFERROR(IF(OR($I19="",$N19=""),"",'Units of measurement'!$A$2),"")</f>
        <v>/container</v>
      </c>
      <c r="JZ19" s="9" t="s">
        <v>2517</v>
      </c>
      <c r="KA19" s="238" t="str" cm="1">
        <f t="array" ref="KA19">IF(OR($I19="",$N19="")," ",_xlfn.IFS($JA19=""," ",$IZ19=""," ",KD19=""," ",KD19=" "," ",AND($JA19&lt;&gt;"",$JA19&lt;&gt;" ",$IZ19&lt;&gt;"",$IZ19&lt;&gt;" ",KD19&lt;&gt;"",KD19&lt;&gt;" "),IF($JA19=$IZ19,KD19,KD19/VLOOKUP(_xlfn.CONCAT($JA19,"/",$IZ19),Currencies!$C$73:$D$955,2,FALSE))))</f>
        <v xml:space="preserve"> </v>
      </c>
      <c r="KB19" s="252" t="str">
        <f t="shared" si="161"/>
        <v>KD2</v>
      </c>
      <c r="KC19" s="252" t="str">
        <f t="shared" si="162"/>
        <v>=VLOOKUP(A19;'https://rhenusglobal.sharepoint.com/sites/TenderBrita/Freigegebene Dokumente/General/02. Respond Rates and Info/Respond/[BR_BRITA Internal Template v1.0.xlsx]FCL Import'!$A$1:$NJ$176;KD2;0)</v>
      </c>
      <c r="KD19" s="372" t="s">
        <v>98</v>
      </c>
      <c r="KE19" s="25" t="str">
        <f>IFERROR(IF(OR($I19="",$N19=""),"",'Units of measurement'!$A$2),"")</f>
        <v>/container</v>
      </c>
      <c r="KF19" s="11" t="s">
        <v>2517</v>
      </c>
      <c r="KG19" s="252" t="str">
        <f t="shared" si="163"/>
        <v>KI2</v>
      </c>
      <c r="KH19" s="252" t="str">
        <f t="shared" si="164"/>
        <v>=VLOOKUP(A19;'https://rhenusglobal.sharepoint.com/sites/TenderBrita/Freigegebene Dokumente/General/02. Respond Rates and Info/Respond/[BR_BRITA Internal Template v1.0.xlsx]FCL Import'!$A$1:$NJ$176;KI2;0)</v>
      </c>
      <c r="KI19" s="378" t="s">
        <v>98</v>
      </c>
      <c r="KJ19" s="9" t="str">
        <f t="shared" si="165"/>
        <v/>
      </c>
      <c r="KK19" s="252" t="str">
        <f t="shared" si="166"/>
        <v>KM2</v>
      </c>
      <c r="KL19" s="252" t="str">
        <f t="shared" si="167"/>
        <v>=VLOOKUP(A19;'https://rhenusglobal.sharepoint.com/sites/TenderBrita/Freigegebene Dokumente/General/02. Respond Rates and Info/Respond/[BR_BRITA Internal Template v1.0.xlsx]FCL Import'!$A$1:$NJ$176;KM2;0)</v>
      </c>
      <c r="KM19" s="8" t="s">
        <v>98</v>
      </c>
      <c r="KN19" s="252" t="str">
        <f t="shared" si="168"/>
        <v>KP2</v>
      </c>
      <c r="KO19" s="252" t="str">
        <f t="shared" si="169"/>
        <v>=VLOOKUP(A19;'https://rhenusglobal.sharepoint.com/sites/TenderBrita/Freigegebene Dokumente/General/02. Respond Rates and Info/Respond/[BR_BRITA Internal Template v1.0.xlsx]FCL Import'!$A$1:$NJ$176;KP2;0)</v>
      </c>
      <c r="KP19" s="164"/>
      <c r="KQ19" s="252" t="str">
        <f t="shared" si="170"/>
        <v>KS2</v>
      </c>
      <c r="KR19" s="252" t="str">
        <f t="shared" si="171"/>
        <v>=VLOOKUP(A19;'https://rhenusglobal.sharepoint.com/sites/TenderBrita/Freigegebene Dokumente/General/02. Respond Rates and Info/Respond/[BR_BRITA Internal Template v1.0.xlsx]FCL Import'!$A$1:$NJ$176;KS2;0)</v>
      </c>
      <c r="KS19" s="17"/>
      <c r="KT19" s="9" t="str">
        <f t="shared" si="172"/>
        <v/>
      </c>
      <c r="KU19" s="252" t="str">
        <f t="shared" si="173"/>
        <v>KW2</v>
      </c>
      <c r="KV19" s="252" t="str">
        <f t="shared" si="174"/>
        <v>=VLOOKUP(A19;'https://rhenusglobal.sharepoint.com/sites/TenderBrita/Freigegebene Dokumente/General/02. Respond Rates and Info/Respond/[BR_BRITA Internal Template v1.0.xlsx]FCL Import'!$A$1:$NJ$176;KW2;0)</v>
      </c>
      <c r="KW19" s="8" t="s">
        <v>98</v>
      </c>
      <c r="KX19" s="252" t="str">
        <f t="shared" si="175"/>
        <v>KZ2</v>
      </c>
      <c r="KY19" s="252" t="str">
        <f t="shared" si="176"/>
        <v>=VLOOKUP(A19;'https://rhenusglobal.sharepoint.com/sites/TenderBrita/Freigegebene Dokumente/General/02. Respond Rates and Info/Respond/[BR_BRITA Internal Template v1.0.xlsx]FCL Import'!$A$1:$NJ$176;KZ2;0)</v>
      </c>
      <c r="KZ19" s="164"/>
      <c r="LA19" s="252" t="str">
        <f t="shared" si="177"/>
        <v>LC2</v>
      </c>
      <c r="LB19" s="252" t="str">
        <f t="shared" si="178"/>
        <v>=VLOOKUP(A19;'https://rhenusglobal.sharepoint.com/sites/TenderBrita/Freigegebene Dokumente/General/02. Respond Rates and Info/Respond/[BR_BRITA Internal Template v1.0.xlsx]FCL Import'!$A$1:$NJ$176;LC2;0)</v>
      </c>
      <c r="LC19" s="19"/>
      <c r="LD19" s="201" t="s">
        <v>279</v>
      </c>
      <c r="LE19" s="239" t="s">
        <v>99</v>
      </c>
      <c r="LF19" s="9" t="s">
        <v>2517</v>
      </c>
      <c r="LG19" s="238" t="str" cm="1">
        <f t="array" ref="LG19">IF(OR($I19="",$N19="")," ",_xlfn.IFS($AH19=""," ",$AG19=""," ",LL19=""," ",LL19=" "," ",AND($AH19&lt;&gt;"",$AH19&lt;&gt;" ",$AG19&lt;&gt;"",$AG19&lt;&gt;" ",LL19&lt;&gt;"",LL19&lt;&gt;" "),IF($AH19=$AG19,SUM(LL19,IF(OR(LK19="",LK19=" ",LJ19="Included"),0,LK19)),SUM(LL19,IF(OR(LK19="",LK19=" ",LJ19="Included"),0,LK19))/VLOOKUP(_xlfn.CONCAT($AH19,"/",$AG19),Currencies!$C$73:$D$955,2,FALSE))))</f>
        <v xml:space="preserve"> </v>
      </c>
      <c r="LH19" s="252" t="str">
        <f t="shared" si="179"/>
        <v>LL2</v>
      </c>
      <c r="LI19" s="259" t="str">
        <f t="shared" si="180"/>
        <v>=VLOOKUP(A19;'https://rhenusglobal.sharepoint.com/sites/TenderBrita/Freigegebene Dokumente/General/02. Respond Rates and Info/Respond/[CH_BRITA Internal Template v1.0.xlsx]FCL Export'!$A$1:$NJ$176;LL2;0)</v>
      </c>
      <c r="LJ19" s="379"/>
      <c r="LK19" s="333" t="s">
        <v>98</v>
      </c>
      <c r="LL19" s="380" t="s">
        <v>98</v>
      </c>
      <c r="LM19" s="25" t="str">
        <f>IFERROR(IF(OR($I19="",$N19=""),"",'Units of measurement'!$A$2),"")</f>
        <v>/container</v>
      </c>
      <c r="LN19" s="252" t="str">
        <f t="shared" si="181"/>
        <v>LP2</v>
      </c>
      <c r="LO19" s="252" t="str">
        <f t="shared" si="182"/>
        <v>=VLOOKUP(A19;'https://rhenusglobal.sharepoint.com/sites/TenderBrita/Freigegebene Dokumente/General/02. Respond Rates and Info/Respond/[CH_BRITA Internal Template v1.0.xlsx]FCL Export'!$A$1:$NJ$176;LP2;0)</v>
      </c>
      <c r="LP19" s="376"/>
      <c r="LQ19" s="252" t="str">
        <f t="shared" si="183"/>
        <v>LS2</v>
      </c>
      <c r="LR19" s="252" t="str">
        <f t="shared" si="184"/>
        <v>=VLOOKUP(A19;'https://rhenusglobal.sharepoint.com/sites/TenderBrita/Freigegebene Dokumente/General/02. Respond Rates and Info/Respond/[CH_BRITA Internal Template v1.0.xlsx]FCL Export'!$A$1:$NJ$176;LS2;0)</v>
      </c>
      <c r="LS19" s="381" t="s">
        <v>98</v>
      </c>
    </row>
    <row r="20" spans="1:331" ht="15" hidden="1" customHeight="1" x14ac:dyDescent="0.2">
      <c r="A20" s="46">
        <v>1292</v>
      </c>
      <c r="B20" s="250">
        <f>ROW()</f>
        <v>20</v>
      </c>
      <c r="C20" s="41" t="s">
        <v>2533</v>
      </c>
      <c r="D20" s="47" t="s">
        <v>2524</v>
      </c>
      <c r="E20" s="41" t="s">
        <v>2527</v>
      </c>
      <c r="F20" s="55" t="s">
        <v>2285</v>
      </c>
      <c r="G20" s="42" t="s">
        <v>2509</v>
      </c>
      <c r="H20" s="43" t="s">
        <v>2514</v>
      </c>
      <c r="I20" s="353" t="s">
        <v>102</v>
      </c>
      <c r="J20" s="357" t="s">
        <v>2553</v>
      </c>
      <c r="K20" s="47" t="s">
        <v>2292</v>
      </c>
      <c r="L20" s="48" t="s">
        <v>2320</v>
      </c>
      <c r="M20" s="49" t="s">
        <v>172</v>
      </c>
      <c r="N20" s="356" t="s">
        <v>277</v>
      </c>
      <c r="O20" s="357" t="s">
        <v>2468</v>
      </c>
      <c r="P20" s="47" t="s">
        <v>2349</v>
      </c>
      <c r="Q20" s="48" t="s">
        <v>2407</v>
      </c>
      <c r="R20" s="51" t="s">
        <v>2206</v>
      </c>
      <c r="S20" s="52">
        <v>28</v>
      </c>
      <c r="T20" s="53">
        <f>IFERROR(IF(OR(R20="",S20=""),"",('FCL (No min.)'!S20*VLOOKUP('FCL (No min.)'!R20,containertype_table[#All],2,FALSE))),"")</f>
        <v>56</v>
      </c>
      <c r="U20" s="56">
        <v>22000</v>
      </c>
      <c r="V20" s="55" t="s">
        <v>2497</v>
      </c>
      <c r="W20" s="248" t="s">
        <v>104</v>
      </c>
      <c r="X20" s="337" t="s">
        <v>104</v>
      </c>
      <c r="Y20" s="24" t="s">
        <v>96</v>
      </c>
      <c r="Z20" s="24" t="str">
        <f t="shared" si="14"/>
        <v>A20;'</v>
      </c>
      <c r="AA20" s="251" t="s">
        <v>97</v>
      </c>
      <c r="AB20" s="24" t="str">
        <f t="shared" si="15"/>
        <v>CH</v>
      </c>
      <c r="AC20" s="24" t="str">
        <f t="shared" si="15"/>
        <v>CH</v>
      </c>
      <c r="AD20" s="24" t="str">
        <f t="shared" si="16"/>
        <v>BR</v>
      </c>
      <c r="AE20" s="24" t="s">
        <v>112</v>
      </c>
      <c r="AF20" s="24" t="s">
        <v>113</v>
      </c>
      <c r="AG20" s="201" t="s">
        <v>693</v>
      </c>
      <c r="AH20" s="239" t="s">
        <v>99</v>
      </c>
      <c r="AI20" s="9" t="s">
        <v>2517</v>
      </c>
      <c r="AJ20" s="238" t="str" cm="1">
        <f t="array" ref="AJ20">IF(OR($I20="",$N20="")," ",_xlfn.IFS($AH20=""," ",$AG20=""," ",AO20=""," ",AO20=" "," ",AND($AH20&lt;&gt;"",$AH20&lt;&gt;" ",$AG20&lt;&gt;"",$AG20&lt;&gt;" ",AO20&lt;&gt;"",AO20&lt;&gt;" "),IF($AH20=$AG20,SUM(AO20,IF(OR(AN20="",AN20=" ",AM20="Included"),0,AN20)),SUM(AO20,IF(OR(AN20="",AN20=" ",AM20="Included"),0,AN20))/VLOOKUP(_xlfn.CONCAT($AH20,"/",$AG20),Currencies!$C$73:$D$955,2,FALSE))))</f>
        <v xml:space="preserve"> </v>
      </c>
      <c r="AK20" s="252" t="str">
        <f t="shared" si="18"/>
        <v>AO2</v>
      </c>
      <c r="AL20" s="259" t="str">
        <f t="shared" si="19"/>
        <v>=VLOOKUP(A20;'https://rhenusglobal.sharepoint.com/sites/TenderBrita/Freigegebene Dokumente/General/02. Respond Rates and Info/Respond/[CH_BRITA Internal Template v1.0.xlsx]FCL Export'!$A$1:$NJ$176;AO2;0)</v>
      </c>
      <c r="AM20" s="358"/>
      <c r="AN20" s="333" t="s">
        <v>98</v>
      </c>
      <c r="AO20" s="359" t="s">
        <v>98</v>
      </c>
      <c r="AP20" s="25" t="str">
        <f>IFERROR(IF(OR($I20="",$N20=""),"",'Units of measurement'!$A$2),"")</f>
        <v>/container</v>
      </c>
      <c r="AQ20" s="252" t="str">
        <f t="shared" si="20"/>
        <v>AS2</v>
      </c>
      <c r="AR20" s="252" t="str">
        <f t="shared" si="21"/>
        <v>=VLOOKUP(A20;'https://rhenusglobal.sharepoint.com/sites/TenderBrita/Freigegebene Dokumente/General/02. Respond Rates and Info/Respond/[CH_BRITA Internal Template v1.0.xlsx]FCL Export'!$A$1:$NJ$176;AS2;0)</v>
      </c>
      <c r="AS20" s="360"/>
      <c r="AT20" s="252" t="str">
        <f t="shared" si="22"/>
        <v>AV2</v>
      </c>
      <c r="AU20" s="252" t="str">
        <f t="shared" si="23"/>
        <v>=VLOOKUP(A20;'https://rhenusglobal.sharepoint.com/sites/TenderBrita/Freigegebene Dokumente/General/02. Respond Rates and Info/Respond/[CH_BRITA Internal Template v1.0.xlsx]FCL Export'!$A$1:$NJ$176;AV2;0)</v>
      </c>
      <c r="AV20" s="361" t="s">
        <v>98</v>
      </c>
      <c r="AW20" s="201" t="s">
        <v>693</v>
      </c>
      <c r="AX20" s="239" t="s">
        <v>99</v>
      </c>
      <c r="AY20" s="9" t="s">
        <v>2517</v>
      </c>
      <c r="AZ20" s="238" t="str" cm="1">
        <f t="array" ref="AZ20">IF(OR($I20="",$N20="")," ",_xlfn.IFS($AX20=""," ",$AW20=""," ",BC20=""," ",BC20=" "," ",AND($AX20&lt;&gt;"",$AX20&lt;&gt;" ",$AW20&lt;&gt;"",$AW20&lt;&gt;" ",BC20&lt;&gt;"",BC20&lt;&gt;" "),IF($AX20=$AW20,BC20,BC20/VLOOKUP(_xlfn.CONCAT($AX20,"/",$AW20),Currencies!$C$73:$D$955,2,FALSE))))</f>
        <v xml:space="preserve"> </v>
      </c>
      <c r="BA20" s="252" t="str">
        <f t="shared" si="193"/>
        <v>BC2</v>
      </c>
      <c r="BB20" s="252" t="str">
        <f t="shared" si="194"/>
        <v>=VLOOKUP(A20;'https://rhenusglobal.sharepoint.com/sites/TenderBrita/Freigegebene Dokumente/General/02. Respond Rates and Info/Respond/[CH_BRITA Internal Template v1.0.xlsx]FCL Export'!$A$1:$NJ$176;BC2;0)</v>
      </c>
      <c r="BC20" s="362" t="s">
        <v>98</v>
      </c>
      <c r="BD20" s="25" t="str">
        <f>IFERROR(IF(OR($I20="",$N20=""),"",'Units of measurement'!$A$2),"")</f>
        <v>/container</v>
      </c>
      <c r="BE20" s="9" t="s">
        <v>2517</v>
      </c>
      <c r="BF20" s="238" t="str" cm="1">
        <f t="array" ref="BF20">IF(OR($I20="",$N20="")," ",_xlfn.IFS($AX20=""," ",$AW20=""," ",BI20=""," ",BI20=" "," ",AND($AX20&lt;&gt;"",$AX20&lt;&gt;" ",$AW20&lt;&gt;"",$AW20&lt;&gt;" ",BI20&lt;&gt;"",BI20&lt;&gt;" "),IF($AX20=$AW20,BI20,BI20/VLOOKUP(_xlfn.CONCAT($AX20,"/",$AW20),Currencies!$C$73:$D$955,2,FALSE))))</f>
        <v xml:space="preserve"> </v>
      </c>
      <c r="BG20" s="252" t="str">
        <f t="shared" si="28"/>
        <v>BI2</v>
      </c>
      <c r="BH20" s="252" t="str">
        <f t="shared" si="29"/>
        <v>=VLOOKUP(A20;'https://rhenusglobal.sharepoint.com/sites/TenderBrita/Freigegebene Dokumente/General/02. Respond Rates and Info/Respond/[CH_BRITA Internal Template v1.0.xlsx]FCL Export'!$A$1:$NJ$176;BI2;0)</v>
      </c>
      <c r="BI20" s="362" t="s">
        <v>98</v>
      </c>
      <c r="BJ20" s="25" t="str">
        <f>IFERROR(IF(OR($I20="",$N20=""),"",'Units of measurement'!$A$2),"")</f>
        <v>/container</v>
      </c>
      <c r="BK20" s="9" t="s">
        <v>2517</v>
      </c>
      <c r="BL20" s="238" t="str" cm="1">
        <f t="array" ref="BL20">IF(OR($I20="",$N20="")," ",_xlfn.IFS($AX20=""," ",$AW20=""," ",BO20=""," ",BO20=" "," ",AND($AX20&lt;&gt;"",$AX20&lt;&gt;" ",$AW20&lt;&gt;"",$AW20&lt;&gt;" ",BO20&lt;&gt;"",BO20&lt;&gt;" "),IF($AX20=$AW20,BO20,BO20/VLOOKUP(_xlfn.CONCAT($AX20,"/",$AW20),Currencies!$C$73:$D$955,2,FALSE))))</f>
        <v xml:space="preserve"> </v>
      </c>
      <c r="BM20" s="252" t="str">
        <f t="shared" si="31"/>
        <v>BO2</v>
      </c>
      <c r="BN20" s="252" t="str">
        <f t="shared" si="32"/>
        <v>=VLOOKUP(A20;'https://rhenusglobal.sharepoint.com/sites/TenderBrita/Freigegebene Dokumente/General/02. Respond Rates and Info/Respond/[CH_BRITA Internal Template v1.0.xlsx]FCL Export'!$A$1:$NJ$176;BO2;0)</v>
      </c>
      <c r="BO20" s="362" t="s">
        <v>98</v>
      </c>
      <c r="BP20" s="25" t="str">
        <f>IFERROR(IF(OR($I20="",$N20=""),"",'Units of measurement'!$A$2),"")</f>
        <v>/container</v>
      </c>
      <c r="BQ20" s="9" t="s">
        <v>2517</v>
      </c>
      <c r="BR20" s="238" t="str" cm="1">
        <f t="array" ref="BR20">IF(OR($I20="",$N20="")," ",_xlfn.IFS($AX20=""," ",$AW20=""," ",BU20=""," ",BU20=" "," ",AND($AX20&lt;&gt;"",$AX20&lt;&gt;" ",$AW20&lt;&gt;"",$AW20&lt;&gt;" ",BU20&lt;&gt;"",BU20&lt;&gt;" "),IF($AX20=$AW20,BU20,BU20/VLOOKUP(_xlfn.CONCAT($AX20,"/",$AW20),Currencies!$C$73:$D$955,2,FALSE))))</f>
        <v xml:space="preserve"> </v>
      </c>
      <c r="BS20" s="252" t="str">
        <f t="shared" si="34"/>
        <v>BU2</v>
      </c>
      <c r="BT20" s="252" t="str">
        <f t="shared" si="35"/>
        <v>=VLOOKUP(A20;'https://rhenusglobal.sharepoint.com/sites/TenderBrita/Freigegebene Dokumente/General/02. Respond Rates and Info/Respond/[CH_BRITA Internal Template v1.0.xlsx]FCL Export'!$A$1:$NJ$176;BU2;0)</v>
      </c>
      <c r="BU20" s="362" t="s">
        <v>98</v>
      </c>
      <c r="BV20" s="25" t="str">
        <f>IFERROR(IF(OR($I20="",$N20=""),"",'Units of measurement'!$A$2),"")</f>
        <v>/container</v>
      </c>
      <c r="BW20" s="9" t="s">
        <v>2517</v>
      </c>
      <c r="BX20" s="238" t="str" cm="1">
        <f t="array" ref="BX20">IF(OR($I20="",$N20="")," ",_xlfn.IFS($AX20=""," ",$AW20=""," ",CA20=""," ",CA20=" "," ",AND($AX20&lt;&gt;"",$AX20&lt;&gt;" ",$AW20&lt;&gt;"",$AW20&lt;&gt;" ",CA20&lt;&gt;"",CA20&lt;&gt;" "),IF($AX20=$AW20,CA20,CA20/VLOOKUP(_xlfn.CONCAT($AX20,"/",$AW20),Currencies!$C$73:$D$955,2,FALSE))))</f>
        <v xml:space="preserve"> </v>
      </c>
      <c r="BY20" s="252" t="str">
        <f t="shared" si="37"/>
        <v>CA2</v>
      </c>
      <c r="BZ20" s="252" t="str">
        <f t="shared" si="38"/>
        <v>=VLOOKUP(A20;'https://rhenusglobal.sharepoint.com/sites/TenderBrita/Freigegebene Dokumente/General/02. Respond Rates and Info/Respond/[CH_BRITA Internal Template v1.0.xlsx]FCL Export'!$A$1:$NJ$176;CA2;0)</v>
      </c>
      <c r="CA20" s="362" t="s">
        <v>98</v>
      </c>
      <c r="CB20" s="25" t="str">
        <f>IFERROR(IF(OR($I20="",$N20=""),"",'Units of measurement'!$A$2),"")</f>
        <v>/container</v>
      </c>
      <c r="CC20" s="9" t="s">
        <v>2517</v>
      </c>
      <c r="CD20" s="238" t="str" cm="1">
        <f t="array" ref="CD20">IF(OR($I20="",$N20="")," ",_xlfn.IFS($AX20=""," ",$AW20=""," ",CG20=""," ",CG20=" "," ",AND($AX20&lt;&gt;"",$AX20&lt;&gt;" ",$AW20&lt;&gt;"",$AW20&lt;&gt;" ",CG20&lt;&gt;"",CG20&lt;&gt;" "),IF($AX20=$AW20,CG20,CG20/VLOOKUP(_xlfn.CONCAT($AX20,"/",$AW20),Currencies!$C$73:$D$955,2,FALSE))))</f>
        <v xml:space="preserve"> </v>
      </c>
      <c r="CE20" s="252" t="str">
        <f t="shared" si="40"/>
        <v>CG2</v>
      </c>
      <c r="CF20" s="252" t="str">
        <f t="shared" si="41"/>
        <v>=VLOOKUP(A20;'https://rhenusglobal.sharepoint.com/sites/TenderBrita/Freigegebene Dokumente/General/02. Respond Rates and Info/Respond/[CH_BRITA Internal Template v1.0.xlsx]FCL Export'!$A$1:$NJ$176;CG2;0)</v>
      </c>
      <c r="CG20" s="362" t="s">
        <v>98</v>
      </c>
      <c r="CH20" s="25" t="str">
        <f>IFERROR(IF(OR($I20="",$N20=""),"",'Units of measurement'!$A$2),"")</f>
        <v>/container</v>
      </c>
      <c r="CI20" s="9" t="s">
        <v>2517</v>
      </c>
      <c r="CJ20" s="238" t="str" cm="1">
        <f t="array" ref="CJ20">IF(OR($I20="",$N20="")," ",_xlfn.IFS($AX20=""," ",$AW20=""," ",CM20=""," ",CM20=" "," ",AND($AX20&lt;&gt;"",$AX20&lt;&gt;" ",$AW20&lt;&gt;"",$AW20&lt;&gt;" ",CM20&lt;&gt;"",CM20&lt;&gt;" "),IF($AX20=$AW20,CM20,CM20/VLOOKUP(_xlfn.CONCAT($AX20,"/",$AW20),Currencies!$C$73:$D$955,2,FALSE))))</f>
        <v xml:space="preserve"> </v>
      </c>
      <c r="CK20" s="252" t="str">
        <f t="shared" si="43"/>
        <v>CM2</v>
      </c>
      <c r="CL20" s="252" t="str">
        <f t="shared" si="44"/>
        <v>=VLOOKUP(A20;'https://rhenusglobal.sharepoint.com/sites/TenderBrita/Freigegebene Dokumente/General/02. Respond Rates and Info/Respond/[CH_BRITA Internal Template v1.0.xlsx]FCL Export'!$A$1:$NJ$176;CM2;0)</v>
      </c>
      <c r="CM20" s="362" t="s">
        <v>98</v>
      </c>
      <c r="CN20" s="25" t="str">
        <f>IFERROR(IF(OR($I20="",$N20=""),"",'Units of measurement'!$A$2),"")</f>
        <v>/container</v>
      </c>
      <c r="CO20" s="252" t="str">
        <f t="shared" si="45"/>
        <v>CQ2</v>
      </c>
      <c r="CP20" s="252" t="str">
        <f t="shared" si="46"/>
        <v>=VLOOKUP(A20;'https://rhenusglobal.sharepoint.com/sites/TenderBrita/Freigegebene Dokumente/General/02. Respond Rates and Info/Respond/[CH_BRITA Internal Template v1.0.xlsx]FCL Export'!$A$1:$NJ$176;CQ2;0)</v>
      </c>
      <c r="CQ20" s="194"/>
      <c r="CR20" s="9" t="s">
        <v>2517</v>
      </c>
      <c r="CS20" s="238" t="str" cm="1">
        <f t="array" ref="CS20">IF(OR($I20="",$N20="")," ",_xlfn.IFS($AX20=""," ",$AW20=""," ",CV20=""," ",CV20=" "," ",AND($AX20&lt;&gt;"",$AX20&lt;&gt;" ",$AW20&lt;&gt;"",$AW20&lt;&gt;" ",CV20&lt;&gt;"",CV20&lt;&gt;" "),IF($AX20=$AW20,CV20,CV20/VLOOKUP(_xlfn.CONCAT($AX20,"/",$AW20),Currencies!$C$73:$D$955,2,FALSE))))</f>
        <v xml:space="preserve"> </v>
      </c>
      <c r="CT20" s="252" t="str">
        <f t="shared" si="48"/>
        <v>CV2</v>
      </c>
      <c r="CU20" s="252" t="str">
        <f t="shared" si="49"/>
        <v>=VLOOKUP(A20;'https://rhenusglobal.sharepoint.com/sites/TenderBrita/Freigegebene Dokumente/General/02. Respond Rates and Info/Respond/[CH_BRITA Internal Template v1.0.xlsx]FCL Export'!$A$1:$NJ$176;CV2;0)</v>
      </c>
      <c r="CV20" s="362" t="s">
        <v>98</v>
      </c>
      <c r="CW20" s="25" t="str">
        <f>IFERROR(IF(OR($I20="",$N20=""),"",'Units of measurement'!$A$2),"")</f>
        <v>/container</v>
      </c>
      <c r="CX20" s="11" t="s">
        <v>2517</v>
      </c>
      <c r="CY20" s="252" t="str">
        <f t="shared" si="51"/>
        <v>DA2</v>
      </c>
      <c r="CZ20" s="252" t="str">
        <f t="shared" si="52"/>
        <v>=VLOOKUP(A20;'https://rhenusglobal.sharepoint.com/sites/TenderBrita/Freigegebene Dokumente/General/02. Respond Rates and Info/Respond/[CH_BRITA Internal Template v1.0.xlsx]FCL Export'!$A$1:$NJ$176;DA2;0)</v>
      </c>
      <c r="DA20" s="363" t="s">
        <v>98</v>
      </c>
      <c r="DB20" s="9" t="str">
        <f t="shared" si="53"/>
        <v/>
      </c>
      <c r="DC20" s="252" t="str">
        <f t="shared" si="54"/>
        <v>DE2</v>
      </c>
      <c r="DD20" s="252" t="str">
        <f t="shared" si="55"/>
        <v>=VLOOKUP(A20;'https://rhenusglobal.sharepoint.com/sites/TenderBrita/Freigegebene Dokumente/General/02. Respond Rates and Info/Respond/[CH_BRITA Internal Template v1.0.xlsx]FCL Export'!$A$1:$NJ$176;DE2;0)</v>
      </c>
      <c r="DE20" s="362" t="s">
        <v>98</v>
      </c>
      <c r="DF20" s="252" t="str">
        <f t="shared" si="56"/>
        <v>DH2</v>
      </c>
      <c r="DG20" s="252" t="str">
        <f t="shared" si="57"/>
        <v>=VLOOKUP(A20;'https://rhenusglobal.sharepoint.com/sites/TenderBrita/Freigegebene Dokumente/General/02. Respond Rates and Info/Respond/[CH_BRITA Internal Template v1.0.xlsx]FCL Export'!$A$1:$NJ$176;DH2;0)</v>
      </c>
      <c r="DH20" s="375"/>
      <c r="DI20" s="252" t="str">
        <f t="shared" si="58"/>
        <v>DK2</v>
      </c>
      <c r="DJ20" s="252" t="str">
        <f t="shared" si="59"/>
        <v>=VLOOKUP(A20;'https://rhenusglobal.sharepoint.com/sites/TenderBrita/Freigegebene Dokumente/General/02. Respond Rates and Info/Respond/[CH_BRITA Internal Template v1.0.xlsx]FCL Export'!$A$1:$NJ$176;DK2;0)</v>
      </c>
      <c r="DK20" s="376"/>
      <c r="DL20" s="9" t="str">
        <f t="shared" si="60"/>
        <v/>
      </c>
      <c r="DM20" s="252" t="str">
        <f t="shared" si="61"/>
        <v>DO2</v>
      </c>
      <c r="DN20" s="252" t="str">
        <f t="shared" si="62"/>
        <v>=VLOOKUP(A20;'https://rhenusglobal.sharepoint.com/sites/TenderBrita/Freigegebene Dokumente/General/02. Respond Rates and Info/Respond/[CH_BRITA Internal Template v1.0.xlsx]FCL Export'!$A$1:$NJ$176;DO2;0)</v>
      </c>
      <c r="DO20" s="362" t="s">
        <v>98</v>
      </c>
      <c r="DP20" s="252" t="str">
        <f t="shared" si="63"/>
        <v>DR2</v>
      </c>
      <c r="DQ20" s="252" t="str">
        <f t="shared" si="64"/>
        <v>=VLOOKUP(A20;'https://rhenusglobal.sharepoint.com/sites/TenderBrita/Freigegebene Dokumente/General/02. Respond Rates and Info/Respond/[CH_BRITA Internal Template v1.0.xlsx]FCL Export'!$A$1:$NJ$176;DR2;0)</v>
      </c>
      <c r="DR20" s="375"/>
      <c r="DS20" s="252" t="str">
        <f t="shared" si="65"/>
        <v>DU2</v>
      </c>
      <c r="DT20" s="252" t="str">
        <f t="shared" si="66"/>
        <v>=VLOOKUP(A20;'https://rhenusglobal.sharepoint.com/sites/TenderBrita/Freigegebene Dokumente/General/02. Respond Rates and Info/Respond/[CH_BRITA Internal Template v1.0.xlsx]FCL Export'!$A$1:$NJ$176;DU2;0)</v>
      </c>
      <c r="DU20" s="376"/>
      <c r="DV20" s="201" t="str">
        <f t="shared" si="67"/>
        <v>USD</v>
      </c>
      <c r="DW20" s="239" t="s">
        <v>99</v>
      </c>
      <c r="DX20" s="11" t="str">
        <f t="shared" si="68"/>
        <v>⚠</v>
      </c>
      <c r="DY20" s="252" t="str">
        <f t="shared" si="69"/>
        <v>EA2</v>
      </c>
      <c r="DZ20" s="252" t="str">
        <f t="shared" si="70"/>
        <v>=VLOOKUP(A20;'https://rhenusglobal.sharepoint.com/sites/TenderBrita/Freigegebene Dokumente/General/02. Respond Rates and Info/Respond/[CH_BRITA Internal Template v1.0.xlsx]FCL Export'!$A$1:$NJ$176;EA2;0)</v>
      </c>
      <c r="EA20" s="15"/>
      <c r="EB20" s="11" t="str">
        <f t="shared" si="71"/>
        <v>⚠</v>
      </c>
      <c r="EC20" s="252" t="str">
        <f t="shared" si="72"/>
        <v>EE2</v>
      </c>
      <c r="ED20" s="252" t="str">
        <f t="shared" si="73"/>
        <v>=VLOOKUP(A20;'https://rhenusglobal.sharepoint.com/sites/TenderBrita/Freigegebene Dokumente/General/02. Respond Rates and Info/Respond/[CH_BRITA Internal Template v1.0.xlsx]FCL Export'!$A$1:$NJ$176;EE2;0)</v>
      </c>
      <c r="EE20" s="16"/>
      <c r="EF20" s="9" t="str">
        <f t="shared" si="74"/>
        <v>⚠</v>
      </c>
      <c r="EG20" s="252" t="str">
        <f t="shared" si="75"/>
        <v>EI2</v>
      </c>
      <c r="EH20" s="252" t="str">
        <f t="shared" si="76"/>
        <v>=VLOOKUP(A20;'https://rhenusglobal.sharepoint.com/sites/TenderBrita/Freigegebene Dokumente/General/02. Respond Rates and Info/Respond/[CH_BRITA Internal Template v1.0.xlsx]FCL Export'!$A$1:$NJ$176;EI2;0)</v>
      </c>
      <c r="EI20" s="33"/>
      <c r="EJ20" s="252" t="str">
        <f t="shared" si="77"/>
        <v>EL2</v>
      </c>
      <c r="EK20" s="252" t="str">
        <f t="shared" si="78"/>
        <v>=VLOOKUP(A20;'https://rhenusglobal.sharepoint.com/sites/TenderBrita/Freigegebene Dokumente/General/02. Respond Rates and Info/Respond/[CH_BRITA Internal Template v1.0.xlsx]FCL Export'!$A$1:$NJ$176;EL2;0)</v>
      </c>
      <c r="EL20" s="33"/>
      <c r="EM20" s="252" t="str">
        <f t="shared" si="79"/>
        <v>EO2</v>
      </c>
      <c r="EN20" s="252" t="str">
        <f t="shared" si="80"/>
        <v>=VLOOKUP(A20;'https://rhenusglobal.sharepoint.com/sites/TenderBrita/Freigegebene Dokumente/General/02. Respond Rates and Info/Respond/[CH_BRITA Internal Template v1.0.xlsx]FCL Export'!$A$1:$NJ$176;EO2;0)</v>
      </c>
      <c r="EO20" s="35"/>
      <c r="EP20" s="11" t="str">
        <f t="shared" si="81"/>
        <v>⚠</v>
      </c>
      <c r="EQ20" s="252" t="str">
        <f t="shared" si="82"/>
        <v>ES2</v>
      </c>
      <c r="ER20" s="252" t="str">
        <f t="shared" si="83"/>
        <v>=VLOOKUP(A20;'https://rhenusglobal.sharepoint.com/sites/TenderBrita/Freigegebene Dokumente/General/02. Respond Rates and Info/Respond/[CH_BRITA Internal Template v1.0.xlsx]FCL Export'!$A$1:$NJ$176;ES2;0)</v>
      </c>
      <c r="ES20" s="12" t="s">
        <v>98</v>
      </c>
      <c r="ET20" s="199">
        <v>18</v>
      </c>
      <c r="EU20" s="9" t="str">
        <f t="shared" si="84"/>
        <v>⚠</v>
      </c>
      <c r="EV20" s="252" t="str">
        <f t="shared" si="85"/>
        <v>EX2</v>
      </c>
      <c r="EW20" s="252" t="str">
        <f t="shared" si="86"/>
        <v>=VLOOKUP(A20;'https://rhenusglobal.sharepoint.com/sites/TenderBrita/Freigegebene Dokumente/General/02. Respond Rates and Info/Respond/[CH_BRITA Internal Template v1.0.xlsx]FCL Export'!$A$1:$NJ$176;EX2;0)</v>
      </c>
      <c r="EX20" s="166" t="s">
        <v>98</v>
      </c>
      <c r="EY20" s="9" t="str">
        <f t="shared" si="87"/>
        <v>⚠</v>
      </c>
      <c r="EZ20" s="252" t="str">
        <f t="shared" si="88"/>
        <v>FB2</v>
      </c>
      <c r="FA20" s="252" t="str">
        <f t="shared" si="89"/>
        <v>=VLOOKUP(A20;'https://rhenusglobal.sharepoint.com/sites/TenderBrita/Freigegebene Dokumente/General/02. Respond Rates and Info/Respond/[CH_BRITA Internal Template v1.0.xlsx]FCL Export'!$A$1:$NJ$176;FB2;0)</v>
      </c>
      <c r="FB20" s="23"/>
      <c r="FC20" s="252" t="str">
        <f t="shared" si="90"/>
        <v>FE2</v>
      </c>
      <c r="FD20" s="252" t="str">
        <f t="shared" si="91"/>
        <v>=VLOOKUP(A20;'https://rhenusglobal.sharepoint.com/sites/TenderBrita/Freigegebene Dokumente/General/02. Respond Rates and Info/Respond/[CH_BRITA Internal Template v1.0.xlsx]FCL Export'!$A$1:$NJ$176;FE2;0)</v>
      </c>
      <c r="FE20" s="29"/>
      <c r="FF20" s="252" t="str">
        <f t="shared" si="92"/>
        <v>FH2</v>
      </c>
      <c r="FG20" s="252" t="str">
        <f t="shared" si="93"/>
        <v>=VLOOKUP(A20;'https://rhenusglobal.sharepoint.com/sites/TenderBrita/Freigegebene Dokumente/General/02. Respond Rates and Info/Respond/[CH_BRITA Internal Template v1.0.xlsx]FCL Export'!$A$1:$NJ$176;FH2;0)</v>
      </c>
      <c r="FH20" s="29"/>
      <c r="FI20" s="200" t="s">
        <v>100</v>
      </c>
      <c r="FJ20" s="9" t="str">
        <f t="shared" si="94"/>
        <v>⚠</v>
      </c>
      <c r="FK20" s="252" t="str">
        <f t="shared" si="95"/>
        <v>FM2</v>
      </c>
      <c r="FL20" s="252" t="str">
        <f t="shared" si="96"/>
        <v>=VLOOKUP(A20;'https://rhenusglobal.sharepoint.com/sites/TenderBrita/Freigegebene Dokumente/General/02. Respond Rates and Info/Respond/[CH_BRITA Internal Template v1.0.xlsx]FCL Export'!$A$1:$NJ$176;FM2;0)</v>
      </c>
      <c r="FM20" s="12" t="s">
        <v>98</v>
      </c>
      <c r="FN20" s="26" t="s">
        <v>98</v>
      </c>
      <c r="FO20" s="28" t="s">
        <v>98</v>
      </c>
      <c r="FP20" s="339">
        <v>10</v>
      </c>
      <c r="FQ20" s="339">
        <v>7</v>
      </c>
      <c r="FR20" s="9" t="str">
        <f t="shared" si="97"/>
        <v>⚠</v>
      </c>
      <c r="FS20" s="238" t="str" cm="1">
        <f t="array" ref="FS20">IF(OR($I20="",$N20="")," ",_xlfn.IFS($DW20=""," ",$DV20=""," ",FV20=""," ",FV20=" "," ",AND($DW20&lt;&gt;"",$DW20&lt;&gt;" ",$DV20&lt;&gt;"",$DV20&lt;&gt;" ",FV20&lt;&gt;"",FV20&lt;&gt;" "),IF($DW20=$DV20,FV20,FV20/VLOOKUP(_xlfn.CONCAT($DW20,"/",$DV20),Currencies!$C$73:$D$955,2,FALSE))))</f>
        <v xml:space="preserve"> </v>
      </c>
      <c r="FT20" s="252" t="str">
        <f t="shared" si="98"/>
        <v>FV2</v>
      </c>
      <c r="FU20" s="252" t="str">
        <f t="shared" si="99"/>
        <v>=VLOOKUP(A20;'https://rhenusglobal.sharepoint.com/sites/TenderBrita/Freigegebene Dokumente/General/02. Respond Rates and Info/Respond/[BR_BRITA Internal Template v1.0.xlsx]FCL Import'!$A$1:$NJ$176;FV2;0)</v>
      </c>
      <c r="FV20" s="8" t="s">
        <v>98</v>
      </c>
      <c r="FW20" s="25" t="s">
        <v>2549</v>
      </c>
      <c r="FX20" s="9" t="str">
        <f t="shared" si="100"/>
        <v>⚠</v>
      </c>
      <c r="FY20" s="252" t="str">
        <f t="shared" si="101"/>
        <v>GA2</v>
      </c>
      <c r="FZ20" s="252" t="str">
        <f t="shared" si="102"/>
        <v>=VLOOKUP(A20;'https://rhenusglobal.sharepoint.com/sites/TenderBrita/Freigegebene Dokumente/General/02. Respond Rates and Info/Respond/[CH_BRITA Internal Template v1.0.xlsx]FCL Export'!$A$1:$NJ$176;GA2;0)</v>
      </c>
      <c r="GA20" s="12" t="s">
        <v>98</v>
      </c>
      <c r="GB20" s="26" t="s">
        <v>98</v>
      </c>
      <c r="GC20" s="28" t="s">
        <v>98</v>
      </c>
      <c r="GD20" s="339">
        <v>10</v>
      </c>
      <c r="GE20" s="339">
        <v>7</v>
      </c>
      <c r="GF20" s="9" t="str">
        <f t="shared" si="103"/>
        <v>⚠</v>
      </c>
      <c r="GG20" s="238" t="str" cm="1">
        <f t="array" ref="GG20">IF(OR($I20="",$N20="")," ",_xlfn.IFS($DW20=""," ",$DV20=""," ",GJ20=""," ",GJ20=" "," ",AND($DW20&lt;&gt;"",$DW20&lt;&gt;" ",$DV20&lt;&gt;"",$DV20&lt;&gt;" ",GJ20&lt;&gt;"",GJ20&lt;&gt;" "),IF($DW20=$DV20,GJ20,GJ20/VLOOKUP(_xlfn.CONCAT($DW20,"/",$DV20),Currencies!$C$73:$D$955,2,FALSE))))</f>
        <v xml:space="preserve"> </v>
      </c>
      <c r="GH20" s="252" t="str">
        <f t="shared" si="104"/>
        <v>GJ2</v>
      </c>
      <c r="GI20" s="252" t="str">
        <f t="shared" si="105"/>
        <v>=VLOOKUP(A20;'https://rhenusglobal.sharepoint.com/sites/TenderBrita/Freigegebene Dokumente/General/02. Respond Rates and Info/Respond/[BR_BRITA Internal Template v1.0.xlsx]FCL Import'!$A$1:$NJ$176;GJ2;0)</v>
      </c>
      <c r="GJ20" s="8" t="s">
        <v>98</v>
      </c>
      <c r="GK20" s="25" t="s">
        <v>2549</v>
      </c>
      <c r="GL20" s="11" t="str">
        <f t="shared" si="106"/>
        <v>⚠</v>
      </c>
      <c r="GM20" s="238" t="str" cm="1">
        <f t="array" ref="GM20">IF(OR($I20="",$N20="")," ",_xlfn.IFS($DW20=""," ",$DV20=""," ",GP20=""," ",GP20=" "," ",AND($DW20&lt;&gt;"",$DW20&lt;&gt;" ",$DV20&lt;&gt;"",$DV20&lt;&gt;" ",GP20&lt;&gt;"",GP20&lt;&gt;" "),IF($DW20=$DV20,GP20,GP20/VLOOKUP(_xlfn.CONCAT($DW20,"/",$DV20),Currencies!$C$73:$D$955,2,FALSE))))</f>
        <v xml:space="preserve"> </v>
      </c>
      <c r="GN20" s="252" t="str">
        <f t="shared" si="107"/>
        <v>GP2</v>
      </c>
      <c r="GO20" s="252" t="str">
        <f t="shared" si="108"/>
        <v>=VLOOKUP(A20;'https://rhenusglobal.sharepoint.com/sites/TenderBrita/Freigegebene Dokumente/General/02. Respond Rates and Info/Respond/[CH_BRITA Internal Template v1.0.xlsx]FCL Export'!$A$1:$NJ$176;GP2;0)</v>
      </c>
      <c r="GP20" s="8" t="s">
        <v>98</v>
      </c>
      <c r="GQ20" s="25" t="str">
        <f>IFERROR(IF(OR($I20="",$N20=""),"",'Units of measurement'!$A$2),"")</f>
        <v>/container</v>
      </c>
      <c r="GR20" s="252" t="str">
        <f t="shared" si="109"/>
        <v>GT2</v>
      </c>
      <c r="GS20" s="252" t="str">
        <f t="shared" si="110"/>
        <v>=VLOOKUP(A20;'https://rhenusglobal.sharepoint.com/sites/TenderBrita/Freigegebene Dokumente/General/02. Respond Rates and Info/Respond/[CH_BRITA Internal Template v1.0.xlsx]FCL Export'!$A$1:$NJ$176;GT2;0)</v>
      </c>
      <c r="GT20" s="31" t="s">
        <v>98</v>
      </c>
      <c r="GU20" s="252" t="str">
        <f t="shared" si="111"/>
        <v>GW2</v>
      </c>
      <c r="GV20" s="252" t="str">
        <f t="shared" si="112"/>
        <v>=VLOOKUP(A20;'https://rhenusglobal.sharepoint.com/sites/TenderBrita/Freigegebene Dokumente/General/02. Respond Rates and Info/Respond/[CH_BRITA Internal Template v1.0.xlsx]FCL Export'!$A$1:$NJ$176;GW2;0)</v>
      </c>
      <c r="GW20" s="32" t="s">
        <v>98</v>
      </c>
      <c r="GX20" s="11" t="str">
        <f t="shared" si="113"/>
        <v>⚠</v>
      </c>
      <c r="GY20" s="238" t="str" cm="1">
        <f t="array" ref="GY20">IF(OR($I20="",$N20="")," ",_xlfn.IFS($DW20=""," ",$DV20=""," ",HE20=""," ",HE20=" "," ",AND($DW20&lt;&gt;"",$DW20&lt;&gt;" ",$DV20&lt;&gt;"",$DV20&lt;&gt;" ",HE20&lt;&gt;"",HE20&lt;&gt;" "),IF($DW20=$DV20,HE20,HE20/VLOOKUP(_xlfn.CONCAT($DW20,"/",$DV20),Currencies!$C$73:$D$955,2,FALSE))))</f>
        <v xml:space="preserve"> </v>
      </c>
      <c r="GZ20" s="252" t="str">
        <f t="shared" si="114"/>
        <v>HB2</v>
      </c>
      <c r="HA20" s="252" t="str">
        <f t="shared" si="115"/>
        <v>=VLOOKUP(A20;'https://rhenusglobal.sharepoint.com/sites/TenderBrita/Freigegebene Dokumente/General/02. Respond Rates and Info/Respond/[CH_BRITA Internal Template v1.0.xlsx]FCL Export'!$A$1:$NJ$176;HB2;0)</v>
      </c>
      <c r="HB20" s="15"/>
      <c r="HC20" s="252" t="str">
        <f t="shared" si="116"/>
        <v>HE2</v>
      </c>
      <c r="HD20" s="252" t="str">
        <f t="shared" si="117"/>
        <v>=VLOOKUP(A20;'https://rhenusglobal.sharepoint.com/sites/TenderBrita/Freigegebene Dokumente/General/02. Respond Rates and Info/Respond/[CH_BRITA Internal Template v1.0.xlsx]FCL Export'!$A$1:$NJ$176;HE2;0)</v>
      </c>
      <c r="HE20" s="8" t="s">
        <v>98</v>
      </c>
      <c r="HF20" s="252" t="str">
        <f t="shared" si="118"/>
        <v>HH2</v>
      </c>
      <c r="HG20" s="252" t="str">
        <f t="shared" si="119"/>
        <v>=VLOOKUP(A20;'https://rhenusglobal.sharepoint.com/sites/TenderBrita/Freigegebene Dokumente/General/02. Respond Rates and Info/Respond/[CH_BRITA Internal Template v1.0.xlsx]FCL Export'!$A$1:$NJ$176;HH2;0)</v>
      </c>
      <c r="HH20" s="25" t="str">
        <f>IFERROR(IF(OR($I20="",$N20=""),"",'Units of measurement'!$A$2),"")</f>
        <v>/container</v>
      </c>
      <c r="HI20" s="252" t="str">
        <f t="shared" si="120"/>
        <v>HK2</v>
      </c>
      <c r="HJ20" s="252" t="str">
        <f t="shared" si="121"/>
        <v>=VLOOKUP(A20;'https://rhenusglobal.sharepoint.com/sites/TenderBrita/Freigegebene Dokumente/General/02. Respond Rates and Info/Respond/[CH_BRITA Internal Template v1.0.xlsx]FCL Export'!$A$1:$NJ$176;HK2;0)</v>
      </c>
      <c r="HK20" s="31" t="str">
        <f t="shared" si="122"/>
        <v xml:space="preserve"> </v>
      </c>
      <c r="HL20" s="252" t="str">
        <f t="shared" si="123"/>
        <v>HN2</v>
      </c>
      <c r="HM20" s="252" t="str">
        <f t="shared" si="124"/>
        <v>=VLOOKUP(A20;'https://rhenusglobal.sharepoint.com/sites/TenderBrita/Freigegebene Dokumente/General/02. Respond Rates and Info/Respond/[CH_BRITA Internal Template v1.0.xlsx]FCL Export'!$A$1:$NJ$176;HN2;0)</v>
      </c>
      <c r="HN20" s="32" t="str">
        <f t="shared" si="125"/>
        <v xml:space="preserve"> </v>
      </c>
      <c r="HO20" s="11" t="str">
        <f t="shared" si="126"/>
        <v>⚠</v>
      </c>
      <c r="HP20" s="238" t="str" cm="1">
        <f t="array" ref="HP20">IF(OR($I20="",$N20="")," ",_xlfn.IFS($DW20=""," ",$DV20=""," ",HV20=""," ",HV20=" "," ",AND($DW20&lt;&gt;"",$DW20&lt;&gt;" ",$DV20&lt;&gt;"",$DV20&lt;&gt;" ",HV20&lt;&gt;"",HV20&lt;&gt;" "),IF($DW20=$DV20,HV20,HV20/VLOOKUP(_xlfn.CONCAT($DW20,"/",$DV20),Currencies!$C$73:$D$955,2,FALSE))))</f>
        <v xml:space="preserve"> </v>
      </c>
      <c r="HQ20" s="252" t="str">
        <f t="shared" si="127"/>
        <v>HS2</v>
      </c>
      <c r="HR20" s="252" t="str">
        <f t="shared" si="128"/>
        <v>=VLOOKUP(A20;'https://rhenusglobal.sharepoint.com/sites/TenderBrita/Freigegebene Dokumente/General/02. Respond Rates and Info/Respond/[CH_BRITA Internal Template v1.0.xlsx]FCL Export'!$A$1:$NJ$176;HS2;0)</v>
      </c>
      <c r="HS20" s="15"/>
      <c r="HT20" s="252" t="str">
        <f t="shared" si="129"/>
        <v>HV2</v>
      </c>
      <c r="HU20" s="252" t="str">
        <f t="shared" si="130"/>
        <v>=VLOOKUP(A20;'https://rhenusglobal.sharepoint.com/sites/TenderBrita/Freigegebene Dokumente/General/02. Respond Rates and Info/Respond/[CH_BRITA Internal Template v1.0.xlsx]FCL Export'!$A$1:$NJ$176;HV2;0)</v>
      </c>
      <c r="HV20" s="8" t="s">
        <v>98</v>
      </c>
      <c r="HW20" s="252" t="str">
        <f t="shared" si="131"/>
        <v>HY2</v>
      </c>
      <c r="HX20" s="252" t="str">
        <f t="shared" si="132"/>
        <v>=VLOOKUP(A20;'https://rhenusglobal.sharepoint.com/sites/TenderBrita/Freigegebene Dokumente/General/02. Respond Rates and Info/Respond/[CH_BRITA Internal Template v1.0.xlsx]FCL Export'!$A$1:$NJ$176;HY2;0)</v>
      </c>
      <c r="HY20" s="25" t="str">
        <f>IFERROR(IF(OR($I20="",$N20=""),"",'Units of measurement'!$A$2),"")</f>
        <v>/container</v>
      </c>
      <c r="HZ20" s="252" t="str">
        <f t="shared" si="133"/>
        <v>IB2</v>
      </c>
      <c r="IA20" s="252" t="str">
        <f t="shared" si="134"/>
        <v>=VLOOKUP(A20;'https://rhenusglobal.sharepoint.com/sites/TenderBrita/Freigegebene Dokumente/General/02. Respond Rates and Info/Respond/[CH_BRITA Internal Template v1.0.xlsx]FCL Export'!$A$1:$NJ$176;IB2;0)</v>
      </c>
      <c r="IB20" s="31" t="str">
        <f t="shared" si="135"/>
        <v xml:space="preserve"> </v>
      </c>
      <c r="IC20" s="252" t="str">
        <f t="shared" si="136"/>
        <v>IE2</v>
      </c>
      <c r="ID20" s="252" t="str">
        <f t="shared" si="137"/>
        <v>=VLOOKUP(A20;'https://rhenusglobal.sharepoint.com/sites/TenderBrita/Freigegebene Dokumente/General/02. Respond Rates and Info/Respond/[CH_BRITA Internal Template v1.0.xlsx]FCL Export'!$A$1:$NJ$176;IE2;0)</v>
      </c>
      <c r="IE20" s="32" t="str">
        <f t="shared" si="138"/>
        <v xml:space="preserve"> </v>
      </c>
      <c r="IF20" s="9" t="str">
        <f t="shared" si="139"/>
        <v/>
      </c>
      <c r="IG20" s="252" t="str">
        <f t="shared" si="140"/>
        <v>II2</v>
      </c>
      <c r="IH20" s="252" t="str">
        <f t="shared" si="141"/>
        <v>=VLOOKUP(A20;'https://rhenusglobal.sharepoint.com/sites/TenderBrita/Freigegebene Dokumente/General/02. Respond Rates and Info/Respond/[CH_BRITA Internal Template v1.0.xlsx]FCL Export'!$A$1:$NJ$176;II2;0)</v>
      </c>
      <c r="II20" s="8" t="s">
        <v>98</v>
      </c>
      <c r="IJ20" s="252" t="str">
        <f t="shared" si="142"/>
        <v>IL2</v>
      </c>
      <c r="IK20" s="252" t="str">
        <f t="shared" si="143"/>
        <v>=VLOOKUP(A20;'https://rhenusglobal.sharepoint.com/sites/TenderBrita/Freigegebene Dokumente/General/02. Respond Rates and Info/Respond/[CH_BRITA Internal Template v1.0.xlsx]FCL Export'!$A$1:$NJ$176;IL2;0)</v>
      </c>
      <c r="IL20" s="164"/>
      <c r="IM20" s="252" t="str">
        <f t="shared" si="144"/>
        <v>IO2</v>
      </c>
      <c r="IN20" s="252" t="str">
        <f t="shared" si="145"/>
        <v>=VLOOKUP(A20;'https://rhenusglobal.sharepoint.com/sites/TenderBrita/Freigegebene Dokumente/General/02. Respond Rates and Info/Respond/[CH_BRITA Internal Template v1.0.xlsx]FCL Export'!$A$1:$NJ$176;IO2;0)</v>
      </c>
      <c r="IO20" s="17"/>
      <c r="IP20" s="9" t="str">
        <f t="shared" si="146"/>
        <v/>
      </c>
      <c r="IQ20" s="252" t="str">
        <f t="shared" si="147"/>
        <v>IS2</v>
      </c>
      <c r="IR20" s="252" t="str">
        <f t="shared" si="148"/>
        <v>=VLOOKUP(A20;'https://rhenusglobal.sharepoint.com/sites/TenderBrita/Freigegebene Dokumente/General/02. Respond Rates and Info/Respond/[CH_BRITA Internal Template v1.0.xlsx]FCL Export'!$A$1:$NJ$176;IS2;0)</v>
      </c>
      <c r="IS20" s="8" t="s">
        <v>98</v>
      </c>
      <c r="IT20" s="252" t="str">
        <f t="shared" si="149"/>
        <v>IV2</v>
      </c>
      <c r="IU20" s="252" t="str">
        <f t="shared" si="150"/>
        <v>=VLOOKUP(A20;'https://rhenusglobal.sharepoint.com/sites/TenderBrita/Freigegebene Dokumente/General/02. Respond Rates and Info/Respond/[CH_BRITA Internal Template v1.0.xlsx]FCL Export'!$A$1:$NJ$176;IV2;0)</v>
      </c>
      <c r="IV20" s="164"/>
      <c r="IW20" s="252" t="str">
        <f t="shared" si="151"/>
        <v>IY2</v>
      </c>
      <c r="IX20" s="252" t="str">
        <f t="shared" si="152"/>
        <v>=VLOOKUP(A20;'https://rhenusglobal.sharepoint.com/sites/TenderBrita/Freigegebene Dokumente/General/02. Respond Rates and Info/Respond/[CH_BRITA Internal Template v1.0.xlsx]FCL Export'!$A$1:$NJ$176;IY2;0)</v>
      </c>
      <c r="IY20" s="19"/>
      <c r="IZ20" s="201" t="s">
        <v>279</v>
      </c>
      <c r="JA20" s="239" t="s">
        <v>99</v>
      </c>
      <c r="JB20" s="9" t="str">
        <f t="shared" si="186"/>
        <v>⚠</v>
      </c>
      <c r="JC20" s="238" t="str" cm="1">
        <f t="array" ref="JC20">IF(OR($I20="",$N20="")," ",_xlfn.IFS($JA20=""," ",$IZ20=""," ",JF20=""," ",JF20=" "," ",AND($JA20&lt;&gt;"",$JA20&lt;&gt;" ",$IZ20&lt;&gt;"",$IZ20&lt;&gt;" ",JF20&lt;&gt;"",JF20&lt;&gt;" "),IF($JA20=$IZ20,JF20,JF20/VLOOKUP(_xlfn.CONCAT($JA20,"/",$IZ20),Currencies!$C$73:$D$955,2,FALSE))))</f>
        <v xml:space="preserve"> </v>
      </c>
      <c r="JD20" s="252" t="str">
        <f t="shared" si="153"/>
        <v>JF2</v>
      </c>
      <c r="JE20" s="252" t="str">
        <f t="shared" si="154"/>
        <v>=VLOOKUP(A20;'https://rhenusglobal.sharepoint.com/sites/TenderBrita/Freigegebene Dokumente/General/02. Respond Rates and Info/Respond/[BR_BRITA Internal Template v1.0.xlsx]FCL Import'!$A$1:$NJ$176;JF2;0)</v>
      </c>
      <c r="JF20" s="8" t="s">
        <v>98</v>
      </c>
      <c r="JG20" s="25" t="str">
        <f>IFERROR(IF(OR($I20="",$N20=""),"",'Units of measurement'!$A$2),"")</f>
        <v>/container</v>
      </c>
      <c r="JH20" s="9" t="str">
        <f t="shared" si="187"/>
        <v>⚠</v>
      </c>
      <c r="JI20" s="238" t="str" cm="1">
        <f t="array" ref="JI20">IF(OR($I20="",$N20="")," ",_xlfn.IFS($JA20=""," ",$IZ20=""," ",JL20=""," ",JL20=" "," ",AND($JA20&lt;&gt;"",$JA20&lt;&gt;" ",$IZ20&lt;&gt;"",$IZ20&lt;&gt;" ",JL20&lt;&gt;"",JL20&lt;&gt;" "),IF($JA20=$IZ20,JL20,JL20/VLOOKUP(_xlfn.CONCAT($JA20,"/",$IZ20),Currencies!$C$73:$D$955,2,FALSE))))</f>
        <v xml:space="preserve"> </v>
      </c>
      <c r="JJ20" s="252" t="str">
        <f t="shared" si="155"/>
        <v>JL2</v>
      </c>
      <c r="JK20" s="252" t="str">
        <f t="shared" si="156"/>
        <v>=VLOOKUP(A20;'https://rhenusglobal.sharepoint.com/sites/TenderBrita/Freigegebene Dokumente/General/02. Respond Rates and Info/Respond/[BR_BRITA Internal Template v1.0.xlsx]FCL Import'!$A$1:$NJ$176;JL2;0)</v>
      </c>
      <c r="JL20" s="8" t="s">
        <v>98</v>
      </c>
      <c r="JM20" s="25" t="str">
        <f>IFERROR(IF(OR($I20="",$N20=""),"",'Units of measurement'!$A$2),"")</f>
        <v>/container</v>
      </c>
      <c r="JN20" s="9" t="str">
        <f t="shared" si="188"/>
        <v>⚠</v>
      </c>
      <c r="JO20" s="238" t="str" cm="1">
        <f t="array" ref="JO20">IF(OR($I20="",$N20="")," ",_xlfn.IFS($JA20=""," ",$IZ20=""," ",JR20=""," ",JR20=" "," ",AND($JA20&lt;&gt;"",$JA20&lt;&gt;" ",$IZ20&lt;&gt;"",$IZ20&lt;&gt;" ",JR20&lt;&gt;"",JR20&lt;&gt;" "),IF($JA20=$IZ20,JR20,JR20/VLOOKUP(_xlfn.CONCAT($JA20,"/",$IZ20),Currencies!$C$73:$D$955,2,FALSE))))</f>
        <v xml:space="preserve"> </v>
      </c>
      <c r="JP20" s="252" t="str">
        <f t="shared" si="157"/>
        <v>JR2</v>
      </c>
      <c r="JQ20" s="252" t="str">
        <f t="shared" si="158"/>
        <v>=VLOOKUP(A20;'https://rhenusglobal.sharepoint.com/sites/TenderBrita/Freigegebene Dokumente/General/02. Respond Rates and Info/Respond/[BR_BRITA Internal Template v1.0.xlsx]FCL Import'!$A$1:$NJ$176;JR2;0)</v>
      </c>
      <c r="JR20" s="8" t="s">
        <v>98</v>
      </c>
      <c r="JS20" s="25" t="str">
        <f>IFERROR(IF(OR($I20="",$N20=""),"",'Units of measurement'!$A$2),"")</f>
        <v>/container</v>
      </c>
      <c r="JT20" s="9" t="str">
        <f t="shared" si="189"/>
        <v>⚠</v>
      </c>
      <c r="JU20" s="238" t="str" cm="1">
        <f t="array" ref="JU20">IF(OR($I20="",$N20="")," ",_xlfn.IFS($JA20=""," ",$IZ20=""," ",JX20=""," ",JX20=" "," ",AND($JA20&lt;&gt;"",$JA20&lt;&gt;" ",$IZ20&lt;&gt;"",$IZ20&lt;&gt;" ",JX20&lt;&gt;"",JX20&lt;&gt;" "),IF($JA20=$IZ20,JX20,JX20/VLOOKUP(_xlfn.CONCAT($JA20,"/",$IZ20),Currencies!$C$73:$D$955,2,FALSE))))</f>
        <v xml:space="preserve"> </v>
      </c>
      <c r="JV20" s="252" t="str">
        <f t="shared" si="159"/>
        <v>JX2</v>
      </c>
      <c r="JW20" s="252" t="str">
        <f t="shared" si="160"/>
        <v>=VLOOKUP(A20;'https://rhenusglobal.sharepoint.com/sites/TenderBrita/Freigegebene Dokumente/General/02. Respond Rates and Info/Respond/[BR_BRITA Internal Template v1.0.xlsx]FCL Import'!$A$1:$NJ$176;JX2;0)</v>
      </c>
      <c r="JX20" s="8" t="s">
        <v>98</v>
      </c>
      <c r="JY20" s="25" t="str">
        <f>IFERROR(IF(OR($I20="",$N20=""),"",'Units of measurement'!$A$2),"")</f>
        <v>/container</v>
      </c>
      <c r="JZ20" s="9" t="str">
        <f t="shared" si="190"/>
        <v>⚠</v>
      </c>
      <c r="KA20" s="238" t="str" cm="1">
        <f t="array" ref="KA20">IF(OR($I20="",$N20="")," ",_xlfn.IFS($JA20=""," ",$IZ20=""," ",KD20=""," ",KD20=" "," ",AND($JA20&lt;&gt;"",$JA20&lt;&gt;" ",$IZ20&lt;&gt;"",$IZ20&lt;&gt;" ",KD20&lt;&gt;"",KD20&lt;&gt;" "),IF($JA20=$IZ20,KD20,KD20/VLOOKUP(_xlfn.CONCAT($JA20,"/",$IZ20),Currencies!$C$73:$D$955,2,FALSE))))</f>
        <v xml:space="preserve"> </v>
      </c>
      <c r="KB20" s="252" t="str">
        <f t="shared" si="161"/>
        <v>KD2</v>
      </c>
      <c r="KC20" s="252" t="str">
        <f t="shared" si="162"/>
        <v>=VLOOKUP(A20;'https://rhenusglobal.sharepoint.com/sites/TenderBrita/Freigegebene Dokumente/General/02. Respond Rates and Info/Respond/[BR_BRITA Internal Template v1.0.xlsx]FCL Import'!$A$1:$NJ$176;KD2;0)</v>
      </c>
      <c r="KD20" s="8" t="s">
        <v>98</v>
      </c>
      <c r="KE20" s="25" t="str">
        <f>IFERROR(IF(OR($I20="",$N20=""),"",'Units of measurement'!$A$2),"")</f>
        <v>/container</v>
      </c>
      <c r="KF20" s="11" t="str">
        <f t="shared" si="191"/>
        <v>⚠</v>
      </c>
      <c r="KG20" s="252" t="str">
        <f t="shared" si="163"/>
        <v>KI2</v>
      </c>
      <c r="KH20" s="252" t="str">
        <f t="shared" si="164"/>
        <v>=VLOOKUP(A20;'https://rhenusglobal.sharepoint.com/sites/TenderBrita/Freigegebene Dokumente/General/02. Respond Rates and Info/Respond/[BR_BRITA Internal Template v1.0.xlsx]FCL Import'!$A$1:$NJ$176;KI2;0)</v>
      </c>
      <c r="KI20" s="10" t="s">
        <v>98</v>
      </c>
      <c r="KJ20" s="9" t="str">
        <f t="shared" si="165"/>
        <v/>
      </c>
      <c r="KK20" s="252" t="str">
        <f t="shared" si="166"/>
        <v>KM2</v>
      </c>
      <c r="KL20" s="252" t="str">
        <f t="shared" si="167"/>
        <v>=VLOOKUP(A20;'https://rhenusglobal.sharepoint.com/sites/TenderBrita/Freigegebene Dokumente/General/02. Respond Rates and Info/Respond/[BR_BRITA Internal Template v1.0.xlsx]FCL Import'!$A$1:$NJ$176;KM2;0)</v>
      </c>
      <c r="KM20" s="8" t="s">
        <v>98</v>
      </c>
      <c r="KN20" s="252" t="str">
        <f t="shared" si="168"/>
        <v>KP2</v>
      </c>
      <c r="KO20" s="252" t="str">
        <f t="shared" si="169"/>
        <v>=VLOOKUP(A20;'https://rhenusglobal.sharepoint.com/sites/TenderBrita/Freigegebene Dokumente/General/02. Respond Rates and Info/Respond/[BR_BRITA Internal Template v1.0.xlsx]FCL Import'!$A$1:$NJ$176;KP2;0)</v>
      </c>
      <c r="KP20" s="164"/>
      <c r="KQ20" s="252" t="str">
        <f t="shared" si="170"/>
        <v>KS2</v>
      </c>
      <c r="KR20" s="252" t="str">
        <f t="shared" si="171"/>
        <v>=VLOOKUP(A20;'https://rhenusglobal.sharepoint.com/sites/TenderBrita/Freigegebene Dokumente/General/02. Respond Rates and Info/Respond/[BR_BRITA Internal Template v1.0.xlsx]FCL Import'!$A$1:$NJ$176;KS2;0)</v>
      </c>
      <c r="KS20" s="17"/>
      <c r="KT20" s="9" t="str">
        <f t="shared" si="172"/>
        <v/>
      </c>
      <c r="KU20" s="252" t="str">
        <f t="shared" si="173"/>
        <v>KW2</v>
      </c>
      <c r="KV20" s="252" t="str">
        <f t="shared" si="174"/>
        <v>=VLOOKUP(A20;'https://rhenusglobal.sharepoint.com/sites/TenderBrita/Freigegebene Dokumente/General/02. Respond Rates and Info/Respond/[BR_BRITA Internal Template v1.0.xlsx]FCL Import'!$A$1:$NJ$176;KW2;0)</v>
      </c>
      <c r="KW20" s="8" t="s">
        <v>98</v>
      </c>
      <c r="KX20" s="252" t="str">
        <f t="shared" si="175"/>
        <v>KZ2</v>
      </c>
      <c r="KY20" s="252" t="str">
        <f t="shared" si="176"/>
        <v>=VLOOKUP(A20;'https://rhenusglobal.sharepoint.com/sites/TenderBrita/Freigegebene Dokumente/General/02. Respond Rates and Info/Respond/[BR_BRITA Internal Template v1.0.xlsx]FCL Import'!$A$1:$NJ$176;KZ2;0)</v>
      </c>
      <c r="KZ20" s="164"/>
      <c r="LA20" s="252" t="str">
        <f t="shared" si="177"/>
        <v>LC2</v>
      </c>
      <c r="LB20" s="252" t="str">
        <f t="shared" si="178"/>
        <v>=VLOOKUP(A20;'https://rhenusglobal.sharepoint.com/sites/TenderBrita/Freigegebene Dokumente/General/02. Respond Rates and Info/Respond/[BR_BRITA Internal Template v1.0.xlsx]FCL Import'!$A$1:$NJ$176;LC2;0)</v>
      </c>
      <c r="LC20" s="19"/>
      <c r="LD20" s="201" t="s">
        <v>279</v>
      </c>
      <c r="LE20" s="239" t="s">
        <v>99</v>
      </c>
      <c r="LF20" s="9" t="str">
        <f t="shared" si="192"/>
        <v>⚠</v>
      </c>
      <c r="LG20" s="238" t="str" cm="1">
        <f t="array" ref="LG20">IF(OR($I20="",$N20="")," ",_xlfn.IFS($AH20=""," ",$AG20=""," ",LL20=""," ",LL20=" "," ",AND($AH20&lt;&gt;"",$AH20&lt;&gt;" ",$AG20&lt;&gt;"",$AG20&lt;&gt;" ",LL20&lt;&gt;"",LL20&lt;&gt;" "),IF($AH20=$AG20,SUM(LL20,IF(OR(LK20="",LK20=" ",LJ20="Included"),0,LK20)),SUM(LL20,IF(OR(LK20="",LK20=" ",LJ20="Included"),0,LK20))/VLOOKUP(_xlfn.CONCAT($AH20,"/",$AG20),Currencies!$C$73:$D$955,2,FALSE))))</f>
        <v xml:space="preserve"> </v>
      </c>
      <c r="LH20" s="252" t="str">
        <f t="shared" si="179"/>
        <v>LL2</v>
      </c>
      <c r="LI20" s="259" t="str">
        <f t="shared" si="180"/>
        <v>=VLOOKUP(A20;'https://rhenusglobal.sharepoint.com/sites/TenderBrita/Freigegebene Dokumente/General/02. Respond Rates and Info/Respond/[CH_BRITA Internal Template v1.0.xlsx]FCL Export'!$A$1:$NJ$176;LL2;0)</v>
      </c>
      <c r="LJ20" s="331"/>
      <c r="LK20" s="333" t="s">
        <v>98</v>
      </c>
      <c r="LL20" s="332" t="s">
        <v>98</v>
      </c>
      <c r="LM20" s="25" t="str">
        <f>IFERROR(IF(OR($I20="",$N20=""),"",'Units of measurement'!$A$2),"")</f>
        <v>/container</v>
      </c>
      <c r="LN20" s="252" t="str">
        <f t="shared" si="181"/>
        <v>LP2</v>
      </c>
      <c r="LO20" s="252" t="str">
        <f t="shared" si="182"/>
        <v>=VLOOKUP(A20;'https://rhenusglobal.sharepoint.com/sites/TenderBrita/Freigegebene Dokumente/General/02. Respond Rates and Info/Respond/[CH_BRITA Internal Template v1.0.xlsx]FCL Export'!$A$1:$NJ$176;LP2;0)</v>
      </c>
      <c r="LP20" s="17"/>
      <c r="LQ20" s="252" t="str">
        <f t="shared" si="183"/>
        <v>LS2</v>
      </c>
      <c r="LR20" s="252" t="str">
        <f t="shared" si="184"/>
        <v>=VLOOKUP(A20;'https://rhenusglobal.sharepoint.com/sites/TenderBrita/Freigegebene Dokumente/General/02. Respond Rates and Info/Respond/[CH_BRITA Internal Template v1.0.xlsx]FCL Export'!$A$1:$NJ$176;LS2;0)</v>
      </c>
      <c r="LS20" s="170" t="s">
        <v>98</v>
      </c>
    </row>
    <row r="21" spans="1:331" ht="15" hidden="1" customHeight="1" x14ac:dyDescent="0.2">
      <c r="A21" s="46">
        <v>1502</v>
      </c>
      <c r="B21" s="250">
        <f>ROW()</f>
        <v>21</v>
      </c>
      <c r="C21" s="41" t="s">
        <v>2523</v>
      </c>
      <c r="D21" s="41" t="s">
        <v>2523</v>
      </c>
      <c r="E21" s="41" t="s">
        <v>2523</v>
      </c>
      <c r="F21" s="55" t="s">
        <v>2286</v>
      </c>
      <c r="G21" s="42" t="s">
        <v>2508</v>
      </c>
      <c r="H21" s="43" t="s">
        <v>172</v>
      </c>
      <c r="I21" s="353" t="s">
        <v>349</v>
      </c>
      <c r="J21" s="357"/>
      <c r="K21" s="47" t="s">
        <v>2293</v>
      </c>
      <c r="L21" s="48" t="s">
        <v>2321</v>
      </c>
      <c r="M21" s="49" t="s">
        <v>172</v>
      </c>
      <c r="N21" s="356" t="s">
        <v>337</v>
      </c>
      <c r="O21" s="50" t="s">
        <v>2457</v>
      </c>
      <c r="P21" s="47" t="s">
        <v>2350</v>
      </c>
      <c r="Q21" s="48" t="s">
        <v>104</v>
      </c>
      <c r="R21" s="51" t="s">
        <v>95</v>
      </c>
      <c r="S21" s="52">
        <v>1</v>
      </c>
      <c r="T21" s="53">
        <f>IFERROR(IF(OR(R21="",S21=""),"",('FCL (No min.)'!S21*VLOOKUP('FCL (No min.)'!R21,containertype_table[#All],2,FALSE))),"")</f>
        <v>1</v>
      </c>
      <c r="U21" s="56">
        <v>10000</v>
      </c>
      <c r="V21" s="55" t="s">
        <v>2498</v>
      </c>
      <c r="W21" s="248" t="s">
        <v>104</v>
      </c>
      <c r="X21" s="337" t="s">
        <v>104</v>
      </c>
      <c r="Y21" s="24" t="s">
        <v>96</v>
      </c>
      <c r="Z21" s="24" t="str">
        <f t="shared" si="14"/>
        <v>A21;'</v>
      </c>
      <c r="AA21" s="251" t="s">
        <v>97</v>
      </c>
      <c r="AB21" s="24" t="str">
        <f t="shared" si="15"/>
        <v>CO</v>
      </c>
      <c r="AC21" s="24" t="str">
        <f t="shared" si="15"/>
        <v>CO</v>
      </c>
      <c r="AD21" s="24" t="str">
        <f t="shared" si="16"/>
        <v>CL</v>
      </c>
      <c r="AE21" s="24" t="s">
        <v>112</v>
      </c>
      <c r="AF21" s="24" t="s">
        <v>113</v>
      </c>
      <c r="AG21" s="201" t="s">
        <v>351</v>
      </c>
      <c r="AH21" s="239" t="s">
        <v>99</v>
      </c>
      <c r="AI21" s="9" t="str">
        <f t="shared" si="17"/>
        <v>⚠</v>
      </c>
      <c r="AJ21" s="238" t="str" cm="1">
        <f t="array" ref="AJ21">IF(OR($I21="",$N21="")," ",_xlfn.IFS($AH21=""," ",$AG21=""," ",AO21=""," ",AO21=" "," ",AND($AH21&lt;&gt;"",$AH21&lt;&gt;" ",$AG21&lt;&gt;"",$AG21&lt;&gt;" ",AO21&lt;&gt;"",AO21&lt;&gt;" "),IF($AH21=$AG21,SUM(AO21,IF(OR(AN21="",AN21=" ",AM21="Included"),0,AN21)),SUM(AO21,IF(OR(AN21="",AN21=" ",AM21="Included"),0,AN21))/VLOOKUP(_xlfn.CONCAT($AH21,"/",$AG21),Currencies!$C$73:$D$955,2,FALSE))))</f>
        <v xml:space="preserve"> </v>
      </c>
      <c r="AK21" s="252" t="str">
        <f t="shared" si="18"/>
        <v>AO2</v>
      </c>
      <c r="AL21" s="259" t="str">
        <f t="shared" si="19"/>
        <v>=VLOOKUP(A21;'https://rhenusglobal.sharepoint.com/sites/TenderBrita/Freigegebene Dokumente/General/02. Respond Rates and Info/Respond/[CO_BRITA Internal Template v1.0.xlsx]FCL Export'!$A$1:$NJ$176;AO2;0)</v>
      </c>
      <c r="AM21" s="331"/>
      <c r="AN21" s="333" t="s">
        <v>98</v>
      </c>
      <c r="AO21" s="332" t="s">
        <v>98</v>
      </c>
      <c r="AP21" s="25" t="str">
        <f>IFERROR(IF(OR($I21="",$N21=""),"",'Units of measurement'!$A$2),"")</f>
        <v>/container</v>
      </c>
      <c r="AQ21" s="252" t="str">
        <f t="shared" si="20"/>
        <v>AS2</v>
      </c>
      <c r="AR21" s="252" t="str">
        <f t="shared" si="21"/>
        <v>=VLOOKUP(A21;'https://rhenusglobal.sharepoint.com/sites/TenderBrita/Freigegebene Dokumente/General/02. Respond Rates and Info/Respond/[CO_BRITA Internal Template v1.0.xlsx]FCL Export'!$A$1:$NJ$176;AS2;0)</v>
      </c>
      <c r="AS21" s="17"/>
      <c r="AT21" s="252" t="str">
        <f t="shared" si="22"/>
        <v>AV2</v>
      </c>
      <c r="AU21" s="252" t="str">
        <f t="shared" si="23"/>
        <v>=VLOOKUP(A21;'https://rhenusglobal.sharepoint.com/sites/TenderBrita/Freigegebene Dokumente/General/02. Respond Rates and Info/Respond/[CO_BRITA Internal Template v1.0.xlsx]FCL Export'!$A$1:$NJ$176;AV2;0)</v>
      </c>
      <c r="AV21" s="170" t="s">
        <v>98</v>
      </c>
      <c r="AW21" s="201" t="s">
        <v>351</v>
      </c>
      <c r="AX21" s="239" t="s">
        <v>99</v>
      </c>
      <c r="AY21" s="9" t="str">
        <f t="shared" si="24"/>
        <v>⚠</v>
      </c>
      <c r="AZ21" s="238" t="str" cm="1">
        <f t="array" ref="AZ21">IF(OR($I21="",$N21="")," ",_xlfn.IFS($AX21=""," ",$AW21=""," ",BC21=""," ",BC21=" "," ",AND($AX21&lt;&gt;"",$AX21&lt;&gt;" ",$AW21&lt;&gt;"",$AW21&lt;&gt;" ",BC21&lt;&gt;"",BC21&lt;&gt;" "),IF($AX21=$AW21,BC21,BC21/VLOOKUP(_xlfn.CONCAT($AX21,"/",$AW21),Currencies!$C$73:$D$955,2,FALSE))))</f>
        <v xml:space="preserve"> </v>
      </c>
      <c r="BA21" s="252" t="str">
        <f t="shared" si="193"/>
        <v>BC2</v>
      </c>
      <c r="BB21" s="252" t="str">
        <f t="shared" si="194"/>
        <v>=VLOOKUP(A21;'https://rhenusglobal.sharepoint.com/sites/TenderBrita/Freigegebene Dokumente/General/02. Respond Rates and Info/Respond/[CO_BRITA Internal Template v1.0.xlsx]FCL Export'!$A$1:$NJ$176;BC2;0)</v>
      </c>
      <c r="BC21" s="8" t="s">
        <v>98</v>
      </c>
      <c r="BD21" s="25" t="str">
        <f>IFERROR(IF(OR($I21="",$N21=""),"",'Units of measurement'!$A$2),"")</f>
        <v>/container</v>
      </c>
      <c r="BE21" s="9" t="str">
        <f t="shared" si="27"/>
        <v>⚠</v>
      </c>
      <c r="BF21" s="238" t="str" cm="1">
        <f t="array" ref="BF21">IF(OR($I21="",$N21="")," ",_xlfn.IFS($AX21=""," ",$AW21=""," ",BI21=""," ",BI21=" "," ",AND($AX21&lt;&gt;"",$AX21&lt;&gt;" ",$AW21&lt;&gt;"",$AW21&lt;&gt;" ",BI21&lt;&gt;"",BI21&lt;&gt;" "),IF($AX21=$AW21,BI21,BI21/VLOOKUP(_xlfn.CONCAT($AX21,"/",$AW21),Currencies!$C$73:$D$955,2,FALSE))))</f>
        <v xml:space="preserve"> </v>
      </c>
      <c r="BG21" s="252" t="str">
        <f t="shared" si="28"/>
        <v>BI2</v>
      </c>
      <c r="BH21" s="252" t="str">
        <f t="shared" si="29"/>
        <v>=VLOOKUP(A21;'https://rhenusglobal.sharepoint.com/sites/TenderBrita/Freigegebene Dokumente/General/02. Respond Rates and Info/Respond/[CO_BRITA Internal Template v1.0.xlsx]FCL Export'!$A$1:$NJ$176;BI2;0)</v>
      </c>
      <c r="BI21" s="8" t="s">
        <v>98</v>
      </c>
      <c r="BJ21" s="25" t="str">
        <f>IFERROR(IF(OR($I21="",$N21=""),"",'Units of measurement'!$A$2),"")</f>
        <v>/container</v>
      </c>
      <c r="BK21" s="9" t="str">
        <f t="shared" si="30"/>
        <v>⚠</v>
      </c>
      <c r="BL21" s="238" t="str" cm="1">
        <f t="array" ref="BL21">IF(OR($I21="",$N21="")," ",_xlfn.IFS($AX21=""," ",$AW21=""," ",BO21=""," ",BO21=" "," ",AND($AX21&lt;&gt;"",$AX21&lt;&gt;" ",$AW21&lt;&gt;"",$AW21&lt;&gt;" ",BO21&lt;&gt;"",BO21&lt;&gt;" "),IF($AX21=$AW21,BO21,BO21/VLOOKUP(_xlfn.CONCAT($AX21,"/",$AW21),Currencies!$C$73:$D$955,2,FALSE))))</f>
        <v xml:space="preserve"> </v>
      </c>
      <c r="BM21" s="252" t="str">
        <f t="shared" si="31"/>
        <v>BO2</v>
      </c>
      <c r="BN21" s="252" t="str">
        <f t="shared" si="32"/>
        <v>=VLOOKUP(A21;'https://rhenusglobal.sharepoint.com/sites/TenderBrita/Freigegebene Dokumente/General/02. Respond Rates and Info/Respond/[CO_BRITA Internal Template v1.0.xlsx]FCL Export'!$A$1:$NJ$176;BO2;0)</v>
      </c>
      <c r="BO21" s="8" t="s">
        <v>98</v>
      </c>
      <c r="BP21" s="25" t="str">
        <f>IFERROR(IF(OR($I21="",$N21=""),"",'Units of measurement'!$A$2),"")</f>
        <v>/container</v>
      </c>
      <c r="BQ21" s="9" t="str">
        <f t="shared" si="33"/>
        <v>⚠</v>
      </c>
      <c r="BR21" s="238" t="str" cm="1">
        <f t="array" ref="BR21">IF(OR($I21="",$N21="")," ",_xlfn.IFS($AX21=""," ",$AW21=""," ",BU21=""," ",BU21=" "," ",AND($AX21&lt;&gt;"",$AX21&lt;&gt;" ",$AW21&lt;&gt;"",$AW21&lt;&gt;" ",BU21&lt;&gt;"",BU21&lt;&gt;" "),IF($AX21=$AW21,BU21,BU21/VLOOKUP(_xlfn.CONCAT($AX21,"/",$AW21),Currencies!$C$73:$D$955,2,FALSE))))</f>
        <v xml:space="preserve"> </v>
      </c>
      <c r="BS21" s="252" t="str">
        <f t="shared" si="34"/>
        <v>BU2</v>
      </c>
      <c r="BT21" s="252" t="str">
        <f t="shared" si="35"/>
        <v>=VLOOKUP(A21;'https://rhenusglobal.sharepoint.com/sites/TenderBrita/Freigegebene Dokumente/General/02. Respond Rates and Info/Respond/[CO_BRITA Internal Template v1.0.xlsx]FCL Export'!$A$1:$NJ$176;BU2;0)</v>
      </c>
      <c r="BU21" s="8" t="s">
        <v>98</v>
      </c>
      <c r="BV21" s="25" t="str">
        <f>IFERROR(IF(OR($I21="",$N21=""),"",'Units of measurement'!$A$2),"")</f>
        <v>/container</v>
      </c>
      <c r="BW21" s="9" t="str">
        <f t="shared" si="36"/>
        <v>⚠</v>
      </c>
      <c r="BX21" s="238" t="str" cm="1">
        <f t="array" ref="BX21">IF(OR($I21="",$N21="")," ",_xlfn.IFS($AX21=""," ",$AW21=""," ",CA21=""," ",CA21=" "," ",AND($AX21&lt;&gt;"",$AX21&lt;&gt;" ",$AW21&lt;&gt;"",$AW21&lt;&gt;" ",CA21&lt;&gt;"",CA21&lt;&gt;" "),IF($AX21=$AW21,CA21,CA21/VLOOKUP(_xlfn.CONCAT($AX21,"/",$AW21),Currencies!$C$73:$D$955,2,FALSE))))</f>
        <v xml:space="preserve"> </v>
      </c>
      <c r="BY21" s="252" t="str">
        <f t="shared" si="37"/>
        <v>CA2</v>
      </c>
      <c r="BZ21" s="252" t="str">
        <f t="shared" si="38"/>
        <v>=VLOOKUP(A21;'https://rhenusglobal.sharepoint.com/sites/TenderBrita/Freigegebene Dokumente/General/02. Respond Rates and Info/Respond/[CO_BRITA Internal Template v1.0.xlsx]FCL Export'!$A$1:$NJ$176;CA2;0)</v>
      </c>
      <c r="CA21" s="8" t="s">
        <v>98</v>
      </c>
      <c r="CB21" s="25" t="str">
        <f>IFERROR(IF(OR($I21="",$N21=""),"",'Units of measurement'!$A$2),"")</f>
        <v>/container</v>
      </c>
      <c r="CC21" s="9" t="str">
        <f t="shared" si="39"/>
        <v>⚠</v>
      </c>
      <c r="CD21" s="238" t="str" cm="1">
        <f t="array" ref="CD21">IF(OR($I21="",$N21="")," ",_xlfn.IFS($AX21=""," ",$AW21=""," ",CG21=""," ",CG21=" "," ",AND($AX21&lt;&gt;"",$AX21&lt;&gt;" ",$AW21&lt;&gt;"",$AW21&lt;&gt;" ",CG21&lt;&gt;"",CG21&lt;&gt;" "),IF($AX21=$AW21,CG21,CG21/VLOOKUP(_xlfn.CONCAT($AX21,"/",$AW21),Currencies!$C$73:$D$955,2,FALSE))))</f>
        <v xml:space="preserve"> </v>
      </c>
      <c r="CE21" s="252" t="str">
        <f t="shared" si="40"/>
        <v>CG2</v>
      </c>
      <c r="CF21" s="252" t="str">
        <f t="shared" si="41"/>
        <v>=VLOOKUP(A21;'https://rhenusglobal.sharepoint.com/sites/TenderBrita/Freigegebene Dokumente/General/02. Respond Rates and Info/Respond/[CO_BRITA Internal Template v1.0.xlsx]FCL Export'!$A$1:$NJ$176;CG2;0)</v>
      </c>
      <c r="CG21" s="8" t="s">
        <v>98</v>
      </c>
      <c r="CH21" s="25" t="str">
        <f>IFERROR(IF(OR($I21="",$N21=""),"",'Units of measurement'!$A$2),"")</f>
        <v>/container</v>
      </c>
      <c r="CI21" s="9" t="str">
        <f t="shared" si="42"/>
        <v>⚠</v>
      </c>
      <c r="CJ21" s="238" t="str" cm="1">
        <f t="array" ref="CJ21">IF(OR($I21="",$N21="")," ",_xlfn.IFS($AX21=""," ",$AW21=""," ",CM21=""," ",CM21=" "," ",AND($AX21&lt;&gt;"",$AX21&lt;&gt;" ",$AW21&lt;&gt;"",$AW21&lt;&gt;" ",CM21&lt;&gt;"",CM21&lt;&gt;" "),IF($AX21=$AW21,CM21,CM21/VLOOKUP(_xlfn.CONCAT($AX21,"/",$AW21),Currencies!$C$73:$D$955,2,FALSE))))</f>
        <v xml:space="preserve"> </v>
      </c>
      <c r="CK21" s="252" t="str">
        <f t="shared" si="43"/>
        <v>CM2</v>
      </c>
      <c r="CL21" s="252" t="str">
        <f t="shared" si="44"/>
        <v>=VLOOKUP(A21;'https://rhenusglobal.sharepoint.com/sites/TenderBrita/Freigegebene Dokumente/General/02. Respond Rates and Info/Respond/[CO_BRITA Internal Template v1.0.xlsx]FCL Export'!$A$1:$NJ$176;CM2;0)</v>
      </c>
      <c r="CM21" s="8" t="s">
        <v>98</v>
      </c>
      <c r="CN21" s="25" t="str">
        <f>IFERROR(IF(OR($I21="",$N21=""),"",'Units of measurement'!$A$2),"")</f>
        <v>/container</v>
      </c>
      <c r="CO21" s="252" t="str">
        <f t="shared" si="45"/>
        <v>CQ2</v>
      </c>
      <c r="CP21" s="252" t="str">
        <f t="shared" si="46"/>
        <v>=VLOOKUP(A21;'https://rhenusglobal.sharepoint.com/sites/TenderBrita/Freigegebene Dokumente/General/02. Respond Rates and Info/Respond/[CO_BRITA Internal Template v1.0.xlsx]FCL Export'!$A$1:$NJ$176;CQ2;0)</v>
      </c>
      <c r="CQ21" s="194"/>
      <c r="CR21" s="9" t="str">
        <f t="shared" si="47"/>
        <v>⚠</v>
      </c>
      <c r="CS21" s="238" t="str" cm="1">
        <f t="array" ref="CS21">IF(OR($I21="",$N21="")," ",_xlfn.IFS($AX21=""," ",$AW21=""," ",CV21=""," ",CV21=" "," ",AND($AX21&lt;&gt;"",$AX21&lt;&gt;" ",$AW21&lt;&gt;"",$AW21&lt;&gt;" ",CV21&lt;&gt;"",CV21&lt;&gt;" "),IF($AX21=$AW21,CV21,CV21/VLOOKUP(_xlfn.CONCAT($AX21,"/",$AW21),Currencies!$C$73:$D$955,2,FALSE))))</f>
        <v xml:space="preserve"> </v>
      </c>
      <c r="CT21" s="252" t="str">
        <f t="shared" si="48"/>
        <v>CV2</v>
      </c>
      <c r="CU21" s="252" t="str">
        <f t="shared" si="49"/>
        <v>=VLOOKUP(A21;'https://rhenusglobal.sharepoint.com/sites/TenderBrita/Freigegebene Dokumente/General/02. Respond Rates and Info/Respond/[CO_BRITA Internal Template v1.0.xlsx]FCL Export'!$A$1:$NJ$176;CV2;0)</v>
      </c>
      <c r="CV21" s="8" t="s">
        <v>98</v>
      </c>
      <c r="CW21" s="25" t="str">
        <f>IFERROR(IF(OR($I21="",$N21=""),"",'Units of measurement'!$A$2),"")</f>
        <v>/container</v>
      </c>
      <c r="CX21" s="11" t="str">
        <f t="shared" si="50"/>
        <v>⚠</v>
      </c>
      <c r="CY21" s="252" t="str">
        <f t="shared" si="51"/>
        <v>DA2</v>
      </c>
      <c r="CZ21" s="252" t="str">
        <f t="shared" si="52"/>
        <v>=VLOOKUP(A21;'https://rhenusglobal.sharepoint.com/sites/TenderBrita/Freigegebene Dokumente/General/02. Respond Rates and Info/Respond/[CO_BRITA Internal Template v1.0.xlsx]FCL Export'!$A$1:$NJ$176;DA2;0)</v>
      </c>
      <c r="DA21" s="10" t="s">
        <v>98</v>
      </c>
      <c r="DB21" s="9" t="str">
        <f t="shared" si="53"/>
        <v/>
      </c>
      <c r="DC21" s="252" t="str">
        <f t="shared" si="54"/>
        <v>DE2</v>
      </c>
      <c r="DD21" s="252" t="str">
        <f t="shared" si="55"/>
        <v>=VLOOKUP(A21;'https://rhenusglobal.sharepoint.com/sites/TenderBrita/Freigegebene Dokumente/General/02. Respond Rates and Info/Respond/[CO_BRITA Internal Template v1.0.xlsx]FCL Export'!$A$1:$NJ$176;DE2;0)</v>
      </c>
      <c r="DE21" s="8" t="s">
        <v>98</v>
      </c>
      <c r="DF21" s="252" t="str">
        <f t="shared" si="56"/>
        <v>DH2</v>
      </c>
      <c r="DG21" s="252" t="str">
        <f t="shared" si="57"/>
        <v>=VLOOKUP(A21;'https://rhenusglobal.sharepoint.com/sites/TenderBrita/Freigegebene Dokumente/General/02. Respond Rates and Info/Respond/[CO_BRITA Internal Template v1.0.xlsx]FCL Export'!$A$1:$NJ$176;DH2;0)</v>
      </c>
      <c r="DH21" s="164"/>
      <c r="DI21" s="252" t="str">
        <f t="shared" si="58"/>
        <v>DK2</v>
      </c>
      <c r="DJ21" s="252" t="str">
        <f t="shared" si="59"/>
        <v>=VLOOKUP(A21;'https://rhenusglobal.sharepoint.com/sites/TenderBrita/Freigegebene Dokumente/General/02. Respond Rates and Info/Respond/[CO_BRITA Internal Template v1.0.xlsx]FCL Export'!$A$1:$NJ$176;DK2;0)</v>
      </c>
      <c r="DK21" s="17"/>
      <c r="DL21" s="9" t="str">
        <f t="shared" si="60"/>
        <v/>
      </c>
      <c r="DM21" s="252" t="str">
        <f t="shared" si="61"/>
        <v>DO2</v>
      </c>
      <c r="DN21" s="252" t="str">
        <f t="shared" si="62"/>
        <v>=VLOOKUP(A21;'https://rhenusglobal.sharepoint.com/sites/TenderBrita/Freigegebene Dokumente/General/02. Respond Rates and Info/Respond/[CO_BRITA Internal Template v1.0.xlsx]FCL Export'!$A$1:$NJ$176;DO2;0)</v>
      </c>
      <c r="DO21" s="8" t="s">
        <v>98</v>
      </c>
      <c r="DP21" s="252" t="str">
        <f t="shared" si="63"/>
        <v>DR2</v>
      </c>
      <c r="DQ21" s="252" t="str">
        <f t="shared" si="64"/>
        <v>=VLOOKUP(A21;'https://rhenusglobal.sharepoint.com/sites/TenderBrita/Freigegebene Dokumente/General/02. Respond Rates and Info/Respond/[CO_BRITA Internal Template v1.0.xlsx]FCL Export'!$A$1:$NJ$176;DR2;0)</v>
      </c>
      <c r="DR21" s="163"/>
      <c r="DS21" s="252" t="str">
        <f t="shared" si="65"/>
        <v>DU2</v>
      </c>
      <c r="DT21" s="252" t="str">
        <f t="shared" si="66"/>
        <v>=VLOOKUP(A21;'https://rhenusglobal.sharepoint.com/sites/TenderBrita/Freigegebene Dokumente/General/02. Respond Rates and Info/Respond/[CO_BRITA Internal Template v1.0.xlsx]FCL Export'!$A$1:$NJ$176;DU2;0)</v>
      </c>
      <c r="DU21" s="18"/>
      <c r="DV21" s="201" t="str">
        <f t="shared" si="67"/>
        <v>USD</v>
      </c>
      <c r="DW21" s="239" t="s">
        <v>99</v>
      </c>
      <c r="DX21" s="11" t="str">
        <f t="shared" si="68"/>
        <v>⚠</v>
      </c>
      <c r="DY21" s="252" t="str">
        <f t="shared" si="69"/>
        <v>EA2</v>
      </c>
      <c r="DZ21" s="252" t="str">
        <f t="shared" si="70"/>
        <v>=VLOOKUP(A21;'https://rhenusglobal.sharepoint.com/sites/TenderBrita/Freigegebene Dokumente/General/02. Respond Rates and Info/Respond/[CO_BRITA Internal Template v1.0.xlsx]FCL Export'!$A$1:$NJ$176;EA2;0)</v>
      </c>
      <c r="EA21" s="15"/>
      <c r="EB21" s="11" t="str">
        <f t="shared" si="71"/>
        <v>⚠</v>
      </c>
      <c r="EC21" s="252" t="str">
        <f t="shared" si="72"/>
        <v>EE2</v>
      </c>
      <c r="ED21" s="252" t="str">
        <f t="shared" si="73"/>
        <v>=VLOOKUP(A21;'https://rhenusglobal.sharepoint.com/sites/TenderBrita/Freigegebene Dokumente/General/02. Respond Rates and Info/Respond/[CO_BRITA Internal Template v1.0.xlsx]FCL Export'!$A$1:$NJ$176;EE2;0)</v>
      </c>
      <c r="EE21" s="16"/>
      <c r="EF21" s="9" t="str">
        <f t="shared" si="74"/>
        <v>⚠</v>
      </c>
      <c r="EG21" s="252" t="str">
        <f t="shared" si="75"/>
        <v>EI2</v>
      </c>
      <c r="EH21" s="252" t="str">
        <f t="shared" si="76"/>
        <v>=VLOOKUP(A21;'https://rhenusglobal.sharepoint.com/sites/TenderBrita/Freigegebene Dokumente/General/02. Respond Rates and Info/Respond/[CO_BRITA Internal Template v1.0.xlsx]FCL Export'!$A$1:$NJ$176;EI2;0)</v>
      </c>
      <c r="EI21" s="33"/>
      <c r="EJ21" s="252" t="str">
        <f t="shared" si="77"/>
        <v>EL2</v>
      </c>
      <c r="EK21" s="252" t="str">
        <f t="shared" si="78"/>
        <v>=VLOOKUP(A21;'https://rhenusglobal.sharepoint.com/sites/TenderBrita/Freigegebene Dokumente/General/02. Respond Rates and Info/Respond/[CO_BRITA Internal Template v1.0.xlsx]FCL Export'!$A$1:$NJ$176;EL2;0)</v>
      </c>
      <c r="EL21" s="33"/>
      <c r="EM21" s="252" t="str">
        <f t="shared" si="79"/>
        <v>EO2</v>
      </c>
      <c r="EN21" s="252" t="str">
        <f t="shared" si="80"/>
        <v>=VLOOKUP(A21;'https://rhenusglobal.sharepoint.com/sites/TenderBrita/Freigegebene Dokumente/General/02. Respond Rates and Info/Respond/[CO_BRITA Internal Template v1.0.xlsx]FCL Export'!$A$1:$NJ$176;EO2;0)</v>
      </c>
      <c r="EO21" s="35"/>
      <c r="EP21" s="11" t="str">
        <f t="shared" si="81"/>
        <v>⚠</v>
      </c>
      <c r="EQ21" s="252" t="str">
        <f t="shared" si="82"/>
        <v>ES2</v>
      </c>
      <c r="ER21" s="252" t="str">
        <f t="shared" si="83"/>
        <v>=VLOOKUP(A21;'https://rhenusglobal.sharepoint.com/sites/TenderBrita/Freigegebene Dokumente/General/02. Respond Rates and Info/Respond/[CO_BRITA Internal Template v1.0.xlsx]FCL Export'!$A$1:$NJ$176;ES2;0)</v>
      </c>
      <c r="ES21" s="12" t="s">
        <v>98</v>
      </c>
      <c r="ET21" s="199" t="s">
        <v>98</v>
      </c>
      <c r="EU21" s="9" t="str">
        <f t="shared" si="84"/>
        <v>⚠</v>
      </c>
      <c r="EV21" s="252" t="str">
        <f t="shared" si="85"/>
        <v>EX2</v>
      </c>
      <c r="EW21" s="252" t="str">
        <f t="shared" si="86"/>
        <v>=VLOOKUP(A21;'https://rhenusglobal.sharepoint.com/sites/TenderBrita/Freigegebene Dokumente/General/02. Respond Rates and Info/Respond/[CO_BRITA Internal Template v1.0.xlsx]FCL Export'!$A$1:$NJ$176;EX2;0)</v>
      </c>
      <c r="EX21" s="166" t="s">
        <v>98</v>
      </c>
      <c r="EY21" s="9" t="str">
        <f t="shared" si="87"/>
        <v>⚠</v>
      </c>
      <c r="EZ21" s="252" t="str">
        <f t="shared" si="88"/>
        <v>FB2</v>
      </c>
      <c r="FA21" s="252" t="str">
        <f t="shared" si="89"/>
        <v>=VLOOKUP(A21;'https://rhenusglobal.sharepoint.com/sites/TenderBrita/Freigegebene Dokumente/General/02. Respond Rates and Info/Respond/[CO_BRITA Internal Template v1.0.xlsx]FCL Export'!$A$1:$NJ$176;FB2;0)</v>
      </c>
      <c r="FB21" s="23"/>
      <c r="FC21" s="252" t="str">
        <f t="shared" si="90"/>
        <v>FE2</v>
      </c>
      <c r="FD21" s="252" t="str">
        <f t="shared" si="91"/>
        <v>=VLOOKUP(A21;'https://rhenusglobal.sharepoint.com/sites/TenderBrita/Freigegebene Dokumente/General/02. Respond Rates and Info/Respond/[CO_BRITA Internal Template v1.0.xlsx]FCL Export'!$A$1:$NJ$176;FE2;0)</v>
      </c>
      <c r="FE21" s="29"/>
      <c r="FF21" s="252" t="str">
        <f t="shared" si="92"/>
        <v>FH2</v>
      </c>
      <c r="FG21" s="252" t="str">
        <f t="shared" si="93"/>
        <v>=VLOOKUP(A21;'https://rhenusglobal.sharepoint.com/sites/TenderBrita/Freigegebene Dokumente/General/02. Respond Rates and Info/Respond/[CO_BRITA Internal Template v1.0.xlsx]FCL Export'!$A$1:$NJ$176;FH2;0)</v>
      </c>
      <c r="FH21" s="29"/>
      <c r="FI21" s="200" t="s">
        <v>100</v>
      </c>
      <c r="FJ21" s="9" t="str">
        <f t="shared" si="94"/>
        <v>⚠</v>
      </c>
      <c r="FK21" s="252" t="str">
        <f t="shared" si="95"/>
        <v>FM2</v>
      </c>
      <c r="FL21" s="252" t="str">
        <f t="shared" si="96"/>
        <v>=VLOOKUP(A21;'https://rhenusglobal.sharepoint.com/sites/TenderBrita/Freigegebene Dokumente/General/02. Respond Rates and Info/Respond/[CO_BRITA Internal Template v1.0.xlsx]FCL Export'!$A$1:$NJ$176;FM2;0)</v>
      </c>
      <c r="FM21" s="12" t="s">
        <v>98</v>
      </c>
      <c r="FN21" s="26" t="s">
        <v>98</v>
      </c>
      <c r="FO21" s="28" t="s">
        <v>98</v>
      </c>
      <c r="FP21" s="339" t="s">
        <v>98</v>
      </c>
      <c r="FQ21" s="339" t="s">
        <v>98</v>
      </c>
      <c r="FR21" s="9" t="str">
        <f t="shared" si="97"/>
        <v>⚠</v>
      </c>
      <c r="FS21" s="238" t="str" cm="1">
        <f t="array" ref="FS21">IF(OR($I21="",$N21="")," ",_xlfn.IFS($DW21=""," ",$DV21=""," ",FV21=""," ",FV21=" "," ",AND($DW21&lt;&gt;"",$DW21&lt;&gt;" ",$DV21&lt;&gt;"",$DV21&lt;&gt;" ",FV21&lt;&gt;"",FV21&lt;&gt;" "),IF($DW21=$DV21,FV21,FV21/VLOOKUP(_xlfn.CONCAT($DW21,"/",$DV21),Currencies!$C$73:$D$955,2,FALSE))))</f>
        <v xml:space="preserve"> </v>
      </c>
      <c r="FT21" s="252" t="str">
        <f t="shared" si="98"/>
        <v>FV2</v>
      </c>
      <c r="FU21" s="252" t="str">
        <f t="shared" si="99"/>
        <v>=VLOOKUP(A21;'https://rhenusglobal.sharepoint.com/sites/TenderBrita/Freigegebene Dokumente/General/02. Respond Rates and Info/Respond/[CL_BRITA Internal Template v1.0.xlsx]FCL Import'!$A$1:$NJ$176;FV2;0)</v>
      </c>
      <c r="FV21" s="8" t="s">
        <v>98</v>
      </c>
      <c r="FW21" s="25" t="s">
        <v>2549</v>
      </c>
      <c r="FX21" s="9" t="str">
        <f t="shared" si="100"/>
        <v>⚠</v>
      </c>
      <c r="FY21" s="252" t="str">
        <f t="shared" si="101"/>
        <v>GA2</v>
      </c>
      <c r="FZ21" s="252" t="str">
        <f t="shared" si="102"/>
        <v>=VLOOKUP(A21;'https://rhenusglobal.sharepoint.com/sites/TenderBrita/Freigegebene Dokumente/General/02. Respond Rates and Info/Respond/[CO_BRITA Internal Template v1.0.xlsx]FCL Export'!$A$1:$NJ$176;GA2;0)</v>
      </c>
      <c r="GA21" s="12" t="s">
        <v>98</v>
      </c>
      <c r="GB21" s="26" t="s">
        <v>98</v>
      </c>
      <c r="GC21" s="28" t="s">
        <v>98</v>
      </c>
      <c r="GD21" s="339" t="s">
        <v>98</v>
      </c>
      <c r="GE21" s="339" t="s">
        <v>98</v>
      </c>
      <c r="GF21" s="9" t="str">
        <f t="shared" si="103"/>
        <v>⚠</v>
      </c>
      <c r="GG21" s="238" t="str" cm="1">
        <f t="array" ref="GG21">IF(OR($I21="",$N21="")," ",_xlfn.IFS($DW21=""," ",$DV21=""," ",GJ21=""," ",GJ21=" "," ",AND($DW21&lt;&gt;"",$DW21&lt;&gt;" ",$DV21&lt;&gt;"",$DV21&lt;&gt;" ",GJ21&lt;&gt;"",GJ21&lt;&gt;" "),IF($DW21=$DV21,GJ21,GJ21/VLOOKUP(_xlfn.CONCAT($DW21,"/",$DV21),Currencies!$C$73:$D$955,2,FALSE))))</f>
        <v xml:space="preserve"> </v>
      </c>
      <c r="GH21" s="252" t="str">
        <f t="shared" si="104"/>
        <v>GJ2</v>
      </c>
      <c r="GI21" s="252" t="str">
        <f t="shared" si="105"/>
        <v>=VLOOKUP(A21;'https://rhenusglobal.sharepoint.com/sites/TenderBrita/Freigegebene Dokumente/General/02. Respond Rates and Info/Respond/[CL_BRITA Internal Template v1.0.xlsx]FCL Import'!$A$1:$NJ$176;GJ2;0)</v>
      </c>
      <c r="GJ21" s="8" t="s">
        <v>98</v>
      </c>
      <c r="GK21" s="25" t="s">
        <v>2549</v>
      </c>
      <c r="GL21" s="11" t="str">
        <f t="shared" si="106"/>
        <v>⚠</v>
      </c>
      <c r="GM21" s="238" t="str" cm="1">
        <f t="array" ref="GM21">IF(OR($I21="",$N21="")," ",_xlfn.IFS($DW21=""," ",$DV21=""," ",GP21=""," ",GP21=" "," ",AND($DW21&lt;&gt;"",$DW21&lt;&gt;" ",$DV21&lt;&gt;"",$DV21&lt;&gt;" ",GP21&lt;&gt;"",GP21&lt;&gt;" "),IF($DW21=$DV21,GP21,GP21/VLOOKUP(_xlfn.CONCAT($DW21,"/",$DV21),Currencies!$C$73:$D$955,2,FALSE))))</f>
        <v xml:space="preserve"> </v>
      </c>
      <c r="GN21" s="252" t="str">
        <f t="shared" si="107"/>
        <v>GP2</v>
      </c>
      <c r="GO21" s="252" t="str">
        <f t="shared" si="108"/>
        <v>=VLOOKUP(A21;'https://rhenusglobal.sharepoint.com/sites/TenderBrita/Freigegebene Dokumente/General/02. Respond Rates and Info/Respond/[CO_BRITA Internal Template v1.0.xlsx]FCL Export'!$A$1:$NJ$176;GP2;0)</v>
      </c>
      <c r="GP21" s="8" t="s">
        <v>98</v>
      </c>
      <c r="GQ21" s="25" t="str">
        <f>IFERROR(IF(OR($I21="",$N21=""),"",'Units of measurement'!$A$2),"")</f>
        <v>/container</v>
      </c>
      <c r="GR21" s="252" t="str">
        <f t="shared" si="109"/>
        <v>GT2</v>
      </c>
      <c r="GS21" s="252" t="str">
        <f t="shared" si="110"/>
        <v>=VLOOKUP(A21;'https://rhenusglobal.sharepoint.com/sites/TenderBrita/Freigegebene Dokumente/General/02. Respond Rates and Info/Respond/[CO_BRITA Internal Template v1.0.xlsx]FCL Export'!$A$1:$NJ$176;GT2;0)</v>
      </c>
      <c r="GT21" s="31" t="s">
        <v>98</v>
      </c>
      <c r="GU21" s="252" t="str">
        <f t="shared" si="111"/>
        <v>GW2</v>
      </c>
      <c r="GV21" s="252" t="str">
        <f t="shared" si="112"/>
        <v>=VLOOKUP(A21;'https://rhenusglobal.sharepoint.com/sites/TenderBrita/Freigegebene Dokumente/General/02. Respond Rates and Info/Respond/[CO_BRITA Internal Template v1.0.xlsx]FCL Export'!$A$1:$NJ$176;GW2;0)</v>
      </c>
      <c r="GW21" s="32" t="s">
        <v>98</v>
      </c>
      <c r="GX21" s="11" t="str">
        <f t="shared" si="113"/>
        <v>⚠</v>
      </c>
      <c r="GY21" s="238" t="str" cm="1">
        <f t="array" ref="GY21">IF(OR($I21="",$N21="")," ",_xlfn.IFS($DW21=""," ",$DV21=""," ",HE21=""," ",HE21=" "," ",AND($DW21&lt;&gt;"",$DW21&lt;&gt;" ",$DV21&lt;&gt;"",$DV21&lt;&gt;" ",HE21&lt;&gt;"",HE21&lt;&gt;" "),IF($DW21=$DV21,HE21,HE21/VLOOKUP(_xlfn.CONCAT($DW21,"/",$DV21),Currencies!$C$73:$D$955,2,FALSE))))</f>
        <v xml:space="preserve"> </v>
      </c>
      <c r="GZ21" s="252" t="str">
        <f t="shared" si="114"/>
        <v>HB2</v>
      </c>
      <c r="HA21" s="252" t="str">
        <f t="shared" si="115"/>
        <v>=VLOOKUP(A21;'https://rhenusglobal.sharepoint.com/sites/TenderBrita/Freigegebene Dokumente/General/02. Respond Rates and Info/Respond/[CO_BRITA Internal Template v1.0.xlsx]FCL Export'!$A$1:$NJ$176;HB2;0)</v>
      </c>
      <c r="HB21" s="15"/>
      <c r="HC21" s="252" t="str">
        <f t="shared" si="116"/>
        <v>HE2</v>
      </c>
      <c r="HD21" s="252" t="str">
        <f t="shared" si="117"/>
        <v>=VLOOKUP(A21;'https://rhenusglobal.sharepoint.com/sites/TenderBrita/Freigegebene Dokumente/General/02. Respond Rates and Info/Respond/[CO_BRITA Internal Template v1.0.xlsx]FCL Export'!$A$1:$NJ$176;HE2;0)</v>
      </c>
      <c r="HE21" s="8" t="s">
        <v>98</v>
      </c>
      <c r="HF21" s="252" t="str">
        <f t="shared" si="118"/>
        <v>HH2</v>
      </c>
      <c r="HG21" s="252" t="str">
        <f t="shared" si="119"/>
        <v>=VLOOKUP(A21;'https://rhenusglobal.sharepoint.com/sites/TenderBrita/Freigegebene Dokumente/General/02. Respond Rates and Info/Respond/[CO_BRITA Internal Template v1.0.xlsx]FCL Export'!$A$1:$NJ$176;HH2;0)</v>
      </c>
      <c r="HH21" s="25" t="str">
        <f>IFERROR(IF(OR($I21="",$N21=""),"",'Units of measurement'!$A$2),"")</f>
        <v>/container</v>
      </c>
      <c r="HI21" s="252" t="str">
        <f t="shared" si="120"/>
        <v>HK2</v>
      </c>
      <c r="HJ21" s="252" t="str">
        <f t="shared" si="121"/>
        <v>=VLOOKUP(A21;'https://rhenusglobal.sharepoint.com/sites/TenderBrita/Freigegebene Dokumente/General/02. Respond Rates and Info/Respond/[CO_BRITA Internal Template v1.0.xlsx]FCL Export'!$A$1:$NJ$176;HK2;0)</v>
      </c>
      <c r="HK21" s="31" t="str">
        <f t="shared" si="122"/>
        <v xml:space="preserve"> </v>
      </c>
      <c r="HL21" s="252" t="str">
        <f t="shared" si="123"/>
        <v>HN2</v>
      </c>
      <c r="HM21" s="252" t="str">
        <f t="shared" si="124"/>
        <v>=VLOOKUP(A21;'https://rhenusglobal.sharepoint.com/sites/TenderBrita/Freigegebene Dokumente/General/02. Respond Rates and Info/Respond/[CO_BRITA Internal Template v1.0.xlsx]FCL Export'!$A$1:$NJ$176;HN2;0)</v>
      </c>
      <c r="HN21" s="32" t="str">
        <f t="shared" si="125"/>
        <v xml:space="preserve"> </v>
      </c>
      <c r="HO21" s="11" t="str">
        <f t="shared" si="126"/>
        <v>⚠</v>
      </c>
      <c r="HP21" s="238" t="str" cm="1">
        <f t="array" ref="HP21">IF(OR($I21="",$N21="")," ",_xlfn.IFS($DW21=""," ",$DV21=""," ",HV21=""," ",HV21=" "," ",AND($DW21&lt;&gt;"",$DW21&lt;&gt;" ",$DV21&lt;&gt;"",$DV21&lt;&gt;" ",HV21&lt;&gt;"",HV21&lt;&gt;" "),IF($DW21=$DV21,HV21,HV21/VLOOKUP(_xlfn.CONCAT($DW21,"/",$DV21),Currencies!$C$73:$D$955,2,FALSE))))</f>
        <v xml:space="preserve"> </v>
      </c>
      <c r="HQ21" s="252" t="str">
        <f t="shared" si="127"/>
        <v>HS2</v>
      </c>
      <c r="HR21" s="252" t="str">
        <f t="shared" si="128"/>
        <v>=VLOOKUP(A21;'https://rhenusglobal.sharepoint.com/sites/TenderBrita/Freigegebene Dokumente/General/02. Respond Rates and Info/Respond/[CO_BRITA Internal Template v1.0.xlsx]FCL Export'!$A$1:$NJ$176;HS2;0)</v>
      </c>
      <c r="HS21" s="15"/>
      <c r="HT21" s="252" t="str">
        <f t="shared" si="129"/>
        <v>HV2</v>
      </c>
      <c r="HU21" s="252" t="str">
        <f t="shared" si="130"/>
        <v>=VLOOKUP(A21;'https://rhenusglobal.sharepoint.com/sites/TenderBrita/Freigegebene Dokumente/General/02. Respond Rates and Info/Respond/[CO_BRITA Internal Template v1.0.xlsx]FCL Export'!$A$1:$NJ$176;HV2;0)</v>
      </c>
      <c r="HV21" s="8" t="s">
        <v>98</v>
      </c>
      <c r="HW21" s="252" t="str">
        <f t="shared" si="131"/>
        <v>HY2</v>
      </c>
      <c r="HX21" s="252" t="str">
        <f t="shared" si="132"/>
        <v>=VLOOKUP(A21;'https://rhenusglobal.sharepoint.com/sites/TenderBrita/Freigegebene Dokumente/General/02. Respond Rates and Info/Respond/[CO_BRITA Internal Template v1.0.xlsx]FCL Export'!$A$1:$NJ$176;HY2;0)</v>
      </c>
      <c r="HY21" s="25" t="str">
        <f>IFERROR(IF(OR($I21="",$N21=""),"",'Units of measurement'!$A$2),"")</f>
        <v>/container</v>
      </c>
      <c r="HZ21" s="252" t="str">
        <f t="shared" si="133"/>
        <v>IB2</v>
      </c>
      <c r="IA21" s="252" t="str">
        <f t="shared" si="134"/>
        <v>=VLOOKUP(A21;'https://rhenusglobal.sharepoint.com/sites/TenderBrita/Freigegebene Dokumente/General/02. Respond Rates and Info/Respond/[CO_BRITA Internal Template v1.0.xlsx]FCL Export'!$A$1:$NJ$176;IB2;0)</v>
      </c>
      <c r="IB21" s="31" t="str">
        <f t="shared" si="135"/>
        <v xml:space="preserve"> </v>
      </c>
      <c r="IC21" s="252" t="str">
        <f t="shared" si="136"/>
        <v>IE2</v>
      </c>
      <c r="ID21" s="252" t="str">
        <f t="shared" si="137"/>
        <v>=VLOOKUP(A21;'https://rhenusglobal.sharepoint.com/sites/TenderBrita/Freigegebene Dokumente/General/02. Respond Rates and Info/Respond/[CO_BRITA Internal Template v1.0.xlsx]FCL Export'!$A$1:$NJ$176;IE2;0)</v>
      </c>
      <c r="IE21" s="32" t="str">
        <f t="shared" si="138"/>
        <v xml:space="preserve"> </v>
      </c>
      <c r="IF21" s="9" t="str">
        <f t="shared" si="139"/>
        <v/>
      </c>
      <c r="IG21" s="252" t="str">
        <f t="shared" si="140"/>
        <v>II2</v>
      </c>
      <c r="IH21" s="252" t="str">
        <f t="shared" si="141"/>
        <v>=VLOOKUP(A21;'https://rhenusglobal.sharepoint.com/sites/TenderBrita/Freigegebene Dokumente/General/02. Respond Rates and Info/Respond/[CO_BRITA Internal Template v1.0.xlsx]FCL Export'!$A$1:$NJ$176;II2;0)</v>
      </c>
      <c r="II21" s="8" t="s">
        <v>98</v>
      </c>
      <c r="IJ21" s="252" t="str">
        <f t="shared" si="142"/>
        <v>IL2</v>
      </c>
      <c r="IK21" s="252" t="str">
        <f t="shared" si="143"/>
        <v>=VLOOKUP(A21;'https://rhenusglobal.sharepoint.com/sites/TenderBrita/Freigegebene Dokumente/General/02. Respond Rates and Info/Respond/[CO_BRITA Internal Template v1.0.xlsx]FCL Export'!$A$1:$NJ$176;IL2;0)</v>
      </c>
      <c r="IL21" s="164"/>
      <c r="IM21" s="252" t="str">
        <f t="shared" si="144"/>
        <v>IO2</v>
      </c>
      <c r="IN21" s="252" t="str">
        <f t="shared" si="145"/>
        <v>=VLOOKUP(A21;'https://rhenusglobal.sharepoint.com/sites/TenderBrita/Freigegebene Dokumente/General/02. Respond Rates and Info/Respond/[CO_BRITA Internal Template v1.0.xlsx]FCL Export'!$A$1:$NJ$176;IO2;0)</v>
      </c>
      <c r="IO21" s="17"/>
      <c r="IP21" s="9" t="str">
        <f t="shared" si="146"/>
        <v/>
      </c>
      <c r="IQ21" s="252" t="str">
        <f t="shared" si="147"/>
        <v>IS2</v>
      </c>
      <c r="IR21" s="252" t="str">
        <f t="shared" si="148"/>
        <v>=VLOOKUP(A21;'https://rhenusglobal.sharepoint.com/sites/TenderBrita/Freigegebene Dokumente/General/02. Respond Rates and Info/Respond/[CO_BRITA Internal Template v1.0.xlsx]FCL Export'!$A$1:$NJ$176;IS2;0)</v>
      </c>
      <c r="IS21" s="8" t="s">
        <v>98</v>
      </c>
      <c r="IT21" s="252" t="str">
        <f t="shared" si="149"/>
        <v>IV2</v>
      </c>
      <c r="IU21" s="252" t="str">
        <f t="shared" si="150"/>
        <v>=VLOOKUP(A21;'https://rhenusglobal.sharepoint.com/sites/TenderBrita/Freigegebene Dokumente/General/02. Respond Rates and Info/Respond/[CO_BRITA Internal Template v1.0.xlsx]FCL Export'!$A$1:$NJ$176;IV2;0)</v>
      </c>
      <c r="IV21" s="164"/>
      <c r="IW21" s="252" t="str">
        <f t="shared" si="151"/>
        <v>IY2</v>
      </c>
      <c r="IX21" s="252" t="str">
        <f t="shared" si="152"/>
        <v>=VLOOKUP(A21;'https://rhenusglobal.sharepoint.com/sites/TenderBrita/Freigegebene Dokumente/General/02. Respond Rates and Info/Respond/[CO_BRITA Internal Template v1.0.xlsx]FCL Export'!$A$1:$NJ$176;IY2;0)</v>
      </c>
      <c r="IY21" s="19"/>
      <c r="IZ21" s="201" t="s">
        <v>2518</v>
      </c>
      <c r="JA21" s="239" t="s">
        <v>99</v>
      </c>
      <c r="JB21" s="9" t="s">
        <v>2517</v>
      </c>
      <c r="JC21" s="238" t="str" cm="1">
        <f t="array" ref="JC21">IF(OR($I21="",$N21="")," ",_xlfn.IFS($JA21=""," ",$IZ21=""," ",JF21=""," ",JF21=" "," ",AND($JA21&lt;&gt;"",$JA21&lt;&gt;" ",$IZ21&lt;&gt;"",$IZ21&lt;&gt;" ",JF21&lt;&gt;"",JF21&lt;&gt;" "),IF($JA21=$IZ21,JF21,JF21/VLOOKUP(_xlfn.CONCAT($JA21,"/",$IZ21),Currencies!$C$73:$D$955,2,FALSE))))</f>
        <v xml:space="preserve"> </v>
      </c>
      <c r="JD21" s="252" t="str">
        <f t="shared" si="153"/>
        <v>JF2</v>
      </c>
      <c r="JE21" s="252" t="str">
        <f t="shared" si="154"/>
        <v>=VLOOKUP(A21;'https://rhenusglobal.sharepoint.com/sites/TenderBrita/Freigegebene Dokumente/General/02. Respond Rates and Info/Respond/[CL_BRITA Internal Template v1.0.xlsx]FCL Import'!$A$1:$NJ$176;JF2;0)</v>
      </c>
      <c r="JF21" s="362" t="s">
        <v>98</v>
      </c>
      <c r="JG21" s="25" t="str">
        <f>IFERROR(IF(OR($I21="",$N21=""),"",'Units of measurement'!$A$2),"")</f>
        <v>/container</v>
      </c>
      <c r="JH21" s="9" t="s">
        <v>2517</v>
      </c>
      <c r="JI21" s="238" t="str" cm="1">
        <f t="array" ref="JI21">IF(OR($I21="",$N21="")," ",_xlfn.IFS($JA21=""," ",$IZ21=""," ",JL21=""," ",JL21=" "," ",AND($JA21&lt;&gt;"",$JA21&lt;&gt;" ",$IZ21&lt;&gt;"",$IZ21&lt;&gt;" ",JL21&lt;&gt;"",JL21&lt;&gt;" "),IF($JA21=$IZ21,JL21,JL21/VLOOKUP(_xlfn.CONCAT($JA21,"/",$IZ21),Currencies!$C$73:$D$955,2,FALSE))))</f>
        <v xml:space="preserve"> </v>
      </c>
      <c r="JJ21" s="252" t="str">
        <f t="shared" si="155"/>
        <v>JL2</v>
      </c>
      <c r="JK21" s="252" t="str">
        <f t="shared" si="156"/>
        <v>=VLOOKUP(A21;'https://rhenusglobal.sharepoint.com/sites/TenderBrita/Freigegebene Dokumente/General/02. Respond Rates and Info/Respond/[CL_BRITA Internal Template v1.0.xlsx]FCL Import'!$A$1:$NJ$176;JL2;0)</v>
      </c>
      <c r="JL21" s="372" t="s">
        <v>98</v>
      </c>
      <c r="JM21" s="25" t="str">
        <f>IFERROR(IF(OR($I21="",$N21=""),"",'Units of measurement'!$A$2),"")</f>
        <v>/container</v>
      </c>
      <c r="JN21" s="9" t="s">
        <v>2517</v>
      </c>
      <c r="JO21" s="238" t="str" cm="1">
        <f t="array" ref="JO21">IF(OR($I21="",$N21="")," ",_xlfn.IFS($JA21=""," ",$IZ21=""," ",JR21=""," ",JR21=" "," ",AND($JA21&lt;&gt;"",$JA21&lt;&gt;" ",$IZ21&lt;&gt;"",$IZ21&lt;&gt;" ",JR21&lt;&gt;"",JR21&lt;&gt;" "),IF($JA21=$IZ21,JR21,JR21/VLOOKUP(_xlfn.CONCAT($JA21,"/",$IZ21),Currencies!$C$73:$D$955,2,FALSE))))</f>
        <v xml:space="preserve"> </v>
      </c>
      <c r="JP21" s="252" t="str">
        <f t="shared" si="157"/>
        <v>JR2</v>
      </c>
      <c r="JQ21" s="252" t="str">
        <f t="shared" si="158"/>
        <v>=VLOOKUP(A21;'https://rhenusglobal.sharepoint.com/sites/TenderBrita/Freigegebene Dokumente/General/02. Respond Rates and Info/Respond/[CL_BRITA Internal Template v1.0.xlsx]FCL Import'!$A$1:$NJ$176;JR2;0)</v>
      </c>
      <c r="JR21" s="372" t="s">
        <v>98</v>
      </c>
      <c r="JS21" s="25" t="str">
        <f>IFERROR(IF(OR($I21="",$N21=""),"",'Units of measurement'!$A$2),"")</f>
        <v>/container</v>
      </c>
      <c r="JT21" s="9" t="s">
        <v>2517</v>
      </c>
      <c r="JU21" s="238" t="str" cm="1">
        <f t="array" ref="JU21">IF(OR($I21="",$N21="")," ",_xlfn.IFS($JA21=""," ",$IZ21=""," ",JX21=""," ",JX21=" "," ",AND($JA21&lt;&gt;"",$JA21&lt;&gt;" ",$IZ21&lt;&gt;"",$IZ21&lt;&gt;" ",JX21&lt;&gt;"",JX21&lt;&gt;" "),IF($JA21=$IZ21,JX21,JX21/VLOOKUP(_xlfn.CONCAT($JA21,"/",$IZ21),Currencies!$C$73:$D$955,2,FALSE))))</f>
        <v xml:space="preserve"> </v>
      </c>
      <c r="JV21" s="252" t="str">
        <f t="shared" si="159"/>
        <v>JX2</v>
      </c>
      <c r="JW21" s="252" t="str">
        <f t="shared" si="160"/>
        <v>=VLOOKUP(A21;'https://rhenusglobal.sharepoint.com/sites/TenderBrita/Freigegebene Dokumente/General/02. Respond Rates and Info/Respond/[CL_BRITA Internal Template v1.0.xlsx]FCL Import'!$A$1:$NJ$176;JX2;0)</v>
      </c>
      <c r="JX21" s="372" t="s">
        <v>98</v>
      </c>
      <c r="JY21" s="25" t="str">
        <f>IFERROR(IF(OR($I21="",$N21=""),"",'Units of measurement'!$A$2),"")</f>
        <v>/container</v>
      </c>
      <c r="JZ21" s="9" t="s">
        <v>2517</v>
      </c>
      <c r="KA21" s="238" t="str" cm="1">
        <f t="array" ref="KA21">IF(OR($I21="",$N21="")," ",_xlfn.IFS($JA21=""," ",$IZ21=""," ",KD21=""," ",KD21=" "," ",AND($JA21&lt;&gt;"",$JA21&lt;&gt;" ",$IZ21&lt;&gt;"",$IZ21&lt;&gt;" ",KD21&lt;&gt;"",KD21&lt;&gt;" "),IF($JA21=$IZ21,KD21,KD21/VLOOKUP(_xlfn.CONCAT($JA21,"/",$IZ21),Currencies!$C$73:$D$955,2,FALSE))))</f>
        <v xml:space="preserve"> </v>
      </c>
      <c r="KB21" s="252" t="str">
        <f t="shared" si="161"/>
        <v>KD2</v>
      </c>
      <c r="KC21" s="252" t="str">
        <f t="shared" si="162"/>
        <v>=VLOOKUP(A21;'https://rhenusglobal.sharepoint.com/sites/TenderBrita/Freigegebene Dokumente/General/02. Respond Rates and Info/Respond/[CL_BRITA Internal Template v1.0.xlsx]FCL Import'!$A$1:$NJ$176;KD2;0)</v>
      </c>
      <c r="KD21" s="372" t="s">
        <v>98</v>
      </c>
      <c r="KE21" s="25" t="str">
        <f>IFERROR(IF(OR($I21="",$N21=""),"",'Units of measurement'!$A$2),"")</f>
        <v>/container</v>
      </c>
      <c r="KF21" s="11" t="s">
        <v>2517</v>
      </c>
      <c r="KG21" s="252" t="str">
        <f t="shared" si="163"/>
        <v>KI2</v>
      </c>
      <c r="KH21" s="252" t="str">
        <f t="shared" si="164"/>
        <v>=VLOOKUP(A21;'https://rhenusglobal.sharepoint.com/sites/TenderBrita/Freigegebene Dokumente/General/02. Respond Rates and Info/Respond/[CL_BRITA Internal Template v1.0.xlsx]FCL Import'!$A$1:$NJ$176;KI2;0)</v>
      </c>
      <c r="KI21" s="378" t="s">
        <v>98</v>
      </c>
      <c r="KJ21" s="9" t="str">
        <f t="shared" si="165"/>
        <v/>
      </c>
      <c r="KK21" s="252" t="str">
        <f t="shared" si="166"/>
        <v>KM2</v>
      </c>
      <c r="KL21" s="252" t="str">
        <f t="shared" si="167"/>
        <v>=VLOOKUP(A21;'https://rhenusglobal.sharepoint.com/sites/TenderBrita/Freigegebene Dokumente/General/02. Respond Rates and Info/Respond/[CL_BRITA Internal Template v1.0.xlsx]FCL Import'!$A$1:$NJ$176;KM2;0)</v>
      </c>
      <c r="KM21" s="8" t="s">
        <v>98</v>
      </c>
      <c r="KN21" s="252" t="str">
        <f t="shared" si="168"/>
        <v>KP2</v>
      </c>
      <c r="KO21" s="252" t="str">
        <f t="shared" si="169"/>
        <v>=VLOOKUP(A21;'https://rhenusglobal.sharepoint.com/sites/TenderBrita/Freigegebene Dokumente/General/02. Respond Rates and Info/Respond/[CL_BRITA Internal Template v1.0.xlsx]FCL Import'!$A$1:$NJ$176;KP2;0)</v>
      </c>
      <c r="KP21" s="164"/>
      <c r="KQ21" s="252" t="str">
        <f t="shared" si="170"/>
        <v>KS2</v>
      </c>
      <c r="KR21" s="252" t="str">
        <f t="shared" si="171"/>
        <v>=VLOOKUP(A21;'https://rhenusglobal.sharepoint.com/sites/TenderBrita/Freigegebene Dokumente/General/02. Respond Rates and Info/Respond/[CL_BRITA Internal Template v1.0.xlsx]FCL Import'!$A$1:$NJ$176;KS2;0)</v>
      </c>
      <c r="KS21" s="17"/>
      <c r="KT21" s="9" t="str">
        <f t="shared" si="172"/>
        <v/>
      </c>
      <c r="KU21" s="252" t="str">
        <f t="shared" si="173"/>
        <v>KW2</v>
      </c>
      <c r="KV21" s="252" t="str">
        <f t="shared" si="174"/>
        <v>=VLOOKUP(A21;'https://rhenusglobal.sharepoint.com/sites/TenderBrita/Freigegebene Dokumente/General/02. Respond Rates and Info/Respond/[CL_BRITA Internal Template v1.0.xlsx]FCL Import'!$A$1:$NJ$176;KW2;0)</v>
      </c>
      <c r="KW21" s="8" t="s">
        <v>98</v>
      </c>
      <c r="KX21" s="252" t="str">
        <f t="shared" si="175"/>
        <v>KZ2</v>
      </c>
      <c r="KY21" s="252" t="str">
        <f t="shared" si="176"/>
        <v>=VLOOKUP(A21;'https://rhenusglobal.sharepoint.com/sites/TenderBrita/Freigegebene Dokumente/General/02. Respond Rates and Info/Respond/[CL_BRITA Internal Template v1.0.xlsx]FCL Import'!$A$1:$NJ$176;KZ2;0)</v>
      </c>
      <c r="KZ21" s="164"/>
      <c r="LA21" s="252" t="str">
        <f t="shared" si="177"/>
        <v>LC2</v>
      </c>
      <c r="LB21" s="252" t="str">
        <f t="shared" si="178"/>
        <v>=VLOOKUP(A21;'https://rhenusglobal.sharepoint.com/sites/TenderBrita/Freigegebene Dokumente/General/02. Respond Rates and Info/Respond/[CL_BRITA Internal Template v1.0.xlsx]FCL Import'!$A$1:$NJ$176;LC2;0)</v>
      </c>
      <c r="LC21" s="19"/>
      <c r="LD21" s="201" t="s">
        <v>2518</v>
      </c>
      <c r="LE21" s="239" t="s">
        <v>99</v>
      </c>
      <c r="LF21" s="9" t="s">
        <v>2517</v>
      </c>
      <c r="LG21" s="238" t="str" cm="1">
        <f t="array" ref="LG21">IF(OR($I21="",$N21="")," ",_xlfn.IFS($AH21=""," ",$AG21=""," ",LL21=""," ",LL21=" "," ",AND($AH21&lt;&gt;"",$AH21&lt;&gt;" ",$AG21&lt;&gt;"",$AG21&lt;&gt;" ",LL21&lt;&gt;"",LL21&lt;&gt;" "),IF($AH21=$AG21,SUM(LL21,IF(OR(LK21="",LK21=" ",LJ21="Included"),0,LK21)),SUM(LL21,IF(OR(LK21="",LK21=" ",LJ21="Included"),0,LK21))/VLOOKUP(_xlfn.CONCAT($AH21,"/",$AG21),Currencies!$C$73:$D$955,2,FALSE))))</f>
        <v xml:space="preserve"> </v>
      </c>
      <c r="LH21" s="252" t="str">
        <f t="shared" si="179"/>
        <v>LL2</v>
      </c>
      <c r="LI21" s="259" t="str">
        <f t="shared" si="180"/>
        <v>=VLOOKUP(A21;'https://rhenusglobal.sharepoint.com/sites/TenderBrita/Freigegebene Dokumente/General/02. Respond Rates and Info/Respond/[CO_BRITA Internal Template v1.0.xlsx]FCL Export'!$A$1:$NJ$176;LL2;0)</v>
      </c>
      <c r="LJ21" s="379"/>
      <c r="LK21" s="333" t="s">
        <v>98</v>
      </c>
      <c r="LL21" s="380" t="s">
        <v>98</v>
      </c>
      <c r="LM21" s="25" t="str">
        <f>IFERROR(IF(OR($I21="",$N21=""),"",'Units of measurement'!$A$2),"")</f>
        <v>/container</v>
      </c>
      <c r="LN21" s="252" t="str">
        <f t="shared" si="181"/>
        <v>LP2</v>
      </c>
      <c r="LO21" s="252" t="str">
        <f t="shared" si="182"/>
        <v>=VLOOKUP(A21;'https://rhenusglobal.sharepoint.com/sites/TenderBrita/Freigegebene Dokumente/General/02. Respond Rates and Info/Respond/[CO_BRITA Internal Template v1.0.xlsx]FCL Export'!$A$1:$NJ$176;LP2;0)</v>
      </c>
      <c r="LP21" s="376"/>
      <c r="LQ21" s="252" t="str">
        <f t="shared" si="183"/>
        <v>LS2</v>
      </c>
      <c r="LR21" s="252" t="str">
        <f t="shared" si="184"/>
        <v>=VLOOKUP(A21;'https://rhenusglobal.sharepoint.com/sites/TenderBrita/Freigegebene Dokumente/General/02. Respond Rates and Info/Respond/[CO_BRITA Internal Template v1.0.xlsx]FCL Export'!$A$1:$NJ$176;LS2;0)</v>
      </c>
      <c r="LS21" s="381" t="s">
        <v>98</v>
      </c>
    </row>
    <row r="22" spans="1:331" ht="15" hidden="1" customHeight="1" x14ac:dyDescent="0.2">
      <c r="A22" s="46">
        <v>1305</v>
      </c>
      <c r="B22" s="250">
        <f>ROW()</f>
        <v>22</v>
      </c>
      <c r="C22" s="41" t="s">
        <v>2523</v>
      </c>
      <c r="D22" s="41" t="s">
        <v>2523</v>
      </c>
      <c r="E22" s="41" t="s">
        <v>2523</v>
      </c>
      <c r="F22" s="55" t="s">
        <v>2286</v>
      </c>
      <c r="G22" s="42" t="s">
        <v>2508</v>
      </c>
      <c r="H22" s="43" t="s">
        <v>172</v>
      </c>
      <c r="I22" s="353" t="s">
        <v>349</v>
      </c>
      <c r="J22" s="357"/>
      <c r="K22" s="47" t="s">
        <v>2293</v>
      </c>
      <c r="L22" s="48" t="s">
        <v>2321</v>
      </c>
      <c r="M22" s="49" t="s">
        <v>172</v>
      </c>
      <c r="N22" s="356" t="s">
        <v>337</v>
      </c>
      <c r="O22" s="50" t="s">
        <v>2457</v>
      </c>
      <c r="P22" s="47" t="s">
        <v>2351</v>
      </c>
      <c r="Q22" s="48" t="s">
        <v>104</v>
      </c>
      <c r="R22" s="51" t="s">
        <v>2206</v>
      </c>
      <c r="S22" s="52">
        <v>7</v>
      </c>
      <c r="T22" s="53">
        <f>IFERROR(IF(OR(R22="",S22=""),"",('FCL (No min.)'!S22*VLOOKUP('FCL (No min.)'!R22,containertype_table[#All],2,FALSE))),"")</f>
        <v>14</v>
      </c>
      <c r="U22" s="56">
        <v>22000</v>
      </c>
      <c r="V22" s="55" t="s">
        <v>2498</v>
      </c>
      <c r="W22" s="248" t="s">
        <v>104</v>
      </c>
      <c r="X22" s="337" t="s">
        <v>104</v>
      </c>
      <c r="Y22" s="24" t="s">
        <v>96</v>
      </c>
      <c r="Z22" s="24" t="str">
        <f t="shared" si="14"/>
        <v>A22;'</v>
      </c>
      <c r="AA22" s="251" t="s">
        <v>97</v>
      </c>
      <c r="AB22" s="24" t="str">
        <f t="shared" si="15"/>
        <v>CO</v>
      </c>
      <c r="AC22" s="24" t="str">
        <f t="shared" si="15"/>
        <v>CO</v>
      </c>
      <c r="AD22" s="24" t="str">
        <f t="shared" si="16"/>
        <v>CL</v>
      </c>
      <c r="AE22" s="24" t="s">
        <v>112</v>
      </c>
      <c r="AF22" s="24" t="s">
        <v>113</v>
      </c>
      <c r="AG22" s="201" t="s">
        <v>351</v>
      </c>
      <c r="AH22" s="239" t="s">
        <v>99</v>
      </c>
      <c r="AI22" s="9" t="str">
        <f t="shared" si="17"/>
        <v>⚠</v>
      </c>
      <c r="AJ22" s="238" t="str" cm="1">
        <f t="array" ref="AJ22">IF(OR($I22="",$N22="")," ",_xlfn.IFS($AH22=""," ",$AG22=""," ",AO22=""," ",AO22=" "," ",AND($AH22&lt;&gt;"",$AH22&lt;&gt;" ",$AG22&lt;&gt;"",$AG22&lt;&gt;" ",AO22&lt;&gt;"",AO22&lt;&gt;" "),IF($AH22=$AG22,SUM(AO22,IF(OR(AN22="",AN22=" ",AM22="Included"),0,AN22)),SUM(AO22,IF(OR(AN22="",AN22=" ",AM22="Included"),0,AN22))/VLOOKUP(_xlfn.CONCAT($AH22,"/",$AG22),Currencies!$C$73:$D$955,2,FALSE))))</f>
        <v xml:space="preserve"> </v>
      </c>
      <c r="AK22" s="252" t="str">
        <f t="shared" si="18"/>
        <v>AO2</v>
      </c>
      <c r="AL22" s="259" t="str">
        <f t="shared" si="19"/>
        <v>=VLOOKUP(A22;'https://rhenusglobal.sharepoint.com/sites/TenderBrita/Freigegebene Dokumente/General/02. Respond Rates and Info/Respond/[CO_BRITA Internal Template v1.0.xlsx]FCL Export'!$A$1:$NJ$176;AO2;0)</v>
      </c>
      <c r="AM22" s="331"/>
      <c r="AN22" s="333" t="s">
        <v>98</v>
      </c>
      <c r="AO22" s="332" t="s">
        <v>98</v>
      </c>
      <c r="AP22" s="25" t="str">
        <f>IFERROR(IF(OR($I22="",$N22=""),"",'Units of measurement'!$A$2),"")</f>
        <v>/container</v>
      </c>
      <c r="AQ22" s="252" t="str">
        <f t="shared" si="20"/>
        <v>AS2</v>
      </c>
      <c r="AR22" s="252" t="str">
        <f t="shared" si="21"/>
        <v>=VLOOKUP(A22;'https://rhenusglobal.sharepoint.com/sites/TenderBrita/Freigegebene Dokumente/General/02. Respond Rates and Info/Respond/[CO_BRITA Internal Template v1.0.xlsx]FCL Export'!$A$1:$NJ$176;AS2;0)</v>
      </c>
      <c r="AS22" s="17"/>
      <c r="AT22" s="252" t="str">
        <f t="shared" si="22"/>
        <v>AV2</v>
      </c>
      <c r="AU22" s="252" t="str">
        <f t="shared" si="23"/>
        <v>=VLOOKUP(A22;'https://rhenusglobal.sharepoint.com/sites/TenderBrita/Freigegebene Dokumente/General/02. Respond Rates and Info/Respond/[CO_BRITA Internal Template v1.0.xlsx]FCL Export'!$A$1:$NJ$176;AV2;0)</v>
      </c>
      <c r="AV22" s="170" t="s">
        <v>98</v>
      </c>
      <c r="AW22" s="201" t="s">
        <v>351</v>
      </c>
      <c r="AX22" s="239" t="s">
        <v>99</v>
      </c>
      <c r="AY22" s="9" t="str">
        <f t="shared" si="24"/>
        <v>⚠</v>
      </c>
      <c r="AZ22" s="238" t="str" cm="1">
        <f t="array" ref="AZ22">IF(OR($I22="",$N22="")," ",_xlfn.IFS($AX22=""," ",$AW22=""," ",BC22=""," ",BC22=" "," ",AND($AX22&lt;&gt;"",$AX22&lt;&gt;" ",$AW22&lt;&gt;"",$AW22&lt;&gt;" ",BC22&lt;&gt;"",BC22&lt;&gt;" "),IF($AX22=$AW22,BC22,BC22/VLOOKUP(_xlfn.CONCAT($AX22,"/",$AW22),Currencies!$C$73:$D$955,2,FALSE))))</f>
        <v xml:space="preserve"> </v>
      </c>
      <c r="BA22" s="252" t="str">
        <f t="shared" si="193"/>
        <v>BC2</v>
      </c>
      <c r="BB22" s="252" t="str">
        <f t="shared" si="194"/>
        <v>=VLOOKUP(A22;'https://rhenusglobal.sharepoint.com/sites/TenderBrita/Freigegebene Dokumente/General/02. Respond Rates and Info/Respond/[CO_BRITA Internal Template v1.0.xlsx]FCL Export'!$A$1:$NJ$176;BC2;0)</v>
      </c>
      <c r="BC22" s="8" t="s">
        <v>98</v>
      </c>
      <c r="BD22" s="25" t="str">
        <f>IFERROR(IF(OR($I22="",$N22=""),"",'Units of measurement'!$A$2),"")</f>
        <v>/container</v>
      </c>
      <c r="BE22" s="9" t="str">
        <f t="shared" si="27"/>
        <v>⚠</v>
      </c>
      <c r="BF22" s="238" t="str" cm="1">
        <f t="array" ref="BF22">IF(OR($I22="",$N22="")," ",_xlfn.IFS($AX22=""," ",$AW22=""," ",BI22=""," ",BI22=" "," ",AND($AX22&lt;&gt;"",$AX22&lt;&gt;" ",$AW22&lt;&gt;"",$AW22&lt;&gt;" ",BI22&lt;&gt;"",BI22&lt;&gt;" "),IF($AX22=$AW22,BI22,BI22/VLOOKUP(_xlfn.CONCAT($AX22,"/",$AW22),Currencies!$C$73:$D$955,2,FALSE))))</f>
        <v xml:space="preserve"> </v>
      </c>
      <c r="BG22" s="252" t="str">
        <f t="shared" si="28"/>
        <v>BI2</v>
      </c>
      <c r="BH22" s="252" t="str">
        <f t="shared" si="29"/>
        <v>=VLOOKUP(A22;'https://rhenusglobal.sharepoint.com/sites/TenderBrita/Freigegebene Dokumente/General/02. Respond Rates and Info/Respond/[CO_BRITA Internal Template v1.0.xlsx]FCL Export'!$A$1:$NJ$176;BI2;0)</v>
      </c>
      <c r="BI22" s="8" t="s">
        <v>98</v>
      </c>
      <c r="BJ22" s="25" t="str">
        <f>IFERROR(IF(OR($I22="",$N22=""),"",'Units of measurement'!$A$2),"")</f>
        <v>/container</v>
      </c>
      <c r="BK22" s="9" t="str">
        <f t="shared" si="30"/>
        <v>⚠</v>
      </c>
      <c r="BL22" s="238" t="str" cm="1">
        <f t="array" ref="BL22">IF(OR($I22="",$N22="")," ",_xlfn.IFS($AX22=""," ",$AW22=""," ",BO22=""," ",BO22=" "," ",AND($AX22&lt;&gt;"",$AX22&lt;&gt;" ",$AW22&lt;&gt;"",$AW22&lt;&gt;" ",BO22&lt;&gt;"",BO22&lt;&gt;" "),IF($AX22=$AW22,BO22,BO22/VLOOKUP(_xlfn.CONCAT($AX22,"/",$AW22),Currencies!$C$73:$D$955,2,FALSE))))</f>
        <v xml:space="preserve"> </v>
      </c>
      <c r="BM22" s="252" t="str">
        <f t="shared" si="31"/>
        <v>BO2</v>
      </c>
      <c r="BN22" s="252" t="str">
        <f t="shared" si="32"/>
        <v>=VLOOKUP(A22;'https://rhenusglobal.sharepoint.com/sites/TenderBrita/Freigegebene Dokumente/General/02. Respond Rates and Info/Respond/[CO_BRITA Internal Template v1.0.xlsx]FCL Export'!$A$1:$NJ$176;BO2;0)</v>
      </c>
      <c r="BO22" s="8" t="s">
        <v>98</v>
      </c>
      <c r="BP22" s="25" t="str">
        <f>IFERROR(IF(OR($I22="",$N22=""),"",'Units of measurement'!$A$2),"")</f>
        <v>/container</v>
      </c>
      <c r="BQ22" s="9" t="str">
        <f t="shared" si="33"/>
        <v>⚠</v>
      </c>
      <c r="BR22" s="238" t="str" cm="1">
        <f t="array" ref="BR22">IF(OR($I22="",$N22="")," ",_xlfn.IFS($AX22=""," ",$AW22=""," ",BU22=""," ",BU22=" "," ",AND($AX22&lt;&gt;"",$AX22&lt;&gt;" ",$AW22&lt;&gt;"",$AW22&lt;&gt;" ",BU22&lt;&gt;"",BU22&lt;&gt;" "),IF($AX22=$AW22,BU22,BU22/VLOOKUP(_xlfn.CONCAT($AX22,"/",$AW22),Currencies!$C$73:$D$955,2,FALSE))))</f>
        <v xml:space="preserve"> </v>
      </c>
      <c r="BS22" s="252" t="str">
        <f t="shared" si="34"/>
        <v>BU2</v>
      </c>
      <c r="BT22" s="252" t="str">
        <f t="shared" si="35"/>
        <v>=VLOOKUP(A22;'https://rhenusglobal.sharepoint.com/sites/TenderBrita/Freigegebene Dokumente/General/02. Respond Rates and Info/Respond/[CO_BRITA Internal Template v1.0.xlsx]FCL Export'!$A$1:$NJ$176;BU2;0)</v>
      </c>
      <c r="BU22" s="8" t="s">
        <v>98</v>
      </c>
      <c r="BV22" s="25" t="str">
        <f>IFERROR(IF(OR($I22="",$N22=""),"",'Units of measurement'!$A$2),"")</f>
        <v>/container</v>
      </c>
      <c r="BW22" s="9" t="str">
        <f t="shared" si="36"/>
        <v>⚠</v>
      </c>
      <c r="BX22" s="238" t="str" cm="1">
        <f t="array" ref="BX22">IF(OR($I22="",$N22="")," ",_xlfn.IFS($AX22=""," ",$AW22=""," ",CA22=""," ",CA22=" "," ",AND($AX22&lt;&gt;"",$AX22&lt;&gt;" ",$AW22&lt;&gt;"",$AW22&lt;&gt;" ",CA22&lt;&gt;"",CA22&lt;&gt;" "),IF($AX22=$AW22,CA22,CA22/VLOOKUP(_xlfn.CONCAT($AX22,"/",$AW22),Currencies!$C$73:$D$955,2,FALSE))))</f>
        <v xml:space="preserve"> </v>
      </c>
      <c r="BY22" s="252" t="str">
        <f t="shared" si="37"/>
        <v>CA2</v>
      </c>
      <c r="BZ22" s="252" t="str">
        <f t="shared" si="38"/>
        <v>=VLOOKUP(A22;'https://rhenusglobal.sharepoint.com/sites/TenderBrita/Freigegebene Dokumente/General/02. Respond Rates and Info/Respond/[CO_BRITA Internal Template v1.0.xlsx]FCL Export'!$A$1:$NJ$176;CA2;0)</v>
      </c>
      <c r="CA22" s="8" t="s">
        <v>98</v>
      </c>
      <c r="CB22" s="25" t="str">
        <f>IFERROR(IF(OR($I22="",$N22=""),"",'Units of measurement'!$A$2),"")</f>
        <v>/container</v>
      </c>
      <c r="CC22" s="9" t="str">
        <f t="shared" si="39"/>
        <v>⚠</v>
      </c>
      <c r="CD22" s="238" t="str" cm="1">
        <f t="array" ref="CD22">IF(OR($I22="",$N22="")," ",_xlfn.IFS($AX22=""," ",$AW22=""," ",CG22=""," ",CG22=" "," ",AND($AX22&lt;&gt;"",$AX22&lt;&gt;" ",$AW22&lt;&gt;"",$AW22&lt;&gt;" ",CG22&lt;&gt;"",CG22&lt;&gt;" "),IF($AX22=$AW22,CG22,CG22/VLOOKUP(_xlfn.CONCAT($AX22,"/",$AW22),Currencies!$C$73:$D$955,2,FALSE))))</f>
        <v xml:space="preserve"> </v>
      </c>
      <c r="CE22" s="252" t="str">
        <f t="shared" si="40"/>
        <v>CG2</v>
      </c>
      <c r="CF22" s="252" t="str">
        <f t="shared" si="41"/>
        <v>=VLOOKUP(A22;'https://rhenusglobal.sharepoint.com/sites/TenderBrita/Freigegebene Dokumente/General/02. Respond Rates and Info/Respond/[CO_BRITA Internal Template v1.0.xlsx]FCL Export'!$A$1:$NJ$176;CG2;0)</v>
      </c>
      <c r="CG22" s="8" t="s">
        <v>98</v>
      </c>
      <c r="CH22" s="25" t="str">
        <f>IFERROR(IF(OR($I22="",$N22=""),"",'Units of measurement'!$A$2),"")</f>
        <v>/container</v>
      </c>
      <c r="CI22" s="9" t="str">
        <f t="shared" si="42"/>
        <v>⚠</v>
      </c>
      <c r="CJ22" s="238" t="str" cm="1">
        <f t="array" ref="CJ22">IF(OR($I22="",$N22="")," ",_xlfn.IFS($AX22=""," ",$AW22=""," ",CM22=""," ",CM22=" "," ",AND($AX22&lt;&gt;"",$AX22&lt;&gt;" ",$AW22&lt;&gt;"",$AW22&lt;&gt;" ",CM22&lt;&gt;"",CM22&lt;&gt;" "),IF($AX22=$AW22,CM22,CM22/VLOOKUP(_xlfn.CONCAT($AX22,"/",$AW22),Currencies!$C$73:$D$955,2,FALSE))))</f>
        <v xml:space="preserve"> </v>
      </c>
      <c r="CK22" s="252" t="str">
        <f t="shared" si="43"/>
        <v>CM2</v>
      </c>
      <c r="CL22" s="252" t="str">
        <f t="shared" si="44"/>
        <v>=VLOOKUP(A22;'https://rhenusglobal.sharepoint.com/sites/TenderBrita/Freigegebene Dokumente/General/02. Respond Rates and Info/Respond/[CO_BRITA Internal Template v1.0.xlsx]FCL Export'!$A$1:$NJ$176;CM2;0)</v>
      </c>
      <c r="CM22" s="8" t="s">
        <v>98</v>
      </c>
      <c r="CN22" s="25" t="str">
        <f>IFERROR(IF(OR($I22="",$N22=""),"",'Units of measurement'!$A$2),"")</f>
        <v>/container</v>
      </c>
      <c r="CO22" s="252" t="str">
        <f t="shared" si="45"/>
        <v>CQ2</v>
      </c>
      <c r="CP22" s="252" t="str">
        <f t="shared" si="46"/>
        <v>=VLOOKUP(A22;'https://rhenusglobal.sharepoint.com/sites/TenderBrita/Freigegebene Dokumente/General/02. Respond Rates and Info/Respond/[CO_BRITA Internal Template v1.0.xlsx]FCL Export'!$A$1:$NJ$176;CQ2;0)</v>
      </c>
      <c r="CQ22" s="194"/>
      <c r="CR22" s="9" t="str">
        <f t="shared" si="47"/>
        <v>⚠</v>
      </c>
      <c r="CS22" s="238" t="str" cm="1">
        <f t="array" ref="CS22">IF(OR($I22="",$N22="")," ",_xlfn.IFS($AX22=""," ",$AW22=""," ",CV22=""," ",CV22=" "," ",AND($AX22&lt;&gt;"",$AX22&lt;&gt;" ",$AW22&lt;&gt;"",$AW22&lt;&gt;" ",CV22&lt;&gt;"",CV22&lt;&gt;" "),IF($AX22=$AW22,CV22,CV22/VLOOKUP(_xlfn.CONCAT($AX22,"/",$AW22),Currencies!$C$73:$D$955,2,FALSE))))</f>
        <v xml:space="preserve"> </v>
      </c>
      <c r="CT22" s="252" t="str">
        <f t="shared" si="48"/>
        <v>CV2</v>
      </c>
      <c r="CU22" s="252" t="str">
        <f t="shared" si="49"/>
        <v>=VLOOKUP(A22;'https://rhenusglobal.sharepoint.com/sites/TenderBrita/Freigegebene Dokumente/General/02. Respond Rates and Info/Respond/[CO_BRITA Internal Template v1.0.xlsx]FCL Export'!$A$1:$NJ$176;CV2;0)</v>
      </c>
      <c r="CV22" s="8" t="s">
        <v>98</v>
      </c>
      <c r="CW22" s="25" t="str">
        <f>IFERROR(IF(OR($I22="",$N22=""),"",'Units of measurement'!$A$2),"")</f>
        <v>/container</v>
      </c>
      <c r="CX22" s="11" t="str">
        <f t="shared" si="50"/>
        <v>⚠</v>
      </c>
      <c r="CY22" s="252" t="str">
        <f t="shared" si="51"/>
        <v>DA2</v>
      </c>
      <c r="CZ22" s="252" t="str">
        <f t="shared" si="52"/>
        <v>=VLOOKUP(A22;'https://rhenusglobal.sharepoint.com/sites/TenderBrita/Freigegebene Dokumente/General/02. Respond Rates and Info/Respond/[CO_BRITA Internal Template v1.0.xlsx]FCL Export'!$A$1:$NJ$176;DA2;0)</v>
      </c>
      <c r="DA22" s="10" t="s">
        <v>98</v>
      </c>
      <c r="DB22" s="9" t="str">
        <f t="shared" si="53"/>
        <v/>
      </c>
      <c r="DC22" s="252" t="str">
        <f t="shared" si="54"/>
        <v>DE2</v>
      </c>
      <c r="DD22" s="252" t="str">
        <f t="shared" si="55"/>
        <v>=VLOOKUP(A22;'https://rhenusglobal.sharepoint.com/sites/TenderBrita/Freigegebene Dokumente/General/02. Respond Rates and Info/Respond/[CO_BRITA Internal Template v1.0.xlsx]FCL Export'!$A$1:$NJ$176;DE2;0)</v>
      </c>
      <c r="DE22" s="8" t="s">
        <v>98</v>
      </c>
      <c r="DF22" s="252" t="str">
        <f t="shared" si="56"/>
        <v>DH2</v>
      </c>
      <c r="DG22" s="252" t="str">
        <f t="shared" si="57"/>
        <v>=VLOOKUP(A22;'https://rhenusglobal.sharepoint.com/sites/TenderBrita/Freigegebene Dokumente/General/02. Respond Rates and Info/Respond/[CO_BRITA Internal Template v1.0.xlsx]FCL Export'!$A$1:$NJ$176;DH2;0)</v>
      </c>
      <c r="DH22" s="164"/>
      <c r="DI22" s="252" t="str">
        <f t="shared" si="58"/>
        <v>DK2</v>
      </c>
      <c r="DJ22" s="252" t="str">
        <f t="shared" si="59"/>
        <v>=VLOOKUP(A22;'https://rhenusglobal.sharepoint.com/sites/TenderBrita/Freigegebene Dokumente/General/02. Respond Rates and Info/Respond/[CO_BRITA Internal Template v1.0.xlsx]FCL Export'!$A$1:$NJ$176;DK2;0)</v>
      </c>
      <c r="DK22" s="17"/>
      <c r="DL22" s="9" t="str">
        <f t="shared" si="60"/>
        <v/>
      </c>
      <c r="DM22" s="252" t="str">
        <f t="shared" si="61"/>
        <v>DO2</v>
      </c>
      <c r="DN22" s="252" t="str">
        <f t="shared" si="62"/>
        <v>=VLOOKUP(A22;'https://rhenusglobal.sharepoint.com/sites/TenderBrita/Freigegebene Dokumente/General/02. Respond Rates and Info/Respond/[CO_BRITA Internal Template v1.0.xlsx]FCL Export'!$A$1:$NJ$176;DO2;0)</v>
      </c>
      <c r="DO22" s="8" t="s">
        <v>98</v>
      </c>
      <c r="DP22" s="252" t="str">
        <f t="shared" si="63"/>
        <v>DR2</v>
      </c>
      <c r="DQ22" s="252" t="str">
        <f t="shared" si="64"/>
        <v>=VLOOKUP(A22;'https://rhenusglobal.sharepoint.com/sites/TenderBrita/Freigegebene Dokumente/General/02. Respond Rates and Info/Respond/[CO_BRITA Internal Template v1.0.xlsx]FCL Export'!$A$1:$NJ$176;DR2;0)</v>
      </c>
      <c r="DR22" s="163"/>
      <c r="DS22" s="252" t="str">
        <f t="shared" si="65"/>
        <v>DU2</v>
      </c>
      <c r="DT22" s="252" t="str">
        <f t="shared" si="66"/>
        <v>=VLOOKUP(A22;'https://rhenusglobal.sharepoint.com/sites/TenderBrita/Freigegebene Dokumente/General/02. Respond Rates and Info/Respond/[CO_BRITA Internal Template v1.0.xlsx]FCL Export'!$A$1:$NJ$176;DU2;0)</v>
      </c>
      <c r="DU22" s="18"/>
      <c r="DV22" s="201" t="str">
        <f t="shared" si="67"/>
        <v>USD</v>
      </c>
      <c r="DW22" s="239" t="s">
        <v>99</v>
      </c>
      <c r="DX22" s="11" t="str">
        <f t="shared" si="68"/>
        <v>⚠</v>
      </c>
      <c r="DY22" s="252" t="str">
        <f t="shared" si="69"/>
        <v>EA2</v>
      </c>
      <c r="DZ22" s="252" t="str">
        <f t="shared" si="70"/>
        <v>=VLOOKUP(A22;'https://rhenusglobal.sharepoint.com/sites/TenderBrita/Freigegebene Dokumente/General/02. Respond Rates and Info/Respond/[CO_BRITA Internal Template v1.0.xlsx]FCL Export'!$A$1:$NJ$176;EA2;0)</v>
      </c>
      <c r="EA22" s="15"/>
      <c r="EB22" s="11" t="str">
        <f t="shared" si="71"/>
        <v>⚠</v>
      </c>
      <c r="EC22" s="252" t="str">
        <f t="shared" si="72"/>
        <v>EE2</v>
      </c>
      <c r="ED22" s="252" t="str">
        <f t="shared" si="73"/>
        <v>=VLOOKUP(A22;'https://rhenusglobal.sharepoint.com/sites/TenderBrita/Freigegebene Dokumente/General/02. Respond Rates and Info/Respond/[CO_BRITA Internal Template v1.0.xlsx]FCL Export'!$A$1:$NJ$176;EE2;0)</v>
      </c>
      <c r="EE22" s="16"/>
      <c r="EF22" s="9" t="str">
        <f t="shared" si="74"/>
        <v>⚠</v>
      </c>
      <c r="EG22" s="252" t="str">
        <f t="shared" si="75"/>
        <v>EI2</v>
      </c>
      <c r="EH22" s="252" t="str">
        <f t="shared" si="76"/>
        <v>=VLOOKUP(A22;'https://rhenusglobal.sharepoint.com/sites/TenderBrita/Freigegebene Dokumente/General/02. Respond Rates and Info/Respond/[CO_BRITA Internal Template v1.0.xlsx]FCL Export'!$A$1:$NJ$176;EI2;0)</v>
      </c>
      <c r="EI22" s="33"/>
      <c r="EJ22" s="252" t="str">
        <f t="shared" si="77"/>
        <v>EL2</v>
      </c>
      <c r="EK22" s="252" t="str">
        <f t="shared" si="78"/>
        <v>=VLOOKUP(A22;'https://rhenusglobal.sharepoint.com/sites/TenderBrita/Freigegebene Dokumente/General/02. Respond Rates and Info/Respond/[CO_BRITA Internal Template v1.0.xlsx]FCL Export'!$A$1:$NJ$176;EL2;0)</v>
      </c>
      <c r="EL22" s="33"/>
      <c r="EM22" s="252" t="str">
        <f t="shared" si="79"/>
        <v>EO2</v>
      </c>
      <c r="EN22" s="252" t="str">
        <f t="shared" si="80"/>
        <v>=VLOOKUP(A22;'https://rhenusglobal.sharepoint.com/sites/TenderBrita/Freigegebene Dokumente/General/02. Respond Rates and Info/Respond/[CO_BRITA Internal Template v1.0.xlsx]FCL Export'!$A$1:$NJ$176;EO2;0)</v>
      </c>
      <c r="EO22" s="35"/>
      <c r="EP22" s="11" t="str">
        <f t="shared" si="81"/>
        <v>⚠</v>
      </c>
      <c r="EQ22" s="252" t="str">
        <f t="shared" si="82"/>
        <v>ES2</v>
      </c>
      <c r="ER22" s="252" t="str">
        <f t="shared" si="83"/>
        <v>=VLOOKUP(A22;'https://rhenusglobal.sharepoint.com/sites/TenderBrita/Freigegebene Dokumente/General/02. Respond Rates and Info/Respond/[CO_BRITA Internal Template v1.0.xlsx]FCL Export'!$A$1:$NJ$176;ES2;0)</v>
      </c>
      <c r="ES22" s="12" t="s">
        <v>98</v>
      </c>
      <c r="ET22" s="199" t="s">
        <v>98</v>
      </c>
      <c r="EU22" s="9" t="str">
        <f t="shared" si="84"/>
        <v>⚠</v>
      </c>
      <c r="EV22" s="252" t="str">
        <f t="shared" si="85"/>
        <v>EX2</v>
      </c>
      <c r="EW22" s="252" t="str">
        <f t="shared" si="86"/>
        <v>=VLOOKUP(A22;'https://rhenusglobal.sharepoint.com/sites/TenderBrita/Freigegebene Dokumente/General/02. Respond Rates and Info/Respond/[CO_BRITA Internal Template v1.0.xlsx]FCL Export'!$A$1:$NJ$176;EX2;0)</v>
      </c>
      <c r="EX22" s="166" t="s">
        <v>98</v>
      </c>
      <c r="EY22" s="9" t="str">
        <f t="shared" si="87"/>
        <v>⚠</v>
      </c>
      <c r="EZ22" s="252" t="str">
        <f t="shared" si="88"/>
        <v>FB2</v>
      </c>
      <c r="FA22" s="252" t="str">
        <f t="shared" si="89"/>
        <v>=VLOOKUP(A22;'https://rhenusglobal.sharepoint.com/sites/TenderBrita/Freigegebene Dokumente/General/02. Respond Rates and Info/Respond/[CO_BRITA Internal Template v1.0.xlsx]FCL Export'!$A$1:$NJ$176;FB2;0)</v>
      </c>
      <c r="FB22" s="23"/>
      <c r="FC22" s="252" t="str">
        <f t="shared" si="90"/>
        <v>FE2</v>
      </c>
      <c r="FD22" s="252" t="str">
        <f t="shared" si="91"/>
        <v>=VLOOKUP(A22;'https://rhenusglobal.sharepoint.com/sites/TenderBrita/Freigegebene Dokumente/General/02. Respond Rates and Info/Respond/[CO_BRITA Internal Template v1.0.xlsx]FCL Export'!$A$1:$NJ$176;FE2;0)</v>
      </c>
      <c r="FE22" s="29"/>
      <c r="FF22" s="252" t="str">
        <f t="shared" si="92"/>
        <v>FH2</v>
      </c>
      <c r="FG22" s="252" t="str">
        <f t="shared" si="93"/>
        <v>=VLOOKUP(A22;'https://rhenusglobal.sharepoint.com/sites/TenderBrita/Freigegebene Dokumente/General/02. Respond Rates and Info/Respond/[CO_BRITA Internal Template v1.0.xlsx]FCL Export'!$A$1:$NJ$176;FH2;0)</v>
      </c>
      <c r="FH22" s="29"/>
      <c r="FI22" s="200" t="s">
        <v>100</v>
      </c>
      <c r="FJ22" s="9" t="str">
        <f t="shared" si="94"/>
        <v>⚠</v>
      </c>
      <c r="FK22" s="252" t="str">
        <f t="shared" si="95"/>
        <v>FM2</v>
      </c>
      <c r="FL22" s="252" t="str">
        <f t="shared" si="96"/>
        <v>=VLOOKUP(A22;'https://rhenusglobal.sharepoint.com/sites/TenderBrita/Freigegebene Dokumente/General/02. Respond Rates and Info/Respond/[CO_BRITA Internal Template v1.0.xlsx]FCL Export'!$A$1:$NJ$176;FM2;0)</v>
      </c>
      <c r="FM22" s="12" t="s">
        <v>98</v>
      </c>
      <c r="FN22" s="26" t="s">
        <v>98</v>
      </c>
      <c r="FO22" s="28" t="s">
        <v>98</v>
      </c>
      <c r="FP22" s="339" t="s">
        <v>98</v>
      </c>
      <c r="FQ22" s="339" t="s">
        <v>98</v>
      </c>
      <c r="FR22" s="9" t="str">
        <f t="shared" si="97"/>
        <v>⚠</v>
      </c>
      <c r="FS22" s="238" t="str" cm="1">
        <f t="array" ref="FS22">IF(OR($I22="",$N22="")," ",_xlfn.IFS($DW22=""," ",$DV22=""," ",FV22=""," ",FV22=" "," ",AND($DW22&lt;&gt;"",$DW22&lt;&gt;" ",$DV22&lt;&gt;"",$DV22&lt;&gt;" ",FV22&lt;&gt;"",FV22&lt;&gt;" "),IF($DW22=$DV22,FV22,FV22/VLOOKUP(_xlfn.CONCAT($DW22,"/",$DV22),Currencies!$C$73:$D$955,2,FALSE))))</f>
        <v xml:space="preserve"> </v>
      </c>
      <c r="FT22" s="252" t="str">
        <f t="shared" si="98"/>
        <v>FV2</v>
      </c>
      <c r="FU22" s="252" t="str">
        <f t="shared" si="99"/>
        <v>=VLOOKUP(A22;'https://rhenusglobal.sharepoint.com/sites/TenderBrita/Freigegebene Dokumente/General/02. Respond Rates and Info/Respond/[CL_BRITA Internal Template v1.0.xlsx]FCL Import'!$A$1:$NJ$176;FV2;0)</v>
      </c>
      <c r="FV22" s="8" t="s">
        <v>98</v>
      </c>
      <c r="FW22" s="25" t="s">
        <v>2549</v>
      </c>
      <c r="FX22" s="9" t="str">
        <f t="shared" si="100"/>
        <v>⚠</v>
      </c>
      <c r="FY22" s="252" t="str">
        <f t="shared" si="101"/>
        <v>GA2</v>
      </c>
      <c r="FZ22" s="252" t="str">
        <f t="shared" si="102"/>
        <v>=VLOOKUP(A22;'https://rhenusglobal.sharepoint.com/sites/TenderBrita/Freigegebene Dokumente/General/02. Respond Rates and Info/Respond/[CO_BRITA Internal Template v1.0.xlsx]FCL Export'!$A$1:$NJ$176;GA2;0)</v>
      </c>
      <c r="GA22" s="12" t="s">
        <v>98</v>
      </c>
      <c r="GB22" s="26" t="s">
        <v>98</v>
      </c>
      <c r="GC22" s="28" t="s">
        <v>98</v>
      </c>
      <c r="GD22" s="339" t="s">
        <v>98</v>
      </c>
      <c r="GE22" s="339" t="s">
        <v>98</v>
      </c>
      <c r="GF22" s="9" t="str">
        <f t="shared" si="103"/>
        <v>⚠</v>
      </c>
      <c r="GG22" s="238" t="str" cm="1">
        <f t="array" ref="GG22">IF(OR($I22="",$N22="")," ",_xlfn.IFS($DW22=""," ",$DV22=""," ",GJ22=""," ",GJ22=" "," ",AND($DW22&lt;&gt;"",$DW22&lt;&gt;" ",$DV22&lt;&gt;"",$DV22&lt;&gt;" ",GJ22&lt;&gt;"",GJ22&lt;&gt;" "),IF($DW22=$DV22,GJ22,GJ22/VLOOKUP(_xlfn.CONCAT($DW22,"/",$DV22),Currencies!$C$73:$D$955,2,FALSE))))</f>
        <v xml:space="preserve"> </v>
      </c>
      <c r="GH22" s="252" t="str">
        <f t="shared" si="104"/>
        <v>GJ2</v>
      </c>
      <c r="GI22" s="252" t="str">
        <f t="shared" si="105"/>
        <v>=VLOOKUP(A22;'https://rhenusglobal.sharepoint.com/sites/TenderBrita/Freigegebene Dokumente/General/02. Respond Rates and Info/Respond/[CL_BRITA Internal Template v1.0.xlsx]FCL Import'!$A$1:$NJ$176;GJ2;0)</v>
      </c>
      <c r="GJ22" s="8" t="s">
        <v>98</v>
      </c>
      <c r="GK22" s="25" t="s">
        <v>2549</v>
      </c>
      <c r="GL22" s="11" t="str">
        <f t="shared" si="106"/>
        <v>⚠</v>
      </c>
      <c r="GM22" s="238" t="str" cm="1">
        <f t="array" ref="GM22">IF(OR($I22="",$N22="")," ",_xlfn.IFS($DW22=""," ",$DV22=""," ",GP22=""," ",GP22=" "," ",AND($DW22&lt;&gt;"",$DW22&lt;&gt;" ",$DV22&lt;&gt;"",$DV22&lt;&gt;" ",GP22&lt;&gt;"",GP22&lt;&gt;" "),IF($DW22=$DV22,GP22,GP22/VLOOKUP(_xlfn.CONCAT($DW22,"/",$DV22),Currencies!$C$73:$D$955,2,FALSE))))</f>
        <v xml:space="preserve"> </v>
      </c>
      <c r="GN22" s="252" t="str">
        <f t="shared" si="107"/>
        <v>GP2</v>
      </c>
      <c r="GO22" s="252" t="str">
        <f t="shared" si="108"/>
        <v>=VLOOKUP(A22;'https://rhenusglobal.sharepoint.com/sites/TenderBrita/Freigegebene Dokumente/General/02. Respond Rates and Info/Respond/[CO_BRITA Internal Template v1.0.xlsx]FCL Export'!$A$1:$NJ$176;GP2;0)</v>
      </c>
      <c r="GP22" s="8" t="s">
        <v>98</v>
      </c>
      <c r="GQ22" s="25" t="str">
        <f>IFERROR(IF(OR($I22="",$N22=""),"",'Units of measurement'!$A$2),"")</f>
        <v>/container</v>
      </c>
      <c r="GR22" s="252" t="str">
        <f t="shared" si="109"/>
        <v>GT2</v>
      </c>
      <c r="GS22" s="252" t="str">
        <f t="shared" si="110"/>
        <v>=VLOOKUP(A22;'https://rhenusglobal.sharepoint.com/sites/TenderBrita/Freigegebene Dokumente/General/02. Respond Rates and Info/Respond/[CO_BRITA Internal Template v1.0.xlsx]FCL Export'!$A$1:$NJ$176;GT2;0)</v>
      </c>
      <c r="GT22" s="31" t="s">
        <v>98</v>
      </c>
      <c r="GU22" s="252" t="str">
        <f t="shared" si="111"/>
        <v>GW2</v>
      </c>
      <c r="GV22" s="252" t="str">
        <f t="shared" si="112"/>
        <v>=VLOOKUP(A22;'https://rhenusglobal.sharepoint.com/sites/TenderBrita/Freigegebene Dokumente/General/02. Respond Rates and Info/Respond/[CO_BRITA Internal Template v1.0.xlsx]FCL Export'!$A$1:$NJ$176;GW2;0)</v>
      </c>
      <c r="GW22" s="32" t="s">
        <v>98</v>
      </c>
      <c r="GX22" s="11" t="str">
        <f t="shared" si="113"/>
        <v>⚠</v>
      </c>
      <c r="GY22" s="238" t="str" cm="1">
        <f t="array" ref="GY22">IF(OR($I22="",$N22="")," ",_xlfn.IFS($DW22=""," ",$DV22=""," ",HE22=""," ",HE22=" "," ",AND($DW22&lt;&gt;"",$DW22&lt;&gt;" ",$DV22&lt;&gt;"",$DV22&lt;&gt;" ",HE22&lt;&gt;"",HE22&lt;&gt;" "),IF($DW22=$DV22,HE22,HE22/VLOOKUP(_xlfn.CONCAT($DW22,"/",$DV22),Currencies!$C$73:$D$955,2,FALSE))))</f>
        <v xml:space="preserve"> </v>
      </c>
      <c r="GZ22" s="252" t="str">
        <f t="shared" si="114"/>
        <v>HB2</v>
      </c>
      <c r="HA22" s="252" t="str">
        <f t="shared" si="115"/>
        <v>=VLOOKUP(A22;'https://rhenusglobal.sharepoint.com/sites/TenderBrita/Freigegebene Dokumente/General/02. Respond Rates and Info/Respond/[CO_BRITA Internal Template v1.0.xlsx]FCL Export'!$A$1:$NJ$176;HB2;0)</v>
      </c>
      <c r="HB22" s="15"/>
      <c r="HC22" s="252" t="str">
        <f t="shared" si="116"/>
        <v>HE2</v>
      </c>
      <c r="HD22" s="252" t="str">
        <f t="shared" si="117"/>
        <v>=VLOOKUP(A22;'https://rhenusglobal.sharepoint.com/sites/TenderBrita/Freigegebene Dokumente/General/02. Respond Rates and Info/Respond/[CO_BRITA Internal Template v1.0.xlsx]FCL Export'!$A$1:$NJ$176;HE2;0)</v>
      </c>
      <c r="HE22" s="8" t="s">
        <v>98</v>
      </c>
      <c r="HF22" s="252" t="str">
        <f t="shared" si="118"/>
        <v>HH2</v>
      </c>
      <c r="HG22" s="252" t="str">
        <f t="shared" si="119"/>
        <v>=VLOOKUP(A22;'https://rhenusglobal.sharepoint.com/sites/TenderBrita/Freigegebene Dokumente/General/02. Respond Rates and Info/Respond/[CO_BRITA Internal Template v1.0.xlsx]FCL Export'!$A$1:$NJ$176;HH2;0)</v>
      </c>
      <c r="HH22" s="25" t="str">
        <f>IFERROR(IF(OR($I22="",$N22=""),"",'Units of measurement'!$A$2),"")</f>
        <v>/container</v>
      </c>
      <c r="HI22" s="252" t="str">
        <f t="shared" si="120"/>
        <v>HK2</v>
      </c>
      <c r="HJ22" s="252" t="str">
        <f t="shared" si="121"/>
        <v>=VLOOKUP(A22;'https://rhenusglobal.sharepoint.com/sites/TenderBrita/Freigegebene Dokumente/General/02. Respond Rates and Info/Respond/[CO_BRITA Internal Template v1.0.xlsx]FCL Export'!$A$1:$NJ$176;HK2;0)</v>
      </c>
      <c r="HK22" s="31" t="str">
        <f t="shared" si="122"/>
        <v xml:space="preserve"> </v>
      </c>
      <c r="HL22" s="252" t="str">
        <f t="shared" si="123"/>
        <v>HN2</v>
      </c>
      <c r="HM22" s="252" t="str">
        <f t="shared" si="124"/>
        <v>=VLOOKUP(A22;'https://rhenusglobal.sharepoint.com/sites/TenderBrita/Freigegebene Dokumente/General/02. Respond Rates and Info/Respond/[CO_BRITA Internal Template v1.0.xlsx]FCL Export'!$A$1:$NJ$176;HN2;0)</v>
      </c>
      <c r="HN22" s="32" t="str">
        <f t="shared" si="125"/>
        <v xml:space="preserve"> </v>
      </c>
      <c r="HO22" s="11" t="str">
        <f t="shared" si="126"/>
        <v>⚠</v>
      </c>
      <c r="HP22" s="238" t="str" cm="1">
        <f t="array" ref="HP22">IF(OR($I22="",$N22="")," ",_xlfn.IFS($DW22=""," ",$DV22=""," ",HV22=""," ",HV22=" "," ",AND($DW22&lt;&gt;"",$DW22&lt;&gt;" ",$DV22&lt;&gt;"",$DV22&lt;&gt;" ",HV22&lt;&gt;"",HV22&lt;&gt;" "),IF($DW22=$DV22,HV22,HV22/VLOOKUP(_xlfn.CONCAT($DW22,"/",$DV22),Currencies!$C$73:$D$955,2,FALSE))))</f>
        <v xml:space="preserve"> </v>
      </c>
      <c r="HQ22" s="252" t="str">
        <f t="shared" si="127"/>
        <v>HS2</v>
      </c>
      <c r="HR22" s="252" t="str">
        <f t="shared" si="128"/>
        <v>=VLOOKUP(A22;'https://rhenusglobal.sharepoint.com/sites/TenderBrita/Freigegebene Dokumente/General/02. Respond Rates and Info/Respond/[CO_BRITA Internal Template v1.0.xlsx]FCL Export'!$A$1:$NJ$176;HS2;0)</v>
      </c>
      <c r="HS22" s="15"/>
      <c r="HT22" s="252" t="str">
        <f t="shared" si="129"/>
        <v>HV2</v>
      </c>
      <c r="HU22" s="252" t="str">
        <f t="shared" si="130"/>
        <v>=VLOOKUP(A22;'https://rhenusglobal.sharepoint.com/sites/TenderBrita/Freigegebene Dokumente/General/02. Respond Rates and Info/Respond/[CO_BRITA Internal Template v1.0.xlsx]FCL Export'!$A$1:$NJ$176;HV2;0)</v>
      </c>
      <c r="HV22" s="8" t="s">
        <v>98</v>
      </c>
      <c r="HW22" s="252" t="str">
        <f t="shared" si="131"/>
        <v>HY2</v>
      </c>
      <c r="HX22" s="252" t="str">
        <f t="shared" si="132"/>
        <v>=VLOOKUP(A22;'https://rhenusglobal.sharepoint.com/sites/TenderBrita/Freigegebene Dokumente/General/02. Respond Rates and Info/Respond/[CO_BRITA Internal Template v1.0.xlsx]FCL Export'!$A$1:$NJ$176;HY2;0)</v>
      </c>
      <c r="HY22" s="25" t="str">
        <f>IFERROR(IF(OR($I22="",$N22=""),"",'Units of measurement'!$A$2),"")</f>
        <v>/container</v>
      </c>
      <c r="HZ22" s="252" t="str">
        <f t="shared" si="133"/>
        <v>IB2</v>
      </c>
      <c r="IA22" s="252" t="str">
        <f t="shared" si="134"/>
        <v>=VLOOKUP(A22;'https://rhenusglobal.sharepoint.com/sites/TenderBrita/Freigegebene Dokumente/General/02. Respond Rates and Info/Respond/[CO_BRITA Internal Template v1.0.xlsx]FCL Export'!$A$1:$NJ$176;IB2;0)</v>
      </c>
      <c r="IB22" s="31" t="str">
        <f t="shared" si="135"/>
        <v xml:space="preserve"> </v>
      </c>
      <c r="IC22" s="252" t="str">
        <f t="shared" si="136"/>
        <v>IE2</v>
      </c>
      <c r="ID22" s="252" t="str">
        <f t="shared" si="137"/>
        <v>=VLOOKUP(A22;'https://rhenusglobal.sharepoint.com/sites/TenderBrita/Freigegebene Dokumente/General/02. Respond Rates and Info/Respond/[CO_BRITA Internal Template v1.0.xlsx]FCL Export'!$A$1:$NJ$176;IE2;0)</v>
      </c>
      <c r="IE22" s="32" t="str">
        <f t="shared" si="138"/>
        <v xml:space="preserve"> </v>
      </c>
      <c r="IF22" s="9" t="str">
        <f t="shared" si="139"/>
        <v/>
      </c>
      <c r="IG22" s="252" t="str">
        <f t="shared" si="140"/>
        <v>II2</v>
      </c>
      <c r="IH22" s="252" t="str">
        <f t="shared" si="141"/>
        <v>=VLOOKUP(A22;'https://rhenusglobal.sharepoint.com/sites/TenderBrita/Freigegebene Dokumente/General/02. Respond Rates and Info/Respond/[CO_BRITA Internal Template v1.0.xlsx]FCL Export'!$A$1:$NJ$176;II2;0)</v>
      </c>
      <c r="II22" s="8" t="s">
        <v>98</v>
      </c>
      <c r="IJ22" s="252" t="str">
        <f t="shared" si="142"/>
        <v>IL2</v>
      </c>
      <c r="IK22" s="252" t="str">
        <f t="shared" si="143"/>
        <v>=VLOOKUP(A22;'https://rhenusglobal.sharepoint.com/sites/TenderBrita/Freigegebene Dokumente/General/02. Respond Rates and Info/Respond/[CO_BRITA Internal Template v1.0.xlsx]FCL Export'!$A$1:$NJ$176;IL2;0)</v>
      </c>
      <c r="IL22" s="164"/>
      <c r="IM22" s="252" t="str">
        <f t="shared" si="144"/>
        <v>IO2</v>
      </c>
      <c r="IN22" s="252" t="str">
        <f t="shared" si="145"/>
        <v>=VLOOKUP(A22;'https://rhenusglobal.sharepoint.com/sites/TenderBrita/Freigegebene Dokumente/General/02. Respond Rates and Info/Respond/[CO_BRITA Internal Template v1.0.xlsx]FCL Export'!$A$1:$NJ$176;IO2;0)</v>
      </c>
      <c r="IO22" s="17"/>
      <c r="IP22" s="9" t="str">
        <f t="shared" si="146"/>
        <v/>
      </c>
      <c r="IQ22" s="252" t="str">
        <f t="shared" si="147"/>
        <v>IS2</v>
      </c>
      <c r="IR22" s="252" t="str">
        <f t="shared" si="148"/>
        <v>=VLOOKUP(A22;'https://rhenusglobal.sharepoint.com/sites/TenderBrita/Freigegebene Dokumente/General/02. Respond Rates and Info/Respond/[CO_BRITA Internal Template v1.0.xlsx]FCL Export'!$A$1:$NJ$176;IS2;0)</v>
      </c>
      <c r="IS22" s="8" t="s">
        <v>98</v>
      </c>
      <c r="IT22" s="252" t="str">
        <f t="shared" si="149"/>
        <v>IV2</v>
      </c>
      <c r="IU22" s="252" t="str">
        <f t="shared" si="150"/>
        <v>=VLOOKUP(A22;'https://rhenusglobal.sharepoint.com/sites/TenderBrita/Freigegebene Dokumente/General/02. Respond Rates and Info/Respond/[CO_BRITA Internal Template v1.0.xlsx]FCL Export'!$A$1:$NJ$176;IV2;0)</v>
      </c>
      <c r="IV22" s="164"/>
      <c r="IW22" s="252" t="str">
        <f t="shared" si="151"/>
        <v>IY2</v>
      </c>
      <c r="IX22" s="252" t="str">
        <f t="shared" si="152"/>
        <v>=VLOOKUP(A22;'https://rhenusglobal.sharepoint.com/sites/TenderBrita/Freigegebene Dokumente/General/02. Respond Rates and Info/Respond/[CO_BRITA Internal Template v1.0.xlsx]FCL Export'!$A$1:$NJ$176;IY2;0)</v>
      </c>
      <c r="IY22" s="19"/>
      <c r="IZ22" s="201" t="s">
        <v>2518</v>
      </c>
      <c r="JA22" s="239" t="s">
        <v>99</v>
      </c>
      <c r="JB22" s="9" t="s">
        <v>2517</v>
      </c>
      <c r="JC22" s="238" t="str" cm="1">
        <f t="array" ref="JC22">IF(OR($I22="",$N22="")," ",_xlfn.IFS($JA22=""," ",$IZ22=""," ",JF22=""," ",JF22=" "," ",AND($JA22&lt;&gt;"",$JA22&lt;&gt;" ",$IZ22&lt;&gt;"",$IZ22&lt;&gt;" ",JF22&lt;&gt;"",JF22&lt;&gt;" "),IF($JA22=$IZ22,JF22,JF22/VLOOKUP(_xlfn.CONCAT($JA22,"/",$IZ22),Currencies!$C$73:$D$955,2,FALSE))))</f>
        <v xml:space="preserve"> </v>
      </c>
      <c r="JD22" s="252" t="str">
        <f t="shared" si="153"/>
        <v>JF2</v>
      </c>
      <c r="JE22" s="252" t="str">
        <f t="shared" si="154"/>
        <v>=VLOOKUP(A22;'https://rhenusglobal.sharepoint.com/sites/TenderBrita/Freigegebene Dokumente/General/02. Respond Rates and Info/Respond/[CL_BRITA Internal Template v1.0.xlsx]FCL Import'!$A$1:$NJ$176;JF2;0)</v>
      </c>
      <c r="JF22" s="362" t="s">
        <v>98</v>
      </c>
      <c r="JG22" s="25" t="str">
        <f>IFERROR(IF(OR($I22="",$N22=""),"",'Units of measurement'!$A$2),"")</f>
        <v>/container</v>
      </c>
      <c r="JH22" s="9" t="s">
        <v>2517</v>
      </c>
      <c r="JI22" s="238" t="str" cm="1">
        <f t="array" ref="JI22">IF(OR($I22="",$N22="")," ",_xlfn.IFS($JA22=""," ",$IZ22=""," ",JL22=""," ",JL22=" "," ",AND($JA22&lt;&gt;"",$JA22&lt;&gt;" ",$IZ22&lt;&gt;"",$IZ22&lt;&gt;" ",JL22&lt;&gt;"",JL22&lt;&gt;" "),IF($JA22=$IZ22,JL22,JL22/VLOOKUP(_xlfn.CONCAT($JA22,"/",$IZ22),Currencies!$C$73:$D$955,2,FALSE))))</f>
        <v xml:space="preserve"> </v>
      </c>
      <c r="JJ22" s="252" t="str">
        <f t="shared" si="155"/>
        <v>JL2</v>
      </c>
      <c r="JK22" s="252" t="str">
        <f t="shared" si="156"/>
        <v>=VLOOKUP(A22;'https://rhenusglobal.sharepoint.com/sites/TenderBrita/Freigegebene Dokumente/General/02. Respond Rates and Info/Respond/[CL_BRITA Internal Template v1.0.xlsx]FCL Import'!$A$1:$NJ$176;JL2;0)</v>
      </c>
      <c r="JL22" s="372" t="s">
        <v>98</v>
      </c>
      <c r="JM22" s="25" t="str">
        <f>IFERROR(IF(OR($I22="",$N22=""),"",'Units of measurement'!$A$2),"")</f>
        <v>/container</v>
      </c>
      <c r="JN22" s="9" t="s">
        <v>2517</v>
      </c>
      <c r="JO22" s="238" t="str" cm="1">
        <f t="array" ref="JO22">IF(OR($I22="",$N22="")," ",_xlfn.IFS($JA22=""," ",$IZ22=""," ",JR22=""," ",JR22=" "," ",AND($JA22&lt;&gt;"",$JA22&lt;&gt;" ",$IZ22&lt;&gt;"",$IZ22&lt;&gt;" ",JR22&lt;&gt;"",JR22&lt;&gt;" "),IF($JA22=$IZ22,JR22,JR22/VLOOKUP(_xlfn.CONCAT($JA22,"/",$IZ22),Currencies!$C$73:$D$955,2,FALSE))))</f>
        <v xml:space="preserve"> </v>
      </c>
      <c r="JP22" s="252" t="str">
        <f t="shared" si="157"/>
        <v>JR2</v>
      </c>
      <c r="JQ22" s="252" t="str">
        <f t="shared" si="158"/>
        <v>=VLOOKUP(A22;'https://rhenusglobal.sharepoint.com/sites/TenderBrita/Freigegebene Dokumente/General/02. Respond Rates and Info/Respond/[CL_BRITA Internal Template v1.0.xlsx]FCL Import'!$A$1:$NJ$176;JR2;0)</v>
      </c>
      <c r="JR22" s="372" t="s">
        <v>98</v>
      </c>
      <c r="JS22" s="25" t="str">
        <f>IFERROR(IF(OR($I22="",$N22=""),"",'Units of measurement'!$A$2),"")</f>
        <v>/container</v>
      </c>
      <c r="JT22" s="9" t="s">
        <v>2517</v>
      </c>
      <c r="JU22" s="238" t="str" cm="1">
        <f t="array" ref="JU22">IF(OR($I22="",$N22="")," ",_xlfn.IFS($JA22=""," ",$IZ22=""," ",JX22=""," ",JX22=" "," ",AND($JA22&lt;&gt;"",$JA22&lt;&gt;" ",$IZ22&lt;&gt;"",$IZ22&lt;&gt;" ",JX22&lt;&gt;"",JX22&lt;&gt;" "),IF($JA22=$IZ22,JX22,JX22/VLOOKUP(_xlfn.CONCAT($JA22,"/",$IZ22),Currencies!$C$73:$D$955,2,FALSE))))</f>
        <v xml:space="preserve"> </v>
      </c>
      <c r="JV22" s="252" t="str">
        <f t="shared" si="159"/>
        <v>JX2</v>
      </c>
      <c r="JW22" s="252" t="str">
        <f t="shared" si="160"/>
        <v>=VLOOKUP(A22;'https://rhenusglobal.sharepoint.com/sites/TenderBrita/Freigegebene Dokumente/General/02. Respond Rates and Info/Respond/[CL_BRITA Internal Template v1.0.xlsx]FCL Import'!$A$1:$NJ$176;JX2;0)</v>
      </c>
      <c r="JX22" s="372" t="s">
        <v>98</v>
      </c>
      <c r="JY22" s="25" t="str">
        <f>IFERROR(IF(OR($I22="",$N22=""),"",'Units of measurement'!$A$2),"")</f>
        <v>/container</v>
      </c>
      <c r="JZ22" s="9" t="s">
        <v>2517</v>
      </c>
      <c r="KA22" s="238" t="str" cm="1">
        <f t="array" ref="KA22">IF(OR($I22="",$N22="")," ",_xlfn.IFS($JA22=""," ",$IZ22=""," ",KD22=""," ",KD22=" "," ",AND($JA22&lt;&gt;"",$JA22&lt;&gt;" ",$IZ22&lt;&gt;"",$IZ22&lt;&gt;" ",KD22&lt;&gt;"",KD22&lt;&gt;" "),IF($JA22=$IZ22,KD22,KD22/VLOOKUP(_xlfn.CONCAT($JA22,"/",$IZ22),Currencies!$C$73:$D$955,2,FALSE))))</f>
        <v xml:space="preserve"> </v>
      </c>
      <c r="KB22" s="252" t="str">
        <f t="shared" si="161"/>
        <v>KD2</v>
      </c>
      <c r="KC22" s="252" t="str">
        <f t="shared" si="162"/>
        <v>=VLOOKUP(A22;'https://rhenusglobal.sharepoint.com/sites/TenderBrita/Freigegebene Dokumente/General/02. Respond Rates and Info/Respond/[CL_BRITA Internal Template v1.0.xlsx]FCL Import'!$A$1:$NJ$176;KD2;0)</v>
      </c>
      <c r="KD22" s="372" t="s">
        <v>98</v>
      </c>
      <c r="KE22" s="25" t="str">
        <f>IFERROR(IF(OR($I22="",$N22=""),"",'Units of measurement'!$A$2),"")</f>
        <v>/container</v>
      </c>
      <c r="KF22" s="11" t="s">
        <v>2517</v>
      </c>
      <c r="KG22" s="252" t="str">
        <f t="shared" si="163"/>
        <v>KI2</v>
      </c>
      <c r="KH22" s="252" t="str">
        <f t="shared" si="164"/>
        <v>=VLOOKUP(A22;'https://rhenusglobal.sharepoint.com/sites/TenderBrita/Freigegebene Dokumente/General/02. Respond Rates and Info/Respond/[CL_BRITA Internal Template v1.0.xlsx]FCL Import'!$A$1:$NJ$176;KI2;0)</v>
      </c>
      <c r="KI22" s="378" t="s">
        <v>98</v>
      </c>
      <c r="KJ22" s="9" t="str">
        <f t="shared" si="165"/>
        <v/>
      </c>
      <c r="KK22" s="252" t="str">
        <f t="shared" si="166"/>
        <v>KM2</v>
      </c>
      <c r="KL22" s="252" t="str">
        <f t="shared" si="167"/>
        <v>=VLOOKUP(A22;'https://rhenusglobal.sharepoint.com/sites/TenderBrita/Freigegebene Dokumente/General/02. Respond Rates and Info/Respond/[CL_BRITA Internal Template v1.0.xlsx]FCL Import'!$A$1:$NJ$176;KM2;0)</v>
      </c>
      <c r="KM22" s="8" t="s">
        <v>98</v>
      </c>
      <c r="KN22" s="252" t="str">
        <f t="shared" si="168"/>
        <v>KP2</v>
      </c>
      <c r="KO22" s="252" t="str">
        <f t="shared" si="169"/>
        <v>=VLOOKUP(A22;'https://rhenusglobal.sharepoint.com/sites/TenderBrita/Freigegebene Dokumente/General/02. Respond Rates and Info/Respond/[CL_BRITA Internal Template v1.0.xlsx]FCL Import'!$A$1:$NJ$176;KP2;0)</v>
      </c>
      <c r="KP22" s="164"/>
      <c r="KQ22" s="252" t="str">
        <f t="shared" si="170"/>
        <v>KS2</v>
      </c>
      <c r="KR22" s="252" t="str">
        <f t="shared" si="171"/>
        <v>=VLOOKUP(A22;'https://rhenusglobal.sharepoint.com/sites/TenderBrita/Freigegebene Dokumente/General/02. Respond Rates and Info/Respond/[CL_BRITA Internal Template v1.0.xlsx]FCL Import'!$A$1:$NJ$176;KS2;0)</v>
      </c>
      <c r="KS22" s="17"/>
      <c r="KT22" s="9" t="str">
        <f t="shared" si="172"/>
        <v/>
      </c>
      <c r="KU22" s="252" t="str">
        <f t="shared" si="173"/>
        <v>KW2</v>
      </c>
      <c r="KV22" s="252" t="str">
        <f t="shared" si="174"/>
        <v>=VLOOKUP(A22;'https://rhenusglobal.sharepoint.com/sites/TenderBrita/Freigegebene Dokumente/General/02. Respond Rates and Info/Respond/[CL_BRITA Internal Template v1.0.xlsx]FCL Import'!$A$1:$NJ$176;KW2;0)</v>
      </c>
      <c r="KW22" s="8" t="s">
        <v>98</v>
      </c>
      <c r="KX22" s="252" t="str">
        <f t="shared" si="175"/>
        <v>KZ2</v>
      </c>
      <c r="KY22" s="252" t="str">
        <f t="shared" si="176"/>
        <v>=VLOOKUP(A22;'https://rhenusglobal.sharepoint.com/sites/TenderBrita/Freigegebene Dokumente/General/02. Respond Rates and Info/Respond/[CL_BRITA Internal Template v1.0.xlsx]FCL Import'!$A$1:$NJ$176;KZ2;0)</v>
      </c>
      <c r="KZ22" s="164"/>
      <c r="LA22" s="252" t="str">
        <f t="shared" si="177"/>
        <v>LC2</v>
      </c>
      <c r="LB22" s="252" t="str">
        <f t="shared" si="178"/>
        <v>=VLOOKUP(A22;'https://rhenusglobal.sharepoint.com/sites/TenderBrita/Freigegebene Dokumente/General/02. Respond Rates and Info/Respond/[CL_BRITA Internal Template v1.0.xlsx]FCL Import'!$A$1:$NJ$176;LC2;0)</v>
      </c>
      <c r="LC22" s="19"/>
      <c r="LD22" s="201" t="s">
        <v>2518</v>
      </c>
      <c r="LE22" s="239" t="s">
        <v>99</v>
      </c>
      <c r="LF22" s="9" t="s">
        <v>2517</v>
      </c>
      <c r="LG22" s="238" t="str" cm="1">
        <f t="array" ref="LG22">IF(OR($I22="",$N22="")," ",_xlfn.IFS($AH22=""," ",$AG22=""," ",LL22=""," ",LL22=" "," ",AND($AH22&lt;&gt;"",$AH22&lt;&gt;" ",$AG22&lt;&gt;"",$AG22&lt;&gt;" ",LL22&lt;&gt;"",LL22&lt;&gt;" "),IF($AH22=$AG22,SUM(LL22,IF(OR(LK22="",LK22=" ",LJ22="Included"),0,LK22)),SUM(LL22,IF(OR(LK22="",LK22=" ",LJ22="Included"),0,LK22))/VLOOKUP(_xlfn.CONCAT($AH22,"/",$AG22),Currencies!$C$73:$D$955,2,FALSE))))</f>
        <v xml:space="preserve"> </v>
      </c>
      <c r="LH22" s="252" t="str">
        <f t="shared" si="179"/>
        <v>LL2</v>
      </c>
      <c r="LI22" s="259" t="str">
        <f t="shared" si="180"/>
        <v>=VLOOKUP(A22;'https://rhenusglobal.sharepoint.com/sites/TenderBrita/Freigegebene Dokumente/General/02. Respond Rates and Info/Respond/[CO_BRITA Internal Template v1.0.xlsx]FCL Export'!$A$1:$NJ$176;LL2;0)</v>
      </c>
      <c r="LJ22" s="379"/>
      <c r="LK22" s="333" t="s">
        <v>98</v>
      </c>
      <c r="LL22" s="380" t="s">
        <v>98</v>
      </c>
      <c r="LM22" s="25" t="str">
        <f>IFERROR(IF(OR($I22="",$N22=""),"",'Units of measurement'!$A$2),"")</f>
        <v>/container</v>
      </c>
      <c r="LN22" s="252" t="str">
        <f t="shared" si="181"/>
        <v>LP2</v>
      </c>
      <c r="LO22" s="252" t="str">
        <f t="shared" si="182"/>
        <v>=VLOOKUP(A22;'https://rhenusglobal.sharepoint.com/sites/TenderBrita/Freigegebene Dokumente/General/02. Respond Rates and Info/Respond/[CO_BRITA Internal Template v1.0.xlsx]FCL Export'!$A$1:$NJ$176;LP2;0)</v>
      </c>
      <c r="LP22" s="376"/>
      <c r="LQ22" s="252" t="str">
        <f t="shared" si="183"/>
        <v>LS2</v>
      </c>
      <c r="LR22" s="252" t="str">
        <f t="shared" si="184"/>
        <v>=VLOOKUP(A22;'https://rhenusglobal.sharepoint.com/sites/TenderBrita/Freigegebene Dokumente/General/02. Respond Rates and Info/Respond/[CO_BRITA Internal Template v1.0.xlsx]FCL Export'!$A$1:$NJ$176;LS2;0)</v>
      </c>
      <c r="LS22" s="381" t="s">
        <v>98</v>
      </c>
    </row>
    <row r="23" spans="1:331" ht="15" hidden="1" customHeight="1" x14ac:dyDescent="0.2">
      <c r="A23" s="46">
        <v>1503</v>
      </c>
      <c r="B23" s="250">
        <f>ROW()</f>
        <v>23</v>
      </c>
      <c r="C23" s="41" t="s">
        <v>2523</v>
      </c>
      <c r="D23" s="41" t="s">
        <v>2523</v>
      </c>
      <c r="E23" s="41" t="s">
        <v>2523</v>
      </c>
      <c r="F23" s="55" t="s">
        <v>2286</v>
      </c>
      <c r="G23" s="42" t="s">
        <v>2508</v>
      </c>
      <c r="H23" s="43" t="s">
        <v>172</v>
      </c>
      <c r="I23" s="353" t="s">
        <v>349</v>
      </c>
      <c r="J23" s="357"/>
      <c r="K23" s="47" t="s">
        <v>2293</v>
      </c>
      <c r="L23" s="48" t="s">
        <v>2321</v>
      </c>
      <c r="M23" s="49" t="s">
        <v>172</v>
      </c>
      <c r="N23" s="356" t="s">
        <v>361</v>
      </c>
      <c r="O23" s="50" t="s">
        <v>2458</v>
      </c>
      <c r="P23" s="47" t="s">
        <v>2352</v>
      </c>
      <c r="Q23" s="48" t="s">
        <v>104</v>
      </c>
      <c r="R23" s="51" t="s">
        <v>95</v>
      </c>
      <c r="S23" s="52">
        <v>2</v>
      </c>
      <c r="T23" s="53">
        <f>IFERROR(IF(OR(R23="",S23=""),"",('FCL (No min.)'!S23*VLOOKUP('FCL (No min.)'!R23,containertype_table[#All],2,FALSE))),"")</f>
        <v>2</v>
      </c>
      <c r="U23" s="56">
        <v>10000</v>
      </c>
      <c r="V23" s="55" t="s">
        <v>2498</v>
      </c>
      <c r="W23" s="248" t="s">
        <v>104</v>
      </c>
      <c r="X23" s="337" t="s">
        <v>104</v>
      </c>
      <c r="Y23" s="24" t="s">
        <v>96</v>
      </c>
      <c r="Z23" s="24" t="str">
        <f t="shared" si="14"/>
        <v>A23;'</v>
      </c>
      <c r="AA23" s="251" t="s">
        <v>97</v>
      </c>
      <c r="AB23" s="24" t="str">
        <f t="shared" si="15"/>
        <v>CO</v>
      </c>
      <c r="AC23" s="24" t="str">
        <f t="shared" si="15"/>
        <v>CO</v>
      </c>
      <c r="AD23" s="24" t="str">
        <f t="shared" si="16"/>
        <v>CR</v>
      </c>
      <c r="AE23" s="24" t="s">
        <v>112</v>
      </c>
      <c r="AF23" s="24" t="s">
        <v>113</v>
      </c>
      <c r="AG23" s="201" t="s">
        <v>351</v>
      </c>
      <c r="AH23" s="239" t="s">
        <v>99</v>
      </c>
      <c r="AI23" s="9" t="str">
        <f t="shared" si="17"/>
        <v>⚠</v>
      </c>
      <c r="AJ23" s="238" t="str" cm="1">
        <f t="array" ref="AJ23">IF(OR($I23="",$N23="")," ",_xlfn.IFS($AH23=""," ",$AG23=""," ",AO23=""," ",AO23=" "," ",AND($AH23&lt;&gt;"",$AH23&lt;&gt;" ",$AG23&lt;&gt;"",$AG23&lt;&gt;" ",AO23&lt;&gt;"",AO23&lt;&gt;" "),IF($AH23=$AG23,SUM(AO23,IF(OR(AN23="",AN23=" ",AM23="Included"),0,AN23)),SUM(AO23,IF(OR(AN23="",AN23=" ",AM23="Included"),0,AN23))/VLOOKUP(_xlfn.CONCAT($AH23,"/",$AG23),Currencies!$C$73:$D$955,2,FALSE))))</f>
        <v xml:space="preserve"> </v>
      </c>
      <c r="AK23" s="252" t="str">
        <f t="shared" si="18"/>
        <v>AO2</v>
      </c>
      <c r="AL23" s="259" t="str">
        <f t="shared" si="19"/>
        <v>=VLOOKUP(A23;'https://rhenusglobal.sharepoint.com/sites/TenderBrita/Freigegebene Dokumente/General/02. Respond Rates and Info/Respond/[CO_BRITA Internal Template v1.0.xlsx]FCL Export'!$A$1:$NJ$176;AO2;0)</v>
      </c>
      <c r="AM23" s="331"/>
      <c r="AN23" s="333" t="s">
        <v>98</v>
      </c>
      <c r="AO23" s="332" t="s">
        <v>98</v>
      </c>
      <c r="AP23" s="25" t="str">
        <f>IFERROR(IF(OR($I23="",$N23=""),"",'Units of measurement'!$A$2),"")</f>
        <v>/container</v>
      </c>
      <c r="AQ23" s="252" t="str">
        <f t="shared" si="20"/>
        <v>AS2</v>
      </c>
      <c r="AR23" s="252" t="str">
        <f t="shared" si="21"/>
        <v>=VLOOKUP(A23;'https://rhenusglobal.sharepoint.com/sites/TenderBrita/Freigegebene Dokumente/General/02. Respond Rates and Info/Respond/[CO_BRITA Internal Template v1.0.xlsx]FCL Export'!$A$1:$NJ$176;AS2;0)</v>
      </c>
      <c r="AS23" s="17"/>
      <c r="AT23" s="252" t="str">
        <f t="shared" si="22"/>
        <v>AV2</v>
      </c>
      <c r="AU23" s="252" t="str">
        <f t="shared" si="23"/>
        <v>=VLOOKUP(A23;'https://rhenusglobal.sharepoint.com/sites/TenderBrita/Freigegebene Dokumente/General/02. Respond Rates and Info/Respond/[CO_BRITA Internal Template v1.0.xlsx]FCL Export'!$A$1:$NJ$176;AV2;0)</v>
      </c>
      <c r="AV23" s="170" t="s">
        <v>98</v>
      </c>
      <c r="AW23" s="201" t="s">
        <v>351</v>
      </c>
      <c r="AX23" s="239" t="s">
        <v>99</v>
      </c>
      <c r="AY23" s="9" t="str">
        <f t="shared" si="24"/>
        <v>⚠</v>
      </c>
      <c r="AZ23" s="238" t="str" cm="1">
        <f t="array" ref="AZ23">IF(OR($I23="",$N23="")," ",_xlfn.IFS($AX23=""," ",$AW23=""," ",BC23=""," ",BC23=" "," ",AND($AX23&lt;&gt;"",$AX23&lt;&gt;" ",$AW23&lt;&gt;"",$AW23&lt;&gt;" ",BC23&lt;&gt;"",BC23&lt;&gt;" "),IF($AX23=$AW23,BC23,BC23/VLOOKUP(_xlfn.CONCAT($AX23,"/",$AW23),Currencies!$C$73:$D$955,2,FALSE))))</f>
        <v xml:space="preserve"> </v>
      </c>
      <c r="BA23" s="252" t="str">
        <f t="shared" si="193"/>
        <v>BC2</v>
      </c>
      <c r="BB23" s="252" t="str">
        <f t="shared" si="194"/>
        <v>=VLOOKUP(A23;'https://rhenusglobal.sharepoint.com/sites/TenderBrita/Freigegebene Dokumente/General/02. Respond Rates and Info/Respond/[CO_BRITA Internal Template v1.0.xlsx]FCL Export'!$A$1:$NJ$176;BC2;0)</v>
      </c>
      <c r="BC23" s="8" t="s">
        <v>98</v>
      </c>
      <c r="BD23" s="25" t="str">
        <f>IFERROR(IF(OR($I23="",$N23=""),"",'Units of measurement'!$A$2),"")</f>
        <v>/container</v>
      </c>
      <c r="BE23" s="9" t="str">
        <f t="shared" si="27"/>
        <v>⚠</v>
      </c>
      <c r="BF23" s="238" t="str" cm="1">
        <f t="array" ref="BF23">IF(OR($I23="",$N23="")," ",_xlfn.IFS($AX23=""," ",$AW23=""," ",BI23=""," ",BI23=" "," ",AND($AX23&lt;&gt;"",$AX23&lt;&gt;" ",$AW23&lt;&gt;"",$AW23&lt;&gt;" ",BI23&lt;&gt;"",BI23&lt;&gt;" "),IF($AX23=$AW23,BI23,BI23/VLOOKUP(_xlfn.CONCAT($AX23,"/",$AW23),Currencies!$C$73:$D$955,2,FALSE))))</f>
        <v xml:space="preserve"> </v>
      </c>
      <c r="BG23" s="252" t="str">
        <f t="shared" si="28"/>
        <v>BI2</v>
      </c>
      <c r="BH23" s="252" t="str">
        <f t="shared" si="29"/>
        <v>=VLOOKUP(A23;'https://rhenusglobal.sharepoint.com/sites/TenderBrita/Freigegebene Dokumente/General/02. Respond Rates and Info/Respond/[CO_BRITA Internal Template v1.0.xlsx]FCL Export'!$A$1:$NJ$176;BI2;0)</v>
      </c>
      <c r="BI23" s="8" t="s">
        <v>98</v>
      </c>
      <c r="BJ23" s="25" t="str">
        <f>IFERROR(IF(OR($I23="",$N23=""),"",'Units of measurement'!$A$2),"")</f>
        <v>/container</v>
      </c>
      <c r="BK23" s="9" t="str">
        <f t="shared" si="30"/>
        <v>⚠</v>
      </c>
      <c r="BL23" s="238" t="str" cm="1">
        <f t="array" ref="BL23">IF(OR($I23="",$N23="")," ",_xlfn.IFS($AX23=""," ",$AW23=""," ",BO23=""," ",BO23=" "," ",AND($AX23&lt;&gt;"",$AX23&lt;&gt;" ",$AW23&lt;&gt;"",$AW23&lt;&gt;" ",BO23&lt;&gt;"",BO23&lt;&gt;" "),IF($AX23=$AW23,BO23,BO23/VLOOKUP(_xlfn.CONCAT($AX23,"/",$AW23),Currencies!$C$73:$D$955,2,FALSE))))</f>
        <v xml:space="preserve"> </v>
      </c>
      <c r="BM23" s="252" t="str">
        <f t="shared" si="31"/>
        <v>BO2</v>
      </c>
      <c r="BN23" s="252" t="str">
        <f t="shared" si="32"/>
        <v>=VLOOKUP(A23;'https://rhenusglobal.sharepoint.com/sites/TenderBrita/Freigegebene Dokumente/General/02. Respond Rates and Info/Respond/[CO_BRITA Internal Template v1.0.xlsx]FCL Export'!$A$1:$NJ$176;BO2;0)</v>
      </c>
      <c r="BO23" s="8" t="s">
        <v>98</v>
      </c>
      <c r="BP23" s="25" t="str">
        <f>IFERROR(IF(OR($I23="",$N23=""),"",'Units of measurement'!$A$2),"")</f>
        <v>/container</v>
      </c>
      <c r="BQ23" s="9" t="str">
        <f t="shared" si="33"/>
        <v>⚠</v>
      </c>
      <c r="BR23" s="238" t="str" cm="1">
        <f t="array" ref="BR23">IF(OR($I23="",$N23="")," ",_xlfn.IFS($AX23=""," ",$AW23=""," ",BU23=""," ",BU23=" "," ",AND($AX23&lt;&gt;"",$AX23&lt;&gt;" ",$AW23&lt;&gt;"",$AW23&lt;&gt;" ",BU23&lt;&gt;"",BU23&lt;&gt;" "),IF($AX23=$AW23,BU23,BU23/VLOOKUP(_xlfn.CONCAT($AX23,"/",$AW23),Currencies!$C$73:$D$955,2,FALSE))))</f>
        <v xml:space="preserve"> </v>
      </c>
      <c r="BS23" s="252" t="str">
        <f t="shared" si="34"/>
        <v>BU2</v>
      </c>
      <c r="BT23" s="252" t="str">
        <f t="shared" si="35"/>
        <v>=VLOOKUP(A23;'https://rhenusglobal.sharepoint.com/sites/TenderBrita/Freigegebene Dokumente/General/02. Respond Rates and Info/Respond/[CO_BRITA Internal Template v1.0.xlsx]FCL Export'!$A$1:$NJ$176;BU2;0)</v>
      </c>
      <c r="BU23" s="8" t="s">
        <v>98</v>
      </c>
      <c r="BV23" s="25" t="str">
        <f>IFERROR(IF(OR($I23="",$N23=""),"",'Units of measurement'!$A$2),"")</f>
        <v>/container</v>
      </c>
      <c r="BW23" s="9" t="str">
        <f t="shared" si="36"/>
        <v>⚠</v>
      </c>
      <c r="BX23" s="238" t="str" cm="1">
        <f t="array" ref="BX23">IF(OR($I23="",$N23="")," ",_xlfn.IFS($AX23=""," ",$AW23=""," ",CA23=""," ",CA23=" "," ",AND($AX23&lt;&gt;"",$AX23&lt;&gt;" ",$AW23&lt;&gt;"",$AW23&lt;&gt;" ",CA23&lt;&gt;"",CA23&lt;&gt;" "),IF($AX23=$AW23,CA23,CA23/VLOOKUP(_xlfn.CONCAT($AX23,"/",$AW23),Currencies!$C$73:$D$955,2,FALSE))))</f>
        <v xml:space="preserve"> </v>
      </c>
      <c r="BY23" s="252" t="str">
        <f t="shared" si="37"/>
        <v>CA2</v>
      </c>
      <c r="BZ23" s="252" t="str">
        <f t="shared" si="38"/>
        <v>=VLOOKUP(A23;'https://rhenusglobal.sharepoint.com/sites/TenderBrita/Freigegebene Dokumente/General/02. Respond Rates and Info/Respond/[CO_BRITA Internal Template v1.0.xlsx]FCL Export'!$A$1:$NJ$176;CA2;0)</v>
      </c>
      <c r="CA23" s="8" t="s">
        <v>98</v>
      </c>
      <c r="CB23" s="25" t="str">
        <f>IFERROR(IF(OR($I23="",$N23=""),"",'Units of measurement'!$A$2),"")</f>
        <v>/container</v>
      </c>
      <c r="CC23" s="9" t="str">
        <f t="shared" si="39"/>
        <v>⚠</v>
      </c>
      <c r="CD23" s="238" t="str" cm="1">
        <f t="array" ref="CD23">IF(OR($I23="",$N23="")," ",_xlfn.IFS($AX23=""," ",$AW23=""," ",CG23=""," ",CG23=" "," ",AND($AX23&lt;&gt;"",$AX23&lt;&gt;" ",$AW23&lt;&gt;"",$AW23&lt;&gt;" ",CG23&lt;&gt;"",CG23&lt;&gt;" "),IF($AX23=$AW23,CG23,CG23/VLOOKUP(_xlfn.CONCAT($AX23,"/",$AW23),Currencies!$C$73:$D$955,2,FALSE))))</f>
        <v xml:space="preserve"> </v>
      </c>
      <c r="CE23" s="252" t="str">
        <f t="shared" si="40"/>
        <v>CG2</v>
      </c>
      <c r="CF23" s="252" t="str">
        <f t="shared" si="41"/>
        <v>=VLOOKUP(A23;'https://rhenusglobal.sharepoint.com/sites/TenderBrita/Freigegebene Dokumente/General/02. Respond Rates and Info/Respond/[CO_BRITA Internal Template v1.0.xlsx]FCL Export'!$A$1:$NJ$176;CG2;0)</v>
      </c>
      <c r="CG23" s="8" t="s">
        <v>98</v>
      </c>
      <c r="CH23" s="25" t="str">
        <f>IFERROR(IF(OR($I23="",$N23=""),"",'Units of measurement'!$A$2),"")</f>
        <v>/container</v>
      </c>
      <c r="CI23" s="9" t="str">
        <f t="shared" si="42"/>
        <v>⚠</v>
      </c>
      <c r="CJ23" s="238" t="str" cm="1">
        <f t="array" ref="CJ23">IF(OR($I23="",$N23="")," ",_xlfn.IFS($AX23=""," ",$AW23=""," ",CM23=""," ",CM23=" "," ",AND($AX23&lt;&gt;"",$AX23&lt;&gt;" ",$AW23&lt;&gt;"",$AW23&lt;&gt;" ",CM23&lt;&gt;"",CM23&lt;&gt;" "),IF($AX23=$AW23,CM23,CM23/VLOOKUP(_xlfn.CONCAT($AX23,"/",$AW23),Currencies!$C$73:$D$955,2,FALSE))))</f>
        <v xml:space="preserve"> </v>
      </c>
      <c r="CK23" s="252" t="str">
        <f t="shared" si="43"/>
        <v>CM2</v>
      </c>
      <c r="CL23" s="252" t="str">
        <f t="shared" si="44"/>
        <v>=VLOOKUP(A23;'https://rhenusglobal.sharepoint.com/sites/TenderBrita/Freigegebene Dokumente/General/02. Respond Rates and Info/Respond/[CO_BRITA Internal Template v1.0.xlsx]FCL Export'!$A$1:$NJ$176;CM2;0)</v>
      </c>
      <c r="CM23" s="8" t="s">
        <v>98</v>
      </c>
      <c r="CN23" s="25" t="str">
        <f>IFERROR(IF(OR($I23="",$N23=""),"",'Units of measurement'!$A$2),"")</f>
        <v>/container</v>
      </c>
      <c r="CO23" s="252" t="str">
        <f t="shared" si="45"/>
        <v>CQ2</v>
      </c>
      <c r="CP23" s="252" t="str">
        <f t="shared" si="46"/>
        <v>=VLOOKUP(A23;'https://rhenusglobal.sharepoint.com/sites/TenderBrita/Freigegebene Dokumente/General/02. Respond Rates and Info/Respond/[CO_BRITA Internal Template v1.0.xlsx]FCL Export'!$A$1:$NJ$176;CQ2;0)</v>
      </c>
      <c r="CQ23" s="194"/>
      <c r="CR23" s="9" t="str">
        <f t="shared" si="47"/>
        <v>⚠</v>
      </c>
      <c r="CS23" s="238" t="str" cm="1">
        <f t="array" ref="CS23">IF(OR($I23="",$N23="")," ",_xlfn.IFS($AX23=""," ",$AW23=""," ",CV23=""," ",CV23=" "," ",AND($AX23&lt;&gt;"",$AX23&lt;&gt;" ",$AW23&lt;&gt;"",$AW23&lt;&gt;" ",CV23&lt;&gt;"",CV23&lt;&gt;" "),IF($AX23=$AW23,CV23,CV23/VLOOKUP(_xlfn.CONCAT($AX23,"/",$AW23),Currencies!$C$73:$D$955,2,FALSE))))</f>
        <v xml:space="preserve"> </v>
      </c>
      <c r="CT23" s="252" t="str">
        <f t="shared" si="48"/>
        <v>CV2</v>
      </c>
      <c r="CU23" s="252" t="str">
        <f t="shared" si="49"/>
        <v>=VLOOKUP(A23;'https://rhenusglobal.sharepoint.com/sites/TenderBrita/Freigegebene Dokumente/General/02. Respond Rates and Info/Respond/[CO_BRITA Internal Template v1.0.xlsx]FCL Export'!$A$1:$NJ$176;CV2;0)</v>
      </c>
      <c r="CV23" s="8" t="s">
        <v>98</v>
      </c>
      <c r="CW23" s="25" t="str">
        <f>IFERROR(IF(OR($I23="",$N23=""),"",'Units of measurement'!$A$2),"")</f>
        <v>/container</v>
      </c>
      <c r="CX23" s="11" t="str">
        <f t="shared" si="50"/>
        <v>⚠</v>
      </c>
      <c r="CY23" s="252" t="str">
        <f t="shared" si="51"/>
        <v>DA2</v>
      </c>
      <c r="CZ23" s="252" t="str">
        <f t="shared" si="52"/>
        <v>=VLOOKUP(A23;'https://rhenusglobal.sharepoint.com/sites/TenderBrita/Freigegebene Dokumente/General/02. Respond Rates and Info/Respond/[CO_BRITA Internal Template v1.0.xlsx]FCL Export'!$A$1:$NJ$176;DA2;0)</v>
      </c>
      <c r="DA23" s="10" t="s">
        <v>98</v>
      </c>
      <c r="DB23" s="9" t="str">
        <f t="shared" si="53"/>
        <v/>
      </c>
      <c r="DC23" s="252" t="str">
        <f t="shared" si="54"/>
        <v>DE2</v>
      </c>
      <c r="DD23" s="252" t="str">
        <f t="shared" si="55"/>
        <v>=VLOOKUP(A23;'https://rhenusglobal.sharepoint.com/sites/TenderBrita/Freigegebene Dokumente/General/02. Respond Rates and Info/Respond/[CO_BRITA Internal Template v1.0.xlsx]FCL Export'!$A$1:$NJ$176;DE2;0)</v>
      </c>
      <c r="DE23" s="8" t="s">
        <v>98</v>
      </c>
      <c r="DF23" s="252" t="str">
        <f t="shared" si="56"/>
        <v>DH2</v>
      </c>
      <c r="DG23" s="252" t="str">
        <f t="shared" si="57"/>
        <v>=VLOOKUP(A23;'https://rhenusglobal.sharepoint.com/sites/TenderBrita/Freigegebene Dokumente/General/02. Respond Rates and Info/Respond/[CO_BRITA Internal Template v1.0.xlsx]FCL Export'!$A$1:$NJ$176;DH2;0)</v>
      </c>
      <c r="DH23" s="164"/>
      <c r="DI23" s="252" t="str">
        <f t="shared" si="58"/>
        <v>DK2</v>
      </c>
      <c r="DJ23" s="252" t="str">
        <f t="shared" si="59"/>
        <v>=VLOOKUP(A23;'https://rhenusglobal.sharepoint.com/sites/TenderBrita/Freigegebene Dokumente/General/02. Respond Rates and Info/Respond/[CO_BRITA Internal Template v1.0.xlsx]FCL Export'!$A$1:$NJ$176;DK2;0)</v>
      </c>
      <c r="DK23" s="17"/>
      <c r="DL23" s="9" t="str">
        <f t="shared" si="60"/>
        <v/>
      </c>
      <c r="DM23" s="252" t="str">
        <f t="shared" si="61"/>
        <v>DO2</v>
      </c>
      <c r="DN23" s="252" t="str">
        <f t="shared" si="62"/>
        <v>=VLOOKUP(A23;'https://rhenusglobal.sharepoint.com/sites/TenderBrita/Freigegebene Dokumente/General/02. Respond Rates and Info/Respond/[CO_BRITA Internal Template v1.0.xlsx]FCL Export'!$A$1:$NJ$176;DO2;0)</v>
      </c>
      <c r="DO23" s="8" t="s">
        <v>98</v>
      </c>
      <c r="DP23" s="252" t="str">
        <f t="shared" si="63"/>
        <v>DR2</v>
      </c>
      <c r="DQ23" s="252" t="str">
        <f t="shared" si="64"/>
        <v>=VLOOKUP(A23;'https://rhenusglobal.sharepoint.com/sites/TenderBrita/Freigegebene Dokumente/General/02. Respond Rates and Info/Respond/[CO_BRITA Internal Template v1.0.xlsx]FCL Export'!$A$1:$NJ$176;DR2;0)</v>
      </c>
      <c r="DR23" s="163"/>
      <c r="DS23" s="252" t="str">
        <f t="shared" si="65"/>
        <v>DU2</v>
      </c>
      <c r="DT23" s="252" t="str">
        <f t="shared" si="66"/>
        <v>=VLOOKUP(A23;'https://rhenusglobal.sharepoint.com/sites/TenderBrita/Freigegebene Dokumente/General/02. Respond Rates and Info/Respond/[CO_BRITA Internal Template v1.0.xlsx]FCL Export'!$A$1:$NJ$176;DU2;0)</v>
      </c>
      <c r="DU23" s="18"/>
      <c r="DV23" s="201" t="str">
        <f t="shared" si="67"/>
        <v>USD</v>
      </c>
      <c r="DW23" s="239" t="s">
        <v>99</v>
      </c>
      <c r="DX23" s="11" t="str">
        <f t="shared" si="68"/>
        <v>⚠</v>
      </c>
      <c r="DY23" s="252" t="str">
        <f t="shared" si="69"/>
        <v>EA2</v>
      </c>
      <c r="DZ23" s="252" t="str">
        <f t="shared" si="70"/>
        <v>=VLOOKUP(A23;'https://rhenusglobal.sharepoint.com/sites/TenderBrita/Freigegebene Dokumente/General/02. Respond Rates and Info/Respond/[CO_BRITA Internal Template v1.0.xlsx]FCL Export'!$A$1:$NJ$176;EA2;0)</v>
      </c>
      <c r="EA23" s="15"/>
      <c r="EB23" s="11" t="str">
        <f t="shared" si="71"/>
        <v>⚠</v>
      </c>
      <c r="EC23" s="252" t="str">
        <f t="shared" si="72"/>
        <v>EE2</v>
      </c>
      <c r="ED23" s="252" t="str">
        <f t="shared" si="73"/>
        <v>=VLOOKUP(A23;'https://rhenusglobal.sharepoint.com/sites/TenderBrita/Freigegebene Dokumente/General/02. Respond Rates and Info/Respond/[CO_BRITA Internal Template v1.0.xlsx]FCL Export'!$A$1:$NJ$176;EE2;0)</v>
      </c>
      <c r="EE23" s="16"/>
      <c r="EF23" s="9" t="str">
        <f t="shared" si="74"/>
        <v>⚠</v>
      </c>
      <c r="EG23" s="252" t="str">
        <f t="shared" si="75"/>
        <v>EI2</v>
      </c>
      <c r="EH23" s="252" t="str">
        <f t="shared" si="76"/>
        <v>=VLOOKUP(A23;'https://rhenusglobal.sharepoint.com/sites/TenderBrita/Freigegebene Dokumente/General/02. Respond Rates and Info/Respond/[CO_BRITA Internal Template v1.0.xlsx]FCL Export'!$A$1:$NJ$176;EI2;0)</v>
      </c>
      <c r="EI23" s="33"/>
      <c r="EJ23" s="252" t="str">
        <f t="shared" si="77"/>
        <v>EL2</v>
      </c>
      <c r="EK23" s="252" t="str">
        <f t="shared" si="78"/>
        <v>=VLOOKUP(A23;'https://rhenusglobal.sharepoint.com/sites/TenderBrita/Freigegebene Dokumente/General/02. Respond Rates and Info/Respond/[CO_BRITA Internal Template v1.0.xlsx]FCL Export'!$A$1:$NJ$176;EL2;0)</v>
      </c>
      <c r="EL23" s="33"/>
      <c r="EM23" s="252" t="str">
        <f t="shared" si="79"/>
        <v>EO2</v>
      </c>
      <c r="EN23" s="252" t="str">
        <f t="shared" si="80"/>
        <v>=VLOOKUP(A23;'https://rhenusglobal.sharepoint.com/sites/TenderBrita/Freigegebene Dokumente/General/02. Respond Rates and Info/Respond/[CO_BRITA Internal Template v1.0.xlsx]FCL Export'!$A$1:$NJ$176;EO2;0)</v>
      </c>
      <c r="EO23" s="35"/>
      <c r="EP23" s="11" t="str">
        <f t="shared" si="81"/>
        <v>⚠</v>
      </c>
      <c r="EQ23" s="252" t="str">
        <f t="shared" si="82"/>
        <v>ES2</v>
      </c>
      <c r="ER23" s="252" t="str">
        <f t="shared" si="83"/>
        <v>=VLOOKUP(A23;'https://rhenusglobal.sharepoint.com/sites/TenderBrita/Freigegebene Dokumente/General/02. Respond Rates and Info/Respond/[CO_BRITA Internal Template v1.0.xlsx]FCL Export'!$A$1:$NJ$176;ES2;0)</v>
      </c>
      <c r="ES23" s="12" t="s">
        <v>98</v>
      </c>
      <c r="ET23" s="199" t="s">
        <v>98</v>
      </c>
      <c r="EU23" s="9" t="str">
        <f t="shared" si="84"/>
        <v>⚠</v>
      </c>
      <c r="EV23" s="252" t="str">
        <f t="shared" si="85"/>
        <v>EX2</v>
      </c>
      <c r="EW23" s="252" t="str">
        <f t="shared" si="86"/>
        <v>=VLOOKUP(A23;'https://rhenusglobal.sharepoint.com/sites/TenderBrita/Freigegebene Dokumente/General/02. Respond Rates and Info/Respond/[CO_BRITA Internal Template v1.0.xlsx]FCL Export'!$A$1:$NJ$176;EX2;0)</v>
      </c>
      <c r="EX23" s="166" t="s">
        <v>98</v>
      </c>
      <c r="EY23" s="9" t="str">
        <f t="shared" si="87"/>
        <v>⚠</v>
      </c>
      <c r="EZ23" s="252" t="str">
        <f t="shared" si="88"/>
        <v>FB2</v>
      </c>
      <c r="FA23" s="252" t="str">
        <f t="shared" si="89"/>
        <v>=VLOOKUP(A23;'https://rhenusglobal.sharepoint.com/sites/TenderBrita/Freigegebene Dokumente/General/02. Respond Rates and Info/Respond/[CO_BRITA Internal Template v1.0.xlsx]FCL Export'!$A$1:$NJ$176;FB2;0)</v>
      </c>
      <c r="FB23" s="23"/>
      <c r="FC23" s="252" t="str">
        <f t="shared" si="90"/>
        <v>FE2</v>
      </c>
      <c r="FD23" s="252" t="str">
        <f t="shared" si="91"/>
        <v>=VLOOKUP(A23;'https://rhenusglobal.sharepoint.com/sites/TenderBrita/Freigegebene Dokumente/General/02. Respond Rates and Info/Respond/[CO_BRITA Internal Template v1.0.xlsx]FCL Export'!$A$1:$NJ$176;FE2;0)</v>
      </c>
      <c r="FE23" s="29"/>
      <c r="FF23" s="252" t="str">
        <f t="shared" si="92"/>
        <v>FH2</v>
      </c>
      <c r="FG23" s="252" t="str">
        <f t="shared" si="93"/>
        <v>=VLOOKUP(A23;'https://rhenusglobal.sharepoint.com/sites/TenderBrita/Freigegebene Dokumente/General/02. Respond Rates and Info/Respond/[CO_BRITA Internal Template v1.0.xlsx]FCL Export'!$A$1:$NJ$176;FH2;0)</v>
      </c>
      <c r="FH23" s="29"/>
      <c r="FI23" s="200" t="s">
        <v>100</v>
      </c>
      <c r="FJ23" s="9" t="str">
        <f t="shared" si="94"/>
        <v>⚠</v>
      </c>
      <c r="FK23" s="252" t="str">
        <f t="shared" si="95"/>
        <v>FM2</v>
      </c>
      <c r="FL23" s="252" t="str">
        <f t="shared" si="96"/>
        <v>=VLOOKUP(A23;'https://rhenusglobal.sharepoint.com/sites/TenderBrita/Freigegebene Dokumente/General/02. Respond Rates and Info/Respond/[CO_BRITA Internal Template v1.0.xlsx]FCL Export'!$A$1:$NJ$176;FM2;0)</v>
      </c>
      <c r="FM23" s="12" t="s">
        <v>98</v>
      </c>
      <c r="FN23" s="26" t="s">
        <v>98</v>
      </c>
      <c r="FO23" s="28" t="s">
        <v>98</v>
      </c>
      <c r="FP23" s="339" t="s">
        <v>98</v>
      </c>
      <c r="FQ23" s="339" t="s">
        <v>98</v>
      </c>
      <c r="FR23" s="9" t="str">
        <f t="shared" si="97"/>
        <v>⚠</v>
      </c>
      <c r="FS23" s="238" t="str" cm="1">
        <f t="array" ref="FS23">IF(OR($I23="",$N23="")," ",_xlfn.IFS($DW23=""," ",$DV23=""," ",FV23=""," ",FV23=" "," ",AND($DW23&lt;&gt;"",$DW23&lt;&gt;" ",$DV23&lt;&gt;"",$DV23&lt;&gt;" ",FV23&lt;&gt;"",FV23&lt;&gt;" "),IF($DW23=$DV23,FV23,FV23/VLOOKUP(_xlfn.CONCAT($DW23,"/",$DV23),Currencies!$C$73:$D$955,2,FALSE))))</f>
        <v xml:space="preserve"> </v>
      </c>
      <c r="FT23" s="252" t="str">
        <f t="shared" si="98"/>
        <v>FV2</v>
      </c>
      <c r="FU23" s="252" t="str">
        <f t="shared" si="99"/>
        <v>=VLOOKUP(A23;'https://rhenusglobal.sharepoint.com/sites/TenderBrita/Freigegebene Dokumente/General/02. Respond Rates and Info/Respond/[CR_BRITA Internal Template v1.0.xlsx]FCL Import'!$A$1:$NJ$176;FV2;0)</v>
      </c>
      <c r="FV23" s="8" t="s">
        <v>98</v>
      </c>
      <c r="FW23" s="25" t="s">
        <v>2549</v>
      </c>
      <c r="FX23" s="9" t="str">
        <f t="shared" si="100"/>
        <v>⚠</v>
      </c>
      <c r="FY23" s="252" t="str">
        <f t="shared" si="101"/>
        <v>GA2</v>
      </c>
      <c r="FZ23" s="252" t="str">
        <f t="shared" si="102"/>
        <v>=VLOOKUP(A23;'https://rhenusglobal.sharepoint.com/sites/TenderBrita/Freigegebene Dokumente/General/02. Respond Rates and Info/Respond/[CO_BRITA Internal Template v1.0.xlsx]FCL Export'!$A$1:$NJ$176;GA2;0)</v>
      </c>
      <c r="GA23" s="12" t="s">
        <v>98</v>
      </c>
      <c r="GB23" s="26" t="s">
        <v>98</v>
      </c>
      <c r="GC23" s="28" t="s">
        <v>98</v>
      </c>
      <c r="GD23" s="339" t="s">
        <v>98</v>
      </c>
      <c r="GE23" s="339" t="s">
        <v>98</v>
      </c>
      <c r="GF23" s="9" t="str">
        <f t="shared" si="103"/>
        <v>⚠</v>
      </c>
      <c r="GG23" s="238" t="str" cm="1">
        <f t="array" ref="GG23">IF(OR($I23="",$N23="")," ",_xlfn.IFS($DW23=""," ",$DV23=""," ",GJ23=""," ",GJ23=" "," ",AND($DW23&lt;&gt;"",$DW23&lt;&gt;" ",$DV23&lt;&gt;"",$DV23&lt;&gt;" ",GJ23&lt;&gt;"",GJ23&lt;&gt;" "),IF($DW23=$DV23,GJ23,GJ23/VLOOKUP(_xlfn.CONCAT($DW23,"/",$DV23),Currencies!$C$73:$D$955,2,FALSE))))</f>
        <v xml:space="preserve"> </v>
      </c>
      <c r="GH23" s="252" t="str">
        <f t="shared" si="104"/>
        <v>GJ2</v>
      </c>
      <c r="GI23" s="252" t="str">
        <f t="shared" si="105"/>
        <v>=VLOOKUP(A23;'https://rhenusglobal.sharepoint.com/sites/TenderBrita/Freigegebene Dokumente/General/02. Respond Rates and Info/Respond/[CR_BRITA Internal Template v1.0.xlsx]FCL Import'!$A$1:$NJ$176;GJ2;0)</v>
      </c>
      <c r="GJ23" s="8" t="s">
        <v>98</v>
      </c>
      <c r="GK23" s="25" t="s">
        <v>2549</v>
      </c>
      <c r="GL23" s="11" t="str">
        <f t="shared" si="106"/>
        <v>⚠</v>
      </c>
      <c r="GM23" s="238" t="str" cm="1">
        <f t="array" ref="GM23">IF(OR($I23="",$N23="")," ",_xlfn.IFS($DW23=""," ",$DV23=""," ",GP23=""," ",GP23=" "," ",AND($DW23&lt;&gt;"",$DW23&lt;&gt;" ",$DV23&lt;&gt;"",$DV23&lt;&gt;" ",GP23&lt;&gt;"",GP23&lt;&gt;" "),IF($DW23=$DV23,GP23,GP23/VLOOKUP(_xlfn.CONCAT($DW23,"/",$DV23),Currencies!$C$73:$D$955,2,FALSE))))</f>
        <v xml:space="preserve"> </v>
      </c>
      <c r="GN23" s="252" t="str">
        <f t="shared" si="107"/>
        <v>GP2</v>
      </c>
      <c r="GO23" s="252" t="str">
        <f t="shared" si="108"/>
        <v>=VLOOKUP(A23;'https://rhenusglobal.sharepoint.com/sites/TenderBrita/Freigegebene Dokumente/General/02. Respond Rates and Info/Respond/[CO_BRITA Internal Template v1.0.xlsx]FCL Export'!$A$1:$NJ$176;GP2;0)</v>
      </c>
      <c r="GP23" s="8" t="s">
        <v>98</v>
      </c>
      <c r="GQ23" s="25" t="str">
        <f>IFERROR(IF(OR($I23="",$N23=""),"",'Units of measurement'!$A$2),"")</f>
        <v>/container</v>
      </c>
      <c r="GR23" s="252" t="str">
        <f t="shared" si="109"/>
        <v>GT2</v>
      </c>
      <c r="GS23" s="252" t="str">
        <f t="shared" si="110"/>
        <v>=VLOOKUP(A23;'https://rhenusglobal.sharepoint.com/sites/TenderBrita/Freigegebene Dokumente/General/02. Respond Rates and Info/Respond/[CO_BRITA Internal Template v1.0.xlsx]FCL Export'!$A$1:$NJ$176;GT2;0)</v>
      </c>
      <c r="GT23" s="31" t="s">
        <v>98</v>
      </c>
      <c r="GU23" s="252" t="str">
        <f t="shared" si="111"/>
        <v>GW2</v>
      </c>
      <c r="GV23" s="252" t="str">
        <f t="shared" si="112"/>
        <v>=VLOOKUP(A23;'https://rhenusglobal.sharepoint.com/sites/TenderBrita/Freigegebene Dokumente/General/02. Respond Rates and Info/Respond/[CO_BRITA Internal Template v1.0.xlsx]FCL Export'!$A$1:$NJ$176;GW2;0)</v>
      </c>
      <c r="GW23" s="32" t="s">
        <v>98</v>
      </c>
      <c r="GX23" s="11" t="str">
        <f t="shared" si="113"/>
        <v>⚠</v>
      </c>
      <c r="GY23" s="238" t="str" cm="1">
        <f t="array" ref="GY23">IF(OR($I23="",$N23="")," ",_xlfn.IFS($DW23=""," ",$DV23=""," ",HE23=""," ",HE23=" "," ",AND($DW23&lt;&gt;"",$DW23&lt;&gt;" ",$DV23&lt;&gt;"",$DV23&lt;&gt;" ",HE23&lt;&gt;"",HE23&lt;&gt;" "),IF($DW23=$DV23,HE23,HE23/VLOOKUP(_xlfn.CONCAT($DW23,"/",$DV23),Currencies!$C$73:$D$955,2,FALSE))))</f>
        <v xml:space="preserve"> </v>
      </c>
      <c r="GZ23" s="252" t="str">
        <f t="shared" si="114"/>
        <v>HB2</v>
      </c>
      <c r="HA23" s="252" t="str">
        <f t="shared" si="115"/>
        <v>=VLOOKUP(A23;'https://rhenusglobal.sharepoint.com/sites/TenderBrita/Freigegebene Dokumente/General/02. Respond Rates and Info/Respond/[CO_BRITA Internal Template v1.0.xlsx]FCL Export'!$A$1:$NJ$176;HB2;0)</v>
      </c>
      <c r="HB23" s="15"/>
      <c r="HC23" s="252" t="str">
        <f t="shared" si="116"/>
        <v>HE2</v>
      </c>
      <c r="HD23" s="252" t="str">
        <f t="shared" si="117"/>
        <v>=VLOOKUP(A23;'https://rhenusglobal.sharepoint.com/sites/TenderBrita/Freigegebene Dokumente/General/02. Respond Rates and Info/Respond/[CO_BRITA Internal Template v1.0.xlsx]FCL Export'!$A$1:$NJ$176;HE2;0)</v>
      </c>
      <c r="HE23" s="8" t="s">
        <v>98</v>
      </c>
      <c r="HF23" s="252" t="str">
        <f t="shared" si="118"/>
        <v>HH2</v>
      </c>
      <c r="HG23" s="252" t="str">
        <f t="shared" si="119"/>
        <v>=VLOOKUP(A23;'https://rhenusglobal.sharepoint.com/sites/TenderBrita/Freigegebene Dokumente/General/02. Respond Rates and Info/Respond/[CO_BRITA Internal Template v1.0.xlsx]FCL Export'!$A$1:$NJ$176;HH2;0)</v>
      </c>
      <c r="HH23" s="25" t="str">
        <f>IFERROR(IF(OR($I23="",$N23=""),"",'Units of measurement'!$A$2),"")</f>
        <v>/container</v>
      </c>
      <c r="HI23" s="252" t="str">
        <f t="shared" si="120"/>
        <v>HK2</v>
      </c>
      <c r="HJ23" s="252" t="str">
        <f t="shared" si="121"/>
        <v>=VLOOKUP(A23;'https://rhenusglobal.sharepoint.com/sites/TenderBrita/Freigegebene Dokumente/General/02. Respond Rates and Info/Respond/[CO_BRITA Internal Template v1.0.xlsx]FCL Export'!$A$1:$NJ$176;HK2;0)</v>
      </c>
      <c r="HK23" s="31" t="str">
        <f t="shared" si="122"/>
        <v xml:space="preserve"> </v>
      </c>
      <c r="HL23" s="252" t="str">
        <f t="shared" si="123"/>
        <v>HN2</v>
      </c>
      <c r="HM23" s="252" t="str">
        <f t="shared" si="124"/>
        <v>=VLOOKUP(A23;'https://rhenusglobal.sharepoint.com/sites/TenderBrita/Freigegebene Dokumente/General/02. Respond Rates and Info/Respond/[CO_BRITA Internal Template v1.0.xlsx]FCL Export'!$A$1:$NJ$176;HN2;0)</v>
      </c>
      <c r="HN23" s="32" t="str">
        <f t="shared" si="125"/>
        <v xml:space="preserve"> </v>
      </c>
      <c r="HO23" s="11" t="str">
        <f t="shared" si="126"/>
        <v>⚠</v>
      </c>
      <c r="HP23" s="238" t="str" cm="1">
        <f t="array" ref="HP23">IF(OR($I23="",$N23="")," ",_xlfn.IFS($DW23=""," ",$DV23=""," ",HV23=""," ",HV23=" "," ",AND($DW23&lt;&gt;"",$DW23&lt;&gt;" ",$DV23&lt;&gt;"",$DV23&lt;&gt;" ",HV23&lt;&gt;"",HV23&lt;&gt;" "),IF($DW23=$DV23,HV23,HV23/VLOOKUP(_xlfn.CONCAT($DW23,"/",$DV23),Currencies!$C$73:$D$955,2,FALSE))))</f>
        <v xml:space="preserve"> </v>
      </c>
      <c r="HQ23" s="252" t="str">
        <f t="shared" si="127"/>
        <v>HS2</v>
      </c>
      <c r="HR23" s="252" t="str">
        <f t="shared" si="128"/>
        <v>=VLOOKUP(A23;'https://rhenusglobal.sharepoint.com/sites/TenderBrita/Freigegebene Dokumente/General/02. Respond Rates and Info/Respond/[CO_BRITA Internal Template v1.0.xlsx]FCL Export'!$A$1:$NJ$176;HS2;0)</v>
      </c>
      <c r="HS23" s="15"/>
      <c r="HT23" s="252" t="str">
        <f t="shared" si="129"/>
        <v>HV2</v>
      </c>
      <c r="HU23" s="252" t="str">
        <f t="shared" si="130"/>
        <v>=VLOOKUP(A23;'https://rhenusglobal.sharepoint.com/sites/TenderBrita/Freigegebene Dokumente/General/02. Respond Rates and Info/Respond/[CO_BRITA Internal Template v1.0.xlsx]FCL Export'!$A$1:$NJ$176;HV2;0)</v>
      </c>
      <c r="HV23" s="8" t="s">
        <v>98</v>
      </c>
      <c r="HW23" s="252" t="str">
        <f t="shared" si="131"/>
        <v>HY2</v>
      </c>
      <c r="HX23" s="252" t="str">
        <f t="shared" si="132"/>
        <v>=VLOOKUP(A23;'https://rhenusglobal.sharepoint.com/sites/TenderBrita/Freigegebene Dokumente/General/02. Respond Rates and Info/Respond/[CO_BRITA Internal Template v1.0.xlsx]FCL Export'!$A$1:$NJ$176;HY2;0)</v>
      </c>
      <c r="HY23" s="25" t="str">
        <f>IFERROR(IF(OR($I23="",$N23=""),"",'Units of measurement'!$A$2),"")</f>
        <v>/container</v>
      </c>
      <c r="HZ23" s="252" t="str">
        <f t="shared" si="133"/>
        <v>IB2</v>
      </c>
      <c r="IA23" s="252" t="str">
        <f t="shared" si="134"/>
        <v>=VLOOKUP(A23;'https://rhenusglobal.sharepoint.com/sites/TenderBrita/Freigegebene Dokumente/General/02. Respond Rates and Info/Respond/[CO_BRITA Internal Template v1.0.xlsx]FCL Export'!$A$1:$NJ$176;IB2;0)</v>
      </c>
      <c r="IB23" s="31" t="str">
        <f t="shared" si="135"/>
        <v xml:space="preserve"> </v>
      </c>
      <c r="IC23" s="252" t="str">
        <f t="shared" si="136"/>
        <v>IE2</v>
      </c>
      <c r="ID23" s="252" t="str">
        <f t="shared" si="137"/>
        <v>=VLOOKUP(A23;'https://rhenusglobal.sharepoint.com/sites/TenderBrita/Freigegebene Dokumente/General/02. Respond Rates and Info/Respond/[CO_BRITA Internal Template v1.0.xlsx]FCL Export'!$A$1:$NJ$176;IE2;0)</v>
      </c>
      <c r="IE23" s="32" t="str">
        <f t="shared" si="138"/>
        <v xml:space="preserve"> </v>
      </c>
      <c r="IF23" s="9" t="str">
        <f t="shared" si="139"/>
        <v/>
      </c>
      <c r="IG23" s="252" t="str">
        <f t="shared" si="140"/>
        <v>II2</v>
      </c>
      <c r="IH23" s="252" t="str">
        <f t="shared" si="141"/>
        <v>=VLOOKUP(A23;'https://rhenusglobal.sharepoint.com/sites/TenderBrita/Freigegebene Dokumente/General/02. Respond Rates and Info/Respond/[CO_BRITA Internal Template v1.0.xlsx]FCL Export'!$A$1:$NJ$176;II2;0)</v>
      </c>
      <c r="II23" s="8" t="s">
        <v>98</v>
      </c>
      <c r="IJ23" s="252" t="str">
        <f t="shared" si="142"/>
        <v>IL2</v>
      </c>
      <c r="IK23" s="252" t="str">
        <f t="shared" si="143"/>
        <v>=VLOOKUP(A23;'https://rhenusglobal.sharepoint.com/sites/TenderBrita/Freigegebene Dokumente/General/02. Respond Rates and Info/Respond/[CO_BRITA Internal Template v1.0.xlsx]FCL Export'!$A$1:$NJ$176;IL2;0)</v>
      </c>
      <c r="IL23" s="164"/>
      <c r="IM23" s="252" t="str">
        <f t="shared" si="144"/>
        <v>IO2</v>
      </c>
      <c r="IN23" s="252" t="str">
        <f t="shared" si="145"/>
        <v>=VLOOKUP(A23;'https://rhenusglobal.sharepoint.com/sites/TenderBrita/Freigegebene Dokumente/General/02. Respond Rates and Info/Respond/[CO_BRITA Internal Template v1.0.xlsx]FCL Export'!$A$1:$NJ$176;IO2;0)</v>
      </c>
      <c r="IO23" s="17"/>
      <c r="IP23" s="9" t="str">
        <f t="shared" si="146"/>
        <v/>
      </c>
      <c r="IQ23" s="252" t="str">
        <f t="shared" si="147"/>
        <v>IS2</v>
      </c>
      <c r="IR23" s="252" t="str">
        <f t="shared" si="148"/>
        <v>=VLOOKUP(A23;'https://rhenusglobal.sharepoint.com/sites/TenderBrita/Freigegebene Dokumente/General/02. Respond Rates and Info/Respond/[CO_BRITA Internal Template v1.0.xlsx]FCL Export'!$A$1:$NJ$176;IS2;0)</v>
      </c>
      <c r="IS23" s="8" t="s">
        <v>98</v>
      </c>
      <c r="IT23" s="252" t="str">
        <f t="shared" si="149"/>
        <v>IV2</v>
      </c>
      <c r="IU23" s="252" t="str">
        <f t="shared" si="150"/>
        <v>=VLOOKUP(A23;'https://rhenusglobal.sharepoint.com/sites/TenderBrita/Freigegebene Dokumente/General/02. Respond Rates and Info/Respond/[CO_BRITA Internal Template v1.0.xlsx]FCL Export'!$A$1:$NJ$176;IV2;0)</v>
      </c>
      <c r="IV23" s="164"/>
      <c r="IW23" s="252" t="str">
        <f t="shared" si="151"/>
        <v>IY2</v>
      </c>
      <c r="IX23" s="252" t="str">
        <f t="shared" si="152"/>
        <v>=VLOOKUP(A23;'https://rhenusglobal.sharepoint.com/sites/TenderBrita/Freigegebene Dokumente/General/02. Respond Rates and Info/Respond/[CO_BRITA Internal Template v1.0.xlsx]FCL Export'!$A$1:$NJ$176;IY2;0)</v>
      </c>
      <c r="IY23" s="19"/>
      <c r="IZ23" s="201" t="s">
        <v>363</v>
      </c>
      <c r="JA23" s="239" t="s">
        <v>99</v>
      </c>
      <c r="JB23" s="9" t="s">
        <v>2517</v>
      </c>
      <c r="JC23" s="238" t="str" cm="1">
        <f t="array" ref="JC23">IF(OR($I23="",$N23="")," ",_xlfn.IFS($JA23=""," ",$IZ23=""," ",JF23=""," ",JF23=" "," ",AND($JA23&lt;&gt;"",$JA23&lt;&gt;" ",$IZ23&lt;&gt;"",$IZ23&lt;&gt;" ",JF23&lt;&gt;"",JF23&lt;&gt;" "),IF($JA23=$IZ23,JF23,JF23/VLOOKUP(_xlfn.CONCAT($JA23,"/",$IZ23),Currencies!$C$73:$D$955,2,FALSE))))</f>
        <v xml:space="preserve"> </v>
      </c>
      <c r="JD23" s="252" t="str">
        <f t="shared" si="153"/>
        <v>JF2</v>
      </c>
      <c r="JE23" s="252" t="str">
        <f t="shared" si="154"/>
        <v>=VLOOKUP(A23;'https://rhenusglobal.sharepoint.com/sites/TenderBrita/Freigegebene Dokumente/General/02. Respond Rates and Info/Respond/[CR_BRITA Internal Template v1.0.xlsx]FCL Import'!$A$1:$NJ$176;JF2;0)</v>
      </c>
      <c r="JF23" s="362" t="s">
        <v>98</v>
      </c>
      <c r="JG23" s="25" t="str">
        <f>IFERROR(IF(OR($I23="",$N23=""),"",'Units of measurement'!$A$2),"")</f>
        <v>/container</v>
      </c>
      <c r="JH23" s="9" t="s">
        <v>2517</v>
      </c>
      <c r="JI23" s="238" t="str" cm="1">
        <f t="array" ref="JI23">IF(OR($I23="",$N23="")," ",_xlfn.IFS($JA23=""," ",$IZ23=""," ",JL23=""," ",JL23=" "," ",AND($JA23&lt;&gt;"",$JA23&lt;&gt;" ",$IZ23&lt;&gt;"",$IZ23&lt;&gt;" ",JL23&lt;&gt;"",JL23&lt;&gt;" "),IF($JA23=$IZ23,JL23,JL23/VLOOKUP(_xlfn.CONCAT($JA23,"/",$IZ23),Currencies!$C$73:$D$955,2,FALSE))))</f>
        <v xml:space="preserve"> </v>
      </c>
      <c r="JJ23" s="252" t="str">
        <f t="shared" si="155"/>
        <v>JL2</v>
      </c>
      <c r="JK23" s="252" t="str">
        <f t="shared" si="156"/>
        <v>=VLOOKUP(A23;'https://rhenusglobal.sharepoint.com/sites/TenderBrita/Freigegebene Dokumente/General/02. Respond Rates and Info/Respond/[CR_BRITA Internal Template v1.0.xlsx]FCL Import'!$A$1:$NJ$176;JL2;0)</v>
      </c>
      <c r="JL23" s="372" t="s">
        <v>98</v>
      </c>
      <c r="JM23" s="25" t="str">
        <f>IFERROR(IF(OR($I23="",$N23=""),"",'Units of measurement'!$A$2),"")</f>
        <v>/container</v>
      </c>
      <c r="JN23" s="9" t="s">
        <v>2517</v>
      </c>
      <c r="JO23" s="238" t="str" cm="1">
        <f t="array" ref="JO23">IF(OR($I23="",$N23="")," ",_xlfn.IFS($JA23=""," ",$IZ23=""," ",JR23=""," ",JR23=" "," ",AND($JA23&lt;&gt;"",$JA23&lt;&gt;" ",$IZ23&lt;&gt;"",$IZ23&lt;&gt;" ",JR23&lt;&gt;"",JR23&lt;&gt;" "),IF($JA23=$IZ23,JR23,JR23/VLOOKUP(_xlfn.CONCAT($JA23,"/",$IZ23),Currencies!$C$73:$D$955,2,FALSE))))</f>
        <v xml:space="preserve"> </v>
      </c>
      <c r="JP23" s="252" t="str">
        <f t="shared" si="157"/>
        <v>JR2</v>
      </c>
      <c r="JQ23" s="252" t="str">
        <f t="shared" si="158"/>
        <v>=VLOOKUP(A23;'https://rhenusglobal.sharepoint.com/sites/TenderBrita/Freigegebene Dokumente/General/02. Respond Rates and Info/Respond/[CR_BRITA Internal Template v1.0.xlsx]FCL Import'!$A$1:$NJ$176;JR2;0)</v>
      </c>
      <c r="JR23" s="372" t="s">
        <v>98</v>
      </c>
      <c r="JS23" s="25" t="str">
        <f>IFERROR(IF(OR($I23="",$N23=""),"",'Units of measurement'!$A$2),"")</f>
        <v>/container</v>
      </c>
      <c r="JT23" s="9" t="s">
        <v>2517</v>
      </c>
      <c r="JU23" s="238" t="str" cm="1">
        <f t="array" ref="JU23">IF(OR($I23="",$N23="")," ",_xlfn.IFS($JA23=""," ",$IZ23=""," ",JX23=""," ",JX23=" "," ",AND($JA23&lt;&gt;"",$JA23&lt;&gt;" ",$IZ23&lt;&gt;"",$IZ23&lt;&gt;" ",JX23&lt;&gt;"",JX23&lt;&gt;" "),IF($JA23=$IZ23,JX23,JX23/VLOOKUP(_xlfn.CONCAT($JA23,"/",$IZ23),Currencies!$C$73:$D$955,2,FALSE))))</f>
        <v xml:space="preserve"> </v>
      </c>
      <c r="JV23" s="252" t="str">
        <f t="shared" si="159"/>
        <v>JX2</v>
      </c>
      <c r="JW23" s="252" t="str">
        <f t="shared" si="160"/>
        <v>=VLOOKUP(A23;'https://rhenusglobal.sharepoint.com/sites/TenderBrita/Freigegebene Dokumente/General/02. Respond Rates and Info/Respond/[CR_BRITA Internal Template v1.0.xlsx]FCL Import'!$A$1:$NJ$176;JX2;0)</v>
      </c>
      <c r="JX23" s="372" t="s">
        <v>98</v>
      </c>
      <c r="JY23" s="25" t="str">
        <f>IFERROR(IF(OR($I23="",$N23=""),"",'Units of measurement'!$A$2),"")</f>
        <v>/container</v>
      </c>
      <c r="JZ23" s="9" t="s">
        <v>2517</v>
      </c>
      <c r="KA23" s="238" t="str" cm="1">
        <f t="array" ref="KA23">IF(OR($I23="",$N23="")," ",_xlfn.IFS($JA23=""," ",$IZ23=""," ",KD23=""," ",KD23=" "," ",AND($JA23&lt;&gt;"",$JA23&lt;&gt;" ",$IZ23&lt;&gt;"",$IZ23&lt;&gt;" ",KD23&lt;&gt;"",KD23&lt;&gt;" "),IF($JA23=$IZ23,KD23,KD23/VLOOKUP(_xlfn.CONCAT($JA23,"/",$IZ23),Currencies!$C$73:$D$955,2,FALSE))))</f>
        <v xml:space="preserve"> </v>
      </c>
      <c r="KB23" s="252" t="str">
        <f t="shared" si="161"/>
        <v>KD2</v>
      </c>
      <c r="KC23" s="252" t="str">
        <f t="shared" si="162"/>
        <v>=VLOOKUP(A23;'https://rhenusglobal.sharepoint.com/sites/TenderBrita/Freigegebene Dokumente/General/02. Respond Rates and Info/Respond/[CR_BRITA Internal Template v1.0.xlsx]FCL Import'!$A$1:$NJ$176;KD2;0)</v>
      </c>
      <c r="KD23" s="372" t="s">
        <v>98</v>
      </c>
      <c r="KE23" s="25" t="str">
        <f>IFERROR(IF(OR($I23="",$N23=""),"",'Units of measurement'!$A$2),"")</f>
        <v>/container</v>
      </c>
      <c r="KF23" s="11" t="s">
        <v>2517</v>
      </c>
      <c r="KG23" s="252" t="str">
        <f t="shared" si="163"/>
        <v>KI2</v>
      </c>
      <c r="KH23" s="252" t="str">
        <f t="shared" si="164"/>
        <v>=VLOOKUP(A23;'https://rhenusglobal.sharepoint.com/sites/TenderBrita/Freigegebene Dokumente/General/02. Respond Rates and Info/Respond/[CR_BRITA Internal Template v1.0.xlsx]FCL Import'!$A$1:$NJ$176;KI2;0)</v>
      </c>
      <c r="KI23" s="378" t="s">
        <v>98</v>
      </c>
      <c r="KJ23" s="9" t="str">
        <f t="shared" si="165"/>
        <v/>
      </c>
      <c r="KK23" s="252" t="str">
        <f t="shared" si="166"/>
        <v>KM2</v>
      </c>
      <c r="KL23" s="252" t="str">
        <f t="shared" si="167"/>
        <v>=VLOOKUP(A23;'https://rhenusglobal.sharepoint.com/sites/TenderBrita/Freigegebene Dokumente/General/02. Respond Rates and Info/Respond/[CR_BRITA Internal Template v1.0.xlsx]FCL Import'!$A$1:$NJ$176;KM2;0)</v>
      </c>
      <c r="KM23" s="8" t="s">
        <v>98</v>
      </c>
      <c r="KN23" s="252" t="str">
        <f t="shared" si="168"/>
        <v>KP2</v>
      </c>
      <c r="KO23" s="252" t="str">
        <f t="shared" si="169"/>
        <v>=VLOOKUP(A23;'https://rhenusglobal.sharepoint.com/sites/TenderBrita/Freigegebene Dokumente/General/02. Respond Rates and Info/Respond/[CR_BRITA Internal Template v1.0.xlsx]FCL Import'!$A$1:$NJ$176;KP2;0)</v>
      </c>
      <c r="KP23" s="164"/>
      <c r="KQ23" s="252" t="str">
        <f t="shared" si="170"/>
        <v>KS2</v>
      </c>
      <c r="KR23" s="252" t="str">
        <f t="shared" si="171"/>
        <v>=VLOOKUP(A23;'https://rhenusglobal.sharepoint.com/sites/TenderBrita/Freigegebene Dokumente/General/02. Respond Rates and Info/Respond/[CR_BRITA Internal Template v1.0.xlsx]FCL Import'!$A$1:$NJ$176;KS2;0)</v>
      </c>
      <c r="KS23" s="17"/>
      <c r="KT23" s="9" t="str">
        <f t="shared" si="172"/>
        <v/>
      </c>
      <c r="KU23" s="252" t="str">
        <f t="shared" si="173"/>
        <v>KW2</v>
      </c>
      <c r="KV23" s="252" t="str">
        <f t="shared" si="174"/>
        <v>=VLOOKUP(A23;'https://rhenusglobal.sharepoint.com/sites/TenderBrita/Freigegebene Dokumente/General/02. Respond Rates and Info/Respond/[CR_BRITA Internal Template v1.0.xlsx]FCL Import'!$A$1:$NJ$176;KW2;0)</v>
      </c>
      <c r="KW23" s="8" t="s">
        <v>98</v>
      </c>
      <c r="KX23" s="252" t="str">
        <f t="shared" si="175"/>
        <v>KZ2</v>
      </c>
      <c r="KY23" s="252" t="str">
        <f t="shared" si="176"/>
        <v>=VLOOKUP(A23;'https://rhenusglobal.sharepoint.com/sites/TenderBrita/Freigegebene Dokumente/General/02. Respond Rates and Info/Respond/[CR_BRITA Internal Template v1.0.xlsx]FCL Import'!$A$1:$NJ$176;KZ2;0)</v>
      </c>
      <c r="KZ23" s="164"/>
      <c r="LA23" s="252" t="str">
        <f t="shared" si="177"/>
        <v>LC2</v>
      </c>
      <c r="LB23" s="252" t="str">
        <f t="shared" si="178"/>
        <v>=VLOOKUP(A23;'https://rhenusglobal.sharepoint.com/sites/TenderBrita/Freigegebene Dokumente/General/02. Respond Rates and Info/Respond/[CR_BRITA Internal Template v1.0.xlsx]FCL Import'!$A$1:$NJ$176;LC2;0)</v>
      </c>
      <c r="LC23" s="19"/>
      <c r="LD23" s="201" t="s">
        <v>363</v>
      </c>
      <c r="LE23" s="239" t="s">
        <v>99</v>
      </c>
      <c r="LF23" s="9" t="s">
        <v>2517</v>
      </c>
      <c r="LG23" s="238" t="str" cm="1">
        <f t="array" ref="LG23">IF(OR($I23="",$N23="")," ",_xlfn.IFS($AH23=""," ",$AG23=""," ",LL23=""," ",LL23=" "," ",AND($AH23&lt;&gt;"",$AH23&lt;&gt;" ",$AG23&lt;&gt;"",$AG23&lt;&gt;" ",LL23&lt;&gt;"",LL23&lt;&gt;" "),IF($AH23=$AG23,SUM(LL23,IF(OR(LK23="",LK23=" ",LJ23="Included"),0,LK23)),SUM(LL23,IF(OR(LK23="",LK23=" ",LJ23="Included"),0,LK23))/VLOOKUP(_xlfn.CONCAT($AH23,"/",$AG23),Currencies!$C$73:$D$955,2,FALSE))))</f>
        <v xml:space="preserve"> </v>
      </c>
      <c r="LH23" s="252" t="str">
        <f t="shared" si="179"/>
        <v>LL2</v>
      </c>
      <c r="LI23" s="259" t="str">
        <f t="shared" si="180"/>
        <v>=VLOOKUP(A23;'https://rhenusglobal.sharepoint.com/sites/TenderBrita/Freigegebene Dokumente/General/02. Respond Rates and Info/Respond/[CO_BRITA Internal Template v1.0.xlsx]FCL Export'!$A$1:$NJ$176;LL2;0)</v>
      </c>
      <c r="LJ23" s="379"/>
      <c r="LK23" s="333" t="s">
        <v>98</v>
      </c>
      <c r="LL23" s="380" t="s">
        <v>98</v>
      </c>
      <c r="LM23" s="25" t="str">
        <f>IFERROR(IF(OR($I23="",$N23=""),"",'Units of measurement'!$A$2),"")</f>
        <v>/container</v>
      </c>
      <c r="LN23" s="252" t="str">
        <f t="shared" si="181"/>
        <v>LP2</v>
      </c>
      <c r="LO23" s="252" t="str">
        <f t="shared" si="182"/>
        <v>=VLOOKUP(A23;'https://rhenusglobal.sharepoint.com/sites/TenderBrita/Freigegebene Dokumente/General/02. Respond Rates and Info/Respond/[CO_BRITA Internal Template v1.0.xlsx]FCL Export'!$A$1:$NJ$176;LP2;0)</v>
      </c>
      <c r="LP23" s="376"/>
      <c r="LQ23" s="252" t="str">
        <f t="shared" si="183"/>
        <v>LS2</v>
      </c>
      <c r="LR23" s="252" t="str">
        <f t="shared" si="184"/>
        <v>=VLOOKUP(A23;'https://rhenusglobal.sharepoint.com/sites/TenderBrita/Freigegebene Dokumente/General/02. Respond Rates and Info/Respond/[CO_BRITA Internal Template v1.0.xlsx]FCL Export'!$A$1:$NJ$176;LS2;0)</v>
      </c>
      <c r="LS23" s="381" t="s">
        <v>98</v>
      </c>
    </row>
    <row r="24" spans="1:331" ht="15" hidden="1" customHeight="1" x14ac:dyDescent="0.2">
      <c r="A24" s="46">
        <v>1303</v>
      </c>
      <c r="B24" s="250">
        <f>ROW()</f>
        <v>24</v>
      </c>
      <c r="C24" s="41" t="s">
        <v>2523</v>
      </c>
      <c r="D24" s="41" t="s">
        <v>2523</v>
      </c>
      <c r="E24" s="41" t="s">
        <v>2523</v>
      </c>
      <c r="F24" s="55" t="s">
        <v>2286</v>
      </c>
      <c r="G24" s="42" t="s">
        <v>2508</v>
      </c>
      <c r="H24" s="43" t="s">
        <v>172</v>
      </c>
      <c r="I24" s="353" t="s">
        <v>349</v>
      </c>
      <c r="J24" s="357"/>
      <c r="K24" s="47" t="s">
        <v>2293</v>
      </c>
      <c r="L24" s="48" t="s">
        <v>2321</v>
      </c>
      <c r="M24" s="49" t="s">
        <v>172</v>
      </c>
      <c r="N24" s="356" t="s">
        <v>361</v>
      </c>
      <c r="O24" s="50" t="s">
        <v>2458</v>
      </c>
      <c r="P24" s="47" t="s">
        <v>2352</v>
      </c>
      <c r="Q24" s="48" t="s">
        <v>104</v>
      </c>
      <c r="R24" s="51" t="s">
        <v>2206</v>
      </c>
      <c r="S24" s="52">
        <v>10</v>
      </c>
      <c r="T24" s="53">
        <f>IFERROR(IF(OR(R24="",S24=""),"",('FCL (No min.)'!S24*VLOOKUP('FCL (No min.)'!R24,containertype_table[#All],2,FALSE))),"")</f>
        <v>20</v>
      </c>
      <c r="U24" s="56">
        <v>22000</v>
      </c>
      <c r="V24" s="55" t="s">
        <v>2498</v>
      </c>
      <c r="W24" s="248" t="s">
        <v>104</v>
      </c>
      <c r="X24" s="337" t="s">
        <v>104</v>
      </c>
      <c r="Y24" s="24" t="s">
        <v>96</v>
      </c>
      <c r="Z24" s="24" t="str">
        <f t="shared" si="14"/>
        <v>A24;'</v>
      </c>
      <c r="AA24" s="251" t="s">
        <v>97</v>
      </c>
      <c r="AB24" s="24" t="str">
        <f t="shared" si="15"/>
        <v>CO</v>
      </c>
      <c r="AC24" s="24" t="str">
        <f t="shared" si="15"/>
        <v>CO</v>
      </c>
      <c r="AD24" s="24" t="str">
        <f t="shared" si="16"/>
        <v>CR</v>
      </c>
      <c r="AE24" s="24" t="s">
        <v>112</v>
      </c>
      <c r="AF24" s="24" t="s">
        <v>113</v>
      </c>
      <c r="AG24" s="201" t="s">
        <v>351</v>
      </c>
      <c r="AH24" s="239" t="s">
        <v>99</v>
      </c>
      <c r="AI24" s="9" t="str">
        <f t="shared" si="17"/>
        <v>⚠</v>
      </c>
      <c r="AJ24" s="238" t="str" cm="1">
        <f t="array" ref="AJ24">IF(OR($I24="",$N24="")," ",_xlfn.IFS($AH24=""," ",$AG24=""," ",AO24=""," ",AO24=" "," ",AND($AH24&lt;&gt;"",$AH24&lt;&gt;" ",$AG24&lt;&gt;"",$AG24&lt;&gt;" ",AO24&lt;&gt;"",AO24&lt;&gt;" "),IF($AH24=$AG24,SUM(AO24,IF(OR(AN24="",AN24=" ",AM24="Included"),0,AN24)),SUM(AO24,IF(OR(AN24="",AN24=" ",AM24="Included"),0,AN24))/VLOOKUP(_xlfn.CONCAT($AH24,"/",$AG24),Currencies!$C$73:$D$955,2,FALSE))))</f>
        <v xml:space="preserve"> </v>
      </c>
      <c r="AK24" s="252" t="str">
        <f t="shared" si="18"/>
        <v>AO2</v>
      </c>
      <c r="AL24" s="259" t="str">
        <f t="shared" si="19"/>
        <v>=VLOOKUP(A24;'https://rhenusglobal.sharepoint.com/sites/TenderBrita/Freigegebene Dokumente/General/02. Respond Rates and Info/Respond/[CO_BRITA Internal Template v1.0.xlsx]FCL Export'!$A$1:$NJ$176;AO2;0)</v>
      </c>
      <c r="AM24" s="331"/>
      <c r="AN24" s="333" t="s">
        <v>98</v>
      </c>
      <c r="AO24" s="332" t="s">
        <v>98</v>
      </c>
      <c r="AP24" s="25" t="str">
        <f>IFERROR(IF(OR($I24="",$N24=""),"",'Units of measurement'!$A$2),"")</f>
        <v>/container</v>
      </c>
      <c r="AQ24" s="252" t="str">
        <f t="shared" si="20"/>
        <v>AS2</v>
      </c>
      <c r="AR24" s="252" t="str">
        <f t="shared" si="21"/>
        <v>=VLOOKUP(A24;'https://rhenusglobal.sharepoint.com/sites/TenderBrita/Freigegebene Dokumente/General/02. Respond Rates and Info/Respond/[CO_BRITA Internal Template v1.0.xlsx]FCL Export'!$A$1:$NJ$176;AS2;0)</v>
      </c>
      <c r="AS24" s="17"/>
      <c r="AT24" s="252" t="str">
        <f t="shared" si="22"/>
        <v>AV2</v>
      </c>
      <c r="AU24" s="252" t="str">
        <f t="shared" si="23"/>
        <v>=VLOOKUP(A24;'https://rhenusglobal.sharepoint.com/sites/TenderBrita/Freigegebene Dokumente/General/02. Respond Rates and Info/Respond/[CO_BRITA Internal Template v1.0.xlsx]FCL Export'!$A$1:$NJ$176;AV2;0)</v>
      </c>
      <c r="AV24" s="170" t="s">
        <v>98</v>
      </c>
      <c r="AW24" s="201" t="s">
        <v>351</v>
      </c>
      <c r="AX24" s="239" t="s">
        <v>99</v>
      </c>
      <c r="AY24" s="9" t="str">
        <f t="shared" si="24"/>
        <v>⚠</v>
      </c>
      <c r="AZ24" s="238" t="str" cm="1">
        <f t="array" ref="AZ24">IF(OR($I24="",$N24="")," ",_xlfn.IFS($AX24=""," ",$AW24=""," ",BC24=""," ",BC24=" "," ",AND($AX24&lt;&gt;"",$AX24&lt;&gt;" ",$AW24&lt;&gt;"",$AW24&lt;&gt;" ",BC24&lt;&gt;"",BC24&lt;&gt;" "),IF($AX24=$AW24,BC24,BC24/VLOOKUP(_xlfn.CONCAT($AX24,"/",$AW24),Currencies!$C$73:$D$955,2,FALSE))))</f>
        <v xml:space="preserve"> </v>
      </c>
      <c r="BA24" s="252" t="str">
        <f t="shared" si="193"/>
        <v>BC2</v>
      </c>
      <c r="BB24" s="252" t="str">
        <f t="shared" si="194"/>
        <v>=VLOOKUP(A24;'https://rhenusglobal.sharepoint.com/sites/TenderBrita/Freigegebene Dokumente/General/02. Respond Rates and Info/Respond/[CO_BRITA Internal Template v1.0.xlsx]FCL Export'!$A$1:$NJ$176;BC2;0)</v>
      </c>
      <c r="BC24" s="8" t="s">
        <v>98</v>
      </c>
      <c r="BD24" s="25" t="str">
        <f>IFERROR(IF(OR($I24="",$N24=""),"",'Units of measurement'!$A$2),"")</f>
        <v>/container</v>
      </c>
      <c r="BE24" s="9" t="str">
        <f t="shared" si="27"/>
        <v>⚠</v>
      </c>
      <c r="BF24" s="238" t="str" cm="1">
        <f t="array" ref="BF24">IF(OR($I24="",$N24="")," ",_xlfn.IFS($AX24=""," ",$AW24=""," ",BI24=""," ",BI24=" "," ",AND($AX24&lt;&gt;"",$AX24&lt;&gt;" ",$AW24&lt;&gt;"",$AW24&lt;&gt;" ",BI24&lt;&gt;"",BI24&lt;&gt;" "),IF($AX24=$AW24,BI24,BI24/VLOOKUP(_xlfn.CONCAT($AX24,"/",$AW24),Currencies!$C$73:$D$955,2,FALSE))))</f>
        <v xml:space="preserve"> </v>
      </c>
      <c r="BG24" s="252" t="str">
        <f t="shared" si="28"/>
        <v>BI2</v>
      </c>
      <c r="BH24" s="252" t="str">
        <f t="shared" si="29"/>
        <v>=VLOOKUP(A24;'https://rhenusglobal.sharepoint.com/sites/TenderBrita/Freigegebene Dokumente/General/02. Respond Rates and Info/Respond/[CO_BRITA Internal Template v1.0.xlsx]FCL Export'!$A$1:$NJ$176;BI2;0)</v>
      </c>
      <c r="BI24" s="8" t="s">
        <v>98</v>
      </c>
      <c r="BJ24" s="25" t="str">
        <f>IFERROR(IF(OR($I24="",$N24=""),"",'Units of measurement'!$A$2),"")</f>
        <v>/container</v>
      </c>
      <c r="BK24" s="9" t="str">
        <f t="shared" si="30"/>
        <v>⚠</v>
      </c>
      <c r="BL24" s="238" t="str" cm="1">
        <f t="array" ref="BL24">IF(OR($I24="",$N24="")," ",_xlfn.IFS($AX24=""," ",$AW24=""," ",BO24=""," ",BO24=" "," ",AND($AX24&lt;&gt;"",$AX24&lt;&gt;" ",$AW24&lt;&gt;"",$AW24&lt;&gt;" ",BO24&lt;&gt;"",BO24&lt;&gt;" "),IF($AX24=$AW24,BO24,BO24/VLOOKUP(_xlfn.CONCAT($AX24,"/",$AW24),Currencies!$C$73:$D$955,2,FALSE))))</f>
        <v xml:space="preserve"> </v>
      </c>
      <c r="BM24" s="252" t="str">
        <f t="shared" si="31"/>
        <v>BO2</v>
      </c>
      <c r="BN24" s="252" t="str">
        <f t="shared" si="32"/>
        <v>=VLOOKUP(A24;'https://rhenusglobal.sharepoint.com/sites/TenderBrita/Freigegebene Dokumente/General/02. Respond Rates and Info/Respond/[CO_BRITA Internal Template v1.0.xlsx]FCL Export'!$A$1:$NJ$176;BO2;0)</v>
      </c>
      <c r="BO24" s="8" t="s">
        <v>98</v>
      </c>
      <c r="BP24" s="25" t="str">
        <f>IFERROR(IF(OR($I24="",$N24=""),"",'Units of measurement'!$A$2),"")</f>
        <v>/container</v>
      </c>
      <c r="BQ24" s="9" t="str">
        <f t="shared" si="33"/>
        <v>⚠</v>
      </c>
      <c r="BR24" s="238" t="str" cm="1">
        <f t="array" ref="BR24">IF(OR($I24="",$N24="")," ",_xlfn.IFS($AX24=""," ",$AW24=""," ",BU24=""," ",BU24=" "," ",AND($AX24&lt;&gt;"",$AX24&lt;&gt;" ",$AW24&lt;&gt;"",$AW24&lt;&gt;" ",BU24&lt;&gt;"",BU24&lt;&gt;" "),IF($AX24=$AW24,BU24,BU24/VLOOKUP(_xlfn.CONCAT($AX24,"/",$AW24),Currencies!$C$73:$D$955,2,FALSE))))</f>
        <v xml:space="preserve"> </v>
      </c>
      <c r="BS24" s="252" t="str">
        <f t="shared" si="34"/>
        <v>BU2</v>
      </c>
      <c r="BT24" s="252" t="str">
        <f t="shared" si="35"/>
        <v>=VLOOKUP(A24;'https://rhenusglobal.sharepoint.com/sites/TenderBrita/Freigegebene Dokumente/General/02. Respond Rates and Info/Respond/[CO_BRITA Internal Template v1.0.xlsx]FCL Export'!$A$1:$NJ$176;BU2;0)</v>
      </c>
      <c r="BU24" s="8" t="s">
        <v>98</v>
      </c>
      <c r="BV24" s="25" t="str">
        <f>IFERROR(IF(OR($I24="",$N24=""),"",'Units of measurement'!$A$2),"")</f>
        <v>/container</v>
      </c>
      <c r="BW24" s="9" t="str">
        <f t="shared" si="36"/>
        <v>⚠</v>
      </c>
      <c r="BX24" s="238" t="str" cm="1">
        <f t="array" ref="BX24">IF(OR($I24="",$N24="")," ",_xlfn.IFS($AX24=""," ",$AW24=""," ",CA24=""," ",CA24=" "," ",AND($AX24&lt;&gt;"",$AX24&lt;&gt;" ",$AW24&lt;&gt;"",$AW24&lt;&gt;" ",CA24&lt;&gt;"",CA24&lt;&gt;" "),IF($AX24=$AW24,CA24,CA24/VLOOKUP(_xlfn.CONCAT($AX24,"/",$AW24),Currencies!$C$73:$D$955,2,FALSE))))</f>
        <v xml:space="preserve"> </v>
      </c>
      <c r="BY24" s="252" t="str">
        <f t="shared" si="37"/>
        <v>CA2</v>
      </c>
      <c r="BZ24" s="252" t="str">
        <f t="shared" si="38"/>
        <v>=VLOOKUP(A24;'https://rhenusglobal.sharepoint.com/sites/TenderBrita/Freigegebene Dokumente/General/02. Respond Rates and Info/Respond/[CO_BRITA Internal Template v1.0.xlsx]FCL Export'!$A$1:$NJ$176;CA2;0)</v>
      </c>
      <c r="CA24" s="8" t="s">
        <v>98</v>
      </c>
      <c r="CB24" s="25" t="str">
        <f>IFERROR(IF(OR($I24="",$N24=""),"",'Units of measurement'!$A$2),"")</f>
        <v>/container</v>
      </c>
      <c r="CC24" s="9" t="str">
        <f t="shared" si="39"/>
        <v>⚠</v>
      </c>
      <c r="CD24" s="238" t="str" cm="1">
        <f t="array" ref="CD24">IF(OR($I24="",$N24="")," ",_xlfn.IFS($AX24=""," ",$AW24=""," ",CG24=""," ",CG24=" "," ",AND($AX24&lt;&gt;"",$AX24&lt;&gt;" ",$AW24&lt;&gt;"",$AW24&lt;&gt;" ",CG24&lt;&gt;"",CG24&lt;&gt;" "),IF($AX24=$AW24,CG24,CG24/VLOOKUP(_xlfn.CONCAT($AX24,"/",$AW24),Currencies!$C$73:$D$955,2,FALSE))))</f>
        <v xml:space="preserve"> </v>
      </c>
      <c r="CE24" s="252" t="str">
        <f t="shared" si="40"/>
        <v>CG2</v>
      </c>
      <c r="CF24" s="252" t="str">
        <f t="shared" si="41"/>
        <v>=VLOOKUP(A24;'https://rhenusglobal.sharepoint.com/sites/TenderBrita/Freigegebene Dokumente/General/02. Respond Rates and Info/Respond/[CO_BRITA Internal Template v1.0.xlsx]FCL Export'!$A$1:$NJ$176;CG2;0)</v>
      </c>
      <c r="CG24" s="8" t="s">
        <v>98</v>
      </c>
      <c r="CH24" s="25" t="str">
        <f>IFERROR(IF(OR($I24="",$N24=""),"",'Units of measurement'!$A$2),"")</f>
        <v>/container</v>
      </c>
      <c r="CI24" s="9" t="str">
        <f t="shared" si="42"/>
        <v>⚠</v>
      </c>
      <c r="CJ24" s="238" t="str" cm="1">
        <f t="array" ref="CJ24">IF(OR($I24="",$N24="")," ",_xlfn.IFS($AX24=""," ",$AW24=""," ",CM24=""," ",CM24=" "," ",AND($AX24&lt;&gt;"",$AX24&lt;&gt;" ",$AW24&lt;&gt;"",$AW24&lt;&gt;" ",CM24&lt;&gt;"",CM24&lt;&gt;" "),IF($AX24=$AW24,CM24,CM24/VLOOKUP(_xlfn.CONCAT($AX24,"/",$AW24),Currencies!$C$73:$D$955,2,FALSE))))</f>
        <v xml:space="preserve"> </v>
      </c>
      <c r="CK24" s="252" t="str">
        <f t="shared" si="43"/>
        <v>CM2</v>
      </c>
      <c r="CL24" s="252" t="str">
        <f t="shared" si="44"/>
        <v>=VLOOKUP(A24;'https://rhenusglobal.sharepoint.com/sites/TenderBrita/Freigegebene Dokumente/General/02. Respond Rates and Info/Respond/[CO_BRITA Internal Template v1.0.xlsx]FCL Export'!$A$1:$NJ$176;CM2;0)</v>
      </c>
      <c r="CM24" s="8" t="s">
        <v>98</v>
      </c>
      <c r="CN24" s="25" t="str">
        <f>IFERROR(IF(OR($I24="",$N24=""),"",'Units of measurement'!$A$2),"")</f>
        <v>/container</v>
      </c>
      <c r="CO24" s="252" t="str">
        <f t="shared" si="45"/>
        <v>CQ2</v>
      </c>
      <c r="CP24" s="252" t="str">
        <f t="shared" si="46"/>
        <v>=VLOOKUP(A24;'https://rhenusglobal.sharepoint.com/sites/TenderBrita/Freigegebene Dokumente/General/02. Respond Rates and Info/Respond/[CO_BRITA Internal Template v1.0.xlsx]FCL Export'!$A$1:$NJ$176;CQ2;0)</v>
      </c>
      <c r="CQ24" s="194"/>
      <c r="CR24" s="9" t="str">
        <f t="shared" si="47"/>
        <v>⚠</v>
      </c>
      <c r="CS24" s="238" t="str" cm="1">
        <f t="array" ref="CS24">IF(OR($I24="",$N24="")," ",_xlfn.IFS($AX24=""," ",$AW24=""," ",CV24=""," ",CV24=" "," ",AND($AX24&lt;&gt;"",$AX24&lt;&gt;" ",$AW24&lt;&gt;"",$AW24&lt;&gt;" ",CV24&lt;&gt;"",CV24&lt;&gt;" "),IF($AX24=$AW24,CV24,CV24/VLOOKUP(_xlfn.CONCAT($AX24,"/",$AW24),Currencies!$C$73:$D$955,2,FALSE))))</f>
        <v xml:space="preserve"> </v>
      </c>
      <c r="CT24" s="252" t="str">
        <f t="shared" si="48"/>
        <v>CV2</v>
      </c>
      <c r="CU24" s="252" t="str">
        <f t="shared" si="49"/>
        <v>=VLOOKUP(A24;'https://rhenusglobal.sharepoint.com/sites/TenderBrita/Freigegebene Dokumente/General/02. Respond Rates and Info/Respond/[CO_BRITA Internal Template v1.0.xlsx]FCL Export'!$A$1:$NJ$176;CV2;0)</v>
      </c>
      <c r="CV24" s="8" t="s">
        <v>98</v>
      </c>
      <c r="CW24" s="25" t="str">
        <f>IFERROR(IF(OR($I24="",$N24=""),"",'Units of measurement'!$A$2),"")</f>
        <v>/container</v>
      </c>
      <c r="CX24" s="11" t="str">
        <f t="shared" si="50"/>
        <v>⚠</v>
      </c>
      <c r="CY24" s="252" t="str">
        <f t="shared" si="51"/>
        <v>DA2</v>
      </c>
      <c r="CZ24" s="252" t="str">
        <f t="shared" si="52"/>
        <v>=VLOOKUP(A24;'https://rhenusglobal.sharepoint.com/sites/TenderBrita/Freigegebene Dokumente/General/02. Respond Rates and Info/Respond/[CO_BRITA Internal Template v1.0.xlsx]FCL Export'!$A$1:$NJ$176;DA2;0)</v>
      </c>
      <c r="DA24" s="10" t="s">
        <v>98</v>
      </c>
      <c r="DB24" s="9" t="str">
        <f t="shared" si="53"/>
        <v/>
      </c>
      <c r="DC24" s="252" t="str">
        <f t="shared" si="54"/>
        <v>DE2</v>
      </c>
      <c r="DD24" s="252" t="str">
        <f t="shared" si="55"/>
        <v>=VLOOKUP(A24;'https://rhenusglobal.sharepoint.com/sites/TenderBrita/Freigegebene Dokumente/General/02. Respond Rates and Info/Respond/[CO_BRITA Internal Template v1.0.xlsx]FCL Export'!$A$1:$NJ$176;DE2;0)</v>
      </c>
      <c r="DE24" s="8" t="s">
        <v>98</v>
      </c>
      <c r="DF24" s="252" t="str">
        <f t="shared" si="56"/>
        <v>DH2</v>
      </c>
      <c r="DG24" s="252" t="str">
        <f t="shared" si="57"/>
        <v>=VLOOKUP(A24;'https://rhenusglobal.sharepoint.com/sites/TenderBrita/Freigegebene Dokumente/General/02. Respond Rates and Info/Respond/[CO_BRITA Internal Template v1.0.xlsx]FCL Export'!$A$1:$NJ$176;DH2;0)</v>
      </c>
      <c r="DH24" s="164"/>
      <c r="DI24" s="252" t="str">
        <f t="shared" si="58"/>
        <v>DK2</v>
      </c>
      <c r="DJ24" s="252" t="str">
        <f t="shared" si="59"/>
        <v>=VLOOKUP(A24;'https://rhenusglobal.sharepoint.com/sites/TenderBrita/Freigegebene Dokumente/General/02. Respond Rates and Info/Respond/[CO_BRITA Internal Template v1.0.xlsx]FCL Export'!$A$1:$NJ$176;DK2;0)</v>
      </c>
      <c r="DK24" s="17"/>
      <c r="DL24" s="9" t="str">
        <f t="shared" si="60"/>
        <v/>
      </c>
      <c r="DM24" s="252" t="str">
        <f t="shared" si="61"/>
        <v>DO2</v>
      </c>
      <c r="DN24" s="252" t="str">
        <f t="shared" si="62"/>
        <v>=VLOOKUP(A24;'https://rhenusglobal.sharepoint.com/sites/TenderBrita/Freigegebene Dokumente/General/02. Respond Rates and Info/Respond/[CO_BRITA Internal Template v1.0.xlsx]FCL Export'!$A$1:$NJ$176;DO2;0)</v>
      </c>
      <c r="DO24" s="8" t="s">
        <v>98</v>
      </c>
      <c r="DP24" s="252" t="str">
        <f t="shared" si="63"/>
        <v>DR2</v>
      </c>
      <c r="DQ24" s="252" t="str">
        <f t="shared" si="64"/>
        <v>=VLOOKUP(A24;'https://rhenusglobal.sharepoint.com/sites/TenderBrita/Freigegebene Dokumente/General/02. Respond Rates and Info/Respond/[CO_BRITA Internal Template v1.0.xlsx]FCL Export'!$A$1:$NJ$176;DR2;0)</v>
      </c>
      <c r="DR24" s="163"/>
      <c r="DS24" s="252" t="str">
        <f t="shared" si="65"/>
        <v>DU2</v>
      </c>
      <c r="DT24" s="252" t="str">
        <f t="shared" si="66"/>
        <v>=VLOOKUP(A24;'https://rhenusglobal.sharepoint.com/sites/TenderBrita/Freigegebene Dokumente/General/02. Respond Rates and Info/Respond/[CO_BRITA Internal Template v1.0.xlsx]FCL Export'!$A$1:$NJ$176;DU2;0)</v>
      </c>
      <c r="DU24" s="18"/>
      <c r="DV24" s="201" t="str">
        <f t="shared" si="67"/>
        <v>USD</v>
      </c>
      <c r="DW24" s="239" t="s">
        <v>99</v>
      </c>
      <c r="DX24" s="11" t="str">
        <f t="shared" si="68"/>
        <v>⚠</v>
      </c>
      <c r="DY24" s="252" t="str">
        <f t="shared" si="69"/>
        <v>EA2</v>
      </c>
      <c r="DZ24" s="252" t="str">
        <f t="shared" si="70"/>
        <v>=VLOOKUP(A24;'https://rhenusglobal.sharepoint.com/sites/TenderBrita/Freigegebene Dokumente/General/02. Respond Rates and Info/Respond/[CO_BRITA Internal Template v1.0.xlsx]FCL Export'!$A$1:$NJ$176;EA2;0)</v>
      </c>
      <c r="EA24" s="15"/>
      <c r="EB24" s="11" t="str">
        <f t="shared" si="71"/>
        <v>⚠</v>
      </c>
      <c r="EC24" s="252" t="str">
        <f t="shared" si="72"/>
        <v>EE2</v>
      </c>
      <c r="ED24" s="252" t="str">
        <f t="shared" si="73"/>
        <v>=VLOOKUP(A24;'https://rhenusglobal.sharepoint.com/sites/TenderBrita/Freigegebene Dokumente/General/02. Respond Rates and Info/Respond/[CO_BRITA Internal Template v1.0.xlsx]FCL Export'!$A$1:$NJ$176;EE2;0)</v>
      </c>
      <c r="EE24" s="16"/>
      <c r="EF24" s="9" t="str">
        <f t="shared" si="74"/>
        <v>⚠</v>
      </c>
      <c r="EG24" s="252" t="str">
        <f t="shared" si="75"/>
        <v>EI2</v>
      </c>
      <c r="EH24" s="252" t="str">
        <f t="shared" si="76"/>
        <v>=VLOOKUP(A24;'https://rhenusglobal.sharepoint.com/sites/TenderBrita/Freigegebene Dokumente/General/02. Respond Rates and Info/Respond/[CO_BRITA Internal Template v1.0.xlsx]FCL Export'!$A$1:$NJ$176;EI2;0)</v>
      </c>
      <c r="EI24" s="33"/>
      <c r="EJ24" s="252" t="str">
        <f t="shared" si="77"/>
        <v>EL2</v>
      </c>
      <c r="EK24" s="252" t="str">
        <f t="shared" si="78"/>
        <v>=VLOOKUP(A24;'https://rhenusglobal.sharepoint.com/sites/TenderBrita/Freigegebene Dokumente/General/02. Respond Rates and Info/Respond/[CO_BRITA Internal Template v1.0.xlsx]FCL Export'!$A$1:$NJ$176;EL2;0)</v>
      </c>
      <c r="EL24" s="33"/>
      <c r="EM24" s="252" t="str">
        <f t="shared" si="79"/>
        <v>EO2</v>
      </c>
      <c r="EN24" s="252" t="str">
        <f t="shared" si="80"/>
        <v>=VLOOKUP(A24;'https://rhenusglobal.sharepoint.com/sites/TenderBrita/Freigegebene Dokumente/General/02. Respond Rates and Info/Respond/[CO_BRITA Internal Template v1.0.xlsx]FCL Export'!$A$1:$NJ$176;EO2;0)</v>
      </c>
      <c r="EO24" s="35"/>
      <c r="EP24" s="11" t="str">
        <f t="shared" si="81"/>
        <v>⚠</v>
      </c>
      <c r="EQ24" s="252" t="str">
        <f t="shared" si="82"/>
        <v>ES2</v>
      </c>
      <c r="ER24" s="252" t="str">
        <f t="shared" si="83"/>
        <v>=VLOOKUP(A24;'https://rhenusglobal.sharepoint.com/sites/TenderBrita/Freigegebene Dokumente/General/02. Respond Rates and Info/Respond/[CO_BRITA Internal Template v1.0.xlsx]FCL Export'!$A$1:$NJ$176;ES2;0)</v>
      </c>
      <c r="ES24" s="12" t="s">
        <v>98</v>
      </c>
      <c r="ET24" s="199" t="s">
        <v>98</v>
      </c>
      <c r="EU24" s="9" t="str">
        <f t="shared" si="84"/>
        <v>⚠</v>
      </c>
      <c r="EV24" s="252" t="str">
        <f t="shared" si="85"/>
        <v>EX2</v>
      </c>
      <c r="EW24" s="252" t="str">
        <f t="shared" si="86"/>
        <v>=VLOOKUP(A24;'https://rhenusglobal.sharepoint.com/sites/TenderBrita/Freigegebene Dokumente/General/02. Respond Rates and Info/Respond/[CO_BRITA Internal Template v1.0.xlsx]FCL Export'!$A$1:$NJ$176;EX2;0)</v>
      </c>
      <c r="EX24" s="166" t="s">
        <v>98</v>
      </c>
      <c r="EY24" s="9" t="str">
        <f t="shared" si="87"/>
        <v>⚠</v>
      </c>
      <c r="EZ24" s="252" t="str">
        <f t="shared" si="88"/>
        <v>FB2</v>
      </c>
      <c r="FA24" s="252" t="str">
        <f t="shared" si="89"/>
        <v>=VLOOKUP(A24;'https://rhenusglobal.sharepoint.com/sites/TenderBrita/Freigegebene Dokumente/General/02. Respond Rates and Info/Respond/[CO_BRITA Internal Template v1.0.xlsx]FCL Export'!$A$1:$NJ$176;FB2;0)</v>
      </c>
      <c r="FB24" s="23"/>
      <c r="FC24" s="252" t="str">
        <f t="shared" si="90"/>
        <v>FE2</v>
      </c>
      <c r="FD24" s="252" t="str">
        <f t="shared" si="91"/>
        <v>=VLOOKUP(A24;'https://rhenusglobal.sharepoint.com/sites/TenderBrita/Freigegebene Dokumente/General/02. Respond Rates and Info/Respond/[CO_BRITA Internal Template v1.0.xlsx]FCL Export'!$A$1:$NJ$176;FE2;0)</v>
      </c>
      <c r="FE24" s="29"/>
      <c r="FF24" s="252" t="str">
        <f t="shared" si="92"/>
        <v>FH2</v>
      </c>
      <c r="FG24" s="252" t="str">
        <f t="shared" si="93"/>
        <v>=VLOOKUP(A24;'https://rhenusglobal.sharepoint.com/sites/TenderBrita/Freigegebene Dokumente/General/02. Respond Rates and Info/Respond/[CO_BRITA Internal Template v1.0.xlsx]FCL Export'!$A$1:$NJ$176;FH2;0)</v>
      </c>
      <c r="FH24" s="29"/>
      <c r="FI24" s="200" t="s">
        <v>100</v>
      </c>
      <c r="FJ24" s="9" t="str">
        <f t="shared" si="94"/>
        <v>⚠</v>
      </c>
      <c r="FK24" s="252" t="str">
        <f t="shared" si="95"/>
        <v>FM2</v>
      </c>
      <c r="FL24" s="252" t="str">
        <f t="shared" si="96"/>
        <v>=VLOOKUP(A24;'https://rhenusglobal.sharepoint.com/sites/TenderBrita/Freigegebene Dokumente/General/02. Respond Rates and Info/Respond/[CO_BRITA Internal Template v1.0.xlsx]FCL Export'!$A$1:$NJ$176;FM2;0)</v>
      </c>
      <c r="FM24" s="12" t="s">
        <v>98</v>
      </c>
      <c r="FN24" s="26" t="s">
        <v>98</v>
      </c>
      <c r="FO24" s="28" t="s">
        <v>98</v>
      </c>
      <c r="FP24" s="339" t="s">
        <v>98</v>
      </c>
      <c r="FQ24" s="339" t="s">
        <v>98</v>
      </c>
      <c r="FR24" s="9" t="str">
        <f t="shared" si="97"/>
        <v>⚠</v>
      </c>
      <c r="FS24" s="238" t="str" cm="1">
        <f t="array" ref="FS24">IF(OR($I24="",$N24="")," ",_xlfn.IFS($DW24=""," ",$DV24=""," ",FV24=""," ",FV24=" "," ",AND($DW24&lt;&gt;"",$DW24&lt;&gt;" ",$DV24&lt;&gt;"",$DV24&lt;&gt;" ",FV24&lt;&gt;"",FV24&lt;&gt;" "),IF($DW24=$DV24,FV24,FV24/VLOOKUP(_xlfn.CONCAT($DW24,"/",$DV24),Currencies!$C$73:$D$955,2,FALSE))))</f>
        <v xml:space="preserve"> </v>
      </c>
      <c r="FT24" s="252" t="str">
        <f t="shared" si="98"/>
        <v>FV2</v>
      </c>
      <c r="FU24" s="252" t="str">
        <f t="shared" si="99"/>
        <v>=VLOOKUP(A24;'https://rhenusglobal.sharepoint.com/sites/TenderBrita/Freigegebene Dokumente/General/02. Respond Rates and Info/Respond/[CR_BRITA Internal Template v1.0.xlsx]FCL Import'!$A$1:$NJ$176;FV2;0)</v>
      </c>
      <c r="FV24" s="8" t="s">
        <v>98</v>
      </c>
      <c r="FW24" s="25" t="s">
        <v>2549</v>
      </c>
      <c r="FX24" s="9" t="str">
        <f t="shared" si="100"/>
        <v>⚠</v>
      </c>
      <c r="FY24" s="252" t="str">
        <f t="shared" si="101"/>
        <v>GA2</v>
      </c>
      <c r="FZ24" s="252" t="str">
        <f t="shared" si="102"/>
        <v>=VLOOKUP(A24;'https://rhenusglobal.sharepoint.com/sites/TenderBrita/Freigegebene Dokumente/General/02. Respond Rates and Info/Respond/[CO_BRITA Internal Template v1.0.xlsx]FCL Export'!$A$1:$NJ$176;GA2;0)</v>
      </c>
      <c r="GA24" s="12" t="s">
        <v>98</v>
      </c>
      <c r="GB24" s="26" t="s">
        <v>98</v>
      </c>
      <c r="GC24" s="28" t="s">
        <v>98</v>
      </c>
      <c r="GD24" s="339" t="s">
        <v>98</v>
      </c>
      <c r="GE24" s="339" t="s">
        <v>98</v>
      </c>
      <c r="GF24" s="9" t="str">
        <f t="shared" si="103"/>
        <v>⚠</v>
      </c>
      <c r="GG24" s="238" t="str" cm="1">
        <f t="array" ref="GG24">IF(OR($I24="",$N24="")," ",_xlfn.IFS($DW24=""," ",$DV24=""," ",GJ24=""," ",GJ24=" "," ",AND($DW24&lt;&gt;"",$DW24&lt;&gt;" ",$DV24&lt;&gt;"",$DV24&lt;&gt;" ",GJ24&lt;&gt;"",GJ24&lt;&gt;" "),IF($DW24=$DV24,GJ24,GJ24/VLOOKUP(_xlfn.CONCAT($DW24,"/",$DV24),Currencies!$C$73:$D$955,2,FALSE))))</f>
        <v xml:space="preserve"> </v>
      </c>
      <c r="GH24" s="252" t="str">
        <f t="shared" si="104"/>
        <v>GJ2</v>
      </c>
      <c r="GI24" s="252" t="str">
        <f t="shared" si="105"/>
        <v>=VLOOKUP(A24;'https://rhenusglobal.sharepoint.com/sites/TenderBrita/Freigegebene Dokumente/General/02. Respond Rates and Info/Respond/[CR_BRITA Internal Template v1.0.xlsx]FCL Import'!$A$1:$NJ$176;GJ2;0)</v>
      </c>
      <c r="GJ24" s="8" t="s">
        <v>98</v>
      </c>
      <c r="GK24" s="25" t="s">
        <v>2549</v>
      </c>
      <c r="GL24" s="11" t="str">
        <f t="shared" si="106"/>
        <v>⚠</v>
      </c>
      <c r="GM24" s="238" t="str" cm="1">
        <f t="array" ref="GM24">IF(OR($I24="",$N24="")," ",_xlfn.IFS($DW24=""," ",$DV24=""," ",GP24=""," ",GP24=" "," ",AND($DW24&lt;&gt;"",$DW24&lt;&gt;" ",$DV24&lt;&gt;"",$DV24&lt;&gt;" ",GP24&lt;&gt;"",GP24&lt;&gt;" "),IF($DW24=$DV24,GP24,GP24/VLOOKUP(_xlfn.CONCAT($DW24,"/",$DV24),Currencies!$C$73:$D$955,2,FALSE))))</f>
        <v xml:space="preserve"> </v>
      </c>
      <c r="GN24" s="252" t="str">
        <f t="shared" si="107"/>
        <v>GP2</v>
      </c>
      <c r="GO24" s="252" t="str">
        <f t="shared" si="108"/>
        <v>=VLOOKUP(A24;'https://rhenusglobal.sharepoint.com/sites/TenderBrita/Freigegebene Dokumente/General/02. Respond Rates and Info/Respond/[CO_BRITA Internal Template v1.0.xlsx]FCL Export'!$A$1:$NJ$176;GP2;0)</v>
      </c>
      <c r="GP24" s="8" t="s">
        <v>98</v>
      </c>
      <c r="GQ24" s="25" t="str">
        <f>IFERROR(IF(OR($I24="",$N24=""),"",'Units of measurement'!$A$2),"")</f>
        <v>/container</v>
      </c>
      <c r="GR24" s="252" t="str">
        <f t="shared" si="109"/>
        <v>GT2</v>
      </c>
      <c r="GS24" s="252" t="str">
        <f t="shared" si="110"/>
        <v>=VLOOKUP(A24;'https://rhenusglobal.sharepoint.com/sites/TenderBrita/Freigegebene Dokumente/General/02. Respond Rates and Info/Respond/[CO_BRITA Internal Template v1.0.xlsx]FCL Export'!$A$1:$NJ$176;GT2;0)</v>
      </c>
      <c r="GT24" s="31" t="s">
        <v>98</v>
      </c>
      <c r="GU24" s="252" t="str">
        <f t="shared" si="111"/>
        <v>GW2</v>
      </c>
      <c r="GV24" s="252" t="str">
        <f t="shared" si="112"/>
        <v>=VLOOKUP(A24;'https://rhenusglobal.sharepoint.com/sites/TenderBrita/Freigegebene Dokumente/General/02. Respond Rates and Info/Respond/[CO_BRITA Internal Template v1.0.xlsx]FCL Export'!$A$1:$NJ$176;GW2;0)</v>
      </c>
      <c r="GW24" s="32" t="s">
        <v>98</v>
      </c>
      <c r="GX24" s="11" t="str">
        <f t="shared" si="113"/>
        <v>⚠</v>
      </c>
      <c r="GY24" s="238" t="str" cm="1">
        <f t="array" ref="GY24">IF(OR($I24="",$N24="")," ",_xlfn.IFS($DW24=""," ",$DV24=""," ",HE24=""," ",HE24=" "," ",AND($DW24&lt;&gt;"",$DW24&lt;&gt;" ",$DV24&lt;&gt;"",$DV24&lt;&gt;" ",HE24&lt;&gt;"",HE24&lt;&gt;" "),IF($DW24=$DV24,HE24,HE24/VLOOKUP(_xlfn.CONCAT($DW24,"/",$DV24),Currencies!$C$73:$D$955,2,FALSE))))</f>
        <v xml:space="preserve"> </v>
      </c>
      <c r="GZ24" s="252" t="str">
        <f t="shared" si="114"/>
        <v>HB2</v>
      </c>
      <c r="HA24" s="252" t="str">
        <f t="shared" si="115"/>
        <v>=VLOOKUP(A24;'https://rhenusglobal.sharepoint.com/sites/TenderBrita/Freigegebene Dokumente/General/02. Respond Rates and Info/Respond/[CO_BRITA Internal Template v1.0.xlsx]FCL Export'!$A$1:$NJ$176;HB2;0)</v>
      </c>
      <c r="HB24" s="15"/>
      <c r="HC24" s="252" t="str">
        <f t="shared" si="116"/>
        <v>HE2</v>
      </c>
      <c r="HD24" s="252" t="str">
        <f t="shared" si="117"/>
        <v>=VLOOKUP(A24;'https://rhenusglobal.sharepoint.com/sites/TenderBrita/Freigegebene Dokumente/General/02. Respond Rates and Info/Respond/[CO_BRITA Internal Template v1.0.xlsx]FCL Export'!$A$1:$NJ$176;HE2;0)</v>
      </c>
      <c r="HE24" s="8" t="s">
        <v>98</v>
      </c>
      <c r="HF24" s="252" t="str">
        <f t="shared" si="118"/>
        <v>HH2</v>
      </c>
      <c r="HG24" s="252" t="str">
        <f t="shared" si="119"/>
        <v>=VLOOKUP(A24;'https://rhenusglobal.sharepoint.com/sites/TenderBrita/Freigegebene Dokumente/General/02. Respond Rates and Info/Respond/[CO_BRITA Internal Template v1.0.xlsx]FCL Export'!$A$1:$NJ$176;HH2;0)</v>
      </c>
      <c r="HH24" s="25" t="str">
        <f>IFERROR(IF(OR($I24="",$N24=""),"",'Units of measurement'!$A$2),"")</f>
        <v>/container</v>
      </c>
      <c r="HI24" s="252" t="str">
        <f t="shared" si="120"/>
        <v>HK2</v>
      </c>
      <c r="HJ24" s="252" t="str">
        <f t="shared" si="121"/>
        <v>=VLOOKUP(A24;'https://rhenusglobal.sharepoint.com/sites/TenderBrita/Freigegebene Dokumente/General/02. Respond Rates and Info/Respond/[CO_BRITA Internal Template v1.0.xlsx]FCL Export'!$A$1:$NJ$176;HK2;0)</v>
      </c>
      <c r="HK24" s="31" t="str">
        <f t="shared" si="122"/>
        <v xml:space="preserve"> </v>
      </c>
      <c r="HL24" s="252" t="str">
        <f t="shared" si="123"/>
        <v>HN2</v>
      </c>
      <c r="HM24" s="252" t="str">
        <f t="shared" si="124"/>
        <v>=VLOOKUP(A24;'https://rhenusglobal.sharepoint.com/sites/TenderBrita/Freigegebene Dokumente/General/02. Respond Rates and Info/Respond/[CO_BRITA Internal Template v1.0.xlsx]FCL Export'!$A$1:$NJ$176;HN2;0)</v>
      </c>
      <c r="HN24" s="32" t="str">
        <f t="shared" si="125"/>
        <v xml:space="preserve"> </v>
      </c>
      <c r="HO24" s="11" t="str">
        <f t="shared" si="126"/>
        <v>⚠</v>
      </c>
      <c r="HP24" s="238" t="str" cm="1">
        <f t="array" ref="HP24">IF(OR($I24="",$N24="")," ",_xlfn.IFS($DW24=""," ",$DV24=""," ",HV24=""," ",HV24=" "," ",AND($DW24&lt;&gt;"",$DW24&lt;&gt;" ",$DV24&lt;&gt;"",$DV24&lt;&gt;" ",HV24&lt;&gt;"",HV24&lt;&gt;" "),IF($DW24=$DV24,HV24,HV24/VLOOKUP(_xlfn.CONCAT($DW24,"/",$DV24),Currencies!$C$73:$D$955,2,FALSE))))</f>
        <v xml:space="preserve"> </v>
      </c>
      <c r="HQ24" s="252" t="str">
        <f t="shared" si="127"/>
        <v>HS2</v>
      </c>
      <c r="HR24" s="252" t="str">
        <f t="shared" si="128"/>
        <v>=VLOOKUP(A24;'https://rhenusglobal.sharepoint.com/sites/TenderBrita/Freigegebene Dokumente/General/02. Respond Rates and Info/Respond/[CO_BRITA Internal Template v1.0.xlsx]FCL Export'!$A$1:$NJ$176;HS2;0)</v>
      </c>
      <c r="HS24" s="15"/>
      <c r="HT24" s="252" t="str">
        <f t="shared" si="129"/>
        <v>HV2</v>
      </c>
      <c r="HU24" s="252" t="str">
        <f t="shared" si="130"/>
        <v>=VLOOKUP(A24;'https://rhenusglobal.sharepoint.com/sites/TenderBrita/Freigegebene Dokumente/General/02. Respond Rates and Info/Respond/[CO_BRITA Internal Template v1.0.xlsx]FCL Export'!$A$1:$NJ$176;HV2;0)</v>
      </c>
      <c r="HV24" s="8" t="s">
        <v>98</v>
      </c>
      <c r="HW24" s="252" t="str">
        <f t="shared" si="131"/>
        <v>HY2</v>
      </c>
      <c r="HX24" s="252" t="str">
        <f t="shared" si="132"/>
        <v>=VLOOKUP(A24;'https://rhenusglobal.sharepoint.com/sites/TenderBrita/Freigegebene Dokumente/General/02. Respond Rates and Info/Respond/[CO_BRITA Internal Template v1.0.xlsx]FCL Export'!$A$1:$NJ$176;HY2;0)</v>
      </c>
      <c r="HY24" s="25" t="str">
        <f>IFERROR(IF(OR($I24="",$N24=""),"",'Units of measurement'!$A$2),"")</f>
        <v>/container</v>
      </c>
      <c r="HZ24" s="252" t="str">
        <f t="shared" si="133"/>
        <v>IB2</v>
      </c>
      <c r="IA24" s="252" t="str">
        <f t="shared" si="134"/>
        <v>=VLOOKUP(A24;'https://rhenusglobal.sharepoint.com/sites/TenderBrita/Freigegebene Dokumente/General/02. Respond Rates and Info/Respond/[CO_BRITA Internal Template v1.0.xlsx]FCL Export'!$A$1:$NJ$176;IB2;0)</v>
      </c>
      <c r="IB24" s="31" t="str">
        <f t="shared" si="135"/>
        <v xml:space="preserve"> </v>
      </c>
      <c r="IC24" s="252" t="str">
        <f t="shared" si="136"/>
        <v>IE2</v>
      </c>
      <c r="ID24" s="252" t="str">
        <f t="shared" si="137"/>
        <v>=VLOOKUP(A24;'https://rhenusglobal.sharepoint.com/sites/TenderBrita/Freigegebene Dokumente/General/02. Respond Rates and Info/Respond/[CO_BRITA Internal Template v1.0.xlsx]FCL Export'!$A$1:$NJ$176;IE2;0)</v>
      </c>
      <c r="IE24" s="32" t="str">
        <f t="shared" si="138"/>
        <v xml:space="preserve"> </v>
      </c>
      <c r="IF24" s="9" t="str">
        <f t="shared" si="139"/>
        <v/>
      </c>
      <c r="IG24" s="252" t="str">
        <f t="shared" si="140"/>
        <v>II2</v>
      </c>
      <c r="IH24" s="252" t="str">
        <f t="shared" si="141"/>
        <v>=VLOOKUP(A24;'https://rhenusglobal.sharepoint.com/sites/TenderBrita/Freigegebene Dokumente/General/02. Respond Rates and Info/Respond/[CO_BRITA Internal Template v1.0.xlsx]FCL Export'!$A$1:$NJ$176;II2;0)</v>
      </c>
      <c r="II24" s="8" t="s">
        <v>98</v>
      </c>
      <c r="IJ24" s="252" t="str">
        <f t="shared" si="142"/>
        <v>IL2</v>
      </c>
      <c r="IK24" s="252" t="str">
        <f t="shared" si="143"/>
        <v>=VLOOKUP(A24;'https://rhenusglobal.sharepoint.com/sites/TenderBrita/Freigegebene Dokumente/General/02. Respond Rates and Info/Respond/[CO_BRITA Internal Template v1.0.xlsx]FCL Export'!$A$1:$NJ$176;IL2;0)</v>
      </c>
      <c r="IL24" s="164"/>
      <c r="IM24" s="252" t="str">
        <f t="shared" si="144"/>
        <v>IO2</v>
      </c>
      <c r="IN24" s="252" t="str">
        <f t="shared" si="145"/>
        <v>=VLOOKUP(A24;'https://rhenusglobal.sharepoint.com/sites/TenderBrita/Freigegebene Dokumente/General/02. Respond Rates and Info/Respond/[CO_BRITA Internal Template v1.0.xlsx]FCL Export'!$A$1:$NJ$176;IO2;0)</v>
      </c>
      <c r="IO24" s="17"/>
      <c r="IP24" s="9" t="str">
        <f t="shared" si="146"/>
        <v/>
      </c>
      <c r="IQ24" s="252" t="str">
        <f t="shared" si="147"/>
        <v>IS2</v>
      </c>
      <c r="IR24" s="252" t="str">
        <f t="shared" si="148"/>
        <v>=VLOOKUP(A24;'https://rhenusglobal.sharepoint.com/sites/TenderBrita/Freigegebene Dokumente/General/02. Respond Rates and Info/Respond/[CO_BRITA Internal Template v1.0.xlsx]FCL Export'!$A$1:$NJ$176;IS2;0)</v>
      </c>
      <c r="IS24" s="8" t="s">
        <v>98</v>
      </c>
      <c r="IT24" s="252" t="str">
        <f t="shared" si="149"/>
        <v>IV2</v>
      </c>
      <c r="IU24" s="252" t="str">
        <f t="shared" si="150"/>
        <v>=VLOOKUP(A24;'https://rhenusglobal.sharepoint.com/sites/TenderBrita/Freigegebene Dokumente/General/02. Respond Rates and Info/Respond/[CO_BRITA Internal Template v1.0.xlsx]FCL Export'!$A$1:$NJ$176;IV2;0)</v>
      </c>
      <c r="IV24" s="164"/>
      <c r="IW24" s="252" t="str">
        <f t="shared" si="151"/>
        <v>IY2</v>
      </c>
      <c r="IX24" s="252" t="str">
        <f t="shared" si="152"/>
        <v>=VLOOKUP(A24;'https://rhenusglobal.sharepoint.com/sites/TenderBrita/Freigegebene Dokumente/General/02. Respond Rates and Info/Respond/[CO_BRITA Internal Template v1.0.xlsx]FCL Export'!$A$1:$NJ$176;IY2;0)</v>
      </c>
      <c r="IY24" s="19"/>
      <c r="IZ24" s="201" t="s">
        <v>363</v>
      </c>
      <c r="JA24" s="239" t="s">
        <v>99</v>
      </c>
      <c r="JB24" s="9" t="s">
        <v>2517</v>
      </c>
      <c r="JC24" s="238" t="str" cm="1">
        <f t="array" ref="JC24">IF(OR($I24="",$N24="")," ",_xlfn.IFS($JA24=""," ",$IZ24=""," ",JF24=""," ",JF24=" "," ",AND($JA24&lt;&gt;"",$JA24&lt;&gt;" ",$IZ24&lt;&gt;"",$IZ24&lt;&gt;" ",JF24&lt;&gt;"",JF24&lt;&gt;" "),IF($JA24=$IZ24,JF24,JF24/VLOOKUP(_xlfn.CONCAT($JA24,"/",$IZ24),Currencies!$C$73:$D$955,2,FALSE))))</f>
        <v xml:space="preserve"> </v>
      </c>
      <c r="JD24" s="252" t="str">
        <f t="shared" si="153"/>
        <v>JF2</v>
      </c>
      <c r="JE24" s="252" t="str">
        <f t="shared" si="154"/>
        <v>=VLOOKUP(A24;'https://rhenusglobal.sharepoint.com/sites/TenderBrita/Freigegebene Dokumente/General/02. Respond Rates and Info/Respond/[CR_BRITA Internal Template v1.0.xlsx]FCL Import'!$A$1:$NJ$176;JF2;0)</v>
      </c>
      <c r="JF24" s="362" t="s">
        <v>98</v>
      </c>
      <c r="JG24" s="25" t="str">
        <f>IFERROR(IF(OR($I24="",$N24=""),"",'Units of measurement'!$A$2),"")</f>
        <v>/container</v>
      </c>
      <c r="JH24" s="9" t="s">
        <v>2517</v>
      </c>
      <c r="JI24" s="238" t="str" cm="1">
        <f t="array" ref="JI24">IF(OR($I24="",$N24="")," ",_xlfn.IFS($JA24=""," ",$IZ24=""," ",JL24=""," ",JL24=" "," ",AND($JA24&lt;&gt;"",$JA24&lt;&gt;" ",$IZ24&lt;&gt;"",$IZ24&lt;&gt;" ",JL24&lt;&gt;"",JL24&lt;&gt;" "),IF($JA24=$IZ24,JL24,JL24/VLOOKUP(_xlfn.CONCAT($JA24,"/",$IZ24),Currencies!$C$73:$D$955,2,FALSE))))</f>
        <v xml:space="preserve"> </v>
      </c>
      <c r="JJ24" s="252" t="str">
        <f t="shared" si="155"/>
        <v>JL2</v>
      </c>
      <c r="JK24" s="252" t="str">
        <f t="shared" si="156"/>
        <v>=VLOOKUP(A24;'https://rhenusglobal.sharepoint.com/sites/TenderBrita/Freigegebene Dokumente/General/02. Respond Rates and Info/Respond/[CR_BRITA Internal Template v1.0.xlsx]FCL Import'!$A$1:$NJ$176;JL2;0)</v>
      </c>
      <c r="JL24" s="372" t="s">
        <v>98</v>
      </c>
      <c r="JM24" s="25" t="str">
        <f>IFERROR(IF(OR($I24="",$N24=""),"",'Units of measurement'!$A$2),"")</f>
        <v>/container</v>
      </c>
      <c r="JN24" s="9" t="s">
        <v>2517</v>
      </c>
      <c r="JO24" s="238" t="str" cm="1">
        <f t="array" ref="JO24">IF(OR($I24="",$N24="")," ",_xlfn.IFS($JA24=""," ",$IZ24=""," ",JR24=""," ",JR24=" "," ",AND($JA24&lt;&gt;"",$JA24&lt;&gt;" ",$IZ24&lt;&gt;"",$IZ24&lt;&gt;" ",JR24&lt;&gt;"",JR24&lt;&gt;" "),IF($JA24=$IZ24,JR24,JR24/VLOOKUP(_xlfn.CONCAT($JA24,"/",$IZ24),Currencies!$C$73:$D$955,2,FALSE))))</f>
        <v xml:space="preserve"> </v>
      </c>
      <c r="JP24" s="252" t="str">
        <f t="shared" si="157"/>
        <v>JR2</v>
      </c>
      <c r="JQ24" s="252" t="str">
        <f t="shared" si="158"/>
        <v>=VLOOKUP(A24;'https://rhenusglobal.sharepoint.com/sites/TenderBrita/Freigegebene Dokumente/General/02. Respond Rates and Info/Respond/[CR_BRITA Internal Template v1.0.xlsx]FCL Import'!$A$1:$NJ$176;JR2;0)</v>
      </c>
      <c r="JR24" s="372" t="s">
        <v>98</v>
      </c>
      <c r="JS24" s="25" t="str">
        <f>IFERROR(IF(OR($I24="",$N24=""),"",'Units of measurement'!$A$2),"")</f>
        <v>/container</v>
      </c>
      <c r="JT24" s="9" t="s">
        <v>2517</v>
      </c>
      <c r="JU24" s="238" t="str" cm="1">
        <f t="array" ref="JU24">IF(OR($I24="",$N24="")," ",_xlfn.IFS($JA24=""," ",$IZ24=""," ",JX24=""," ",JX24=" "," ",AND($JA24&lt;&gt;"",$JA24&lt;&gt;" ",$IZ24&lt;&gt;"",$IZ24&lt;&gt;" ",JX24&lt;&gt;"",JX24&lt;&gt;" "),IF($JA24=$IZ24,JX24,JX24/VLOOKUP(_xlfn.CONCAT($JA24,"/",$IZ24),Currencies!$C$73:$D$955,2,FALSE))))</f>
        <v xml:space="preserve"> </v>
      </c>
      <c r="JV24" s="252" t="str">
        <f t="shared" si="159"/>
        <v>JX2</v>
      </c>
      <c r="JW24" s="252" t="str">
        <f t="shared" si="160"/>
        <v>=VLOOKUP(A24;'https://rhenusglobal.sharepoint.com/sites/TenderBrita/Freigegebene Dokumente/General/02. Respond Rates and Info/Respond/[CR_BRITA Internal Template v1.0.xlsx]FCL Import'!$A$1:$NJ$176;JX2;0)</v>
      </c>
      <c r="JX24" s="372" t="s">
        <v>98</v>
      </c>
      <c r="JY24" s="25" t="str">
        <f>IFERROR(IF(OR($I24="",$N24=""),"",'Units of measurement'!$A$2),"")</f>
        <v>/container</v>
      </c>
      <c r="JZ24" s="9" t="s">
        <v>2517</v>
      </c>
      <c r="KA24" s="238" t="str" cm="1">
        <f t="array" ref="KA24">IF(OR($I24="",$N24="")," ",_xlfn.IFS($JA24=""," ",$IZ24=""," ",KD24=""," ",KD24=" "," ",AND($JA24&lt;&gt;"",$JA24&lt;&gt;" ",$IZ24&lt;&gt;"",$IZ24&lt;&gt;" ",KD24&lt;&gt;"",KD24&lt;&gt;" "),IF($JA24=$IZ24,KD24,KD24/VLOOKUP(_xlfn.CONCAT($JA24,"/",$IZ24),Currencies!$C$73:$D$955,2,FALSE))))</f>
        <v xml:space="preserve"> </v>
      </c>
      <c r="KB24" s="252" t="str">
        <f t="shared" si="161"/>
        <v>KD2</v>
      </c>
      <c r="KC24" s="252" t="str">
        <f t="shared" si="162"/>
        <v>=VLOOKUP(A24;'https://rhenusglobal.sharepoint.com/sites/TenderBrita/Freigegebene Dokumente/General/02. Respond Rates and Info/Respond/[CR_BRITA Internal Template v1.0.xlsx]FCL Import'!$A$1:$NJ$176;KD2;0)</v>
      </c>
      <c r="KD24" s="372" t="s">
        <v>98</v>
      </c>
      <c r="KE24" s="25" t="str">
        <f>IFERROR(IF(OR($I24="",$N24=""),"",'Units of measurement'!$A$2),"")</f>
        <v>/container</v>
      </c>
      <c r="KF24" s="11" t="s">
        <v>2517</v>
      </c>
      <c r="KG24" s="252" t="str">
        <f t="shared" si="163"/>
        <v>KI2</v>
      </c>
      <c r="KH24" s="252" t="str">
        <f t="shared" si="164"/>
        <v>=VLOOKUP(A24;'https://rhenusglobal.sharepoint.com/sites/TenderBrita/Freigegebene Dokumente/General/02. Respond Rates and Info/Respond/[CR_BRITA Internal Template v1.0.xlsx]FCL Import'!$A$1:$NJ$176;KI2;0)</v>
      </c>
      <c r="KI24" s="378" t="s">
        <v>98</v>
      </c>
      <c r="KJ24" s="9" t="str">
        <f t="shared" si="165"/>
        <v/>
      </c>
      <c r="KK24" s="252" t="str">
        <f t="shared" si="166"/>
        <v>KM2</v>
      </c>
      <c r="KL24" s="252" t="str">
        <f t="shared" si="167"/>
        <v>=VLOOKUP(A24;'https://rhenusglobal.sharepoint.com/sites/TenderBrita/Freigegebene Dokumente/General/02. Respond Rates and Info/Respond/[CR_BRITA Internal Template v1.0.xlsx]FCL Import'!$A$1:$NJ$176;KM2;0)</v>
      </c>
      <c r="KM24" s="8" t="s">
        <v>98</v>
      </c>
      <c r="KN24" s="252" t="str">
        <f t="shared" si="168"/>
        <v>KP2</v>
      </c>
      <c r="KO24" s="252" t="str">
        <f t="shared" si="169"/>
        <v>=VLOOKUP(A24;'https://rhenusglobal.sharepoint.com/sites/TenderBrita/Freigegebene Dokumente/General/02. Respond Rates and Info/Respond/[CR_BRITA Internal Template v1.0.xlsx]FCL Import'!$A$1:$NJ$176;KP2;0)</v>
      </c>
      <c r="KP24" s="164"/>
      <c r="KQ24" s="252" t="str">
        <f t="shared" si="170"/>
        <v>KS2</v>
      </c>
      <c r="KR24" s="252" t="str">
        <f t="shared" si="171"/>
        <v>=VLOOKUP(A24;'https://rhenusglobal.sharepoint.com/sites/TenderBrita/Freigegebene Dokumente/General/02. Respond Rates and Info/Respond/[CR_BRITA Internal Template v1.0.xlsx]FCL Import'!$A$1:$NJ$176;KS2;0)</v>
      </c>
      <c r="KS24" s="17"/>
      <c r="KT24" s="9" t="str">
        <f t="shared" si="172"/>
        <v/>
      </c>
      <c r="KU24" s="252" t="str">
        <f t="shared" si="173"/>
        <v>KW2</v>
      </c>
      <c r="KV24" s="252" t="str">
        <f t="shared" si="174"/>
        <v>=VLOOKUP(A24;'https://rhenusglobal.sharepoint.com/sites/TenderBrita/Freigegebene Dokumente/General/02. Respond Rates and Info/Respond/[CR_BRITA Internal Template v1.0.xlsx]FCL Import'!$A$1:$NJ$176;KW2;0)</v>
      </c>
      <c r="KW24" s="8" t="s">
        <v>98</v>
      </c>
      <c r="KX24" s="252" t="str">
        <f t="shared" si="175"/>
        <v>KZ2</v>
      </c>
      <c r="KY24" s="252" t="str">
        <f t="shared" si="176"/>
        <v>=VLOOKUP(A24;'https://rhenusglobal.sharepoint.com/sites/TenderBrita/Freigegebene Dokumente/General/02. Respond Rates and Info/Respond/[CR_BRITA Internal Template v1.0.xlsx]FCL Import'!$A$1:$NJ$176;KZ2;0)</v>
      </c>
      <c r="KZ24" s="164"/>
      <c r="LA24" s="252" t="str">
        <f t="shared" si="177"/>
        <v>LC2</v>
      </c>
      <c r="LB24" s="252" t="str">
        <f t="shared" si="178"/>
        <v>=VLOOKUP(A24;'https://rhenusglobal.sharepoint.com/sites/TenderBrita/Freigegebene Dokumente/General/02. Respond Rates and Info/Respond/[CR_BRITA Internal Template v1.0.xlsx]FCL Import'!$A$1:$NJ$176;LC2;0)</v>
      </c>
      <c r="LC24" s="19"/>
      <c r="LD24" s="201" t="s">
        <v>363</v>
      </c>
      <c r="LE24" s="239" t="s">
        <v>99</v>
      </c>
      <c r="LF24" s="9" t="s">
        <v>2517</v>
      </c>
      <c r="LG24" s="238" t="str" cm="1">
        <f t="array" ref="LG24">IF(OR($I24="",$N24="")," ",_xlfn.IFS($AH24=""," ",$AG24=""," ",LL24=""," ",LL24=" "," ",AND($AH24&lt;&gt;"",$AH24&lt;&gt;" ",$AG24&lt;&gt;"",$AG24&lt;&gt;" ",LL24&lt;&gt;"",LL24&lt;&gt;" "),IF($AH24=$AG24,SUM(LL24,IF(OR(LK24="",LK24=" ",LJ24="Included"),0,LK24)),SUM(LL24,IF(OR(LK24="",LK24=" ",LJ24="Included"),0,LK24))/VLOOKUP(_xlfn.CONCAT($AH24,"/",$AG24),Currencies!$C$73:$D$955,2,FALSE))))</f>
        <v xml:space="preserve"> </v>
      </c>
      <c r="LH24" s="252" t="str">
        <f t="shared" si="179"/>
        <v>LL2</v>
      </c>
      <c r="LI24" s="259" t="str">
        <f t="shared" si="180"/>
        <v>=VLOOKUP(A24;'https://rhenusglobal.sharepoint.com/sites/TenderBrita/Freigegebene Dokumente/General/02. Respond Rates and Info/Respond/[CO_BRITA Internal Template v1.0.xlsx]FCL Export'!$A$1:$NJ$176;LL2;0)</v>
      </c>
      <c r="LJ24" s="379"/>
      <c r="LK24" s="333" t="s">
        <v>98</v>
      </c>
      <c r="LL24" s="380" t="s">
        <v>98</v>
      </c>
      <c r="LM24" s="25" t="str">
        <f>IFERROR(IF(OR($I24="",$N24=""),"",'Units of measurement'!$A$2),"")</f>
        <v>/container</v>
      </c>
      <c r="LN24" s="252" t="str">
        <f t="shared" si="181"/>
        <v>LP2</v>
      </c>
      <c r="LO24" s="252" t="str">
        <f t="shared" si="182"/>
        <v>=VLOOKUP(A24;'https://rhenusglobal.sharepoint.com/sites/TenderBrita/Freigegebene Dokumente/General/02. Respond Rates and Info/Respond/[CO_BRITA Internal Template v1.0.xlsx]FCL Export'!$A$1:$NJ$176;LP2;0)</v>
      </c>
      <c r="LP24" s="376"/>
      <c r="LQ24" s="252" t="str">
        <f t="shared" si="183"/>
        <v>LS2</v>
      </c>
      <c r="LR24" s="252" t="str">
        <f t="shared" si="184"/>
        <v>=VLOOKUP(A24;'https://rhenusglobal.sharepoint.com/sites/TenderBrita/Freigegebene Dokumente/General/02. Respond Rates and Info/Respond/[CO_BRITA Internal Template v1.0.xlsx]FCL Export'!$A$1:$NJ$176;LS2;0)</v>
      </c>
      <c r="LS24" s="381" t="s">
        <v>98</v>
      </c>
    </row>
    <row r="25" spans="1:331" ht="15" hidden="1" customHeight="1" x14ac:dyDescent="0.2">
      <c r="A25" s="46">
        <v>1299</v>
      </c>
      <c r="B25" s="250">
        <f>ROW()</f>
        <v>25</v>
      </c>
      <c r="C25" s="41" t="s">
        <v>2523</v>
      </c>
      <c r="D25" s="41" t="s">
        <v>2523</v>
      </c>
      <c r="E25" s="41" t="s">
        <v>2523</v>
      </c>
      <c r="F25" s="55" t="s">
        <v>2284</v>
      </c>
      <c r="G25" s="42" t="s">
        <v>2508</v>
      </c>
      <c r="H25" s="43" t="s">
        <v>172</v>
      </c>
      <c r="I25" s="353" t="s">
        <v>349</v>
      </c>
      <c r="J25" s="357"/>
      <c r="K25" s="47" t="s">
        <v>2293</v>
      </c>
      <c r="L25" s="48" t="s">
        <v>2321</v>
      </c>
      <c r="M25" s="49" t="s">
        <v>172</v>
      </c>
      <c r="N25" s="356" t="s">
        <v>410</v>
      </c>
      <c r="O25" s="50" t="s">
        <v>2459</v>
      </c>
      <c r="P25" s="47" t="s">
        <v>2353</v>
      </c>
      <c r="Q25" s="48" t="s">
        <v>104</v>
      </c>
      <c r="R25" s="51" t="s">
        <v>95</v>
      </c>
      <c r="S25" s="52">
        <v>10</v>
      </c>
      <c r="T25" s="53">
        <f>IFERROR(IF(OR(R25="",S25=""),"",('FCL (No min.)'!S25*VLOOKUP('FCL (No min.)'!R25,containertype_table[#All],2,FALSE))),"")</f>
        <v>10</v>
      </c>
      <c r="U25" s="56">
        <v>10000</v>
      </c>
      <c r="V25" s="55" t="s">
        <v>2498</v>
      </c>
      <c r="W25" s="248" t="s">
        <v>104</v>
      </c>
      <c r="X25" s="337" t="s">
        <v>104</v>
      </c>
      <c r="Y25" s="24" t="s">
        <v>96</v>
      </c>
      <c r="Z25" s="24" t="str">
        <f t="shared" si="14"/>
        <v>A25;'</v>
      </c>
      <c r="AA25" s="251" t="s">
        <v>97</v>
      </c>
      <c r="AB25" s="24" t="str">
        <f t="shared" si="15"/>
        <v>CO</v>
      </c>
      <c r="AC25" s="24" t="str">
        <f t="shared" si="15"/>
        <v>CO</v>
      </c>
      <c r="AD25" s="24" t="str">
        <f t="shared" si="16"/>
        <v>DO</v>
      </c>
      <c r="AE25" s="24" t="s">
        <v>112</v>
      </c>
      <c r="AF25" s="24" t="s">
        <v>113</v>
      </c>
      <c r="AG25" s="201" t="s">
        <v>351</v>
      </c>
      <c r="AH25" s="239" t="s">
        <v>99</v>
      </c>
      <c r="AI25" s="9" t="str">
        <f t="shared" si="17"/>
        <v>⚠</v>
      </c>
      <c r="AJ25" s="238" t="str" cm="1">
        <f t="array" ref="AJ25">IF(OR($I25="",$N25="")," ",_xlfn.IFS($AH25=""," ",$AG25=""," ",AO25=""," ",AO25=" "," ",AND($AH25&lt;&gt;"",$AH25&lt;&gt;" ",$AG25&lt;&gt;"",$AG25&lt;&gt;" ",AO25&lt;&gt;"",AO25&lt;&gt;" "),IF($AH25=$AG25,SUM(AO25,IF(OR(AN25="",AN25=" ",AM25="Included"),0,AN25)),SUM(AO25,IF(OR(AN25="",AN25=" ",AM25="Included"),0,AN25))/VLOOKUP(_xlfn.CONCAT($AH25,"/",$AG25),Currencies!$C$73:$D$955,2,FALSE))))</f>
        <v xml:space="preserve"> </v>
      </c>
      <c r="AK25" s="252" t="str">
        <f t="shared" si="18"/>
        <v>AO2</v>
      </c>
      <c r="AL25" s="259" t="str">
        <f t="shared" si="19"/>
        <v>=VLOOKUP(A25;'https://rhenusglobal.sharepoint.com/sites/TenderBrita/Freigegebene Dokumente/General/02. Respond Rates and Info/Respond/[CO_BRITA Internal Template v1.0.xlsx]FCL Export'!$A$1:$NJ$176;AO2;0)</v>
      </c>
      <c r="AM25" s="331"/>
      <c r="AN25" s="333" t="s">
        <v>98</v>
      </c>
      <c r="AO25" s="332" t="s">
        <v>98</v>
      </c>
      <c r="AP25" s="25" t="str">
        <f>IFERROR(IF(OR($I25="",$N25=""),"",'Units of measurement'!$A$2),"")</f>
        <v>/container</v>
      </c>
      <c r="AQ25" s="252" t="str">
        <f t="shared" si="20"/>
        <v>AS2</v>
      </c>
      <c r="AR25" s="252" t="str">
        <f t="shared" si="21"/>
        <v>=VLOOKUP(A25;'https://rhenusglobal.sharepoint.com/sites/TenderBrita/Freigegebene Dokumente/General/02. Respond Rates and Info/Respond/[CO_BRITA Internal Template v1.0.xlsx]FCL Export'!$A$1:$NJ$176;AS2;0)</v>
      </c>
      <c r="AS25" s="17"/>
      <c r="AT25" s="252" t="str">
        <f t="shared" si="22"/>
        <v>AV2</v>
      </c>
      <c r="AU25" s="252" t="str">
        <f t="shared" si="23"/>
        <v>=VLOOKUP(A25;'https://rhenusglobal.sharepoint.com/sites/TenderBrita/Freigegebene Dokumente/General/02. Respond Rates and Info/Respond/[CO_BRITA Internal Template v1.0.xlsx]FCL Export'!$A$1:$NJ$176;AV2;0)</v>
      </c>
      <c r="AV25" s="170" t="s">
        <v>98</v>
      </c>
      <c r="AW25" s="201" t="s">
        <v>351</v>
      </c>
      <c r="AX25" s="239" t="s">
        <v>99</v>
      </c>
      <c r="AY25" s="9" t="str">
        <f t="shared" si="24"/>
        <v>⚠</v>
      </c>
      <c r="AZ25" s="238" t="str" cm="1">
        <f t="array" ref="AZ25">IF(OR($I25="",$N25="")," ",_xlfn.IFS($AX25=""," ",$AW25=""," ",BC25=""," ",BC25=" "," ",AND($AX25&lt;&gt;"",$AX25&lt;&gt;" ",$AW25&lt;&gt;"",$AW25&lt;&gt;" ",BC25&lt;&gt;"",BC25&lt;&gt;" "),IF($AX25=$AW25,BC25,BC25/VLOOKUP(_xlfn.CONCAT($AX25,"/",$AW25),Currencies!$C$73:$D$955,2,FALSE))))</f>
        <v xml:space="preserve"> </v>
      </c>
      <c r="BA25" s="252" t="str">
        <f t="shared" si="193"/>
        <v>BC2</v>
      </c>
      <c r="BB25" s="252" t="str">
        <f t="shared" si="194"/>
        <v>=VLOOKUP(A25;'https://rhenusglobal.sharepoint.com/sites/TenderBrita/Freigegebene Dokumente/General/02. Respond Rates and Info/Respond/[CO_BRITA Internal Template v1.0.xlsx]FCL Export'!$A$1:$NJ$176;BC2;0)</v>
      </c>
      <c r="BC25" s="8" t="s">
        <v>98</v>
      </c>
      <c r="BD25" s="25" t="str">
        <f>IFERROR(IF(OR($I25="",$N25=""),"",'Units of measurement'!$A$2),"")</f>
        <v>/container</v>
      </c>
      <c r="BE25" s="9" t="str">
        <f t="shared" si="27"/>
        <v>⚠</v>
      </c>
      <c r="BF25" s="238" t="str" cm="1">
        <f t="array" ref="BF25">IF(OR($I25="",$N25="")," ",_xlfn.IFS($AX25=""," ",$AW25=""," ",BI25=""," ",BI25=" "," ",AND($AX25&lt;&gt;"",$AX25&lt;&gt;" ",$AW25&lt;&gt;"",$AW25&lt;&gt;" ",BI25&lt;&gt;"",BI25&lt;&gt;" "),IF($AX25=$AW25,BI25,BI25/VLOOKUP(_xlfn.CONCAT($AX25,"/",$AW25),Currencies!$C$73:$D$955,2,FALSE))))</f>
        <v xml:space="preserve"> </v>
      </c>
      <c r="BG25" s="252" t="str">
        <f t="shared" si="28"/>
        <v>BI2</v>
      </c>
      <c r="BH25" s="252" t="str">
        <f t="shared" si="29"/>
        <v>=VLOOKUP(A25;'https://rhenusglobal.sharepoint.com/sites/TenderBrita/Freigegebene Dokumente/General/02. Respond Rates and Info/Respond/[CO_BRITA Internal Template v1.0.xlsx]FCL Export'!$A$1:$NJ$176;BI2;0)</v>
      </c>
      <c r="BI25" s="8" t="s">
        <v>98</v>
      </c>
      <c r="BJ25" s="25" t="str">
        <f>IFERROR(IF(OR($I25="",$N25=""),"",'Units of measurement'!$A$2),"")</f>
        <v>/container</v>
      </c>
      <c r="BK25" s="9" t="str">
        <f t="shared" si="30"/>
        <v>⚠</v>
      </c>
      <c r="BL25" s="238" t="str" cm="1">
        <f t="array" ref="BL25">IF(OR($I25="",$N25="")," ",_xlfn.IFS($AX25=""," ",$AW25=""," ",BO25=""," ",BO25=" "," ",AND($AX25&lt;&gt;"",$AX25&lt;&gt;" ",$AW25&lt;&gt;"",$AW25&lt;&gt;" ",BO25&lt;&gt;"",BO25&lt;&gt;" "),IF($AX25=$AW25,BO25,BO25/VLOOKUP(_xlfn.CONCAT($AX25,"/",$AW25),Currencies!$C$73:$D$955,2,FALSE))))</f>
        <v xml:space="preserve"> </v>
      </c>
      <c r="BM25" s="252" t="str">
        <f t="shared" si="31"/>
        <v>BO2</v>
      </c>
      <c r="BN25" s="252" t="str">
        <f t="shared" si="32"/>
        <v>=VLOOKUP(A25;'https://rhenusglobal.sharepoint.com/sites/TenderBrita/Freigegebene Dokumente/General/02. Respond Rates and Info/Respond/[CO_BRITA Internal Template v1.0.xlsx]FCL Export'!$A$1:$NJ$176;BO2;0)</v>
      </c>
      <c r="BO25" s="8" t="s">
        <v>98</v>
      </c>
      <c r="BP25" s="25" t="str">
        <f>IFERROR(IF(OR($I25="",$N25=""),"",'Units of measurement'!$A$2),"")</f>
        <v>/container</v>
      </c>
      <c r="BQ25" s="9" t="str">
        <f t="shared" si="33"/>
        <v>⚠</v>
      </c>
      <c r="BR25" s="238" t="str" cm="1">
        <f t="array" ref="BR25">IF(OR($I25="",$N25="")," ",_xlfn.IFS($AX25=""," ",$AW25=""," ",BU25=""," ",BU25=" "," ",AND($AX25&lt;&gt;"",$AX25&lt;&gt;" ",$AW25&lt;&gt;"",$AW25&lt;&gt;" ",BU25&lt;&gt;"",BU25&lt;&gt;" "),IF($AX25=$AW25,BU25,BU25/VLOOKUP(_xlfn.CONCAT($AX25,"/",$AW25),Currencies!$C$73:$D$955,2,FALSE))))</f>
        <v xml:space="preserve"> </v>
      </c>
      <c r="BS25" s="252" t="str">
        <f t="shared" si="34"/>
        <v>BU2</v>
      </c>
      <c r="BT25" s="252" t="str">
        <f t="shared" si="35"/>
        <v>=VLOOKUP(A25;'https://rhenusglobal.sharepoint.com/sites/TenderBrita/Freigegebene Dokumente/General/02. Respond Rates and Info/Respond/[CO_BRITA Internal Template v1.0.xlsx]FCL Export'!$A$1:$NJ$176;BU2;0)</v>
      </c>
      <c r="BU25" s="8" t="s">
        <v>98</v>
      </c>
      <c r="BV25" s="25" t="str">
        <f>IFERROR(IF(OR($I25="",$N25=""),"",'Units of measurement'!$A$2),"")</f>
        <v>/container</v>
      </c>
      <c r="BW25" s="9" t="str">
        <f t="shared" si="36"/>
        <v>⚠</v>
      </c>
      <c r="BX25" s="238" t="str" cm="1">
        <f t="array" ref="BX25">IF(OR($I25="",$N25="")," ",_xlfn.IFS($AX25=""," ",$AW25=""," ",CA25=""," ",CA25=" "," ",AND($AX25&lt;&gt;"",$AX25&lt;&gt;" ",$AW25&lt;&gt;"",$AW25&lt;&gt;" ",CA25&lt;&gt;"",CA25&lt;&gt;" "),IF($AX25=$AW25,CA25,CA25/VLOOKUP(_xlfn.CONCAT($AX25,"/",$AW25),Currencies!$C$73:$D$955,2,FALSE))))</f>
        <v xml:space="preserve"> </v>
      </c>
      <c r="BY25" s="252" t="str">
        <f t="shared" si="37"/>
        <v>CA2</v>
      </c>
      <c r="BZ25" s="252" t="str">
        <f t="shared" si="38"/>
        <v>=VLOOKUP(A25;'https://rhenusglobal.sharepoint.com/sites/TenderBrita/Freigegebene Dokumente/General/02. Respond Rates and Info/Respond/[CO_BRITA Internal Template v1.0.xlsx]FCL Export'!$A$1:$NJ$176;CA2;0)</v>
      </c>
      <c r="CA25" s="8" t="s">
        <v>98</v>
      </c>
      <c r="CB25" s="25" t="str">
        <f>IFERROR(IF(OR($I25="",$N25=""),"",'Units of measurement'!$A$2),"")</f>
        <v>/container</v>
      </c>
      <c r="CC25" s="9" t="str">
        <f t="shared" si="39"/>
        <v>⚠</v>
      </c>
      <c r="CD25" s="238" t="str" cm="1">
        <f t="array" ref="CD25">IF(OR($I25="",$N25="")," ",_xlfn.IFS($AX25=""," ",$AW25=""," ",CG25=""," ",CG25=" "," ",AND($AX25&lt;&gt;"",$AX25&lt;&gt;" ",$AW25&lt;&gt;"",$AW25&lt;&gt;" ",CG25&lt;&gt;"",CG25&lt;&gt;" "),IF($AX25=$AW25,CG25,CG25/VLOOKUP(_xlfn.CONCAT($AX25,"/",$AW25),Currencies!$C$73:$D$955,2,FALSE))))</f>
        <v xml:space="preserve"> </v>
      </c>
      <c r="CE25" s="252" t="str">
        <f t="shared" si="40"/>
        <v>CG2</v>
      </c>
      <c r="CF25" s="252" t="str">
        <f t="shared" si="41"/>
        <v>=VLOOKUP(A25;'https://rhenusglobal.sharepoint.com/sites/TenderBrita/Freigegebene Dokumente/General/02. Respond Rates and Info/Respond/[CO_BRITA Internal Template v1.0.xlsx]FCL Export'!$A$1:$NJ$176;CG2;0)</v>
      </c>
      <c r="CG25" s="8" t="s">
        <v>98</v>
      </c>
      <c r="CH25" s="25" t="str">
        <f>IFERROR(IF(OR($I25="",$N25=""),"",'Units of measurement'!$A$2),"")</f>
        <v>/container</v>
      </c>
      <c r="CI25" s="9" t="str">
        <f t="shared" si="42"/>
        <v>⚠</v>
      </c>
      <c r="CJ25" s="238" t="str" cm="1">
        <f t="array" ref="CJ25">IF(OR($I25="",$N25="")," ",_xlfn.IFS($AX25=""," ",$AW25=""," ",CM25=""," ",CM25=" "," ",AND($AX25&lt;&gt;"",$AX25&lt;&gt;" ",$AW25&lt;&gt;"",$AW25&lt;&gt;" ",CM25&lt;&gt;"",CM25&lt;&gt;" "),IF($AX25=$AW25,CM25,CM25/VLOOKUP(_xlfn.CONCAT($AX25,"/",$AW25),Currencies!$C$73:$D$955,2,FALSE))))</f>
        <v xml:space="preserve"> </v>
      </c>
      <c r="CK25" s="252" t="str">
        <f t="shared" si="43"/>
        <v>CM2</v>
      </c>
      <c r="CL25" s="252" t="str">
        <f t="shared" si="44"/>
        <v>=VLOOKUP(A25;'https://rhenusglobal.sharepoint.com/sites/TenderBrita/Freigegebene Dokumente/General/02. Respond Rates and Info/Respond/[CO_BRITA Internal Template v1.0.xlsx]FCL Export'!$A$1:$NJ$176;CM2;0)</v>
      </c>
      <c r="CM25" s="8" t="s">
        <v>98</v>
      </c>
      <c r="CN25" s="25" t="str">
        <f>IFERROR(IF(OR($I25="",$N25=""),"",'Units of measurement'!$A$2),"")</f>
        <v>/container</v>
      </c>
      <c r="CO25" s="252" t="str">
        <f t="shared" si="45"/>
        <v>CQ2</v>
      </c>
      <c r="CP25" s="252" t="str">
        <f t="shared" si="46"/>
        <v>=VLOOKUP(A25;'https://rhenusglobal.sharepoint.com/sites/TenderBrita/Freigegebene Dokumente/General/02. Respond Rates and Info/Respond/[CO_BRITA Internal Template v1.0.xlsx]FCL Export'!$A$1:$NJ$176;CQ2;0)</v>
      </c>
      <c r="CQ25" s="194"/>
      <c r="CR25" s="9" t="str">
        <f t="shared" si="47"/>
        <v>⚠</v>
      </c>
      <c r="CS25" s="238" t="str" cm="1">
        <f t="array" ref="CS25">IF(OR($I25="",$N25="")," ",_xlfn.IFS($AX25=""," ",$AW25=""," ",CV25=""," ",CV25=" "," ",AND($AX25&lt;&gt;"",$AX25&lt;&gt;" ",$AW25&lt;&gt;"",$AW25&lt;&gt;" ",CV25&lt;&gt;"",CV25&lt;&gt;" "),IF($AX25=$AW25,CV25,CV25/VLOOKUP(_xlfn.CONCAT($AX25,"/",$AW25),Currencies!$C$73:$D$955,2,FALSE))))</f>
        <v xml:space="preserve"> </v>
      </c>
      <c r="CT25" s="252" t="str">
        <f t="shared" si="48"/>
        <v>CV2</v>
      </c>
      <c r="CU25" s="252" t="str">
        <f t="shared" si="49"/>
        <v>=VLOOKUP(A25;'https://rhenusglobal.sharepoint.com/sites/TenderBrita/Freigegebene Dokumente/General/02. Respond Rates and Info/Respond/[CO_BRITA Internal Template v1.0.xlsx]FCL Export'!$A$1:$NJ$176;CV2;0)</v>
      </c>
      <c r="CV25" s="8" t="s">
        <v>98</v>
      </c>
      <c r="CW25" s="25" t="str">
        <f>IFERROR(IF(OR($I25="",$N25=""),"",'Units of measurement'!$A$2),"")</f>
        <v>/container</v>
      </c>
      <c r="CX25" s="11" t="str">
        <f t="shared" si="50"/>
        <v>⚠</v>
      </c>
      <c r="CY25" s="252" t="str">
        <f t="shared" si="51"/>
        <v>DA2</v>
      </c>
      <c r="CZ25" s="252" t="str">
        <f t="shared" si="52"/>
        <v>=VLOOKUP(A25;'https://rhenusglobal.sharepoint.com/sites/TenderBrita/Freigegebene Dokumente/General/02. Respond Rates and Info/Respond/[CO_BRITA Internal Template v1.0.xlsx]FCL Export'!$A$1:$NJ$176;DA2;0)</v>
      </c>
      <c r="DA25" s="10" t="s">
        <v>98</v>
      </c>
      <c r="DB25" s="9" t="str">
        <f t="shared" si="53"/>
        <v/>
      </c>
      <c r="DC25" s="252" t="str">
        <f t="shared" si="54"/>
        <v>DE2</v>
      </c>
      <c r="DD25" s="252" t="str">
        <f t="shared" si="55"/>
        <v>=VLOOKUP(A25;'https://rhenusglobal.sharepoint.com/sites/TenderBrita/Freigegebene Dokumente/General/02. Respond Rates and Info/Respond/[CO_BRITA Internal Template v1.0.xlsx]FCL Export'!$A$1:$NJ$176;DE2;0)</v>
      </c>
      <c r="DE25" s="8" t="s">
        <v>98</v>
      </c>
      <c r="DF25" s="252" t="str">
        <f t="shared" si="56"/>
        <v>DH2</v>
      </c>
      <c r="DG25" s="252" t="str">
        <f t="shared" si="57"/>
        <v>=VLOOKUP(A25;'https://rhenusglobal.sharepoint.com/sites/TenderBrita/Freigegebene Dokumente/General/02. Respond Rates and Info/Respond/[CO_BRITA Internal Template v1.0.xlsx]FCL Export'!$A$1:$NJ$176;DH2;0)</v>
      </c>
      <c r="DH25" s="164"/>
      <c r="DI25" s="252" t="str">
        <f t="shared" si="58"/>
        <v>DK2</v>
      </c>
      <c r="DJ25" s="252" t="str">
        <f t="shared" si="59"/>
        <v>=VLOOKUP(A25;'https://rhenusglobal.sharepoint.com/sites/TenderBrita/Freigegebene Dokumente/General/02. Respond Rates and Info/Respond/[CO_BRITA Internal Template v1.0.xlsx]FCL Export'!$A$1:$NJ$176;DK2;0)</v>
      </c>
      <c r="DK25" s="17"/>
      <c r="DL25" s="9" t="str">
        <f t="shared" si="60"/>
        <v/>
      </c>
      <c r="DM25" s="252" t="str">
        <f t="shared" si="61"/>
        <v>DO2</v>
      </c>
      <c r="DN25" s="252" t="str">
        <f t="shared" si="62"/>
        <v>=VLOOKUP(A25;'https://rhenusglobal.sharepoint.com/sites/TenderBrita/Freigegebene Dokumente/General/02. Respond Rates and Info/Respond/[CO_BRITA Internal Template v1.0.xlsx]FCL Export'!$A$1:$NJ$176;DO2;0)</v>
      </c>
      <c r="DO25" s="8" t="s">
        <v>98</v>
      </c>
      <c r="DP25" s="252" t="str">
        <f t="shared" si="63"/>
        <v>DR2</v>
      </c>
      <c r="DQ25" s="252" t="str">
        <f t="shared" si="64"/>
        <v>=VLOOKUP(A25;'https://rhenusglobal.sharepoint.com/sites/TenderBrita/Freigegebene Dokumente/General/02. Respond Rates and Info/Respond/[CO_BRITA Internal Template v1.0.xlsx]FCL Export'!$A$1:$NJ$176;DR2;0)</v>
      </c>
      <c r="DR25" s="163"/>
      <c r="DS25" s="252" t="str">
        <f t="shared" si="65"/>
        <v>DU2</v>
      </c>
      <c r="DT25" s="252" t="str">
        <f t="shared" si="66"/>
        <v>=VLOOKUP(A25;'https://rhenusglobal.sharepoint.com/sites/TenderBrita/Freigegebene Dokumente/General/02. Respond Rates and Info/Respond/[CO_BRITA Internal Template v1.0.xlsx]FCL Export'!$A$1:$NJ$176;DU2;0)</v>
      </c>
      <c r="DU25" s="18"/>
      <c r="DV25" s="201" t="str">
        <f t="shared" si="67"/>
        <v>USD</v>
      </c>
      <c r="DW25" s="239" t="s">
        <v>99</v>
      </c>
      <c r="DX25" s="11" t="str">
        <f t="shared" si="68"/>
        <v>⚠</v>
      </c>
      <c r="DY25" s="252" t="str">
        <f t="shared" si="69"/>
        <v>EA2</v>
      </c>
      <c r="DZ25" s="252" t="str">
        <f t="shared" si="70"/>
        <v>=VLOOKUP(A25;'https://rhenusglobal.sharepoint.com/sites/TenderBrita/Freigegebene Dokumente/General/02. Respond Rates and Info/Respond/[CO_BRITA Internal Template v1.0.xlsx]FCL Export'!$A$1:$NJ$176;EA2;0)</v>
      </c>
      <c r="EA25" s="15"/>
      <c r="EB25" s="11" t="str">
        <f t="shared" si="71"/>
        <v>⚠</v>
      </c>
      <c r="EC25" s="252" t="str">
        <f t="shared" si="72"/>
        <v>EE2</v>
      </c>
      <c r="ED25" s="252" t="str">
        <f t="shared" si="73"/>
        <v>=VLOOKUP(A25;'https://rhenusglobal.sharepoint.com/sites/TenderBrita/Freigegebene Dokumente/General/02. Respond Rates and Info/Respond/[CO_BRITA Internal Template v1.0.xlsx]FCL Export'!$A$1:$NJ$176;EE2;0)</v>
      </c>
      <c r="EE25" s="16"/>
      <c r="EF25" s="9" t="str">
        <f t="shared" si="74"/>
        <v>⚠</v>
      </c>
      <c r="EG25" s="252" t="str">
        <f t="shared" si="75"/>
        <v>EI2</v>
      </c>
      <c r="EH25" s="252" t="str">
        <f t="shared" si="76"/>
        <v>=VLOOKUP(A25;'https://rhenusglobal.sharepoint.com/sites/TenderBrita/Freigegebene Dokumente/General/02. Respond Rates and Info/Respond/[CO_BRITA Internal Template v1.0.xlsx]FCL Export'!$A$1:$NJ$176;EI2;0)</v>
      </c>
      <c r="EI25" s="33"/>
      <c r="EJ25" s="252" t="str">
        <f t="shared" si="77"/>
        <v>EL2</v>
      </c>
      <c r="EK25" s="252" t="str">
        <f t="shared" si="78"/>
        <v>=VLOOKUP(A25;'https://rhenusglobal.sharepoint.com/sites/TenderBrita/Freigegebene Dokumente/General/02. Respond Rates and Info/Respond/[CO_BRITA Internal Template v1.0.xlsx]FCL Export'!$A$1:$NJ$176;EL2;0)</v>
      </c>
      <c r="EL25" s="33"/>
      <c r="EM25" s="252" t="str">
        <f t="shared" si="79"/>
        <v>EO2</v>
      </c>
      <c r="EN25" s="252" t="str">
        <f t="shared" si="80"/>
        <v>=VLOOKUP(A25;'https://rhenusglobal.sharepoint.com/sites/TenderBrita/Freigegebene Dokumente/General/02. Respond Rates and Info/Respond/[CO_BRITA Internal Template v1.0.xlsx]FCL Export'!$A$1:$NJ$176;EO2;0)</v>
      </c>
      <c r="EO25" s="35"/>
      <c r="EP25" s="11" t="str">
        <f t="shared" si="81"/>
        <v>⚠</v>
      </c>
      <c r="EQ25" s="252" t="str">
        <f t="shared" si="82"/>
        <v>ES2</v>
      </c>
      <c r="ER25" s="252" t="str">
        <f t="shared" si="83"/>
        <v>=VLOOKUP(A25;'https://rhenusglobal.sharepoint.com/sites/TenderBrita/Freigegebene Dokumente/General/02. Respond Rates and Info/Respond/[CO_BRITA Internal Template v1.0.xlsx]FCL Export'!$A$1:$NJ$176;ES2;0)</v>
      </c>
      <c r="ES25" s="12" t="s">
        <v>98</v>
      </c>
      <c r="ET25" s="199" t="s">
        <v>98</v>
      </c>
      <c r="EU25" s="9" t="str">
        <f t="shared" si="84"/>
        <v>⚠</v>
      </c>
      <c r="EV25" s="252" t="str">
        <f t="shared" si="85"/>
        <v>EX2</v>
      </c>
      <c r="EW25" s="252" t="str">
        <f t="shared" si="86"/>
        <v>=VLOOKUP(A25;'https://rhenusglobal.sharepoint.com/sites/TenderBrita/Freigegebene Dokumente/General/02. Respond Rates and Info/Respond/[CO_BRITA Internal Template v1.0.xlsx]FCL Export'!$A$1:$NJ$176;EX2;0)</v>
      </c>
      <c r="EX25" s="166" t="s">
        <v>98</v>
      </c>
      <c r="EY25" s="9" t="str">
        <f t="shared" si="87"/>
        <v>⚠</v>
      </c>
      <c r="EZ25" s="252" t="str">
        <f t="shared" si="88"/>
        <v>FB2</v>
      </c>
      <c r="FA25" s="252" t="str">
        <f t="shared" si="89"/>
        <v>=VLOOKUP(A25;'https://rhenusglobal.sharepoint.com/sites/TenderBrita/Freigegebene Dokumente/General/02. Respond Rates and Info/Respond/[CO_BRITA Internal Template v1.0.xlsx]FCL Export'!$A$1:$NJ$176;FB2;0)</v>
      </c>
      <c r="FB25" s="23"/>
      <c r="FC25" s="252" t="str">
        <f t="shared" si="90"/>
        <v>FE2</v>
      </c>
      <c r="FD25" s="252" t="str">
        <f t="shared" si="91"/>
        <v>=VLOOKUP(A25;'https://rhenusglobal.sharepoint.com/sites/TenderBrita/Freigegebene Dokumente/General/02. Respond Rates and Info/Respond/[CO_BRITA Internal Template v1.0.xlsx]FCL Export'!$A$1:$NJ$176;FE2;0)</v>
      </c>
      <c r="FE25" s="29"/>
      <c r="FF25" s="252" t="str">
        <f t="shared" si="92"/>
        <v>FH2</v>
      </c>
      <c r="FG25" s="252" t="str">
        <f t="shared" si="93"/>
        <v>=VLOOKUP(A25;'https://rhenusglobal.sharepoint.com/sites/TenderBrita/Freigegebene Dokumente/General/02. Respond Rates and Info/Respond/[CO_BRITA Internal Template v1.0.xlsx]FCL Export'!$A$1:$NJ$176;FH2;0)</v>
      </c>
      <c r="FH25" s="29"/>
      <c r="FI25" s="200" t="s">
        <v>100</v>
      </c>
      <c r="FJ25" s="9" t="str">
        <f t="shared" si="94"/>
        <v>⚠</v>
      </c>
      <c r="FK25" s="252" t="str">
        <f t="shared" si="95"/>
        <v>FM2</v>
      </c>
      <c r="FL25" s="252" t="str">
        <f t="shared" si="96"/>
        <v>=VLOOKUP(A25;'https://rhenusglobal.sharepoint.com/sites/TenderBrita/Freigegebene Dokumente/General/02. Respond Rates and Info/Respond/[CO_BRITA Internal Template v1.0.xlsx]FCL Export'!$A$1:$NJ$176;FM2;0)</v>
      </c>
      <c r="FM25" s="12" t="s">
        <v>98</v>
      </c>
      <c r="FN25" s="26" t="s">
        <v>98</v>
      </c>
      <c r="FO25" s="28" t="s">
        <v>98</v>
      </c>
      <c r="FP25" s="339" t="s">
        <v>98</v>
      </c>
      <c r="FQ25" s="339" t="s">
        <v>98</v>
      </c>
      <c r="FR25" s="9" t="str">
        <f t="shared" si="97"/>
        <v>⚠</v>
      </c>
      <c r="FS25" s="238" t="str" cm="1">
        <f t="array" ref="FS25">IF(OR($I25="",$N25="")," ",_xlfn.IFS($DW25=""," ",$DV25=""," ",FV25=""," ",FV25=" "," ",AND($DW25&lt;&gt;"",$DW25&lt;&gt;" ",$DV25&lt;&gt;"",$DV25&lt;&gt;" ",FV25&lt;&gt;"",FV25&lt;&gt;" "),IF($DW25=$DV25,FV25,FV25/VLOOKUP(_xlfn.CONCAT($DW25,"/",$DV25),Currencies!$C$73:$D$955,2,FALSE))))</f>
        <v xml:space="preserve"> </v>
      </c>
      <c r="FT25" s="252" t="str">
        <f t="shared" si="98"/>
        <v>FV2</v>
      </c>
      <c r="FU25" s="252" t="str">
        <f t="shared" si="99"/>
        <v>=VLOOKUP(A25;'https://rhenusglobal.sharepoint.com/sites/TenderBrita/Freigegebene Dokumente/General/02. Respond Rates and Info/Respond/[DO_BRITA Internal Template v1.0.xlsx]FCL Import'!$A$1:$NJ$176;FV2;0)</v>
      </c>
      <c r="FV25" s="8" t="s">
        <v>98</v>
      </c>
      <c r="FW25" s="25" t="s">
        <v>2549</v>
      </c>
      <c r="FX25" s="9" t="str">
        <f t="shared" si="100"/>
        <v>⚠</v>
      </c>
      <c r="FY25" s="252" t="str">
        <f t="shared" si="101"/>
        <v>GA2</v>
      </c>
      <c r="FZ25" s="252" t="str">
        <f t="shared" si="102"/>
        <v>=VLOOKUP(A25;'https://rhenusglobal.sharepoint.com/sites/TenderBrita/Freigegebene Dokumente/General/02. Respond Rates and Info/Respond/[CO_BRITA Internal Template v1.0.xlsx]FCL Export'!$A$1:$NJ$176;GA2;0)</v>
      </c>
      <c r="GA25" s="12" t="s">
        <v>98</v>
      </c>
      <c r="GB25" s="26" t="s">
        <v>98</v>
      </c>
      <c r="GC25" s="28" t="s">
        <v>98</v>
      </c>
      <c r="GD25" s="339" t="s">
        <v>98</v>
      </c>
      <c r="GE25" s="339" t="s">
        <v>98</v>
      </c>
      <c r="GF25" s="9" t="str">
        <f t="shared" si="103"/>
        <v>⚠</v>
      </c>
      <c r="GG25" s="238" t="str" cm="1">
        <f t="array" ref="GG25">IF(OR($I25="",$N25="")," ",_xlfn.IFS($DW25=""," ",$DV25=""," ",GJ25=""," ",GJ25=" "," ",AND($DW25&lt;&gt;"",$DW25&lt;&gt;" ",$DV25&lt;&gt;"",$DV25&lt;&gt;" ",GJ25&lt;&gt;"",GJ25&lt;&gt;" "),IF($DW25=$DV25,GJ25,GJ25/VLOOKUP(_xlfn.CONCAT($DW25,"/",$DV25),Currencies!$C$73:$D$955,2,FALSE))))</f>
        <v xml:space="preserve"> </v>
      </c>
      <c r="GH25" s="252" t="str">
        <f t="shared" si="104"/>
        <v>GJ2</v>
      </c>
      <c r="GI25" s="252" t="str">
        <f t="shared" si="105"/>
        <v>=VLOOKUP(A25;'https://rhenusglobal.sharepoint.com/sites/TenderBrita/Freigegebene Dokumente/General/02. Respond Rates and Info/Respond/[DO_BRITA Internal Template v1.0.xlsx]FCL Import'!$A$1:$NJ$176;GJ2;0)</v>
      </c>
      <c r="GJ25" s="8" t="s">
        <v>98</v>
      </c>
      <c r="GK25" s="25" t="s">
        <v>2549</v>
      </c>
      <c r="GL25" s="11" t="str">
        <f t="shared" si="106"/>
        <v>⚠</v>
      </c>
      <c r="GM25" s="238" t="str" cm="1">
        <f t="array" ref="GM25">IF(OR($I25="",$N25="")," ",_xlfn.IFS($DW25=""," ",$DV25=""," ",GP25=""," ",GP25=" "," ",AND($DW25&lt;&gt;"",$DW25&lt;&gt;" ",$DV25&lt;&gt;"",$DV25&lt;&gt;" ",GP25&lt;&gt;"",GP25&lt;&gt;" "),IF($DW25=$DV25,GP25,GP25/VLOOKUP(_xlfn.CONCAT($DW25,"/",$DV25),Currencies!$C$73:$D$955,2,FALSE))))</f>
        <v xml:space="preserve"> </v>
      </c>
      <c r="GN25" s="252" t="str">
        <f t="shared" si="107"/>
        <v>GP2</v>
      </c>
      <c r="GO25" s="252" t="str">
        <f t="shared" si="108"/>
        <v>=VLOOKUP(A25;'https://rhenusglobal.sharepoint.com/sites/TenderBrita/Freigegebene Dokumente/General/02. Respond Rates and Info/Respond/[CO_BRITA Internal Template v1.0.xlsx]FCL Export'!$A$1:$NJ$176;GP2;0)</v>
      </c>
      <c r="GP25" s="8" t="s">
        <v>98</v>
      </c>
      <c r="GQ25" s="25" t="str">
        <f>IFERROR(IF(OR($I25="",$N25=""),"",'Units of measurement'!$A$2),"")</f>
        <v>/container</v>
      </c>
      <c r="GR25" s="252" t="str">
        <f t="shared" si="109"/>
        <v>GT2</v>
      </c>
      <c r="GS25" s="252" t="str">
        <f t="shared" si="110"/>
        <v>=VLOOKUP(A25;'https://rhenusglobal.sharepoint.com/sites/TenderBrita/Freigegebene Dokumente/General/02. Respond Rates and Info/Respond/[CO_BRITA Internal Template v1.0.xlsx]FCL Export'!$A$1:$NJ$176;GT2;0)</v>
      </c>
      <c r="GT25" s="31" t="s">
        <v>98</v>
      </c>
      <c r="GU25" s="252" t="str">
        <f t="shared" si="111"/>
        <v>GW2</v>
      </c>
      <c r="GV25" s="252" t="str">
        <f t="shared" si="112"/>
        <v>=VLOOKUP(A25;'https://rhenusglobal.sharepoint.com/sites/TenderBrita/Freigegebene Dokumente/General/02. Respond Rates and Info/Respond/[CO_BRITA Internal Template v1.0.xlsx]FCL Export'!$A$1:$NJ$176;GW2;0)</v>
      </c>
      <c r="GW25" s="32" t="s">
        <v>98</v>
      </c>
      <c r="GX25" s="11" t="str">
        <f t="shared" si="113"/>
        <v>⚠</v>
      </c>
      <c r="GY25" s="238" t="str" cm="1">
        <f t="array" ref="GY25">IF(OR($I25="",$N25="")," ",_xlfn.IFS($DW25=""," ",$DV25=""," ",HE25=""," ",HE25=" "," ",AND($DW25&lt;&gt;"",$DW25&lt;&gt;" ",$DV25&lt;&gt;"",$DV25&lt;&gt;" ",HE25&lt;&gt;"",HE25&lt;&gt;" "),IF($DW25=$DV25,HE25,HE25/VLOOKUP(_xlfn.CONCAT($DW25,"/",$DV25),Currencies!$C$73:$D$955,2,FALSE))))</f>
        <v xml:space="preserve"> </v>
      </c>
      <c r="GZ25" s="252" t="str">
        <f t="shared" si="114"/>
        <v>HB2</v>
      </c>
      <c r="HA25" s="252" t="str">
        <f t="shared" si="115"/>
        <v>=VLOOKUP(A25;'https://rhenusglobal.sharepoint.com/sites/TenderBrita/Freigegebene Dokumente/General/02. Respond Rates and Info/Respond/[CO_BRITA Internal Template v1.0.xlsx]FCL Export'!$A$1:$NJ$176;HB2;0)</v>
      </c>
      <c r="HB25" s="15"/>
      <c r="HC25" s="252" t="str">
        <f t="shared" si="116"/>
        <v>HE2</v>
      </c>
      <c r="HD25" s="252" t="str">
        <f t="shared" si="117"/>
        <v>=VLOOKUP(A25;'https://rhenusglobal.sharepoint.com/sites/TenderBrita/Freigegebene Dokumente/General/02. Respond Rates and Info/Respond/[CO_BRITA Internal Template v1.0.xlsx]FCL Export'!$A$1:$NJ$176;HE2;0)</v>
      </c>
      <c r="HE25" s="8" t="s">
        <v>98</v>
      </c>
      <c r="HF25" s="252" t="str">
        <f t="shared" si="118"/>
        <v>HH2</v>
      </c>
      <c r="HG25" s="252" t="str">
        <f t="shared" si="119"/>
        <v>=VLOOKUP(A25;'https://rhenusglobal.sharepoint.com/sites/TenderBrita/Freigegebene Dokumente/General/02. Respond Rates and Info/Respond/[CO_BRITA Internal Template v1.0.xlsx]FCL Export'!$A$1:$NJ$176;HH2;0)</v>
      </c>
      <c r="HH25" s="25" t="str">
        <f>IFERROR(IF(OR($I25="",$N25=""),"",'Units of measurement'!$A$2),"")</f>
        <v>/container</v>
      </c>
      <c r="HI25" s="252" t="str">
        <f t="shared" si="120"/>
        <v>HK2</v>
      </c>
      <c r="HJ25" s="252" t="str">
        <f t="shared" si="121"/>
        <v>=VLOOKUP(A25;'https://rhenusglobal.sharepoint.com/sites/TenderBrita/Freigegebene Dokumente/General/02. Respond Rates and Info/Respond/[CO_BRITA Internal Template v1.0.xlsx]FCL Export'!$A$1:$NJ$176;HK2;0)</v>
      </c>
      <c r="HK25" s="31" t="str">
        <f t="shared" si="122"/>
        <v xml:space="preserve"> </v>
      </c>
      <c r="HL25" s="252" t="str">
        <f t="shared" si="123"/>
        <v>HN2</v>
      </c>
      <c r="HM25" s="252" t="str">
        <f t="shared" si="124"/>
        <v>=VLOOKUP(A25;'https://rhenusglobal.sharepoint.com/sites/TenderBrita/Freigegebene Dokumente/General/02. Respond Rates and Info/Respond/[CO_BRITA Internal Template v1.0.xlsx]FCL Export'!$A$1:$NJ$176;HN2;0)</v>
      </c>
      <c r="HN25" s="32" t="str">
        <f t="shared" si="125"/>
        <v xml:space="preserve"> </v>
      </c>
      <c r="HO25" s="11" t="str">
        <f t="shared" si="126"/>
        <v>⚠</v>
      </c>
      <c r="HP25" s="238" t="str" cm="1">
        <f t="array" ref="HP25">IF(OR($I25="",$N25="")," ",_xlfn.IFS($DW25=""," ",$DV25=""," ",HV25=""," ",HV25=" "," ",AND($DW25&lt;&gt;"",$DW25&lt;&gt;" ",$DV25&lt;&gt;"",$DV25&lt;&gt;" ",HV25&lt;&gt;"",HV25&lt;&gt;" "),IF($DW25=$DV25,HV25,HV25/VLOOKUP(_xlfn.CONCAT($DW25,"/",$DV25),Currencies!$C$73:$D$955,2,FALSE))))</f>
        <v xml:space="preserve"> </v>
      </c>
      <c r="HQ25" s="252" t="str">
        <f t="shared" si="127"/>
        <v>HS2</v>
      </c>
      <c r="HR25" s="252" t="str">
        <f t="shared" si="128"/>
        <v>=VLOOKUP(A25;'https://rhenusglobal.sharepoint.com/sites/TenderBrita/Freigegebene Dokumente/General/02. Respond Rates and Info/Respond/[CO_BRITA Internal Template v1.0.xlsx]FCL Export'!$A$1:$NJ$176;HS2;0)</v>
      </c>
      <c r="HS25" s="15"/>
      <c r="HT25" s="252" t="str">
        <f t="shared" si="129"/>
        <v>HV2</v>
      </c>
      <c r="HU25" s="252" t="str">
        <f t="shared" si="130"/>
        <v>=VLOOKUP(A25;'https://rhenusglobal.sharepoint.com/sites/TenderBrita/Freigegebene Dokumente/General/02. Respond Rates and Info/Respond/[CO_BRITA Internal Template v1.0.xlsx]FCL Export'!$A$1:$NJ$176;HV2;0)</v>
      </c>
      <c r="HV25" s="8" t="s">
        <v>98</v>
      </c>
      <c r="HW25" s="252" t="str">
        <f t="shared" si="131"/>
        <v>HY2</v>
      </c>
      <c r="HX25" s="252" t="str">
        <f t="shared" si="132"/>
        <v>=VLOOKUP(A25;'https://rhenusglobal.sharepoint.com/sites/TenderBrita/Freigegebene Dokumente/General/02. Respond Rates and Info/Respond/[CO_BRITA Internal Template v1.0.xlsx]FCL Export'!$A$1:$NJ$176;HY2;0)</v>
      </c>
      <c r="HY25" s="25" t="str">
        <f>IFERROR(IF(OR($I25="",$N25=""),"",'Units of measurement'!$A$2),"")</f>
        <v>/container</v>
      </c>
      <c r="HZ25" s="252" t="str">
        <f t="shared" si="133"/>
        <v>IB2</v>
      </c>
      <c r="IA25" s="252" t="str">
        <f t="shared" si="134"/>
        <v>=VLOOKUP(A25;'https://rhenusglobal.sharepoint.com/sites/TenderBrita/Freigegebene Dokumente/General/02. Respond Rates and Info/Respond/[CO_BRITA Internal Template v1.0.xlsx]FCL Export'!$A$1:$NJ$176;IB2;0)</v>
      </c>
      <c r="IB25" s="31" t="str">
        <f t="shared" si="135"/>
        <v xml:space="preserve"> </v>
      </c>
      <c r="IC25" s="252" t="str">
        <f t="shared" si="136"/>
        <v>IE2</v>
      </c>
      <c r="ID25" s="252" t="str">
        <f t="shared" si="137"/>
        <v>=VLOOKUP(A25;'https://rhenusglobal.sharepoint.com/sites/TenderBrita/Freigegebene Dokumente/General/02. Respond Rates and Info/Respond/[CO_BRITA Internal Template v1.0.xlsx]FCL Export'!$A$1:$NJ$176;IE2;0)</v>
      </c>
      <c r="IE25" s="32" t="str">
        <f t="shared" si="138"/>
        <v xml:space="preserve"> </v>
      </c>
      <c r="IF25" s="9" t="str">
        <f t="shared" si="139"/>
        <v/>
      </c>
      <c r="IG25" s="252" t="str">
        <f t="shared" si="140"/>
        <v>II2</v>
      </c>
      <c r="IH25" s="252" t="str">
        <f t="shared" si="141"/>
        <v>=VLOOKUP(A25;'https://rhenusglobal.sharepoint.com/sites/TenderBrita/Freigegebene Dokumente/General/02. Respond Rates and Info/Respond/[CO_BRITA Internal Template v1.0.xlsx]FCL Export'!$A$1:$NJ$176;II2;0)</v>
      </c>
      <c r="II25" s="8" t="s">
        <v>98</v>
      </c>
      <c r="IJ25" s="252" t="str">
        <f t="shared" si="142"/>
        <v>IL2</v>
      </c>
      <c r="IK25" s="252" t="str">
        <f t="shared" si="143"/>
        <v>=VLOOKUP(A25;'https://rhenusglobal.sharepoint.com/sites/TenderBrita/Freigegebene Dokumente/General/02. Respond Rates and Info/Respond/[CO_BRITA Internal Template v1.0.xlsx]FCL Export'!$A$1:$NJ$176;IL2;0)</v>
      </c>
      <c r="IL25" s="164"/>
      <c r="IM25" s="252" t="str">
        <f t="shared" si="144"/>
        <v>IO2</v>
      </c>
      <c r="IN25" s="252" t="str">
        <f t="shared" si="145"/>
        <v>=VLOOKUP(A25;'https://rhenusglobal.sharepoint.com/sites/TenderBrita/Freigegebene Dokumente/General/02. Respond Rates and Info/Respond/[CO_BRITA Internal Template v1.0.xlsx]FCL Export'!$A$1:$NJ$176;IO2;0)</v>
      </c>
      <c r="IO25" s="17"/>
      <c r="IP25" s="9" t="str">
        <f t="shared" si="146"/>
        <v/>
      </c>
      <c r="IQ25" s="252" t="str">
        <f t="shared" si="147"/>
        <v>IS2</v>
      </c>
      <c r="IR25" s="252" t="str">
        <f t="shared" si="148"/>
        <v>=VLOOKUP(A25;'https://rhenusglobal.sharepoint.com/sites/TenderBrita/Freigegebene Dokumente/General/02. Respond Rates and Info/Respond/[CO_BRITA Internal Template v1.0.xlsx]FCL Export'!$A$1:$NJ$176;IS2;0)</v>
      </c>
      <c r="IS25" s="8" t="s">
        <v>98</v>
      </c>
      <c r="IT25" s="252" t="str">
        <f t="shared" si="149"/>
        <v>IV2</v>
      </c>
      <c r="IU25" s="252" t="str">
        <f t="shared" si="150"/>
        <v>=VLOOKUP(A25;'https://rhenusglobal.sharepoint.com/sites/TenderBrita/Freigegebene Dokumente/General/02. Respond Rates and Info/Respond/[CO_BRITA Internal Template v1.0.xlsx]FCL Export'!$A$1:$NJ$176;IV2;0)</v>
      </c>
      <c r="IV25" s="164"/>
      <c r="IW25" s="252" t="str">
        <f t="shared" si="151"/>
        <v>IY2</v>
      </c>
      <c r="IX25" s="252" t="str">
        <f t="shared" si="152"/>
        <v>=VLOOKUP(A25;'https://rhenusglobal.sharepoint.com/sites/TenderBrita/Freigegebene Dokumente/General/02. Respond Rates and Info/Respond/[CO_BRITA Internal Template v1.0.xlsx]FCL Export'!$A$1:$NJ$176;IY2;0)</v>
      </c>
      <c r="IY25" s="19"/>
      <c r="IZ25" s="201" t="s">
        <v>412</v>
      </c>
      <c r="JA25" s="239" t="s">
        <v>99</v>
      </c>
      <c r="JB25" s="9" t="s">
        <v>2517</v>
      </c>
      <c r="JC25" s="238" t="str" cm="1">
        <f t="array" ref="JC25">IF(OR($I25="",$N25="")," ",_xlfn.IFS($JA25=""," ",$IZ25=""," ",JF25=""," ",JF25=" "," ",AND($JA25&lt;&gt;"",$JA25&lt;&gt;" ",$IZ25&lt;&gt;"",$IZ25&lt;&gt;" ",JF25&lt;&gt;"",JF25&lt;&gt;" "),IF($JA25=$IZ25,JF25,JF25/VLOOKUP(_xlfn.CONCAT($JA25,"/",$IZ25),Currencies!$C$73:$D$955,2,FALSE))))</f>
        <v xml:space="preserve"> </v>
      </c>
      <c r="JD25" s="252" t="str">
        <f t="shared" si="153"/>
        <v>JF2</v>
      </c>
      <c r="JE25" s="252" t="str">
        <f t="shared" si="154"/>
        <v>=VLOOKUP(A25;'https://rhenusglobal.sharepoint.com/sites/TenderBrita/Freigegebene Dokumente/General/02. Respond Rates and Info/Respond/[DO_BRITA Internal Template v1.0.xlsx]FCL Import'!$A$1:$NJ$176;JF2;0)</v>
      </c>
      <c r="JF25" s="362" t="s">
        <v>98</v>
      </c>
      <c r="JG25" s="25" t="str">
        <f>IFERROR(IF(OR($I25="",$N25=""),"",'Units of measurement'!$A$2),"")</f>
        <v>/container</v>
      </c>
      <c r="JH25" s="9" t="s">
        <v>2517</v>
      </c>
      <c r="JI25" s="238" t="str" cm="1">
        <f t="array" ref="JI25">IF(OR($I25="",$N25="")," ",_xlfn.IFS($JA25=""," ",$IZ25=""," ",JL25=""," ",JL25=" "," ",AND($JA25&lt;&gt;"",$JA25&lt;&gt;" ",$IZ25&lt;&gt;"",$IZ25&lt;&gt;" ",JL25&lt;&gt;"",JL25&lt;&gt;" "),IF($JA25=$IZ25,JL25,JL25/VLOOKUP(_xlfn.CONCAT($JA25,"/",$IZ25),Currencies!$C$73:$D$955,2,FALSE))))</f>
        <v xml:space="preserve"> </v>
      </c>
      <c r="JJ25" s="252" t="str">
        <f t="shared" si="155"/>
        <v>JL2</v>
      </c>
      <c r="JK25" s="252" t="str">
        <f t="shared" si="156"/>
        <v>=VLOOKUP(A25;'https://rhenusglobal.sharepoint.com/sites/TenderBrita/Freigegebene Dokumente/General/02. Respond Rates and Info/Respond/[DO_BRITA Internal Template v1.0.xlsx]FCL Import'!$A$1:$NJ$176;JL2;0)</v>
      </c>
      <c r="JL25" s="372" t="s">
        <v>98</v>
      </c>
      <c r="JM25" s="25" t="str">
        <f>IFERROR(IF(OR($I25="",$N25=""),"",'Units of measurement'!$A$2),"")</f>
        <v>/container</v>
      </c>
      <c r="JN25" s="9" t="s">
        <v>2517</v>
      </c>
      <c r="JO25" s="238" t="str" cm="1">
        <f t="array" ref="JO25">IF(OR($I25="",$N25="")," ",_xlfn.IFS($JA25=""," ",$IZ25=""," ",JR25=""," ",JR25=" "," ",AND($JA25&lt;&gt;"",$JA25&lt;&gt;" ",$IZ25&lt;&gt;"",$IZ25&lt;&gt;" ",JR25&lt;&gt;"",JR25&lt;&gt;" "),IF($JA25=$IZ25,JR25,JR25/VLOOKUP(_xlfn.CONCAT($JA25,"/",$IZ25),Currencies!$C$73:$D$955,2,FALSE))))</f>
        <v xml:space="preserve"> </v>
      </c>
      <c r="JP25" s="252" t="str">
        <f t="shared" si="157"/>
        <v>JR2</v>
      </c>
      <c r="JQ25" s="252" t="str">
        <f t="shared" si="158"/>
        <v>=VLOOKUP(A25;'https://rhenusglobal.sharepoint.com/sites/TenderBrita/Freigegebene Dokumente/General/02. Respond Rates and Info/Respond/[DO_BRITA Internal Template v1.0.xlsx]FCL Import'!$A$1:$NJ$176;JR2;0)</v>
      </c>
      <c r="JR25" s="372" t="s">
        <v>98</v>
      </c>
      <c r="JS25" s="25" t="str">
        <f>IFERROR(IF(OR($I25="",$N25=""),"",'Units of measurement'!$A$2),"")</f>
        <v>/container</v>
      </c>
      <c r="JT25" s="9" t="s">
        <v>2517</v>
      </c>
      <c r="JU25" s="238" t="str" cm="1">
        <f t="array" ref="JU25">IF(OR($I25="",$N25="")," ",_xlfn.IFS($JA25=""," ",$IZ25=""," ",JX25=""," ",JX25=" "," ",AND($JA25&lt;&gt;"",$JA25&lt;&gt;" ",$IZ25&lt;&gt;"",$IZ25&lt;&gt;" ",JX25&lt;&gt;"",JX25&lt;&gt;" "),IF($JA25=$IZ25,JX25,JX25/VLOOKUP(_xlfn.CONCAT($JA25,"/",$IZ25),Currencies!$C$73:$D$955,2,FALSE))))</f>
        <v xml:space="preserve"> </v>
      </c>
      <c r="JV25" s="252" t="str">
        <f t="shared" si="159"/>
        <v>JX2</v>
      </c>
      <c r="JW25" s="252" t="str">
        <f t="shared" si="160"/>
        <v>=VLOOKUP(A25;'https://rhenusglobal.sharepoint.com/sites/TenderBrita/Freigegebene Dokumente/General/02. Respond Rates and Info/Respond/[DO_BRITA Internal Template v1.0.xlsx]FCL Import'!$A$1:$NJ$176;JX2;0)</v>
      </c>
      <c r="JX25" s="372" t="s">
        <v>98</v>
      </c>
      <c r="JY25" s="25" t="str">
        <f>IFERROR(IF(OR($I25="",$N25=""),"",'Units of measurement'!$A$2),"")</f>
        <v>/container</v>
      </c>
      <c r="JZ25" s="9" t="s">
        <v>2517</v>
      </c>
      <c r="KA25" s="238" t="str" cm="1">
        <f t="array" ref="KA25">IF(OR($I25="",$N25="")," ",_xlfn.IFS($JA25=""," ",$IZ25=""," ",KD25=""," ",KD25=" "," ",AND($JA25&lt;&gt;"",$JA25&lt;&gt;" ",$IZ25&lt;&gt;"",$IZ25&lt;&gt;" ",KD25&lt;&gt;"",KD25&lt;&gt;" "),IF($JA25=$IZ25,KD25,KD25/VLOOKUP(_xlfn.CONCAT($JA25,"/",$IZ25),Currencies!$C$73:$D$955,2,FALSE))))</f>
        <v xml:space="preserve"> </v>
      </c>
      <c r="KB25" s="252" t="str">
        <f t="shared" si="161"/>
        <v>KD2</v>
      </c>
      <c r="KC25" s="252" t="str">
        <f t="shared" si="162"/>
        <v>=VLOOKUP(A25;'https://rhenusglobal.sharepoint.com/sites/TenderBrita/Freigegebene Dokumente/General/02. Respond Rates and Info/Respond/[DO_BRITA Internal Template v1.0.xlsx]FCL Import'!$A$1:$NJ$176;KD2;0)</v>
      </c>
      <c r="KD25" s="372" t="s">
        <v>98</v>
      </c>
      <c r="KE25" s="25" t="str">
        <f>IFERROR(IF(OR($I25="",$N25=""),"",'Units of measurement'!$A$2),"")</f>
        <v>/container</v>
      </c>
      <c r="KF25" s="11" t="s">
        <v>2517</v>
      </c>
      <c r="KG25" s="252" t="str">
        <f t="shared" si="163"/>
        <v>KI2</v>
      </c>
      <c r="KH25" s="252" t="str">
        <f t="shared" si="164"/>
        <v>=VLOOKUP(A25;'https://rhenusglobal.sharepoint.com/sites/TenderBrita/Freigegebene Dokumente/General/02. Respond Rates and Info/Respond/[DO_BRITA Internal Template v1.0.xlsx]FCL Import'!$A$1:$NJ$176;KI2;0)</v>
      </c>
      <c r="KI25" s="378" t="s">
        <v>98</v>
      </c>
      <c r="KJ25" s="9" t="str">
        <f t="shared" si="165"/>
        <v/>
      </c>
      <c r="KK25" s="252" t="str">
        <f t="shared" si="166"/>
        <v>KM2</v>
      </c>
      <c r="KL25" s="252" t="str">
        <f t="shared" si="167"/>
        <v>=VLOOKUP(A25;'https://rhenusglobal.sharepoint.com/sites/TenderBrita/Freigegebene Dokumente/General/02. Respond Rates and Info/Respond/[DO_BRITA Internal Template v1.0.xlsx]FCL Import'!$A$1:$NJ$176;KM2;0)</v>
      </c>
      <c r="KM25" s="8" t="s">
        <v>98</v>
      </c>
      <c r="KN25" s="252" t="str">
        <f t="shared" si="168"/>
        <v>KP2</v>
      </c>
      <c r="KO25" s="252" t="str">
        <f t="shared" si="169"/>
        <v>=VLOOKUP(A25;'https://rhenusglobal.sharepoint.com/sites/TenderBrita/Freigegebene Dokumente/General/02. Respond Rates and Info/Respond/[DO_BRITA Internal Template v1.0.xlsx]FCL Import'!$A$1:$NJ$176;KP2;0)</v>
      </c>
      <c r="KP25" s="164"/>
      <c r="KQ25" s="252" t="str">
        <f t="shared" si="170"/>
        <v>KS2</v>
      </c>
      <c r="KR25" s="252" t="str">
        <f t="shared" si="171"/>
        <v>=VLOOKUP(A25;'https://rhenusglobal.sharepoint.com/sites/TenderBrita/Freigegebene Dokumente/General/02. Respond Rates and Info/Respond/[DO_BRITA Internal Template v1.0.xlsx]FCL Import'!$A$1:$NJ$176;KS2;0)</v>
      </c>
      <c r="KS25" s="17"/>
      <c r="KT25" s="9" t="str">
        <f t="shared" si="172"/>
        <v/>
      </c>
      <c r="KU25" s="252" t="str">
        <f t="shared" si="173"/>
        <v>KW2</v>
      </c>
      <c r="KV25" s="252" t="str">
        <f t="shared" si="174"/>
        <v>=VLOOKUP(A25;'https://rhenusglobal.sharepoint.com/sites/TenderBrita/Freigegebene Dokumente/General/02. Respond Rates and Info/Respond/[DO_BRITA Internal Template v1.0.xlsx]FCL Import'!$A$1:$NJ$176;KW2;0)</v>
      </c>
      <c r="KW25" s="8" t="s">
        <v>98</v>
      </c>
      <c r="KX25" s="252" t="str">
        <f t="shared" si="175"/>
        <v>KZ2</v>
      </c>
      <c r="KY25" s="252" t="str">
        <f t="shared" si="176"/>
        <v>=VLOOKUP(A25;'https://rhenusglobal.sharepoint.com/sites/TenderBrita/Freigegebene Dokumente/General/02. Respond Rates and Info/Respond/[DO_BRITA Internal Template v1.0.xlsx]FCL Import'!$A$1:$NJ$176;KZ2;0)</v>
      </c>
      <c r="KZ25" s="164"/>
      <c r="LA25" s="252" t="str">
        <f t="shared" si="177"/>
        <v>LC2</v>
      </c>
      <c r="LB25" s="252" t="str">
        <f t="shared" si="178"/>
        <v>=VLOOKUP(A25;'https://rhenusglobal.sharepoint.com/sites/TenderBrita/Freigegebene Dokumente/General/02. Respond Rates and Info/Respond/[DO_BRITA Internal Template v1.0.xlsx]FCL Import'!$A$1:$NJ$176;LC2;0)</v>
      </c>
      <c r="LC25" s="19"/>
      <c r="LD25" s="201" t="s">
        <v>412</v>
      </c>
      <c r="LE25" s="239" t="s">
        <v>99</v>
      </c>
      <c r="LF25" s="9" t="s">
        <v>2517</v>
      </c>
      <c r="LG25" s="238" t="str" cm="1">
        <f t="array" ref="LG25">IF(OR($I25="",$N25="")," ",_xlfn.IFS($AH25=""," ",$AG25=""," ",LL25=""," ",LL25=" "," ",AND($AH25&lt;&gt;"",$AH25&lt;&gt;" ",$AG25&lt;&gt;"",$AG25&lt;&gt;" ",LL25&lt;&gt;"",LL25&lt;&gt;" "),IF($AH25=$AG25,SUM(LL25,IF(OR(LK25="",LK25=" ",LJ25="Included"),0,LK25)),SUM(LL25,IF(OR(LK25="",LK25=" ",LJ25="Included"),0,LK25))/VLOOKUP(_xlfn.CONCAT($AH25,"/",$AG25),Currencies!$C$73:$D$955,2,FALSE))))</f>
        <v xml:space="preserve"> </v>
      </c>
      <c r="LH25" s="252" t="str">
        <f t="shared" si="179"/>
        <v>LL2</v>
      </c>
      <c r="LI25" s="259" t="str">
        <f t="shared" si="180"/>
        <v>=VLOOKUP(A25;'https://rhenusglobal.sharepoint.com/sites/TenderBrita/Freigegebene Dokumente/General/02. Respond Rates and Info/Respond/[CO_BRITA Internal Template v1.0.xlsx]FCL Export'!$A$1:$NJ$176;LL2;0)</v>
      </c>
      <c r="LJ25" s="379"/>
      <c r="LK25" s="333" t="s">
        <v>98</v>
      </c>
      <c r="LL25" s="380" t="s">
        <v>98</v>
      </c>
      <c r="LM25" s="25" t="str">
        <f>IFERROR(IF(OR($I25="",$N25=""),"",'Units of measurement'!$A$2),"")</f>
        <v>/container</v>
      </c>
      <c r="LN25" s="252" t="str">
        <f t="shared" si="181"/>
        <v>LP2</v>
      </c>
      <c r="LO25" s="252" t="str">
        <f t="shared" si="182"/>
        <v>=VLOOKUP(A25;'https://rhenusglobal.sharepoint.com/sites/TenderBrita/Freigegebene Dokumente/General/02. Respond Rates and Info/Respond/[CO_BRITA Internal Template v1.0.xlsx]FCL Export'!$A$1:$NJ$176;LP2;0)</v>
      </c>
      <c r="LP25" s="376"/>
      <c r="LQ25" s="252" t="str">
        <f t="shared" si="183"/>
        <v>LS2</v>
      </c>
      <c r="LR25" s="252" t="str">
        <f t="shared" si="184"/>
        <v>=VLOOKUP(A25;'https://rhenusglobal.sharepoint.com/sites/TenderBrita/Freigegebene Dokumente/General/02. Respond Rates and Info/Respond/[CO_BRITA Internal Template v1.0.xlsx]FCL Export'!$A$1:$NJ$176;LS2;0)</v>
      </c>
      <c r="LS25" s="381" t="s">
        <v>98</v>
      </c>
    </row>
    <row r="26" spans="1:331" ht="15" hidden="1" customHeight="1" x14ac:dyDescent="0.2">
      <c r="A26" s="46">
        <v>1504</v>
      </c>
      <c r="B26" s="250">
        <f>ROW()</f>
        <v>26</v>
      </c>
      <c r="C26" s="41" t="s">
        <v>2523</v>
      </c>
      <c r="D26" s="41" t="s">
        <v>2523</v>
      </c>
      <c r="E26" s="41" t="s">
        <v>2523</v>
      </c>
      <c r="F26" s="55" t="s">
        <v>2284</v>
      </c>
      <c r="G26" s="42" t="s">
        <v>2508</v>
      </c>
      <c r="H26" s="43" t="s">
        <v>172</v>
      </c>
      <c r="I26" s="353" t="s">
        <v>349</v>
      </c>
      <c r="J26" s="357"/>
      <c r="K26" s="47" t="s">
        <v>2293</v>
      </c>
      <c r="L26" s="48" t="s">
        <v>2321</v>
      </c>
      <c r="M26" s="49" t="s">
        <v>172</v>
      </c>
      <c r="N26" s="356" t="s">
        <v>410</v>
      </c>
      <c r="O26" s="50" t="s">
        <v>2459</v>
      </c>
      <c r="P26" s="47" t="s">
        <v>2353</v>
      </c>
      <c r="Q26" s="48" t="s">
        <v>104</v>
      </c>
      <c r="R26" s="51" t="s">
        <v>2206</v>
      </c>
      <c r="S26" s="52">
        <v>2</v>
      </c>
      <c r="T26" s="53">
        <f>IFERROR(IF(OR(R26="",S26=""),"",('FCL (No min.)'!S26*VLOOKUP('FCL (No min.)'!R26,containertype_table[#All],2,FALSE))),"")</f>
        <v>4</v>
      </c>
      <c r="U26" s="56">
        <v>22000</v>
      </c>
      <c r="V26" s="55" t="s">
        <v>2498</v>
      </c>
      <c r="W26" s="248" t="s">
        <v>104</v>
      </c>
      <c r="X26" s="337" t="s">
        <v>104</v>
      </c>
      <c r="Y26" s="24" t="s">
        <v>96</v>
      </c>
      <c r="Z26" s="24" t="str">
        <f t="shared" si="14"/>
        <v>A26;'</v>
      </c>
      <c r="AA26" s="251" t="s">
        <v>97</v>
      </c>
      <c r="AB26" s="24" t="str">
        <f t="shared" si="15"/>
        <v>CO</v>
      </c>
      <c r="AC26" s="24" t="str">
        <f t="shared" si="15"/>
        <v>CO</v>
      </c>
      <c r="AD26" s="24" t="str">
        <f t="shared" si="16"/>
        <v>DO</v>
      </c>
      <c r="AE26" s="24" t="s">
        <v>112</v>
      </c>
      <c r="AF26" s="24" t="s">
        <v>113</v>
      </c>
      <c r="AG26" s="201" t="s">
        <v>351</v>
      </c>
      <c r="AH26" s="239" t="s">
        <v>99</v>
      </c>
      <c r="AI26" s="9" t="str">
        <f t="shared" si="17"/>
        <v>⚠</v>
      </c>
      <c r="AJ26" s="238" t="str" cm="1">
        <f t="array" ref="AJ26">IF(OR($I26="",$N26="")," ",_xlfn.IFS($AH26=""," ",$AG26=""," ",AO26=""," ",AO26=" "," ",AND($AH26&lt;&gt;"",$AH26&lt;&gt;" ",$AG26&lt;&gt;"",$AG26&lt;&gt;" ",AO26&lt;&gt;"",AO26&lt;&gt;" "),IF($AH26=$AG26,SUM(AO26,IF(OR(AN26="",AN26=" ",AM26="Included"),0,AN26)),SUM(AO26,IF(OR(AN26="",AN26=" ",AM26="Included"),0,AN26))/VLOOKUP(_xlfn.CONCAT($AH26,"/",$AG26),Currencies!$C$73:$D$955,2,FALSE))))</f>
        <v xml:space="preserve"> </v>
      </c>
      <c r="AK26" s="252" t="str">
        <f t="shared" si="18"/>
        <v>AO2</v>
      </c>
      <c r="AL26" s="259" t="str">
        <f t="shared" si="19"/>
        <v>=VLOOKUP(A26;'https://rhenusglobal.sharepoint.com/sites/TenderBrita/Freigegebene Dokumente/General/02. Respond Rates and Info/Respond/[CO_BRITA Internal Template v1.0.xlsx]FCL Export'!$A$1:$NJ$176;AO2;0)</v>
      </c>
      <c r="AM26" s="331"/>
      <c r="AN26" s="333" t="s">
        <v>98</v>
      </c>
      <c r="AO26" s="332" t="s">
        <v>98</v>
      </c>
      <c r="AP26" s="25" t="str">
        <f>IFERROR(IF(OR($I26="",$N26=""),"",'Units of measurement'!$A$2),"")</f>
        <v>/container</v>
      </c>
      <c r="AQ26" s="252" t="str">
        <f t="shared" si="20"/>
        <v>AS2</v>
      </c>
      <c r="AR26" s="252" t="str">
        <f t="shared" si="21"/>
        <v>=VLOOKUP(A26;'https://rhenusglobal.sharepoint.com/sites/TenderBrita/Freigegebene Dokumente/General/02. Respond Rates and Info/Respond/[CO_BRITA Internal Template v1.0.xlsx]FCL Export'!$A$1:$NJ$176;AS2;0)</v>
      </c>
      <c r="AS26" s="17"/>
      <c r="AT26" s="252" t="str">
        <f t="shared" si="22"/>
        <v>AV2</v>
      </c>
      <c r="AU26" s="252" t="str">
        <f t="shared" si="23"/>
        <v>=VLOOKUP(A26;'https://rhenusglobal.sharepoint.com/sites/TenderBrita/Freigegebene Dokumente/General/02. Respond Rates and Info/Respond/[CO_BRITA Internal Template v1.0.xlsx]FCL Export'!$A$1:$NJ$176;AV2;0)</v>
      </c>
      <c r="AV26" s="170" t="s">
        <v>98</v>
      </c>
      <c r="AW26" s="201" t="s">
        <v>351</v>
      </c>
      <c r="AX26" s="239" t="s">
        <v>99</v>
      </c>
      <c r="AY26" s="9" t="str">
        <f t="shared" si="24"/>
        <v>⚠</v>
      </c>
      <c r="AZ26" s="238" t="str" cm="1">
        <f t="array" ref="AZ26">IF(OR($I26="",$N26="")," ",_xlfn.IFS($AX26=""," ",$AW26=""," ",BC26=""," ",BC26=" "," ",AND($AX26&lt;&gt;"",$AX26&lt;&gt;" ",$AW26&lt;&gt;"",$AW26&lt;&gt;" ",BC26&lt;&gt;"",BC26&lt;&gt;" "),IF($AX26=$AW26,BC26,BC26/VLOOKUP(_xlfn.CONCAT($AX26,"/",$AW26),Currencies!$C$73:$D$955,2,FALSE))))</f>
        <v xml:space="preserve"> </v>
      </c>
      <c r="BA26" s="252" t="str">
        <f t="shared" si="193"/>
        <v>BC2</v>
      </c>
      <c r="BB26" s="252" t="str">
        <f t="shared" si="194"/>
        <v>=VLOOKUP(A26;'https://rhenusglobal.sharepoint.com/sites/TenderBrita/Freigegebene Dokumente/General/02. Respond Rates and Info/Respond/[CO_BRITA Internal Template v1.0.xlsx]FCL Export'!$A$1:$NJ$176;BC2;0)</v>
      </c>
      <c r="BC26" s="8" t="s">
        <v>98</v>
      </c>
      <c r="BD26" s="25" t="str">
        <f>IFERROR(IF(OR($I26="",$N26=""),"",'Units of measurement'!$A$2),"")</f>
        <v>/container</v>
      </c>
      <c r="BE26" s="9" t="str">
        <f t="shared" si="27"/>
        <v>⚠</v>
      </c>
      <c r="BF26" s="238" t="str" cm="1">
        <f t="array" ref="BF26">IF(OR($I26="",$N26="")," ",_xlfn.IFS($AX26=""," ",$AW26=""," ",BI26=""," ",BI26=" "," ",AND($AX26&lt;&gt;"",$AX26&lt;&gt;" ",$AW26&lt;&gt;"",$AW26&lt;&gt;" ",BI26&lt;&gt;"",BI26&lt;&gt;" "),IF($AX26=$AW26,BI26,BI26/VLOOKUP(_xlfn.CONCAT($AX26,"/",$AW26),Currencies!$C$73:$D$955,2,FALSE))))</f>
        <v xml:space="preserve"> </v>
      </c>
      <c r="BG26" s="252" t="str">
        <f t="shared" si="28"/>
        <v>BI2</v>
      </c>
      <c r="BH26" s="252" t="str">
        <f t="shared" si="29"/>
        <v>=VLOOKUP(A26;'https://rhenusglobal.sharepoint.com/sites/TenderBrita/Freigegebene Dokumente/General/02. Respond Rates and Info/Respond/[CO_BRITA Internal Template v1.0.xlsx]FCL Export'!$A$1:$NJ$176;BI2;0)</v>
      </c>
      <c r="BI26" s="8" t="s">
        <v>98</v>
      </c>
      <c r="BJ26" s="25" t="str">
        <f>IFERROR(IF(OR($I26="",$N26=""),"",'Units of measurement'!$A$2),"")</f>
        <v>/container</v>
      </c>
      <c r="BK26" s="9" t="str">
        <f t="shared" si="30"/>
        <v>⚠</v>
      </c>
      <c r="BL26" s="238" t="str" cm="1">
        <f t="array" ref="BL26">IF(OR($I26="",$N26="")," ",_xlfn.IFS($AX26=""," ",$AW26=""," ",BO26=""," ",BO26=" "," ",AND($AX26&lt;&gt;"",$AX26&lt;&gt;" ",$AW26&lt;&gt;"",$AW26&lt;&gt;" ",BO26&lt;&gt;"",BO26&lt;&gt;" "),IF($AX26=$AW26,BO26,BO26/VLOOKUP(_xlfn.CONCAT($AX26,"/",$AW26),Currencies!$C$73:$D$955,2,FALSE))))</f>
        <v xml:space="preserve"> </v>
      </c>
      <c r="BM26" s="252" t="str">
        <f t="shared" si="31"/>
        <v>BO2</v>
      </c>
      <c r="BN26" s="252" t="str">
        <f t="shared" si="32"/>
        <v>=VLOOKUP(A26;'https://rhenusglobal.sharepoint.com/sites/TenderBrita/Freigegebene Dokumente/General/02. Respond Rates and Info/Respond/[CO_BRITA Internal Template v1.0.xlsx]FCL Export'!$A$1:$NJ$176;BO2;0)</v>
      </c>
      <c r="BO26" s="8" t="s">
        <v>98</v>
      </c>
      <c r="BP26" s="25" t="str">
        <f>IFERROR(IF(OR($I26="",$N26=""),"",'Units of measurement'!$A$2),"")</f>
        <v>/container</v>
      </c>
      <c r="BQ26" s="9" t="str">
        <f t="shared" si="33"/>
        <v>⚠</v>
      </c>
      <c r="BR26" s="238" t="str" cm="1">
        <f t="array" ref="BR26">IF(OR($I26="",$N26="")," ",_xlfn.IFS($AX26=""," ",$AW26=""," ",BU26=""," ",BU26=" "," ",AND($AX26&lt;&gt;"",$AX26&lt;&gt;" ",$AW26&lt;&gt;"",$AW26&lt;&gt;" ",BU26&lt;&gt;"",BU26&lt;&gt;" "),IF($AX26=$AW26,BU26,BU26/VLOOKUP(_xlfn.CONCAT($AX26,"/",$AW26),Currencies!$C$73:$D$955,2,FALSE))))</f>
        <v xml:space="preserve"> </v>
      </c>
      <c r="BS26" s="252" t="str">
        <f t="shared" si="34"/>
        <v>BU2</v>
      </c>
      <c r="BT26" s="252" t="str">
        <f t="shared" si="35"/>
        <v>=VLOOKUP(A26;'https://rhenusglobal.sharepoint.com/sites/TenderBrita/Freigegebene Dokumente/General/02. Respond Rates and Info/Respond/[CO_BRITA Internal Template v1.0.xlsx]FCL Export'!$A$1:$NJ$176;BU2;0)</v>
      </c>
      <c r="BU26" s="8" t="s">
        <v>98</v>
      </c>
      <c r="BV26" s="25" t="str">
        <f>IFERROR(IF(OR($I26="",$N26=""),"",'Units of measurement'!$A$2),"")</f>
        <v>/container</v>
      </c>
      <c r="BW26" s="9" t="str">
        <f t="shared" si="36"/>
        <v>⚠</v>
      </c>
      <c r="BX26" s="238" t="str" cm="1">
        <f t="array" ref="BX26">IF(OR($I26="",$N26="")," ",_xlfn.IFS($AX26=""," ",$AW26=""," ",CA26=""," ",CA26=" "," ",AND($AX26&lt;&gt;"",$AX26&lt;&gt;" ",$AW26&lt;&gt;"",$AW26&lt;&gt;" ",CA26&lt;&gt;"",CA26&lt;&gt;" "),IF($AX26=$AW26,CA26,CA26/VLOOKUP(_xlfn.CONCAT($AX26,"/",$AW26),Currencies!$C$73:$D$955,2,FALSE))))</f>
        <v xml:space="preserve"> </v>
      </c>
      <c r="BY26" s="252" t="str">
        <f t="shared" si="37"/>
        <v>CA2</v>
      </c>
      <c r="BZ26" s="252" t="str">
        <f t="shared" si="38"/>
        <v>=VLOOKUP(A26;'https://rhenusglobal.sharepoint.com/sites/TenderBrita/Freigegebene Dokumente/General/02. Respond Rates and Info/Respond/[CO_BRITA Internal Template v1.0.xlsx]FCL Export'!$A$1:$NJ$176;CA2;0)</v>
      </c>
      <c r="CA26" s="8" t="s">
        <v>98</v>
      </c>
      <c r="CB26" s="25" t="str">
        <f>IFERROR(IF(OR($I26="",$N26=""),"",'Units of measurement'!$A$2),"")</f>
        <v>/container</v>
      </c>
      <c r="CC26" s="9" t="str">
        <f t="shared" si="39"/>
        <v>⚠</v>
      </c>
      <c r="CD26" s="238" t="str" cm="1">
        <f t="array" ref="CD26">IF(OR($I26="",$N26="")," ",_xlfn.IFS($AX26=""," ",$AW26=""," ",CG26=""," ",CG26=" "," ",AND($AX26&lt;&gt;"",$AX26&lt;&gt;" ",$AW26&lt;&gt;"",$AW26&lt;&gt;" ",CG26&lt;&gt;"",CG26&lt;&gt;" "),IF($AX26=$AW26,CG26,CG26/VLOOKUP(_xlfn.CONCAT($AX26,"/",$AW26),Currencies!$C$73:$D$955,2,FALSE))))</f>
        <v xml:space="preserve"> </v>
      </c>
      <c r="CE26" s="252" t="str">
        <f t="shared" si="40"/>
        <v>CG2</v>
      </c>
      <c r="CF26" s="252" t="str">
        <f t="shared" si="41"/>
        <v>=VLOOKUP(A26;'https://rhenusglobal.sharepoint.com/sites/TenderBrita/Freigegebene Dokumente/General/02. Respond Rates and Info/Respond/[CO_BRITA Internal Template v1.0.xlsx]FCL Export'!$A$1:$NJ$176;CG2;0)</v>
      </c>
      <c r="CG26" s="8" t="s">
        <v>98</v>
      </c>
      <c r="CH26" s="25" t="str">
        <f>IFERROR(IF(OR($I26="",$N26=""),"",'Units of measurement'!$A$2),"")</f>
        <v>/container</v>
      </c>
      <c r="CI26" s="9" t="str">
        <f t="shared" si="42"/>
        <v>⚠</v>
      </c>
      <c r="CJ26" s="238" t="str" cm="1">
        <f t="array" ref="CJ26">IF(OR($I26="",$N26="")," ",_xlfn.IFS($AX26=""," ",$AW26=""," ",CM26=""," ",CM26=" "," ",AND($AX26&lt;&gt;"",$AX26&lt;&gt;" ",$AW26&lt;&gt;"",$AW26&lt;&gt;" ",CM26&lt;&gt;"",CM26&lt;&gt;" "),IF($AX26=$AW26,CM26,CM26/VLOOKUP(_xlfn.CONCAT($AX26,"/",$AW26),Currencies!$C$73:$D$955,2,FALSE))))</f>
        <v xml:space="preserve"> </v>
      </c>
      <c r="CK26" s="252" t="str">
        <f t="shared" si="43"/>
        <v>CM2</v>
      </c>
      <c r="CL26" s="252" t="str">
        <f t="shared" si="44"/>
        <v>=VLOOKUP(A26;'https://rhenusglobal.sharepoint.com/sites/TenderBrita/Freigegebene Dokumente/General/02. Respond Rates and Info/Respond/[CO_BRITA Internal Template v1.0.xlsx]FCL Export'!$A$1:$NJ$176;CM2;0)</v>
      </c>
      <c r="CM26" s="8" t="s">
        <v>98</v>
      </c>
      <c r="CN26" s="25" t="str">
        <f>IFERROR(IF(OR($I26="",$N26=""),"",'Units of measurement'!$A$2),"")</f>
        <v>/container</v>
      </c>
      <c r="CO26" s="252" t="str">
        <f t="shared" si="45"/>
        <v>CQ2</v>
      </c>
      <c r="CP26" s="252" t="str">
        <f t="shared" si="46"/>
        <v>=VLOOKUP(A26;'https://rhenusglobal.sharepoint.com/sites/TenderBrita/Freigegebene Dokumente/General/02. Respond Rates and Info/Respond/[CO_BRITA Internal Template v1.0.xlsx]FCL Export'!$A$1:$NJ$176;CQ2;0)</v>
      </c>
      <c r="CQ26" s="194"/>
      <c r="CR26" s="9" t="str">
        <f t="shared" si="47"/>
        <v>⚠</v>
      </c>
      <c r="CS26" s="238" t="str" cm="1">
        <f t="array" ref="CS26">IF(OR($I26="",$N26="")," ",_xlfn.IFS($AX26=""," ",$AW26=""," ",CV26=""," ",CV26=" "," ",AND($AX26&lt;&gt;"",$AX26&lt;&gt;" ",$AW26&lt;&gt;"",$AW26&lt;&gt;" ",CV26&lt;&gt;"",CV26&lt;&gt;" "),IF($AX26=$AW26,CV26,CV26/VLOOKUP(_xlfn.CONCAT($AX26,"/",$AW26),Currencies!$C$73:$D$955,2,FALSE))))</f>
        <v xml:space="preserve"> </v>
      </c>
      <c r="CT26" s="252" t="str">
        <f t="shared" si="48"/>
        <v>CV2</v>
      </c>
      <c r="CU26" s="252" t="str">
        <f t="shared" si="49"/>
        <v>=VLOOKUP(A26;'https://rhenusglobal.sharepoint.com/sites/TenderBrita/Freigegebene Dokumente/General/02. Respond Rates and Info/Respond/[CO_BRITA Internal Template v1.0.xlsx]FCL Export'!$A$1:$NJ$176;CV2;0)</v>
      </c>
      <c r="CV26" s="8" t="s">
        <v>98</v>
      </c>
      <c r="CW26" s="25" t="str">
        <f>IFERROR(IF(OR($I26="",$N26=""),"",'Units of measurement'!$A$2),"")</f>
        <v>/container</v>
      </c>
      <c r="CX26" s="11" t="str">
        <f t="shared" si="50"/>
        <v>⚠</v>
      </c>
      <c r="CY26" s="252" t="str">
        <f t="shared" si="51"/>
        <v>DA2</v>
      </c>
      <c r="CZ26" s="252" t="str">
        <f t="shared" si="52"/>
        <v>=VLOOKUP(A26;'https://rhenusglobal.sharepoint.com/sites/TenderBrita/Freigegebene Dokumente/General/02. Respond Rates and Info/Respond/[CO_BRITA Internal Template v1.0.xlsx]FCL Export'!$A$1:$NJ$176;DA2;0)</v>
      </c>
      <c r="DA26" s="10" t="s">
        <v>98</v>
      </c>
      <c r="DB26" s="9" t="str">
        <f t="shared" si="53"/>
        <v/>
      </c>
      <c r="DC26" s="252" t="str">
        <f t="shared" si="54"/>
        <v>DE2</v>
      </c>
      <c r="DD26" s="252" t="str">
        <f t="shared" si="55"/>
        <v>=VLOOKUP(A26;'https://rhenusglobal.sharepoint.com/sites/TenderBrita/Freigegebene Dokumente/General/02. Respond Rates and Info/Respond/[CO_BRITA Internal Template v1.0.xlsx]FCL Export'!$A$1:$NJ$176;DE2;0)</v>
      </c>
      <c r="DE26" s="8" t="s">
        <v>98</v>
      </c>
      <c r="DF26" s="252" t="str">
        <f t="shared" si="56"/>
        <v>DH2</v>
      </c>
      <c r="DG26" s="252" t="str">
        <f t="shared" si="57"/>
        <v>=VLOOKUP(A26;'https://rhenusglobal.sharepoint.com/sites/TenderBrita/Freigegebene Dokumente/General/02. Respond Rates and Info/Respond/[CO_BRITA Internal Template v1.0.xlsx]FCL Export'!$A$1:$NJ$176;DH2;0)</v>
      </c>
      <c r="DH26" s="164"/>
      <c r="DI26" s="252" t="str">
        <f t="shared" si="58"/>
        <v>DK2</v>
      </c>
      <c r="DJ26" s="252" t="str">
        <f t="shared" si="59"/>
        <v>=VLOOKUP(A26;'https://rhenusglobal.sharepoint.com/sites/TenderBrita/Freigegebene Dokumente/General/02. Respond Rates and Info/Respond/[CO_BRITA Internal Template v1.0.xlsx]FCL Export'!$A$1:$NJ$176;DK2;0)</v>
      </c>
      <c r="DK26" s="17"/>
      <c r="DL26" s="9" t="str">
        <f t="shared" si="60"/>
        <v/>
      </c>
      <c r="DM26" s="252" t="str">
        <f t="shared" si="61"/>
        <v>DO2</v>
      </c>
      <c r="DN26" s="252" t="str">
        <f t="shared" si="62"/>
        <v>=VLOOKUP(A26;'https://rhenusglobal.sharepoint.com/sites/TenderBrita/Freigegebene Dokumente/General/02. Respond Rates and Info/Respond/[CO_BRITA Internal Template v1.0.xlsx]FCL Export'!$A$1:$NJ$176;DO2;0)</v>
      </c>
      <c r="DO26" s="8" t="s">
        <v>98</v>
      </c>
      <c r="DP26" s="252" t="str">
        <f t="shared" si="63"/>
        <v>DR2</v>
      </c>
      <c r="DQ26" s="252" t="str">
        <f t="shared" si="64"/>
        <v>=VLOOKUP(A26;'https://rhenusglobal.sharepoint.com/sites/TenderBrita/Freigegebene Dokumente/General/02. Respond Rates and Info/Respond/[CO_BRITA Internal Template v1.0.xlsx]FCL Export'!$A$1:$NJ$176;DR2;0)</v>
      </c>
      <c r="DR26" s="163"/>
      <c r="DS26" s="252" t="str">
        <f t="shared" si="65"/>
        <v>DU2</v>
      </c>
      <c r="DT26" s="252" t="str">
        <f t="shared" si="66"/>
        <v>=VLOOKUP(A26;'https://rhenusglobal.sharepoint.com/sites/TenderBrita/Freigegebene Dokumente/General/02. Respond Rates and Info/Respond/[CO_BRITA Internal Template v1.0.xlsx]FCL Export'!$A$1:$NJ$176;DU2;0)</v>
      </c>
      <c r="DU26" s="18"/>
      <c r="DV26" s="201" t="str">
        <f t="shared" si="67"/>
        <v>USD</v>
      </c>
      <c r="DW26" s="239" t="s">
        <v>99</v>
      </c>
      <c r="DX26" s="11" t="str">
        <f t="shared" si="68"/>
        <v>⚠</v>
      </c>
      <c r="DY26" s="252" t="str">
        <f t="shared" si="69"/>
        <v>EA2</v>
      </c>
      <c r="DZ26" s="252" t="str">
        <f t="shared" si="70"/>
        <v>=VLOOKUP(A26;'https://rhenusglobal.sharepoint.com/sites/TenderBrita/Freigegebene Dokumente/General/02. Respond Rates and Info/Respond/[CO_BRITA Internal Template v1.0.xlsx]FCL Export'!$A$1:$NJ$176;EA2;0)</v>
      </c>
      <c r="EA26" s="15"/>
      <c r="EB26" s="11" t="str">
        <f t="shared" si="71"/>
        <v>⚠</v>
      </c>
      <c r="EC26" s="252" t="str">
        <f t="shared" si="72"/>
        <v>EE2</v>
      </c>
      <c r="ED26" s="252" t="str">
        <f t="shared" si="73"/>
        <v>=VLOOKUP(A26;'https://rhenusglobal.sharepoint.com/sites/TenderBrita/Freigegebene Dokumente/General/02. Respond Rates and Info/Respond/[CO_BRITA Internal Template v1.0.xlsx]FCL Export'!$A$1:$NJ$176;EE2;0)</v>
      </c>
      <c r="EE26" s="16"/>
      <c r="EF26" s="9" t="str">
        <f t="shared" si="74"/>
        <v>⚠</v>
      </c>
      <c r="EG26" s="252" t="str">
        <f t="shared" si="75"/>
        <v>EI2</v>
      </c>
      <c r="EH26" s="252" t="str">
        <f t="shared" si="76"/>
        <v>=VLOOKUP(A26;'https://rhenusglobal.sharepoint.com/sites/TenderBrita/Freigegebene Dokumente/General/02. Respond Rates and Info/Respond/[CO_BRITA Internal Template v1.0.xlsx]FCL Export'!$A$1:$NJ$176;EI2;0)</v>
      </c>
      <c r="EI26" s="33"/>
      <c r="EJ26" s="252" t="str">
        <f t="shared" si="77"/>
        <v>EL2</v>
      </c>
      <c r="EK26" s="252" t="str">
        <f t="shared" si="78"/>
        <v>=VLOOKUP(A26;'https://rhenusglobal.sharepoint.com/sites/TenderBrita/Freigegebene Dokumente/General/02. Respond Rates and Info/Respond/[CO_BRITA Internal Template v1.0.xlsx]FCL Export'!$A$1:$NJ$176;EL2;0)</v>
      </c>
      <c r="EL26" s="33"/>
      <c r="EM26" s="252" t="str">
        <f t="shared" si="79"/>
        <v>EO2</v>
      </c>
      <c r="EN26" s="252" t="str">
        <f t="shared" si="80"/>
        <v>=VLOOKUP(A26;'https://rhenusglobal.sharepoint.com/sites/TenderBrita/Freigegebene Dokumente/General/02. Respond Rates and Info/Respond/[CO_BRITA Internal Template v1.0.xlsx]FCL Export'!$A$1:$NJ$176;EO2;0)</v>
      </c>
      <c r="EO26" s="35"/>
      <c r="EP26" s="11" t="str">
        <f t="shared" si="81"/>
        <v>⚠</v>
      </c>
      <c r="EQ26" s="252" t="str">
        <f t="shared" si="82"/>
        <v>ES2</v>
      </c>
      <c r="ER26" s="252" t="str">
        <f t="shared" si="83"/>
        <v>=VLOOKUP(A26;'https://rhenusglobal.sharepoint.com/sites/TenderBrita/Freigegebene Dokumente/General/02. Respond Rates and Info/Respond/[CO_BRITA Internal Template v1.0.xlsx]FCL Export'!$A$1:$NJ$176;ES2;0)</v>
      </c>
      <c r="ES26" s="12" t="s">
        <v>98</v>
      </c>
      <c r="ET26" s="199" t="s">
        <v>98</v>
      </c>
      <c r="EU26" s="9" t="str">
        <f t="shared" si="84"/>
        <v>⚠</v>
      </c>
      <c r="EV26" s="252" t="str">
        <f t="shared" si="85"/>
        <v>EX2</v>
      </c>
      <c r="EW26" s="252" t="str">
        <f t="shared" si="86"/>
        <v>=VLOOKUP(A26;'https://rhenusglobal.sharepoint.com/sites/TenderBrita/Freigegebene Dokumente/General/02. Respond Rates and Info/Respond/[CO_BRITA Internal Template v1.0.xlsx]FCL Export'!$A$1:$NJ$176;EX2;0)</v>
      </c>
      <c r="EX26" s="166" t="s">
        <v>98</v>
      </c>
      <c r="EY26" s="9" t="str">
        <f t="shared" si="87"/>
        <v>⚠</v>
      </c>
      <c r="EZ26" s="252" t="str">
        <f t="shared" si="88"/>
        <v>FB2</v>
      </c>
      <c r="FA26" s="252" t="str">
        <f t="shared" si="89"/>
        <v>=VLOOKUP(A26;'https://rhenusglobal.sharepoint.com/sites/TenderBrita/Freigegebene Dokumente/General/02. Respond Rates and Info/Respond/[CO_BRITA Internal Template v1.0.xlsx]FCL Export'!$A$1:$NJ$176;FB2;0)</v>
      </c>
      <c r="FB26" s="23"/>
      <c r="FC26" s="252" t="str">
        <f t="shared" si="90"/>
        <v>FE2</v>
      </c>
      <c r="FD26" s="252" t="str">
        <f t="shared" si="91"/>
        <v>=VLOOKUP(A26;'https://rhenusglobal.sharepoint.com/sites/TenderBrita/Freigegebene Dokumente/General/02. Respond Rates and Info/Respond/[CO_BRITA Internal Template v1.0.xlsx]FCL Export'!$A$1:$NJ$176;FE2;0)</v>
      </c>
      <c r="FE26" s="29"/>
      <c r="FF26" s="252" t="str">
        <f t="shared" si="92"/>
        <v>FH2</v>
      </c>
      <c r="FG26" s="252" t="str">
        <f t="shared" si="93"/>
        <v>=VLOOKUP(A26;'https://rhenusglobal.sharepoint.com/sites/TenderBrita/Freigegebene Dokumente/General/02. Respond Rates and Info/Respond/[CO_BRITA Internal Template v1.0.xlsx]FCL Export'!$A$1:$NJ$176;FH2;0)</v>
      </c>
      <c r="FH26" s="29"/>
      <c r="FI26" s="200" t="s">
        <v>100</v>
      </c>
      <c r="FJ26" s="9" t="str">
        <f t="shared" si="94"/>
        <v>⚠</v>
      </c>
      <c r="FK26" s="252" t="str">
        <f t="shared" si="95"/>
        <v>FM2</v>
      </c>
      <c r="FL26" s="252" t="str">
        <f t="shared" si="96"/>
        <v>=VLOOKUP(A26;'https://rhenusglobal.sharepoint.com/sites/TenderBrita/Freigegebene Dokumente/General/02. Respond Rates and Info/Respond/[CO_BRITA Internal Template v1.0.xlsx]FCL Export'!$A$1:$NJ$176;FM2;0)</v>
      </c>
      <c r="FM26" s="12" t="s">
        <v>98</v>
      </c>
      <c r="FN26" s="26" t="s">
        <v>98</v>
      </c>
      <c r="FO26" s="28" t="s">
        <v>98</v>
      </c>
      <c r="FP26" s="339" t="s">
        <v>98</v>
      </c>
      <c r="FQ26" s="339" t="s">
        <v>98</v>
      </c>
      <c r="FR26" s="9" t="str">
        <f t="shared" si="97"/>
        <v>⚠</v>
      </c>
      <c r="FS26" s="238" t="str" cm="1">
        <f t="array" ref="FS26">IF(OR($I26="",$N26="")," ",_xlfn.IFS($DW26=""," ",$DV26=""," ",FV26=""," ",FV26=" "," ",AND($DW26&lt;&gt;"",$DW26&lt;&gt;" ",$DV26&lt;&gt;"",$DV26&lt;&gt;" ",FV26&lt;&gt;"",FV26&lt;&gt;" "),IF($DW26=$DV26,FV26,FV26/VLOOKUP(_xlfn.CONCAT($DW26,"/",$DV26),Currencies!$C$73:$D$955,2,FALSE))))</f>
        <v xml:space="preserve"> </v>
      </c>
      <c r="FT26" s="252" t="str">
        <f t="shared" si="98"/>
        <v>FV2</v>
      </c>
      <c r="FU26" s="252" t="str">
        <f t="shared" si="99"/>
        <v>=VLOOKUP(A26;'https://rhenusglobal.sharepoint.com/sites/TenderBrita/Freigegebene Dokumente/General/02. Respond Rates and Info/Respond/[DO_BRITA Internal Template v1.0.xlsx]FCL Import'!$A$1:$NJ$176;FV2;0)</v>
      </c>
      <c r="FV26" s="8" t="s">
        <v>98</v>
      </c>
      <c r="FW26" s="25" t="s">
        <v>2549</v>
      </c>
      <c r="FX26" s="9" t="str">
        <f t="shared" si="100"/>
        <v>⚠</v>
      </c>
      <c r="FY26" s="252" t="str">
        <f t="shared" si="101"/>
        <v>GA2</v>
      </c>
      <c r="FZ26" s="252" t="str">
        <f t="shared" si="102"/>
        <v>=VLOOKUP(A26;'https://rhenusglobal.sharepoint.com/sites/TenderBrita/Freigegebene Dokumente/General/02. Respond Rates and Info/Respond/[CO_BRITA Internal Template v1.0.xlsx]FCL Export'!$A$1:$NJ$176;GA2;0)</v>
      </c>
      <c r="GA26" s="12" t="s">
        <v>98</v>
      </c>
      <c r="GB26" s="26" t="s">
        <v>98</v>
      </c>
      <c r="GC26" s="28" t="s">
        <v>98</v>
      </c>
      <c r="GD26" s="339" t="s">
        <v>98</v>
      </c>
      <c r="GE26" s="339" t="s">
        <v>98</v>
      </c>
      <c r="GF26" s="9" t="str">
        <f t="shared" si="103"/>
        <v>⚠</v>
      </c>
      <c r="GG26" s="238" t="str" cm="1">
        <f t="array" ref="GG26">IF(OR($I26="",$N26="")," ",_xlfn.IFS($DW26=""," ",$DV26=""," ",GJ26=""," ",GJ26=" "," ",AND($DW26&lt;&gt;"",$DW26&lt;&gt;" ",$DV26&lt;&gt;"",$DV26&lt;&gt;" ",GJ26&lt;&gt;"",GJ26&lt;&gt;" "),IF($DW26=$DV26,GJ26,GJ26/VLOOKUP(_xlfn.CONCAT($DW26,"/",$DV26),Currencies!$C$73:$D$955,2,FALSE))))</f>
        <v xml:space="preserve"> </v>
      </c>
      <c r="GH26" s="252" t="str">
        <f t="shared" si="104"/>
        <v>GJ2</v>
      </c>
      <c r="GI26" s="252" t="str">
        <f t="shared" si="105"/>
        <v>=VLOOKUP(A26;'https://rhenusglobal.sharepoint.com/sites/TenderBrita/Freigegebene Dokumente/General/02. Respond Rates and Info/Respond/[DO_BRITA Internal Template v1.0.xlsx]FCL Import'!$A$1:$NJ$176;GJ2;0)</v>
      </c>
      <c r="GJ26" s="8" t="s">
        <v>98</v>
      </c>
      <c r="GK26" s="25" t="s">
        <v>2549</v>
      </c>
      <c r="GL26" s="11" t="str">
        <f t="shared" si="106"/>
        <v>⚠</v>
      </c>
      <c r="GM26" s="238" t="str" cm="1">
        <f t="array" ref="GM26">IF(OR($I26="",$N26="")," ",_xlfn.IFS($DW26=""," ",$DV26=""," ",GP26=""," ",GP26=" "," ",AND($DW26&lt;&gt;"",$DW26&lt;&gt;" ",$DV26&lt;&gt;"",$DV26&lt;&gt;" ",GP26&lt;&gt;"",GP26&lt;&gt;" "),IF($DW26=$DV26,GP26,GP26/VLOOKUP(_xlfn.CONCAT($DW26,"/",$DV26),Currencies!$C$73:$D$955,2,FALSE))))</f>
        <v xml:space="preserve"> </v>
      </c>
      <c r="GN26" s="252" t="str">
        <f t="shared" si="107"/>
        <v>GP2</v>
      </c>
      <c r="GO26" s="252" t="str">
        <f t="shared" si="108"/>
        <v>=VLOOKUP(A26;'https://rhenusglobal.sharepoint.com/sites/TenderBrita/Freigegebene Dokumente/General/02. Respond Rates and Info/Respond/[CO_BRITA Internal Template v1.0.xlsx]FCL Export'!$A$1:$NJ$176;GP2;0)</v>
      </c>
      <c r="GP26" s="8" t="s">
        <v>98</v>
      </c>
      <c r="GQ26" s="25" t="str">
        <f>IFERROR(IF(OR($I26="",$N26=""),"",'Units of measurement'!$A$2),"")</f>
        <v>/container</v>
      </c>
      <c r="GR26" s="252" t="str">
        <f t="shared" si="109"/>
        <v>GT2</v>
      </c>
      <c r="GS26" s="252" t="str">
        <f t="shared" si="110"/>
        <v>=VLOOKUP(A26;'https://rhenusglobal.sharepoint.com/sites/TenderBrita/Freigegebene Dokumente/General/02. Respond Rates and Info/Respond/[CO_BRITA Internal Template v1.0.xlsx]FCL Export'!$A$1:$NJ$176;GT2;0)</v>
      </c>
      <c r="GT26" s="31" t="s">
        <v>98</v>
      </c>
      <c r="GU26" s="252" t="str">
        <f t="shared" si="111"/>
        <v>GW2</v>
      </c>
      <c r="GV26" s="252" t="str">
        <f t="shared" si="112"/>
        <v>=VLOOKUP(A26;'https://rhenusglobal.sharepoint.com/sites/TenderBrita/Freigegebene Dokumente/General/02. Respond Rates and Info/Respond/[CO_BRITA Internal Template v1.0.xlsx]FCL Export'!$A$1:$NJ$176;GW2;0)</v>
      </c>
      <c r="GW26" s="32" t="s">
        <v>98</v>
      </c>
      <c r="GX26" s="11" t="str">
        <f t="shared" si="113"/>
        <v>⚠</v>
      </c>
      <c r="GY26" s="238" t="str" cm="1">
        <f t="array" ref="GY26">IF(OR($I26="",$N26="")," ",_xlfn.IFS($DW26=""," ",$DV26=""," ",HE26=""," ",HE26=" "," ",AND($DW26&lt;&gt;"",$DW26&lt;&gt;" ",$DV26&lt;&gt;"",$DV26&lt;&gt;" ",HE26&lt;&gt;"",HE26&lt;&gt;" "),IF($DW26=$DV26,HE26,HE26/VLOOKUP(_xlfn.CONCAT($DW26,"/",$DV26),Currencies!$C$73:$D$955,2,FALSE))))</f>
        <v xml:space="preserve"> </v>
      </c>
      <c r="GZ26" s="252" t="str">
        <f t="shared" si="114"/>
        <v>HB2</v>
      </c>
      <c r="HA26" s="252" t="str">
        <f t="shared" si="115"/>
        <v>=VLOOKUP(A26;'https://rhenusglobal.sharepoint.com/sites/TenderBrita/Freigegebene Dokumente/General/02. Respond Rates and Info/Respond/[CO_BRITA Internal Template v1.0.xlsx]FCL Export'!$A$1:$NJ$176;HB2;0)</v>
      </c>
      <c r="HB26" s="15"/>
      <c r="HC26" s="252" t="str">
        <f t="shared" si="116"/>
        <v>HE2</v>
      </c>
      <c r="HD26" s="252" t="str">
        <f t="shared" si="117"/>
        <v>=VLOOKUP(A26;'https://rhenusglobal.sharepoint.com/sites/TenderBrita/Freigegebene Dokumente/General/02. Respond Rates and Info/Respond/[CO_BRITA Internal Template v1.0.xlsx]FCL Export'!$A$1:$NJ$176;HE2;0)</v>
      </c>
      <c r="HE26" s="8" t="s">
        <v>98</v>
      </c>
      <c r="HF26" s="252" t="str">
        <f t="shared" si="118"/>
        <v>HH2</v>
      </c>
      <c r="HG26" s="252" t="str">
        <f t="shared" si="119"/>
        <v>=VLOOKUP(A26;'https://rhenusglobal.sharepoint.com/sites/TenderBrita/Freigegebene Dokumente/General/02. Respond Rates and Info/Respond/[CO_BRITA Internal Template v1.0.xlsx]FCL Export'!$A$1:$NJ$176;HH2;0)</v>
      </c>
      <c r="HH26" s="25" t="str">
        <f>IFERROR(IF(OR($I26="",$N26=""),"",'Units of measurement'!$A$2),"")</f>
        <v>/container</v>
      </c>
      <c r="HI26" s="252" t="str">
        <f t="shared" si="120"/>
        <v>HK2</v>
      </c>
      <c r="HJ26" s="252" t="str">
        <f t="shared" si="121"/>
        <v>=VLOOKUP(A26;'https://rhenusglobal.sharepoint.com/sites/TenderBrita/Freigegebene Dokumente/General/02. Respond Rates and Info/Respond/[CO_BRITA Internal Template v1.0.xlsx]FCL Export'!$A$1:$NJ$176;HK2;0)</v>
      </c>
      <c r="HK26" s="31" t="str">
        <f t="shared" si="122"/>
        <v xml:space="preserve"> </v>
      </c>
      <c r="HL26" s="252" t="str">
        <f t="shared" si="123"/>
        <v>HN2</v>
      </c>
      <c r="HM26" s="252" t="str">
        <f t="shared" si="124"/>
        <v>=VLOOKUP(A26;'https://rhenusglobal.sharepoint.com/sites/TenderBrita/Freigegebene Dokumente/General/02. Respond Rates and Info/Respond/[CO_BRITA Internal Template v1.0.xlsx]FCL Export'!$A$1:$NJ$176;HN2;0)</v>
      </c>
      <c r="HN26" s="32" t="str">
        <f t="shared" si="125"/>
        <v xml:space="preserve"> </v>
      </c>
      <c r="HO26" s="11" t="str">
        <f t="shared" si="126"/>
        <v>⚠</v>
      </c>
      <c r="HP26" s="238" t="str" cm="1">
        <f t="array" ref="HP26">IF(OR($I26="",$N26="")," ",_xlfn.IFS($DW26=""," ",$DV26=""," ",HV26=""," ",HV26=" "," ",AND($DW26&lt;&gt;"",$DW26&lt;&gt;" ",$DV26&lt;&gt;"",$DV26&lt;&gt;" ",HV26&lt;&gt;"",HV26&lt;&gt;" "),IF($DW26=$DV26,HV26,HV26/VLOOKUP(_xlfn.CONCAT($DW26,"/",$DV26),Currencies!$C$73:$D$955,2,FALSE))))</f>
        <v xml:space="preserve"> </v>
      </c>
      <c r="HQ26" s="252" t="str">
        <f t="shared" si="127"/>
        <v>HS2</v>
      </c>
      <c r="HR26" s="252" t="str">
        <f t="shared" si="128"/>
        <v>=VLOOKUP(A26;'https://rhenusglobal.sharepoint.com/sites/TenderBrita/Freigegebene Dokumente/General/02. Respond Rates and Info/Respond/[CO_BRITA Internal Template v1.0.xlsx]FCL Export'!$A$1:$NJ$176;HS2;0)</v>
      </c>
      <c r="HS26" s="15"/>
      <c r="HT26" s="252" t="str">
        <f t="shared" si="129"/>
        <v>HV2</v>
      </c>
      <c r="HU26" s="252" t="str">
        <f t="shared" si="130"/>
        <v>=VLOOKUP(A26;'https://rhenusglobal.sharepoint.com/sites/TenderBrita/Freigegebene Dokumente/General/02. Respond Rates and Info/Respond/[CO_BRITA Internal Template v1.0.xlsx]FCL Export'!$A$1:$NJ$176;HV2;0)</v>
      </c>
      <c r="HV26" s="8" t="s">
        <v>98</v>
      </c>
      <c r="HW26" s="252" t="str">
        <f t="shared" si="131"/>
        <v>HY2</v>
      </c>
      <c r="HX26" s="252" t="str">
        <f t="shared" si="132"/>
        <v>=VLOOKUP(A26;'https://rhenusglobal.sharepoint.com/sites/TenderBrita/Freigegebene Dokumente/General/02. Respond Rates and Info/Respond/[CO_BRITA Internal Template v1.0.xlsx]FCL Export'!$A$1:$NJ$176;HY2;0)</v>
      </c>
      <c r="HY26" s="25" t="str">
        <f>IFERROR(IF(OR($I26="",$N26=""),"",'Units of measurement'!$A$2),"")</f>
        <v>/container</v>
      </c>
      <c r="HZ26" s="252" t="str">
        <f t="shared" si="133"/>
        <v>IB2</v>
      </c>
      <c r="IA26" s="252" t="str">
        <f t="shared" si="134"/>
        <v>=VLOOKUP(A26;'https://rhenusglobal.sharepoint.com/sites/TenderBrita/Freigegebene Dokumente/General/02. Respond Rates and Info/Respond/[CO_BRITA Internal Template v1.0.xlsx]FCL Export'!$A$1:$NJ$176;IB2;0)</v>
      </c>
      <c r="IB26" s="31" t="str">
        <f t="shared" si="135"/>
        <v xml:space="preserve"> </v>
      </c>
      <c r="IC26" s="252" t="str">
        <f t="shared" si="136"/>
        <v>IE2</v>
      </c>
      <c r="ID26" s="252" t="str">
        <f t="shared" si="137"/>
        <v>=VLOOKUP(A26;'https://rhenusglobal.sharepoint.com/sites/TenderBrita/Freigegebene Dokumente/General/02. Respond Rates and Info/Respond/[CO_BRITA Internal Template v1.0.xlsx]FCL Export'!$A$1:$NJ$176;IE2;0)</v>
      </c>
      <c r="IE26" s="32" t="str">
        <f t="shared" si="138"/>
        <v xml:space="preserve"> </v>
      </c>
      <c r="IF26" s="9" t="str">
        <f t="shared" si="139"/>
        <v/>
      </c>
      <c r="IG26" s="252" t="str">
        <f t="shared" si="140"/>
        <v>II2</v>
      </c>
      <c r="IH26" s="252" t="str">
        <f t="shared" si="141"/>
        <v>=VLOOKUP(A26;'https://rhenusglobal.sharepoint.com/sites/TenderBrita/Freigegebene Dokumente/General/02. Respond Rates and Info/Respond/[CO_BRITA Internal Template v1.0.xlsx]FCL Export'!$A$1:$NJ$176;II2;0)</v>
      </c>
      <c r="II26" s="8" t="s">
        <v>98</v>
      </c>
      <c r="IJ26" s="252" t="str">
        <f t="shared" si="142"/>
        <v>IL2</v>
      </c>
      <c r="IK26" s="252" t="str">
        <f t="shared" si="143"/>
        <v>=VLOOKUP(A26;'https://rhenusglobal.sharepoint.com/sites/TenderBrita/Freigegebene Dokumente/General/02. Respond Rates and Info/Respond/[CO_BRITA Internal Template v1.0.xlsx]FCL Export'!$A$1:$NJ$176;IL2;0)</v>
      </c>
      <c r="IL26" s="164"/>
      <c r="IM26" s="252" t="str">
        <f t="shared" si="144"/>
        <v>IO2</v>
      </c>
      <c r="IN26" s="252" t="str">
        <f t="shared" si="145"/>
        <v>=VLOOKUP(A26;'https://rhenusglobal.sharepoint.com/sites/TenderBrita/Freigegebene Dokumente/General/02. Respond Rates and Info/Respond/[CO_BRITA Internal Template v1.0.xlsx]FCL Export'!$A$1:$NJ$176;IO2;0)</v>
      </c>
      <c r="IO26" s="17"/>
      <c r="IP26" s="9" t="str">
        <f t="shared" si="146"/>
        <v/>
      </c>
      <c r="IQ26" s="252" t="str">
        <f t="shared" si="147"/>
        <v>IS2</v>
      </c>
      <c r="IR26" s="252" t="str">
        <f t="shared" si="148"/>
        <v>=VLOOKUP(A26;'https://rhenusglobal.sharepoint.com/sites/TenderBrita/Freigegebene Dokumente/General/02. Respond Rates and Info/Respond/[CO_BRITA Internal Template v1.0.xlsx]FCL Export'!$A$1:$NJ$176;IS2;0)</v>
      </c>
      <c r="IS26" s="8" t="s">
        <v>98</v>
      </c>
      <c r="IT26" s="252" t="str">
        <f t="shared" si="149"/>
        <v>IV2</v>
      </c>
      <c r="IU26" s="252" t="str">
        <f t="shared" si="150"/>
        <v>=VLOOKUP(A26;'https://rhenusglobal.sharepoint.com/sites/TenderBrita/Freigegebene Dokumente/General/02. Respond Rates and Info/Respond/[CO_BRITA Internal Template v1.0.xlsx]FCL Export'!$A$1:$NJ$176;IV2;0)</v>
      </c>
      <c r="IV26" s="164"/>
      <c r="IW26" s="252" t="str">
        <f t="shared" si="151"/>
        <v>IY2</v>
      </c>
      <c r="IX26" s="252" t="str">
        <f t="shared" si="152"/>
        <v>=VLOOKUP(A26;'https://rhenusglobal.sharepoint.com/sites/TenderBrita/Freigegebene Dokumente/General/02. Respond Rates and Info/Respond/[CO_BRITA Internal Template v1.0.xlsx]FCL Export'!$A$1:$NJ$176;IY2;0)</v>
      </c>
      <c r="IY26" s="19"/>
      <c r="IZ26" s="201" t="s">
        <v>412</v>
      </c>
      <c r="JA26" s="239" t="s">
        <v>99</v>
      </c>
      <c r="JB26" s="9" t="s">
        <v>2517</v>
      </c>
      <c r="JC26" s="238" t="str" cm="1">
        <f t="array" ref="JC26">IF(OR($I26="",$N26="")," ",_xlfn.IFS($JA26=""," ",$IZ26=""," ",JF26=""," ",JF26=" "," ",AND($JA26&lt;&gt;"",$JA26&lt;&gt;" ",$IZ26&lt;&gt;"",$IZ26&lt;&gt;" ",JF26&lt;&gt;"",JF26&lt;&gt;" "),IF($JA26=$IZ26,JF26,JF26/VLOOKUP(_xlfn.CONCAT($JA26,"/",$IZ26),Currencies!$C$73:$D$955,2,FALSE))))</f>
        <v xml:space="preserve"> </v>
      </c>
      <c r="JD26" s="252" t="str">
        <f t="shared" si="153"/>
        <v>JF2</v>
      </c>
      <c r="JE26" s="252" t="str">
        <f t="shared" si="154"/>
        <v>=VLOOKUP(A26;'https://rhenusglobal.sharepoint.com/sites/TenderBrita/Freigegebene Dokumente/General/02. Respond Rates and Info/Respond/[DO_BRITA Internal Template v1.0.xlsx]FCL Import'!$A$1:$NJ$176;JF2;0)</v>
      </c>
      <c r="JF26" s="362" t="s">
        <v>98</v>
      </c>
      <c r="JG26" s="25" t="str">
        <f>IFERROR(IF(OR($I26="",$N26=""),"",'Units of measurement'!$A$2),"")</f>
        <v>/container</v>
      </c>
      <c r="JH26" s="9" t="s">
        <v>2517</v>
      </c>
      <c r="JI26" s="238" t="str" cm="1">
        <f t="array" ref="JI26">IF(OR($I26="",$N26="")," ",_xlfn.IFS($JA26=""," ",$IZ26=""," ",JL26=""," ",JL26=" "," ",AND($JA26&lt;&gt;"",$JA26&lt;&gt;" ",$IZ26&lt;&gt;"",$IZ26&lt;&gt;" ",JL26&lt;&gt;"",JL26&lt;&gt;" "),IF($JA26=$IZ26,JL26,JL26/VLOOKUP(_xlfn.CONCAT($JA26,"/",$IZ26),Currencies!$C$73:$D$955,2,FALSE))))</f>
        <v xml:space="preserve"> </v>
      </c>
      <c r="JJ26" s="252" t="str">
        <f t="shared" si="155"/>
        <v>JL2</v>
      </c>
      <c r="JK26" s="252" t="str">
        <f t="shared" si="156"/>
        <v>=VLOOKUP(A26;'https://rhenusglobal.sharepoint.com/sites/TenderBrita/Freigegebene Dokumente/General/02. Respond Rates and Info/Respond/[DO_BRITA Internal Template v1.0.xlsx]FCL Import'!$A$1:$NJ$176;JL2;0)</v>
      </c>
      <c r="JL26" s="372" t="s">
        <v>98</v>
      </c>
      <c r="JM26" s="25" t="str">
        <f>IFERROR(IF(OR($I26="",$N26=""),"",'Units of measurement'!$A$2),"")</f>
        <v>/container</v>
      </c>
      <c r="JN26" s="9" t="s">
        <v>2517</v>
      </c>
      <c r="JO26" s="238" t="str" cm="1">
        <f t="array" ref="JO26">IF(OR($I26="",$N26="")," ",_xlfn.IFS($JA26=""," ",$IZ26=""," ",JR26=""," ",JR26=" "," ",AND($JA26&lt;&gt;"",$JA26&lt;&gt;" ",$IZ26&lt;&gt;"",$IZ26&lt;&gt;" ",JR26&lt;&gt;"",JR26&lt;&gt;" "),IF($JA26=$IZ26,JR26,JR26/VLOOKUP(_xlfn.CONCAT($JA26,"/",$IZ26),Currencies!$C$73:$D$955,2,FALSE))))</f>
        <v xml:space="preserve"> </v>
      </c>
      <c r="JP26" s="252" t="str">
        <f t="shared" si="157"/>
        <v>JR2</v>
      </c>
      <c r="JQ26" s="252" t="str">
        <f t="shared" si="158"/>
        <v>=VLOOKUP(A26;'https://rhenusglobal.sharepoint.com/sites/TenderBrita/Freigegebene Dokumente/General/02. Respond Rates and Info/Respond/[DO_BRITA Internal Template v1.0.xlsx]FCL Import'!$A$1:$NJ$176;JR2;0)</v>
      </c>
      <c r="JR26" s="372" t="s">
        <v>98</v>
      </c>
      <c r="JS26" s="25" t="str">
        <f>IFERROR(IF(OR($I26="",$N26=""),"",'Units of measurement'!$A$2),"")</f>
        <v>/container</v>
      </c>
      <c r="JT26" s="9" t="s">
        <v>2517</v>
      </c>
      <c r="JU26" s="238" t="str" cm="1">
        <f t="array" ref="JU26">IF(OR($I26="",$N26="")," ",_xlfn.IFS($JA26=""," ",$IZ26=""," ",JX26=""," ",JX26=" "," ",AND($JA26&lt;&gt;"",$JA26&lt;&gt;" ",$IZ26&lt;&gt;"",$IZ26&lt;&gt;" ",JX26&lt;&gt;"",JX26&lt;&gt;" "),IF($JA26=$IZ26,JX26,JX26/VLOOKUP(_xlfn.CONCAT($JA26,"/",$IZ26),Currencies!$C$73:$D$955,2,FALSE))))</f>
        <v xml:space="preserve"> </v>
      </c>
      <c r="JV26" s="252" t="str">
        <f t="shared" si="159"/>
        <v>JX2</v>
      </c>
      <c r="JW26" s="252" t="str">
        <f t="shared" si="160"/>
        <v>=VLOOKUP(A26;'https://rhenusglobal.sharepoint.com/sites/TenderBrita/Freigegebene Dokumente/General/02. Respond Rates and Info/Respond/[DO_BRITA Internal Template v1.0.xlsx]FCL Import'!$A$1:$NJ$176;JX2;0)</v>
      </c>
      <c r="JX26" s="372" t="s">
        <v>98</v>
      </c>
      <c r="JY26" s="25" t="str">
        <f>IFERROR(IF(OR($I26="",$N26=""),"",'Units of measurement'!$A$2),"")</f>
        <v>/container</v>
      </c>
      <c r="JZ26" s="9" t="s">
        <v>2517</v>
      </c>
      <c r="KA26" s="238" t="str" cm="1">
        <f t="array" ref="KA26">IF(OR($I26="",$N26="")," ",_xlfn.IFS($JA26=""," ",$IZ26=""," ",KD26=""," ",KD26=" "," ",AND($JA26&lt;&gt;"",$JA26&lt;&gt;" ",$IZ26&lt;&gt;"",$IZ26&lt;&gt;" ",KD26&lt;&gt;"",KD26&lt;&gt;" "),IF($JA26=$IZ26,KD26,KD26/VLOOKUP(_xlfn.CONCAT($JA26,"/",$IZ26),Currencies!$C$73:$D$955,2,FALSE))))</f>
        <v xml:space="preserve"> </v>
      </c>
      <c r="KB26" s="252" t="str">
        <f t="shared" si="161"/>
        <v>KD2</v>
      </c>
      <c r="KC26" s="252" t="str">
        <f t="shared" si="162"/>
        <v>=VLOOKUP(A26;'https://rhenusglobal.sharepoint.com/sites/TenderBrita/Freigegebene Dokumente/General/02. Respond Rates and Info/Respond/[DO_BRITA Internal Template v1.0.xlsx]FCL Import'!$A$1:$NJ$176;KD2;0)</v>
      </c>
      <c r="KD26" s="372" t="s">
        <v>98</v>
      </c>
      <c r="KE26" s="25" t="str">
        <f>IFERROR(IF(OR($I26="",$N26=""),"",'Units of measurement'!$A$2),"")</f>
        <v>/container</v>
      </c>
      <c r="KF26" s="11" t="s">
        <v>2517</v>
      </c>
      <c r="KG26" s="252" t="str">
        <f t="shared" si="163"/>
        <v>KI2</v>
      </c>
      <c r="KH26" s="252" t="str">
        <f t="shared" si="164"/>
        <v>=VLOOKUP(A26;'https://rhenusglobal.sharepoint.com/sites/TenderBrita/Freigegebene Dokumente/General/02. Respond Rates and Info/Respond/[DO_BRITA Internal Template v1.0.xlsx]FCL Import'!$A$1:$NJ$176;KI2;0)</v>
      </c>
      <c r="KI26" s="378" t="s">
        <v>98</v>
      </c>
      <c r="KJ26" s="9" t="str">
        <f t="shared" si="165"/>
        <v/>
      </c>
      <c r="KK26" s="252" t="str">
        <f t="shared" si="166"/>
        <v>KM2</v>
      </c>
      <c r="KL26" s="252" t="str">
        <f t="shared" si="167"/>
        <v>=VLOOKUP(A26;'https://rhenusglobal.sharepoint.com/sites/TenderBrita/Freigegebene Dokumente/General/02. Respond Rates and Info/Respond/[DO_BRITA Internal Template v1.0.xlsx]FCL Import'!$A$1:$NJ$176;KM2;0)</v>
      </c>
      <c r="KM26" s="8" t="s">
        <v>98</v>
      </c>
      <c r="KN26" s="252" t="str">
        <f t="shared" si="168"/>
        <v>KP2</v>
      </c>
      <c r="KO26" s="252" t="str">
        <f t="shared" si="169"/>
        <v>=VLOOKUP(A26;'https://rhenusglobal.sharepoint.com/sites/TenderBrita/Freigegebene Dokumente/General/02. Respond Rates and Info/Respond/[DO_BRITA Internal Template v1.0.xlsx]FCL Import'!$A$1:$NJ$176;KP2;0)</v>
      </c>
      <c r="KP26" s="164"/>
      <c r="KQ26" s="252" t="str">
        <f t="shared" si="170"/>
        <v>KS2</v>
      </c>
      <c r="KR26" s="252" t="str">
        <f t="shared" si="171"/>
        <v>=VLOOKUP(A26;'https://rhenusglobal.sharepoint.com/sites/TenderBrita/Freigegebene Dokumente/General/02. Respond Rates and Info/Respond/[DO_BRITA Internal Template v1.0.xlsx]FCL Import'!$A$1:$NJ$176;KS2;0)</v>
      </c>
      <c r="KS26" s="17"/>
      <c r="KT26" s="9" t="str">
        <f t="shared" si="172"/>
        <v/>
      </c>
      <c r="KU26" s="252" t="str">
        <f t="shared" si="173"/>
        <v>KW2</v>
      </c>
      <c r="KV26" s="252" t="str">
        <f t="shared" si="174"/>
        <v>=VLOOKUP(A26;'https://rhenusglobal.sharepoint.com/sites/TenderBrita/Freigegebene Dokumente/General/02. Respond Rates and Info/Respond/[DO_BRITA Internal Template v1.0.xlsx]FCL Import'!$A$1:$NJ$176;KW2;0)</v>
      </c>
      <c r="KW26" s="8" t="s">
        <v>98</v>
      </c>
      <c r="KX26" s="252" t="str">
        <f t="shared" si="175"/>
        <v>KZ2</v>
      </c>
      <c r="KY26" s="252" t="str">
        <f t="shared" si="176"/>
        <v>=VLOOKUP(A26;'https://rhenusglobal.sharepoint.com/sites/TenderBrita/Freigegebene Dokumente/General/02. Respond Rates and Info/Respond/[DO_BRITA Internal Template v1.0.xlsx]FCL Import'!$A$1:$NJ$176;KZ2;0)</v>
      </c>
      <c r="KZ26" s="164"/>
      <c r="LA26" s="252" t="str">
        <f t="shared" si="177"/>
        <v>LC2</v>
      </c>
      <c r="LB26" s="252" t="str">
        <f t="shared" si="178"/>
        <v>=VLOOKUP(A26;'https://rhenusglobal.sharepoint.com/sites/TenderBrita/Freigegebene Dokumente/General/02. Respond Rates and Info/Respond/[DO_BRITA Internal Template v1.0.xlsx]FCL Import'!$A$1:$NJ$176;LC2;0)</v>
      </c>
      <c r="LC26" s="19"/>
      <c r="LD26" s="201" t="s">
        <v>412</v>
      </c>
      <c r="LE26" s="239" t="s">
        <v>99</v>
      </c>
      <c r="LF26" s="9" t="s">
        <v>2517</v>
      </c>
      <c r="LG26" s="238" t="str" cm="1">
        <f t="array" ref="LG26">IF(OR($I26="",$N26="")," ",_xlfn.IFS($AH26=""," ",$AG26=""," ",LL26=""," ",LL26=" "," ",AND($AH26&lt;&gt;"",$AH26&lt;&gt;" ",$AG26&lt;&gt;"",$AG26&lt;&gt;" ",LL26&lt;&gt;"",LL26&lt;&gt;" "),IF($AH26=$AG26,SUM(LL26,IF(OR(LK26="",LK26=" ",LJ26="Included"),0,LK26)),SUM(LL26,IF(OR(LK26="",LK26=" ",LJ26="Included"),0,LK26))/VLOOKUP(_xlfn.CONCAT($AH26,"/",$AG26),Currencies!$C$73:$D$955,2,FALSE))))</f>
        <v xml:space="preserve"> </v>
      </c>
      <c r="LH26" s="252" t="str">
        <f t="shared" si="179"/>
        <v>LL2</v>
      </c>
      <c r="LI26" s="259" t="str">
        <f t="shared" si="180"/>
        <v>=VLOOKUP(A26;'https://rhenusglobal.sharepoint.com/sites/TenderBrita/Freigegebene Dokumente/General/02. Respond Rates and Info/Respond/[CO_BRITA Internal Template v1.0.xlsx]FCL Export'!$A$1:$NJ$176;LL2;0)</v>
      </c>
      <c r="LJ26" s="379"/>
      <c r="LK26" s="333" t="s">
        <v>98</v>
      </c>
      <c r="LL26" s="380" t="s">
        <v>98</v>
      </c>
      <c r="LM26" s="25" t="str">
        <f>IFERROR(IF(OR($I26="",$N26=""),"",'Units of measurement'!$A$2),"")</f>
        <v>/container</v>
      </c>
      <c r="LN26" s="252" t="str">
        <f t="shared" si="181"/>
        <v>LP2</v>
      </c>
      <c r="LO26" s="252" t="str">
        <f t="shared" si="182"/>
        <v>=VLOOKUP(A26;'https://rhenusglobal.sharepoint.com/sites/TenderBrita/Freigegebene Dokumente/General/02. Respond Rates and Info/Respond/[CO_BRITA Internal Template v1.0.xlsx]FCL Export'!$A$1:$NJ$176;LP2;0)</v>
      </c>
      <c r="LP26" s="376"/>
      <c r="LQ26" s="252" t="str">
        <f t="shared" si="183"/>
        <v>LS2</v>
      </c>
      <c r="LR26" s="252" t="str">
        <f t="shared" si="184"/>
        <v>=VLOOKUP(A26;'https://rhenusglobal.sharepoint.com/sites/TenderBrita/Freigegebene Dokumente/General/02. Respond Rates and Info/Respond/[CO_BRITA Internal Template v1.0.xlsx]FCL Export'!$A$1:$NJ$176;LS2;0)</v>
      </c>
      <c r="LS26" s="381" t="s">
        <v>98</v>
      </c>
    </row>
    <row r="27" spans="1:331" ht="15" hidden="1" customHeight="1" x14ac:dyDescent="0.2">
      <c r="A27" s="46">
        <v>1508</v>
      </c>
      <c r="B27" s="250">
        <f>ROW()</f>
        <v>27</v>
      </c>
      <c r="C27" s="41" t="s">
        <v>2523</v>
      </c>
      <c r="D27" s="41" t="s">
        <v>2523</v>
      </c>
      <c r="E27" s="41" t="s">
        <v>2523</v>
      </c>
      <c r="F27" s="55" t="s">
        <v>2286</v>
      </c>
      <c r="G27" s="42" t="s">
        <v>2508</v>
      </c>
      <c r="H27" s="43" t="s">
        <v>172</v>
      </c>
      <c r="I27" s="353" t="s">
        <v>349</v>
      </c>
      <c r="J27" s="357"/>
      <c r="K27" s="47" t="s">
        <v>2293</v>
      </c>
      <c r="L27" s="48" t="s">
        <v>2321</v>
      </c>
      <c r="M27" s="49" t="s">
        <v>172</v>
      </c>
      <c r="N27" s="356" t="s">
        <v>510</v>
      </c>
      <c r="O27" s="50" t="s">
        <v>2460</v>
      </c>
      <c r="P27" s="47" t="s">
        <v>2354</v>
      </c>
      <c r="Q27" s="48" t="s">
        <v>104</v>
      </c>
      <c r="R27" s="51" t="s">
        <v>2206</v>
      </c>
      <c r="S27" s="52">
        <v>39</v>
      </c>
      <c r="T27" s="53">
        <f>IFERROR(IF(OR(R27="",S27=""),"",('FCL (No min.)'!S27*VLOOKUP('FCL (No min.)'!R27,containertype_table[#All],2,FALSE))),"")</f>
        <v>78</v>
      </c>
      <c r="U27" s="56">
        <v>22000</v>
      </c>
      <c r="V27" s="55" t="s">
        <v>2498</v>
      </c>
      <c r="W27" s="248" t="s">
        <v>104</v>
      </c>
      <c r="X27" s="337" t="s">
        <v>104</v>
      </c>
      <c r="Y27" s="24"/>
      <c r="Z27" s="24"/>
      <c r="AA27" s="24"/>
      <c r="AB27" s="24"/>
      <c r="AC27" s="24"/>
      <c r="AD27" s="24"/>
      <c r="AE27" s="24"/>
      <c r="AF27" s="24"/>
      <c r="AG27" s="201" t="s">
        <v>351</v>
      </c>
      <c r="AH27" s="239" t="s">
        <v>99</v>
      </c>
      <c r="AI27" s="9" t="str">
        <f t="shared" si="17"/>
        <v>⚠</v>
      </c>
      <c r="AJ27" s="238" t="str" cm="1">
        <f t="array" ref="AJ27">IF(OR($I27="",$N27="")," ",_xlfn.IFS($AH27=""," ",$AG27=""," ",AO27=""," ",AO27=" "," ",AND($AH27&lt;&gt;"",$AH27&lt;&gt;" ",$AG27&lt;&gt;"",$AG27&lt;&gt;" ",AO27&lt;&gt;"",AO27&lt;&gt;" "),IF($AH27=$AG27,SUM(AO27,IF(OR(AN27="",AN27=" ",AM27="Included"),0,AN27)),VLOOKUP(_xlfn.CONCAT($AG27,"/",$AH27),Currencies!$C$73:$D$955,2,FALSE)*SUM(AO27,IF(OR(AN27="",AN27=" ",AM27="Included"),0,AN27)))))</f>
        <v xml:space="preserve"> </v>
      </c>
      <c r="AK27" s="238"/>
      <c r="AL27" s="262"/>
      <c r="AM27" s="331"/>
      <c r="AN27" s="333" t="s">
        <v>98</v>
      </c>
      <c r="AO27" s="332" t="s">
        <v>98</v>
      </c>
      <c r="AP27" s="25" t="str">
        <f>IFERROR(IF(OR($I27="",$N27=""),"",'Units of measurement'!$A$2),"")</f>
        <v>/container</v>
      </c>
      <c r="AQ27" s="253"/>
      <c r="AR27" s="253"/>
      <c r="AS27" s="17"/>
      <c r="AT27" s="170"/>
      <c r="AU27" s="170"/>
      <c r="AV27" s="170" t="s">
        <v>98</v>
      </c>
      <c r="AW27" s="201" t="s">
        <v>351</v>
      </c>
      <c r="AX27" s="239" t="s">
        <v>99</v>
      </c>
      <c r="AY27" s="9" t="str">
        <f t="shared" si="24"/>
        <v>⚠</v>
      </c>
      <c r="AZ27" s="238" t="str" cm="1">
        <f t="array" ref="AZ27">IF(OR($I27="",$N27="")," ",_xlfn.IFS($AX27=""," ",$AW27=""," ",BC27=""," ",BC27=" "," ",AND($AX27&lt;&gt;"",$AX27&lt;&gt;" ",$AW27&lt;&gt;"",$AW27&lt;&gt;" ",BC27&lt;&gt;"",BC27&lt;&gt;" "),IF($AX27=$AW27,BC27,BC27/VLOOKUP(_xlfn.CONCAT($AX27,"/",$AW27),Currencies!$C$73:$D$955,2,FALSE))))</f>
        <v xml:space="preserve"> </v>
      </c>
      <c r="BA27" s="238"/>
      <c r="BB27" s="238"/>
      <c r="BC27" s="8" t="s">
        <v>98</v>
      </c>
      <c r="BD27" s="25" t="str">
        <f>IFERROR(IF(OR($I27="",$N27=""),"",'Units of measurement'!$A$2),"")</f>
        <v>/container</v>
      </c>
      <c r="BE27" s="9" t="str">
        <f t="shared" si="27"/>
        <v>⚠</v>
      </c>
      <c r="BF27" s="238" t="str" cm="1">
        <f t="array" ref="BF27">IF(OR($I27="",$N27="")," ",_xlfn.IFS($AX27=""," ",$AW27=""," ",BI27=""," ",BI27=" "," ",AND($AX27&lt;&gt;"",$AX27&lt;&gt;" ",$AW27&lt;&gt;"",$AW27&lt;&gt;" ",BI27&lt;&gt;"",BI27&lt;&gt;" "),IF($AX27=$AW27,BI27,BI27/VLOOKUP(_xlfn.CONCAT($AX27,"/",$AW27),Currencies!$C$73:$D$955,2,FALSE))))</f>
        <v xml:space="preserve"> </v>
      </c>
      <c r="BG27" s="238"/>
      <c r="BH27" s="238"/>
      <c r="BI27" s="8" t="s">
        <v>98</v>
      </c>
      <c r="BJ27" s="25" t="str">
        <f>IFERROR(IF(OR($I27="",$N27=""),"",'Units of measurement'!$A$2),"")</f>
        <v>/container</v>
      </c>
      <c r="BK27" s="9" t="str">
        <f t="shared" si="30"/>
        <v>⚠</v>
      </c>
      <c r="BL27" s="238" t="str" cm="1">
        <f t="array" ref="BL27">IF(OR($I27="",$N27="")," ",_xlfn.IFS($AX27=""," ",$AW27=""," ",BO27=""," ",BO27=" "," ",AND($AX27&lt;&gt;"",$AX27&lt;&gt;" ",$AW27&lt;&gt;"",$AW27&lt;&gt;" ",BO27&lt;&gt;"",BO27&lt;&gt;" "),IF($AX27=$AW27,BO27,BO27/VLOOKUP(_xlfn.CONCAT($AX27,"/",$AW27),Currencies!$C$73:$D$955,2,FALSE))))</f>
        <v xml:space="preserve"> </v>
      </c>
      <c r="BM27" s="238"/>
      <c r="BN27" s="238"/>
      <c r="BO27" s="8" t="s">
        <v>98</v>
      </c>
      <c r="BP27" s="25" t="str">
        <f>IFERROR(IF(OR($I27="",$N27=""),"",'Units of measurement'!$A$2),"")</f>
        <v>/container</v>
      </c>
      <c r="BQ27" s="9" t="str">
        <f t="shared" si="33"/>
        <v>⚠</v>
      </c>
      <c r="BR27" s="238" t="str" cm="1">
        <f t="array" ref="BR27">IF(OR($I27="",$N27="")," ",_xlfn.IFS($AX27=""," ",$AW27=""," ",BU27=""," ",BU27=" "," ",AND($AX27&lt;&gt;"",$AX27&lt;&gt;" ",$AW27&lt;&gt;"",$AW27&lt;&gt;" ",BU27&lt;&gt;"",BU27&lt;&gt;" "),IF($AX27=$AW27,BU27,BU27/VLOOKUP(_xlfn.CONCAT($AX27,"/",$AW27),Currencies!$C$73:$D$955,2,FALSE))))</f>
        <v xml:space="preserve"> </v>
      </c>
      <c r="BS27" s="238"/>
      <c r="BT27" s="238"/>
      <c r="BU27" s="8" t="s">
        <v>98</v>
      </c>
      <c r="BV27" s="25" t="str">
        <f>IFERROR(IF(OR($I27="",$N27=""),"",'Units of measurement'!$A$2),"")</f>
        <v>/container</v>
      </c>
      <c r="BW27" s="9" t="str">
        <f t="shared" si="36"/>
        <v>⚠</v>
      </c>
      <c r="BX27" s="238" t="str" cm="1">
        <f t="array" ref="BX27">IF(OR($I27="",$N27="")," ",_xlfn.IFS($AX27=""," ",$AW27=""," ",CA27=""," ",CA27=" "," ",AND($AX27&lt;&gt;"",$AX27&lt;&gt;" ",$AW27&lt;&gt;"",$AW27&lt;&gt;" ",CA27&lt;&gt;"",CA27&lt;&gt;" "),IF($AX27=$AW27,CA27,CA27/VLOOKUP(_xlfn.CONCAT($AX27,"/",$AW27),Currencies!$C$73:$D$955,2,FALSE))))</f>
        <v xml:space="preserve"> </v>
      </c>
      <c r="BY27" s="238"/>
      <c r="BZ27" s="238"/>
      <c r="CA27" s="8" t="s">
        <v>98</v>
      </c>
      <c r="CB27" s="25" t="str">
        <f>IFERROR(IF(OR($I27="",$N27=""),"",'Units of measurement'!$A$2),"")</f>
        <v>/container</v>
      </c>
      <c r="CC27" s="9" t="str">
        <f t="shared" si="39"/>
        <v>⚠</v>
      </c>
      <c r="CD27" s="238" t="str" cm="1">
        <f t="array" ref="CD27">IF(OR($I27="",$N27="")," ",_xlfn.IFS($AX27=""," ",$AW27=""," ",CG27=""," ",CG27=" "," ",AND($AX27&lt;&gt;"",$AX27&lt;&gt;" ",$AW27&lt;&gt;"",$AW27&lt;&gt;" ",CG27&lt;&gt;"",CG27&lt;&gt;" "),IF($AX27=$AW27,CG27,CG27/VLOOKUP(_xlfn.CONCAT($AX27,"/",$AW27),Currencies!$C$73:$D$955,2,FALSE))))</f>
        <v xml:space="preserve"> </v>
      </c>
      <c r="CE27" s="238"/>
      <c r="CF27" s="238"/>
      <c r="CG27" s="8" t="s">
        <v>98</v>
      </c>
      <c r="CH27" s="25" t="str">
        <f>IFERROR(IF(OR($I27="",$N27=""),"",'Units of measurement'!$A$2),"")</f>
        <v>/container</v>
      </c>
      <c r="CI27" s="9" t="str">
        <f t="shared" si="42"/>
        <v>⚠</v>
      </c>
      <c r="CJ27" s="238" t="str" cm="1">
        <f t="array" ref="CJ27">IF(OR($I27="",$N27="")," ",_xlfn.IFS($AX27=""," ",$AW27=""," ",CM27=""," ",CM27=" "," ",AND($AX27&lt;&gt;"",$AX27&lt;&gt;" ",$AW27&lt;&gt;"",$AW27&lt;&gt;" ",CM27&lt;&gt;"",CM27&lt;&gt;" "),IF($AX27=$AW27,CM27,CM27/VLOOKUP(_xlfn.CONCAT($AX27,"/",$AW27),Currencies!$C$73:$D$955,2,FALSE))))</f>
        <v xml:space="preserve"> </v>
      </c>
      <c r="CK27" s="238"/>
      <c r="CL27" s="238"/>
      <c r="CM27" s="8" t="s">
        <v>98</v>
      </c>
      <c r="CN27" s="25" t="str">
        <f>IFERROR(IF(OR($I27="",$N27=""),"",'Units of measurement'!$A$2),"")</f>
        <v>/container</v>
      </c>
      <c r="CO27" s="253"/>
      <c r="CP27" s="253"/>
      <c r="CQ27" s="194"/>
      <c r="CR27" s="9" t="str">
        <f t="shared" si="47"/>
        <v>⚠</v>
      </c>
      <c r="CS27" s="238" t="str" cm="1">
        <f t="array" ref="CS27">IF(OR($I27="",$N27="")," ",_xlfn.IFS($AX27=""," ",$AW27=""," ",CV27=""," ",CV27=" "," ",AND($AX27&lt;&gt;"",$AX27&lt;&gt;" ",$AW27&lt;&gt;"",$AW27&lt;&gt;" ",CV27&lt;&gt;"",CV27&lt;&gt;" "),IF($AX27=$AW27,CV27,CV27/VLOOKUP(_xlfn.CONCAT($AX27,"/",$AW27),Currencies!$C$73:$D$955,2,FALSE))))</f>
        <v xml:space="preserve"> </v>
      </c>
      <c r="CT27" s="238"/>
      <c r="CU27" s="238"/>
      <c r="CV27" s="8" t="s">
        <v>98</v>
      </c>
      <c r="CW27" s="25" t="str">
        <f>IFERROR(IF(OR($I27="",$N27=""),"",'Units of measurement'!$A$2),"")</f>
        <v>/container</v>
      </c>
      <c r="CX27" s="11" t="str">
        <f t="shared" si="50"/>
        <v>⚠</v>
      </c>
      <c r="CY27" s="254"/>
      <c r="CZ27" s="254"/>
      <c r="DA27" s="10" t="s">
        <v>98</v>
      </c>
      <c r="DB27" s="9" t="str">
        <f t="shared" si="53"/>
        <v/>
      </c>
      <c r="DC27" s="252"/>
      <c r="DD27" s="252"/>
      <c r="DE27" s="8" t="s">
        <v>98</v>
      </c>
      <c r="DF27" s="256"/>
      <c r="DG27" s="256"/>
      <c r="DH27" s="164"/>
      <c r="DI27" s="257"/>
      <c r="DJ27" s="257"/>
      <c r="DK27" s="17"/>
      <c r="DL27" s="9" t="str">
        <f t="shared" si="60"/>
        <v/>
      </c>
      <c r="DM27" s="252"/>
      <c r="DN27" s="252"/>
      <c r="DO27" s="8" t="s">
        <v>98</v>
      </c>
      <c r="DP27" s="256"/>
      <c r="DQ27" s="256"/>
      <c r="DR27" s="164"/>
      <c r="DS27" s="257"/>
      <c r="DT27" s="257"/>
      <c r="DU27" s="17"/>
      <c r="DV27" s="201" t="str">
        <f t="shared" si="67"/>
        <v>USD</v>
      </c>
      <c r="DW27" s="239" t="s">
        <v>99</v>
      </c>
      <c r="DX27" s="11" t="str">
        <f t="shared" si="68"/>
        <v>⚠</v>
      </c>
      <c r="DY27" s="254"/>
      <c r="DZ27" s="254"/>
      <c r="EA27" s="15"/>
      <c r="EB27" s="11" t="str">
        <f t="shared" si="71"/>
        <v>⚠</v>
      </c>
      <c r="EC27" s="254"/>
      <c r="ED27" s="254"/>
      <c r="EE27" s="16"/>
      <c r="EF27" s="9" t="str">
        <f t="shared" si="74"/>
        <v>⚠</v>
      </c>
      <c r="EG27" s="252"/>
      <c r="EH27" s="252"/>
      <c r="EI27" s="33"/>
      <c r="EJ27" s="33"/>
      <c r="EK27" s="33"/>
      <c r="EL27" s="33"/>
      <c r="EM27" s="14"/>
      <c r="EN27" s="14"/>
      <c r="EO27" s="35"/>
      <c r="EP27" s="11" t="str">
        <f t="shared" si="81"/>
        <v>⚠</v>
      </c>
      <c r="EQ27" s="254"/>
      <c r="ER27" s="254"/>
      <c r="ES27" s="12" t="s">
        <v>98</v>
      </c>
      <c r="ET27" s="199" t="s">
        <v>98</v>
      </c>
      <c r="EU27" s="9" t="str">
        <f t="shared" si="84"/>
        <v>⚠</v>
      </c>
      <c r="EV27" s="259"/>
      <c r="EW27" s="259"/>
      <c r="EX27" s="166" t="s">
        <v>98</v>
      </c>
      <c r="EY27" s="9" t="str">
        <f t="shared" si="87"/>
        <v>⚠</v>
      </c>
      <c r="EZ27" s="254"/>
      <c r="FA27" s="254"/>
      <c r="FB27" s="23"/>
      <c r="FC27" s="260"/>
      <c r="FD27" s="260"/>
      <c r="FE27" s="29"/>
      <c r="FF27" s="29"/>
      <c r="FG27" s="29"/>
      <c r="FH27" s="29"/>
      <c r="FI27" s="200" t="s">
        <v>100</v>
      </c>
      <c r="FJ27" s="9" t="str">
        <f t="shared" si="94"/>
        <v>⚠</v>
      </c>
      <c r="FK27" s="259"/>
      <c r="FL27" s="259"/>
      <c r="FM27" s="12" t="s">
        <v>98</v>
      </c>
      <c r="FN27" s="26" t="s">
        <v>98</v>
      </c>
      <c r="FO27" s="28" t="s">
        <v>98</v>
      </c>
      <c r="FP27" s="339" t="s">
        <v>98</v>
      </c>
      <c r="FQ27" s="339" t="s">
        <v>98</v>
      </c>
      <c r="FR27" s="9" t="str">
        <f t="shared" si="97"/>
        <v>⚠</v>
      </c>
      <c r="FS27" s="238" t="str" cm="1">
        <f t="array" ref="FS27">IF(OR($I27="",$N27="")," ",_xlfn.IFS($DW27=""," ",$DV27=""," ",FV27=""," ",FV27=" "," ",AND($DW27&lt;&gt;"",$DW27&lt;&gt;" ",$DV27&lt;&gt;"",$DV27&lt;&gt;" ",FV27&lt;&gt;"",FV27&lt;&gt;" "),IF($DW27=$DV27,FV27,FV27/VLOOKUP(_xlfn.CONCAT($DW27,"/",$DV27),Currencies!$C$73:$D$955,2,FALSE))))</f>
        <v xml:space="preserve"> </v>
      </c>
      <c r="FT27" s="238"/>
      <c r="FU27" s="238"/>
      <c r="FV27" s="8" t="s">
        <v>98</v>
      </c>
      <c r="FW27" s="25" t="s">
        <v>2549</v>
      </c>
      <c r="FX27" s="9" t="str">
        <f t="shared" si="100"/>
        <v>⚠</v>
      </c>
      <c r="FY27" s="259"/>
      <c r="FZ27" s="259"/>
      <c r="GA27" s="12" t="s">
        <v>98</v>
      </c>
      <c r="GB27" s="26" t="s">
        <v>98</v>
      </c>
      <c r="GC27" s="28" t="s">
        <v>98</v>
      </c>
      <c r="GD27" s="339" t="s">
        <v>98</v>
      </c>
      <c r="GE27" s="339" t="s">
        <v>98</v>
      </c>
      <c r="GF27" s="9" t="str">
        <f t="shared" si="103"/>
        <v>⚠</v>
      </c>
      <c r="GG27" s="238" t="str" cm="1">
        <f t="array" ref="GG27">IF(OR($I27="",$N27="")," ",_xlfn.IFS($DW27=""," ",$DV27=""," ",GJ27=""," ",GJ27=" "," ",AND($DW27&lt;&gt;"",$DW27&lt;&gt;" ",$DV27&lt;&gt;"",$DV27&lt;&gt;" ",GJ27&lt;&gt;"",GJ27&lt;&gt;" "),IF($DW27=$DV27,GJ27,GJ27/VLOOKUP(_xlfn.CONCAT($DW27,"/",$DV27),Currencies!$C$73:$D$955,2,FALSE))))</f>
        <v xml:space="preserve"> </v>
      </c>
      <c r="GH27" s="238"/>
      <c r="GI27" s="238"/>
      <c r="GJ27" s="8" t="s">
        <v>98</v>
      </c>
      <c r="GK27" s="25" t="s">
        <v>2549</v>
      </c>
      <c r="GL27" s="11" t="str">
        <f t="shared" si="106"/>
        <v>⚠</v>
      </c>
      <c r="GM27" s="238" t="str" cm="1">
        <f t="array" ref="GM27">IF(OR($I27="",$N27="")," ",_xlfn.IFS($DW27=""," ",$DV27=""," ",GP27=""," ",GP27=" "," ",AND($DW27&lt;&gt;"",$DW27&lt;&gt;" ",$DV27&lt;&gt;"",$DV27&lt;&gt;" ",GP27&lt;&gt;"",GP27&lt;&gt;" "),IF($DW27=$DV27,GP27,GP27/VLOOKUP(_xlfn.CONCAT($DW27,"/",$DV27),Currencies!$C$73:$D$955,2,FALSE))))</f>
        <v xml:space="preserve"> </v>
      </c>
      <c r="GN27" s="238"/>
      <c r="GO27" s="238"/>
      <c r="GP27" s="8" t="s">
        <v>98</v>
      </c>
      <c r="GQ27" s="25" t="str">
        <f>IFERROR(IF(OR($I27="",$N27=""),"",'Units of measurement'!$A$2),"")</f>
        <v>/container</v>
      </c>
      <c r="GR27" s="253"/>
      <c r="GS27" s="253"/>
      <c r="GT27" s="31" t="s">
        <v>98</v>
      </c>
      <c r="GU27" s="261"/>
      <c r="GV27" s="261"/>
      <c r="GW27" s="32" t="s">
        <v>98</v>
      </c>
      <c r="GX27" s="11" t="str">
        <f t="shared" si="113"/>
        <v>⚠</v>
      </c>
      <c r="GY27" s="238" t="str" cm="1">
        <f t="array" ref="GY27">IF(OR($I27="",$N27="")," ",_xlfn.IFS($DW27=""," ",$DV27=""," ",HE27=""," ",HE27=" "," ",AND($DW27&lt;&gt;"",$DW27&lt;&gt;" ",$DV27&lt;&gt;"",$DV27&lt;&gt;" ",HE27&lt;&gt;"",HE27&lt;&gt;" "),IF($DW27=$DV27,HE27,HE27/VLOOKUP(_xlfn.CONCAT($DW27,"/",$DV27),Currencies!$C$73:$D$955,2,FALSE))))</f>
        <v xml:space="preserve"> </v>
      </c>
      <c r="GZ27" s="262"/>
      <c r="HA27" s="262"/>
      <c r="HB27" s="15"/>
      <c r="HC27" s="15"/>
      <c r="HD27" s="15"/>
      <c r="HE27" s="8" t="s">
        <v>98</v>
      </c>
      <c r="HF27" s="255"/>
      <c r="HG27" s="255"/>
      <c r="HH27" s="25" t="str">
        <f>IFERROR(IF(OR($I27="",$N27=""),"",'Units of measurement'!$A$2),"")</f>
        <v>/container</v>
      </c>
      <c r="HI27" s="253"/>
      <c r="HJ27" s="253"/>
      <c r="HK27" s="31" t="str">
        <f t="shared" si="122"/>
        <v xml:space="preserve"> </v>
      </c>
      <c r="HL27" s="261"/>
      <c r="HM27" s="261"/>
      <c r="HN27" s="32" t="str">
        <f t="shared" si="125"/>
        <v xml:space="preserve"> </v>
      </c>
      <c r="HO27" s="11" t="str">
        <f t="shared" si="126"/>
        <v>⚠</v>
      </c>
      <c r="HP27" s="238" t="str" cm="1">
        <f t="array" ref="HP27">IF(OR($I27="",$N27="")," ",_xlfn.IFS($DW27=""," ",$DV27=""," ",HV27=""," ",HV27=" "," ",AND($DW27&lt;&gt;"",$DW27&lt;&gt;" ",$DV27&lt;&gt;"",$DV27&lt;&gt;" ",HV27&lt;&gt;"",HV27&lt;&gt;" "),IF($DW27=$DV27,HV27,HV27/VLOOKUP(_xlfn.CONCAT($DW27,"/",$DV27),Currencies!$C$73:$D$955,2,FALSE))))</f>
        <v xml:space="preserve"> </v>
      </c>
      <c r="HQ27" s="262"/>
      <c r="HR27" s="262"/>
      <c r="HS27" s="15"/>
      <c r="HT27" s="15"/>
      <c r="HU27" s="15"/>
      <c r="HV27" s="8" t="s">
        <v>98</v>
      </c>
      <c r="HW27" s="255"/>
      <c r="HX27" s="255"/>
      <c r="HY27" s="25" t="str">
        <f>IFERROR(IF(OR($I27="",$N27=""),"",'Units of measurement'!$A$2),"")</f>
        <v>/container</v>
      </c>
      <c r="HZ27" s="253"/>
      <c r="IA27" s="253"/>
      <c r="IB27" s="31" t="str">
        <f t="shared" si="135"/>
        <v xml:space="preserve"> </v>
      </c>
      <c r="IC27" s="261"/>
      <c r="ID27" s="261"/>
      <c r="IE27" s="32" t="str">
        <f t="shared" si="138"/>
        <v xml:space="preserve"> </v>
      </c>
      <c r="IF27" s="9" t="str">
        <f t="shared" si="139"/>
        <v/>
      </c>
      <c r="IG27" s="252"/>
      <c r="IH27" s="252"/>
      <c r="II27" s="8" t="s">
        <v>98</v>
      </c>
      <c r="IJ27" s="256"/>
      <c r="IK27" s="256"/>
      <c r="IL27" s="164"/>
      <c r="IM27" s="257"/>
      <c r="IN27" s="257"/>
      <c r="IO27" s="17"/>
      <c r="IP27" s="9" t="str">
        <f t="shared" si="146"/>
        <v/>
      </c>
      <c r="IQ27" s="252"/>
      <c r="IR27" s="252"/>
      <c r="IS27" s="8" t="s">
        <v>98</v>
      </c>
      <c r="IT27" s="256"/>
      <c r="IU27" s="256"/>
      <c r="IV27" s="164"/>
      <c r="IW27" s="257"/>
      <c r="IX27" s="257"/>
      <c r="IY27" s="19"/>
      <c r="IZ27" s="201" t="s">
        <v>512</v>
      </c>
      <c r="JA27" s="239" t="s">
        <v>99</v>
      </c>
      <c r="JB27" s="9" t="s">
        <v>2517</v>
      </c>
      <c r="JC27" s="238" t="str" cm="1">
        <f t="array" ref="JC27">IF(OR($I27="",$N27="")," ",_xlfn.IFS($JA27=""," ",$IZ27=""," ",JF27=""," ",JF27=" "," ",AND($JA27&lt;&gt;"",$JA27&lt;&gt;" ",$IZ27&lt;&gt;"",$IZ27&lt;&gt;" ",JF27&lt;&gt;"",JF27&lt;&gt;" "),IF($JA27=$IZ27,JF27,JF27/VLOOKUP(_xlfn.CONCAT($JA27,"/",$IZ27),Currencies!$C$73:$D$955,2,FALSE))))</f>
        <v xml:space="preserve"> </v>
      </c>
      <c r="JD27" s="238"/>
      <c r="JE27" s="238"/>
      <c r="JF27" s="362" t="s">
        <v>98</v>
      </c>
      <c r="JG27" s="25" t="str">
        <f>IFERROR(IF(OR($I27="",$N27=""),"",'Units of measurement'!$A$2),"")</f>
        <v>/container</v>
      </c>
      <c r="JH27" s="9" t="s">
        <v>2517</v>
      </c>
      <c r="JI27" s="238" t="str" cm="1">
        <f t="array" ref="JI27">IF(OR($I27="",$N27="")," ",_xlfn.IFS($JA27=""," ",$IZ27=""," ",JL27=""," ",JL27=" "," ",AND($JA27&lt;&gt;"",$JA27&lt;&gt;" ",$IZ27&lt;&gt;"",$IZ27&lt;&gt;" ",JL27&lt;&gt;"",JL27&lt;&gt;" "),IF($JA27=$IZ27,JL27,JL27/VLOOKUP(_xlfn.CONCAT($JA27,"/",$IZ27),Currencies!$C$73:$D$955,2,FALSE))))</f>
        <v xml:space="preserve"> </v>
      </c>
      <c r="JJ27" s="238"/>
      <c r="JK27" s="238"/>
      <c r="JL27" s="372" t="s">
        <v>98</v>
      </c>
      <c r="JM27" s="25" t="str">
        <f>IFERROR(IF(OR($I27="",$N27=""),"",'Units of measurement'!$A$2),"")</f>
        <v>/container</v>
      </c>
      <c r="JN27" s="9" t="s">
        <v>2517</v>
      </c>
      <c r="JO27" s="238" t="str" cm="1">
        <f t="array" ref="JO27">IF(OR($I27="",$N27="")," ",_xlfn.IFS($JA27=""," ",$IZ27=""," ",JR27=""," ",JR27=" "," ",AND($JA27&lt;&gt;"",$JA27&lt;&gt;" ",$IZ27&lt;&gt;"",$IZ27&lt;&gt;" ",JR27&lt;&gt;"",JR27&lt;&gt;" "),IF($JA27=$IZ27,JR27,JR27/VLOOKUP(_xlfn.CONCAT($JA27,"/",$IZ27),Currencies!$C$73:$D$955,2,FALSE))))</f>
        <v xml:space="preserve"> </v>
      </c>
      <c r="JP27" s="238"/>
      <c r="JQ27" s="238"/>
      <c r="JR27" s="372" t="s">
        <v>98</v>
      </c>
      <c r="JS27" s="25" t="str">
        <f>IFERROR(IF(OR($I27="",$N27=""),"",'Units of measurement'!$A$2),"")</f>
        <v>/container</v>
      </c>
      <c r="JT27" s="9" t="s">
        <v>2517</v>
      </c>
      <c r="JU27" s="238" t="str" cm="1">
        <f t="array" ref="JU27">IF(OR($I27="",$N27="")," ",_xlfn.IFS($JA27=""," ",$IZ27=""," ",JX27=""," ",JX27=" "," ",AND($JA27&lt;&gt;"",$JA27&lt;&gt;" ",$IZ27&lt;&gt;"",$IZ27&lt;&gt;" ",JX27&lt;&gt;"",JX27&lt;&gt;" "),IF($JA27=$IZ27,JX27,JX27/VLOOKUP(_xlfn.CONCAT($JA27,"/",$IZ27),Currencies!$C$73:$D$955,2,FALSE))))</f>
        <v xml:space="preserve"> </v>
      </c>
      <c r="JV27" s="238"/>
      <c r="JW27" s="238"/>
      <c r="JX27" s="372" t="s">
        <v>98</v>
      </c>
      <c r="JY27" s="25" t="str">
        <f>IFERROR(IF(OR($I27="",$N27=""),"",'Units of measurement'!$A$2),"")</f>
        <v>/container</v>
      </c>
      <c r="JZ27" s="9" t="s">
        <v>2517</v>
      </c>
      <c r="KA27" s="238" t="str" cm="1">
        <f t="array" ref="KA27">IF(OR($I27="",$N27="")," ",_xlfn.IFS($JA27=""," ",$IZ27=""," ",KD27=""," ",KD27=" "," ",AND($JA27&lt;&gt;"",$JA27&lt;&gt;" ",$IZ27&lt;&gt;"",$IZ27&lt;&gt;" ",KD27&lt;&gt;"",KD27&lt;&gt;" "),IF($JA27=$IZ27,KD27,KD27/VLOOKUP(_xlfn.CONCAT($JA27,"/",$IZ27),Currencies!$C$73:$D$955,2,FALSE))))</f>
        <v xml:space="preserve"> </v>
      </c>
      <c r="KB27" s="238"/>
      <c r="KC27" s="238"/>
      <c r="KD27" s="372" t="s">
        <v>98</v>
      </c>
      <c r="KE27" s="25" t="str">
        <f>IFERROR(IF(OR($I27="",$N27=""),"",'Units of measurement'!$A$2),"")</f>
        <v>/container</v>
      </c>
      <c r="KF27" s="11" t="s">
        <v>2517</v>
      </c>
      <c r="KG27" s="254"/>
      <c r="KH27" s="254"/>
      <c r="KI27" s="378" t="s">
        <v>98</v>
      </c>
      <c r="KJ27" s="9" t="str">
        <f t="shared" si="165"/>
        <v/>
      </c>
      <c r="KK27" s="252"/>
      <c r="KL27" s="252"/>
      <c r="KM27" s="8" t="s">
        <v>98</v>
      </c>
      <c r="KN27" s="256"/>
      <c r="KO27" s="256"/>
      <c r="KP27" s="164"/>
      <c r="KQ27" s="257"/>
      <c r="KR27" s="257"/>
      <c r="KS27" s="17"/>
      <c r="KT27" s="9" t="str">
        <f t="shared" si="172"/>
        <v/>
      </c>
      <c r="KU27" s="252"/>
      <c r="KV27" s="252"/>
      <c r="KW27" s="8" t="s">
        <v>98</v>
      </c>
      <c r="KX27" s="256"/>
      <c r="KY27" s="256"/>
      <c r="KZ27" s="164"/>
      <c r="LA27" s="257"/>
      <c r="LB27" s="257"/>
      <c r="LC27" s="19"/>
      <c r="LD27" s="201" t="s">
        <v>512</v>
      </c>
      <c r="LE27" s="239" t="s">
        <v>99</v>
      </c>
      <c r="LF27" s="9" t="s">
        <v>2517</v>
      </c>
      <c r="LG27" s="238" t="str" cm="1">
        <f t="array" ref="LG27">IF(OR($I27="",$N27="")," ",_xlfn.IFS($AH27=""," ",$AG27=""," ",LL27=""," ",LL27=" "," ",AND($AH27&lt;&gt;"",$AH27&lt;&gt;" ",$AG27&lt;&gt;"",$AG27&lt;&gt;" ",LL27&lt;&gt;"",LL27&lt;&gt;" "),IF($AH27=$AG27,SUM(LL27,IF(OR(LK27="",LK27=" ",LJ27="Included"),0,LK27)),SUM(LL27,IF(OR(LK27="",LK27=" ",LJ27="Included"),0,LK27))/VLOOKUP(_xlfn.CONCAT($AH27,"/",$AG27),Currencies!$C$73:$D$955,2,FALSE))))</f>
        <v xml:space="preserve"> </v>
      </c>
      <c r="LH27" s="238"/>
      <c r="LI27" s="262"/>
      <c r="LJ27" s="379"/>
      <c r="LK27" s="333" t="s">
        <v>98</v>
      </c>
      <c r="LL27" s="380" t="s">
        <v>98</v>
      </c>
      <c r="LM27" s="25" t="str">
        <f>IFERROR(IF(OR($I27="",$N27=""),"",'Units of measurement'!$A$2),"")</f>
        <v>/container</v>
      </c>
      <c r="LN27" s="253"/>
      <c r="LO27" s="253"/>
      <c r="LP27" s="376"/>
      <c r="LQ27" s="170"/>
      <c r="LR27" s="170"/>
      <c r="LS27" s="381" t="s">
        <v>98</v>
      </c>
    </row>
    <row r="28" spans="1:331" ht="15" hidden="1" customHeight="1" x14ac:dyDescent="0.2">
      <c r="A28" s="46">
        <v>1317</v>
      </c>
      <c r="B28" s="250">
        <f>ROW()</f>
        <v>28</v>
      </c>
      <c r="C28" s="41" t="s">
        <v>2523</v>
      </c>
      <c r="D28" s="41" t="s">
        <v>2523</v>
      </c>
      <c r="E28" s="41" t="s">
        <v>2534</v>
      </c>
      <c r="F28" s="55" t="s">
        <v>2286</v>
      </c>
      <c r="G28" s="42" t="s">
        <v>2508</v>
      </c>
      <c r="H28" s="43" t="s">
        <v>172</v>
      </c>
      <c r="I28" s="353" t="s">
        <v>349</v>
      </c>
      <c r="J28" s="357"/>
      <c r="K28" s="47" t="s">
        <v>2293</v>
      </c>
      <c r="L28" s="48" t="s">
        <v>2321</v>
      </c>
      <c r="M28" s="49" t="s">
        <v>172</v>
      </c>
      <c r="N28" s="356" t="s">
        <v>763</v>
      </c>
      <c r="O28" s="50" t="s">
        <v>2461</v>
      </c>
      <c r="P28" s="47" t="s">
        <v>2355</v>
      </c>
      <c r="Q28" s="48" t="s">
        <v>104</v>
      </c>
      <c r="R28" s="51" t="s">
        <v>95</v>
      </c>
      <c r="S28" s="52">
        <v>1</v>
      </c>
      <c r="T28" s="53">
        <f>IFERROR(IF(OR(R28="",S28=""),"",('FCL (No min.)'!S28*VLOOKUP('FCL (No min.)'!R28,containertype_table[#All],2,FALSE))),"")</f>
        <v>1</v>
      </c>
      <c r="U28" s="56">
        <v>10000</v>
      </c>
      <c r="V28" s="55" t="s">
        <v>2498</v>
      </c>
      <c r="W28" s="248" t="s">
        <v>104</v>
      </c>
      <c r="X28" s="337" t="s">
        <v>104</v>
      </c>
      <c r="Y28" s="24"/>
      <c r="Z28" s="24"/>
      <c r="AA28" s="24"/>
      <c r="AB28" s="24"/>
      <c r="AC28" s="24"/>
      <c r="AD28" s="24"/>
      <c r="AE28" s="24"/>
      <c r="AF28" s="24"/>
      <c r="AG28" s="201" t="s">
        <v>351</v>
      </c>
      <c r="AH28" s="239" t="s">
        <v>99</v>
      </c>
      <c r="AI28" s="9" t="str">
        <f t="shared" si="17"/>
        <v>⚠</v>
      </c>
      <c r="AJ28" s="238" t="str" cm="1">
        <f t="array" ref="AJ28">IF(OR($I28="",$N28="")," ",_xlfn.IFS($AH28=""," ",$AG28=""," ",AO28=""," ",AO28=" "," ",AND($AH28&lt;&gt;"",$AH28&lt;&gt;" ",$AG28&lt;&gt;"",$AG28&lt;&gt;" ",AO28&lt;&gt;"",AO28&lt;&gt;" "),IF($AH28=$AG28,SUM(AO28,IF(OR(AN28="",AN28=" ",AM28="Included"),0,AN28)),VLOOKUP(_xlfn.CONCAT($AG28,"/",$AH28),Currencies!$C$73:$D$955,2,FALSE)*SUM(AO28,IF(OR(AN28="",AN28=" ",AM28="Included"),0,AN28)))))</f>
        <v xml:space="preserve"> </v>
      </c>
      <c r="AK28" s="238"/>
      <c r="AL28" s="262"/>
      <c r="AM28" s="331"/>
      <c r="AN28" s="333" t="s">
        <v>98</v>
      </c>
      <c r="AO28" s="332" t="s">
        <v>98</v>
      </c>
      <c r="AP28" s="25" t="str">
        <f>IFERROR(IF(OR($I28="",$N28=""),"",'Units of measurement'!$A$2),"")</f>
        <v>/container</v>
      </c>
      <c r="AQ28" s="253"/>
      <c r="AR28" s="253"/>
      <c r="AS28" s="17"/>
      <c r="AT28" s="170"/>
      <c r="AU28" s="170"/>
      <c r="AV28" s="170" t="s">
        <v>98</v>
      </c>
      <c r="AW28" s="201" t="s">
        <v>351</v>
      </c>
      <c r="AX28" s="239" t="s">
        <v>99</v>
      </c>
      <c r="AY28" s="9" t="str">
        <f t="shared" si="24"/>
        <v>⚠</v>
      </c>
      <c r="AZ28" s="238" t="str" cm="1">
        <f t="array" ref="AZ28">IF(OR($I28="",$N28="")," ",_xlfn.IFS($AX28=""," ",$AW28=""," ",BC28=""," ",BC28=" "," ",AND($AX28&lt;&gt;"",$AX28&lt;&gt;" ",$AW28&lt;&gt;"",$AW28&lt;&gt;" ",BC28&lt;&gt;"",BC28&lt;&gt;" "),IF($AX28=$AW28,BC28,BC28/VLOOKUP(_xlfn.CONCAT($AX28,"/",$AW28),Currencies!$C$73:$D$955,2,FALSE))))</f>
        <v xml:space="preserve"> </v>
      </c>
      <c r="BA28" s="238"/>
      <c r="BB28" s="238"/>
      <c r="BC28" s="8" t="s">
        <v>98</v>
      </c>
      <c r="BD28" s="25" t="str">
        <f>IFERROR(IF(OR($I28="",$N28=""),"",'Units of measurement'!$A$2),"")</f>
        <v>/container</v>
      </c>
      <c r="BE28" s="9" t="str">
        <f t="shared" si="27"/>
        <v>⚠</v>
      </c>
      <c r="BF28" s="238" t="str" cm="1">
        <f t="array" ref="BF28">IF(OR($I28="",$N28="")," ",_xlfn.IFS($AX28=""," ",$AW28=""," ",BI28=""," ",BI28=" "," ",AND($AX28&lt;&gt;"",$AX28&lt;&gt;" ",$AW28&lt;&gt;"",$AW28&lt;&gt;" ",BI28&lt;&gt;"",BI28&lt;&gt;" "),IF($AX28=$AW28,BI28,BI28/VLOOKUP(_xlfn.CONCAT($AX28,"/",$AW28),Currencies!$C$73:$D$955,2,FALSE))))</f>
        <v xml:space="preserve"> </v>
      </c>
      <c r="BG28" s="238"/>
      <c r="BH28" s="238"/>
      <c r="BI28" s="8" t="s">
        <v>98</v>
      </c>
      <c r="BJ28" s="25" t="str">
        <f>IFERROR(IF(OR($I28="",$N28=""),"",'Units of measurement'!$A$2),"")</f>
        <v>/container</v>
      </c>
      <c r="BK28" s="9" t="str">
        <f t="shared" si="30"/>
        <v>⚠</v>
      </c>
      <c r="BL28" s="238" t="str" cm="1">
        <f t="array" ref="BL28">IF(OR($I28="",$N28="")," ",_xlfn.IFS($AX28=""," ",$AW28=""," ",BO28=""," ",BO28=" "," ",AND($AX28&lt;&gt;"",$AX28&lt;&gt;" ",$AW28&lt;&gt;"",$AW28&lt;&gt;" ",BO28&lt;&gt;"",BO28&lt;&gt;" "),IF($AX28=$AW28,BO28,BO28/VLOOKUP(_xlfn.CONCAT($AX28,"/",$AW28),Currencies!$C$73:$D$955,2,FALSE))))</f>
        <v xml:space="preserve"> </v>
      </c>
      <c r="BM28" s="238"/>
      <c r="BN28" s="238"/>
      <c r="BO28" s="8" t="s">
        <v>98</v>
      </c>
      <c r="BP28" s="25" t="str">
        <f>IFERROR(IF(OR($I28="",$N28=""),"",'Units of measurement'!$A$2),"")</f>
        <v>/container</v>
      </c>
      <c r="BQ28" s="9" t="str">
        <f t="shared" si="33"/>
        <v>⚠</v>
      </c>
      <c r="BR28" s="238" t="str" cm="1">
        <f t="array" ref="BR28">IF(OR($I28="",$N28="")," ",_xlfn.IFS($AX28=""," ",$AW28=""," ",BU28=""," ",BU28=" "," ",AND($AX28&lt;&gt;"",$AX28&lt;&gt;" ",$AW28&lt;&gt;"",$AW28&lt;&gt;" ",BU28&lt;&gt;"",BU28&lt;&gt;" "),IF($AX28=$AW28,BU28,BU28/VLOOKUP(_xlfn.CONCAT($AX28,"/",$AW28),Currencies!$C$73:$D$955,2,FALSE))))</f>
        <v xml:space="preserve"> </v>
      </c>
      <c r="BS28" s="238"/>
      <c r="BT28" s="238"/>
      <c r="BU28" s="8" t="s">
        <v>98</v>
      </c>
      <c r="BV28" s="25" t="str">
        <f>IFERROR(IF(OR($I28="",$N28=""),"",'Units of measurement'!$A$2),"")</f>
        <v>/container</v>
      </c>
      <c r="BW28" s="9" t="str">
        <f t="shared" si="36"/>
        <v>⚠</v>
      </c>
      <c r="BX28" s="238" t="str" cm="1">
        <f t="array" ref="BX28">IF(OR($I28="",$N28="")," ",_xlfn.IFS($AX28=""," ",$AW28=""," ",CA28=""," ",CA28=" "," ",AND($AX28&lt;&gt;"",$AX28&lt;&gt;" ",$AW28&lt;&gt;"",$AW28&lt;&gt;" ",CA28&lt;&gt;"",CA28&lt;&gt;" "),IF($AX28=$AW28,CA28,CA28/VLOOKUP(_xlfn.CONCAT($AX28,"/",$AW28),Currencies!$C$73:$D$955,2,FALSE))))</f>
        <v xml:space="preserve"> </v>
      </c>
      <c r="BY28" s="238"/>
      <c r="BZ28" s="238"/>
      <c r="CA28" s="8" t="s">
        <v>98</v>
      </c>
      <c r="CB28" s="25" t="str">
        <f>IFERROR(IF(OR($I28="",$N28=""),"",'Units of measurement'!$A$2),"")</f>
        <v>/container</v>
      </c>
      <c r="CC28" s="9" t="str">
        <f t="shared" si="39"/>
        <v>⚠</v>
      </c>
      <c r="CD28" s="238" t="str" cm="1">
        <f t="array" ref="CD28">IF(OR($I28="",$N28="")," ",_xlfn.IFS($AX28=""," ",$AW28=""," ",CG28=""," ",CG28=" "," ",AND($AX28&lt;&gt;"",$AX28&lt;&gt;" ",$AW28&lt;&gt;"",$AW28&lt;&gt;" ",CG28&lt;&gt;"",CG28&lt;&gt;" "),IF($AX28=$AW28,CG28,CG28/VLOOKUP(_xlfn.CONCAT($AX28,"/",$AW28),Currencies!$C$73:$D$955,2,FALSE))))</f>
        <v xml:space="preserve"> </v>
      </c>
      <c r="CE28" s="238"/>
      <c r="CF28" s="238"/>
      <c r="CG28" s="8" t="s">
        <v>98</v>
      </c>
      <c r="CH28" s="25" t="str">
        <f>IFERROR(IF(OR($I28="",$N28=""),"",'Units of measurement'!$A$2),"")</f>
        <v>/container</v>
      </c>
      <c r="CI28" s="9" t="str">
        <f t="shared" si="42"/>
        <v>⚠</v>
      </c>
      <c r="CJ28" s="238" t="str" cm="1">
        <f t="array" ref="CJ28">IF(OR($I28="",$N28="")," ",_xlfn.IFS($AX28=""," ",$AW28=""," ",CM28=""," ",CM28=" "," ",AND($AX28&lt;&gt;"",$AX28&lt;&gt;" ",$AW28&lt;&gt;"",$AW28&lt;&gt;" ",CM28&lt;&gt;"",CM28&lt;&gt;" "),IF($AX28=$AW28,CM28,CM28/VLOOKUP(_xlfn.CONCAT($AX28,"/",$AW28),Currencies!$C$73:$D$955,2,FALSE))))</f>
        <v xml:space="preserve"> </v>
      </c>
      <c r="CK28" s="238"/>
      <c r="CL28" s="238"/>
      <c r="CM28" s="8" t="s">
        <v>98</v>
      </c>
      <c r="CN28" s="25" t="str">
        <f>IFERROR(IF(OR($I28="",$N28=""),"",'Units of measurement'!$A$2),"")</f>
        <v>/container</v>
      </c>
      <c r="CO28" s="253"/>
      <c r="CP28" s="253"/>
      <c r="CQ28" s="194"/>
      <c r="CR28" s="9" t="str">
        <f t="shared" si="47"/>
        <v>⚠</v>
      </c>
      <c r="CS28" s="238" t="str" cm="1">
        <f t="array" ref="CS28">IF(OR($I28="",$N28="")," ",_xlfn.IFS($AX28=""," ",$AW28=""," ",CV28=""," ",CV28=" "," ",AND($AX28&lt;&gt;"",$AX28&lt;&gt;" ",$AW28&lt;&gt;"",$AW28&lt;&gt;" ",CV28&lt;&gt;"",CV28&lt;&gt;" "),IF($AX28=$AW28,CV28,CV28/VLOOKUP(_xlfn.CONCAT($AX28,"/",$AW28),Currencies!$C$73:$D$955,2,FALSE))))</f>
        <v xml:space="preserve"> </v>
      </c>
      <c r="CT28" s="238"/>
      <c r="CU28" s="238"/>
      <c r="CV28" s="8" t="s">
        <v>98</v>
      </c>
      <c r="CW28" s="25" t="str">
        <f>IFERROR(IF(OR($I28="",$N28=""),"",'Units of measurement'!$A$2),"")</f>
        <v>/container</v>
      </c>
      <c r="CX28" s="11" t="str">
        <f t="shared" si="50"/>
        <v>⚠</v>
      </c>
      <c r="CY28" s="254"/>
      <c r="CZ28" s="254"/>
      <c r="DA28" s="10" t="s">
        <v>98</v>
      </c>
      <c r="DB28" s="9" t="str">
        <f t="shared" si="53"/>
        <v/>
      </c>
      <c r="DC28" s="252"/>
      <c r="DD28" s="252"/>
      <c r="DE28" s="8" t="s">
        <v>98</v>
      </c>
      <c r="DF28" s="256"/>
      <c r="DG28" s="256"/>
      <c r="DH28" s="164"/>
      <c r="DI28" s="257"/>
      <c r="DJ28" s="257"/>
      <c r="DK28" s="17"/>
      <c r="DL28" s="9" t="str">
        <f t="shared" si="60"/>
        <v/>
      </c>
      <c r="DM28" s="252"/>
      <c r="DN28" s="252"/>
      <c r="DO28" s="8" t="s">
        <v>98</v>
      </c>
      <c r="DP28" s="256"/>
      <c r="DQ28" s="256"/>
      <c r="DR28" s="164"/>
      <c r="DS28" s="257"/>
      <c r="DT28" s="257"/>
      <c r="DU28" s="17"/>
      <c r="DV28" s="201" t="str">
        <f t="shared" si="67"/>
        <v>USD</v>
      </c>
      <c r="DW28" s="239" t="s">
        <v>99</v>
      </c>
      <c r="DX28" s="11" t="str">
        <f t="shared" si="68"/>
        <v>⚠</v>
      </c>
      <c r="DY28" s="254"/>
      <c r="DZ28" s="254"/>
      <c r="EA28" s="15"/>
      <c r="EB28" s="11" t="str">
        <f t="shared" si="71"/>
        <v>⚠</v>
      </c>
      <c r="EC28" s="254"/>
      <c r="ED28" s="254"/>
      <c r="EE28" s="16"/>
      <c r="EF28" s="9" t="str">
        <f t="shared" si="74"/>
        <v>⚠</v>
      </c>
      <c r="EG28" s="252"/>
      <c r="EH28" s="252"/>
      <c r="EI28" s="33"/>
      <c r="EJ28" s="33"/>
      <c r="EK28" s="33"/>
      <c r="EL28" s="33"/>
      <c r="EM28" s="14"/>
      <c r="EN28" s="14"/>
      <c r="EO28" s="35"/>
      <c r="EP28" s="11" t="str">
        <f t="shared" si="81"/>
        <v>⚠</v>
      </c>
      <c r="EQ28" s="254"/>
      <c r="ER28" s="254"/>
      <c r="ES28" s="12" t="s">
        <v>98</v>
      </c>
      <c r="ET28" s="199" t="s">
        <v>98</v>
      </c>
      <c r="EU28" s="9" t="str">
        <f t="shared" si="84"/>
        <v>⚠</v>
      </c>
      <c r="EV28" s="259"/>
      <c r="EW28" s="259"/>
      <c r="EX28" s="166" t="s">
        <v>98</v>
      </c>
      <c r="EY28" s="9" t="str">
        <f t="shared" si="87"/>
        <v>⚠</v>
      </c>
      <c r="EZ28" s="254"/>
      <c r="FA28" s="254"/>
      <c r="FB28" s="23"/>
      <c r="FC28" s="260"/>
      <c r="FD28" s="260"/>
      <c r="FE28" s="29"/>
      <c r="FF28" s="29"/>
      <c r="FG28" s="29"/>
      <c r="FH28" s="29"/>
      <c r="FI28" s="200" t="s">
        <v>100</v>
      </c>
      <c r="FJ28" s="9" t="str">
        <f t="shared" si="94"/>
        <v>⚠</v>
      </c>
      <c r="FK28" s="259"/>
      <c r="FL28" s="259"/>
      <c r="FM28" s="12" t="s">
        <v>98</v>
      </c>
      <c r="FN28" s="26" t="s">
        <v>98</v>
      </c>
      <c r="FO28" s="28" t="s">
        <v>98</v>
      </c>
      <c r="FP28" s="339" t="s">
        <v>98</v>
      </c>
      <c r="FQ28" s="339" t="s">
        <v>98</v>
      </c>
      <c r="FR28" s="9" t="str">
        <f t="shared" si="97"/>
        <v>⚠</v>
      </c>
      <c r="FS28" s="238" t="str" cm="1">
        <f t="array" ref="FS28">IF(OR($I28="",$N28="")," ",_xlfn.IFS($DW28=""," ",$DV28=""," ",FV28=""," ",FV28=" "," ",AND($DW28&lt;&gt;"",$DW28&lt;&gt;" ",$DV28&lt;&gt;"",$DV28&lt;&gt;" ",FV28&lt;&gt;"",FV28&lt;&gt;" "),IF($DW28=$DV28,FV28,FV28/VLOOKUP(_xlfn.CONCAT($DW28,"/",$DV28),Currencies!$C$73:$D$955,2,FALSE))))</f>
        <v xml:space="preserve"> </v>
      </c>
      <c r="FT28" s="238"/>
      <c r="FU28" s="238"/>
      <c r="FV28" s="8" t="s">
        <v>98</v>
      </c>
      <c r="FW28" s="25" t="s">
        <v>2549</v>
      </c>
      <c r="FX28" s="9" t="str">
        <f t="shared" si="100"/>
        <v>⚠</v>
      </c>
      <c r="FY28" s="259"/>
      <c r="FZ28" s="259"/>
      <c r="GA28" s="12" t="s">
        <v>98</v>
      </c>
      <c r="GB28" s="26" t="s">
        <v>98</v>
      </c>
      <c r="GC28" s="28" t="s">
        <v>98</v>
      </c>
      <c r="GD28" s="339" t="s">
        <v>98</v>
      </c>
      <c r="GE28" s="339" t="s">
        <v>98</v>
      </c>
      <c r="GF28" s="9" t="str">
        <f t="shared" si="103"/>
        <v>⚠</v>
      </c>
      <c r="GG28" s="238" t="str" cm="1">
        <f t="array" ref="GG28">IF(OR($I28="",$N28="")," ",_xlfn.IFS($DW28=""," ",$DV28=""," ",GJ28=""," ",GJ28=" "," ",AND($DW28&lt;&gt;"",$DW28&lt;&gt;" ",$DV28&lt;&gt;"",$DV28&lt;&gt;" ",GJ28&lt;&gt;"",GJ28&lt;&gt;" "),IF($DW28=$DV28,GJ28,GJ28/VLOOKUP(_xlfn.CONCAT($DW28,"/",$DV28),Currencies!$C$73:$D$955,2,FALSE))))</f>
        <v xml:space="preserve"> </v>
      </c>
      <c r="GH28" s="238"/>
      <c r="GI28" s="238"/>
      <c r="GJ28" s="8" t="s">
        <v>98</v>
      </c>
      <c r="GK28" s="25" t="s">
        <v>2549</v>
      </c>
      <c r="GL28" s="11" t="str">
        <f t="shared" si="106"/>
        <v>⚠</v>
      </c>
      <c r="GM28" s="238" t="str" cm="1">
        <f t="array" ref="GM28">IF(OR($I28="",$N28="")," ",_xlfn.IFS($DW28=""," ",$DV28=""," ",GP28=""," ",GP28=" "," ",AND($DW28&lt;&gt;"",$DW28&lt;&gt;" ",$DV28&lt;&gt;"",$DV28&lt;&gt;" ",GP28&lt;&gt;"",GP28&lt;&gt;" "),IF($DW28=$DV28,GP28,GP28/VLOOKUP(_xlfn.CONCAT($DW28,"/",$DV28),Currencies!$C$73:$D$955,2,FALSE))))</f>
        <v xml:space="preserve"> </v>
      </c>
      <c r="GN28" s="238"/>
      <c r="GO28" s="238"/>
      <c r="GP28" s="8" t="s">
        <v>98</v>
      </c>
      <c r="GQ28" s="25" t="str">
        <f>IFERROR(IF(OR($I28="",$N28=""),"",'Units of measurement'!$A$2),"")</f>
        <v>/container</v>
      </c>
      <c r="GR28" s="253"/>
      <c r="GS28" s="253"/>
      <c r="GT28" s="31" t="s">
        <v>98</v>
      </c>
      <c r="GU28" s="261"/>
      <c r="GV28" s="261"/>
      <c r="GW28" s="32" t="s">
        <v>98</v>
      </c>
      <c r="GX28" s="11" t="str">
        <f t="shared" si="113"/>
        <v>⚠</v>
      </c>
      <c r="GY28" s="238" t="str" cm="1">
        <f t="array" ref="GY28">IF(OR($I28="",$N28="")," ",_xlfn.IFS($DW28=""," ",$DV28=""," ",HE28=""," ",HE28=" "," ",AND($DW28&lt;&gt;"",$DW28&lt;&gt;" ",$DV28&lt;&gt;"",$DV28&lt;&gt;" ",HE28&lt;&gt;"",HE28&lt;&gt;" "),IF($DW28=$DV28,HE28,HE28/VLOOKUP(_xlfn.CONCAT($DW28,"/",$DV28),Currencies!$C$73:$D$955,2,FALSE))))</f>
        <v xml:space="preserve"> </v>
      </c>
      <c r="GZ28" s="262"/>
      <c r="HA28" s="262"/>
      <c r="HB28" s="15"/>
      <c r="HC28" s="15"/>
      <c r="HD28" s="15"/>
      <c r="HE28" s="8" t="s">
        <v>98</v>
      </c>
      <c r="HF28" s="255"/>
      <c r="HG28" s="255"/>
      <c r="HH28" s="25" t="str">
        <f>IFERROR(IF(OR($I28="",$N28=""),"",'Units of measurement'!$A$2),"")</f>
        <v>/container</v>
      </c>
      <c r="HI28" s="253"/>
      <c r="HJ28" s="253"/>
      <c r="HK28" s="31" t="str">
        <f t="shared" si="122"/>
        <v xml:space="preserve"> </v>
      </c>
      <c r="HL28" s="261"/>
      <c r="HM28" s="261"/>
      <c r="HN28" s="32" t="str">
        <f t="shared" si="125"/>
        <v xml:space="preserve"> </v>
      </c>
      <c r="HO28" s="11" t="str">
        <f t="shared" si="126"/>
        <v>⚠</v>
      </c>
      <c r="HP28" s="238" t="str" cm="1">
        <f t="array" ref="HP28">IF(OR($I28="",$N28="")," ",_xlfn.IFS($DW28=""," ",$DV28=""," ",HV28=""," ",HV28=" "," ",AND($DW28&lt;&gt;"",$DW28&lt;&gt;" ",$DV28&lt;&gt;"",$DV28&lt;&gt;" ",HV28&lt;&gt;"",HV28&lt;&gt;" "),IF($DW28=$DV28,HV28,HV28/VLOOKUP(_xlfn.CONCAT($DW28,"/",$DV28),Currencies!$C$73:$D$955,2,FALSE))))</f>
        <v xml:space="preserve"> </v>
      </c>
      <c r="HQ28" s="262"/>
      <c r="HR28" s="262"/>
      <c r="HS28" s="15"/>
      <c r="HT28" s="15"/>
      <c r="HU28" s="15"/>
      <c r="HV28" s="8" t="s">
        <v>98</v>
      </c>
      <c r="HW28" s="255"/>
      <c r="HX28" s="255"/>
      <c r="HY28" s="25" t="str">
        <f>IFERROR(IF(OR($I28="",$N28=""),"",'Units of measurement'!$A$2),"")</f>
        <v>/container</v>
      </c>
      <c r="HZ28" s="253"/>
      <c r="IA28" s="253"/>
      <c r="IB28" s="31" t="str">
        <f t="shared" si="135"/>
        <v xml:space="preserve"> </v>
      </c>
      <c r="IC28" s="261"/>
      <c r="ID28" s="261"/>
      <c r="IE28" s="32" t="str">
        <f t="shared" si="138"/>
        <v xml:space="preserve"> </v>
      </c>
      <c r="IF28" s="9" t="str">
        <f t="shared" si="139"/>
        <v/>
      </c>
      <c r="IG28" s="252"/>
      <c r="IH28" s="252"/>
      <c r="II28" s="8" t="s">
        <v>98</v>
      </c>
      <c r="IJ28" s="256"/>
      <c r="IK28" s="256"/>
      <c r="IL28" s="164"/>
      <c r="IM28" s="257"/>
      <c r="IN28" s="257"/>
      <c r="IO28" s="17"/>
      <c r="IP28" s="9" t="str">
        <f t="shared" si="146"/>
        <v/>
      </c>
      <c r="IQ28" s="252"/>
      <c r="IR28" s="252"/>
      <c r="IS28" s="8" t="s">
        <v>98</v>
      </c>
      <c r="IT28" s="256"/>
      <c r="IU28" s="256"/>
      <c r="IV28" s="164"/>
      <c r="IW28" s="257"/>
      <c r="IX28" s="257"/>
      <c r="IY28" s="19"/>
      <c r="IZ28" s="201" t="s">
        <v>765</v>
      </c>
      <c r="JA28" s="239" t="s">
        <v>99</v>
      </c>
      <c r="JB28" s="9" t="s">
        <v>2517</v>
      </c>
      <c r="JC28" s="238" t="str" cm="1">
        <f t="array" ref="JC28">IF(OR($I28="",$N28="")," ",_xlfn.IFS($JA28=""," ",$IZ28=""," ",JF28=""," ",JF28=" "," ",AND($JA28&lt;&gt;"",$JA28&lt;&gt;" ",$IZ28&lt;&gt;"",$IZ28&lt;&gt;" ",JF28&lt;&gt;"",JF28&lt;&gt;" "),IF($JA28=$IZ28,JF28,JF28/VLOOKUP(_xlfn.CONCAT($JA28,"/",$IZ28),Currencies!$C$73:$D$955,2,FALSE))))</f>
        <v xml:space="preserve"> </v>
      </c>
      <c r="JD28" s="238"/>
      <c r="JE28" s="238"/>
      <c r="JF28" s="362" t="s">
        <v>98</v>
      </c>
      <c r="JG28" s="25" t="str">
        <f>IFERROR(IF(OR($I28="",$N28=""),"",'Units of measurement'!$A$2),"")</f>
        <v>/container</v>
      </c>
      <c r="JH28" s="9" t="s">
        <v>2517</v>
      </c>
      <c r="JI28" s="238" t="str" cm="1">
        <f t="array" ref="JI28">IF(OR($I28="",$N28="")," ",_xlfn.IFS($JA28=""," ",$IZ28=""," ",JL28=""," ",JL28=" "," ",AND($JA28&lt;&gt;"",$JA28&lt;&gt;" ",$IZ28&lt;&gt;"",$IZ28&lt;&gt;" ",JL28&lt;&gt;"",JL28&lt;&gt;" "),IF($JA28=$IZ28,JL28,JL28/VLOOKUP(_xlfn.CONCAT($JA28,"/",$IZ28),Currencies!$C$73:$D$955,2,FALSE))))</f>
        <v xml:space="preserve"> </v>
      </c>
      <c r="JJ28" s="238"/>
      <c r="JK28" s="238"/>
      <c r="JL28" s="372" t="s">
        <v>98</v>
      </c>
      <c r="JM28" s="25" t="str">
        <f>IFERROR(IF(OR($I28="",$N28=""),"",'Units of measurement'!$A$2),"")</f>
        <v>/container</v>
      </c>
      <c r="JN28" s="9" t="s">
        <v>2517</v>
      </c>
      <c r="JO28" s="238" t="str" cm="1">
        <f t="array" ref="JO28">IF(OR($I28="",$N28="")," ",_xlfn.IFS($JA28=""," ",$IZ28=""," ",JR28=""," ",JR28=" "," ",AND($JA28&lt;&gt;"",$JA28&lt;&gt;" ",$IZ28&lt;&gt;"",$IZ28&lt;&gt;" ",JR28&lt;&gt;"",JR28&lt;&gt;" "),IF($JA28=$IZ28,JR28,JR28/VLOOKUP(_xlfn.CONCAT($JA28,"/",$IZ28),Currencies!$C$73:$D$955,2,FALSE))))</f>
        <v xml:space="preserve"> </v>
      </c>
      <c r="JP28" s="238"/>
      <c r="JQ28" s="238"/>
      <c r="JR28" s="372" t="s">
        <v>98</v>
      </c>
      <c r="JS28" s="25" t="str">
        <f>IFERROR(IF(OR($I28="",$N28=""),"",'Units of measurement'!$A$2),"")</f>
        <v>/container</v>
      </c>
      <c r="JT28" s="9" t="s">
        <v>2517</v>
      </c>
      <c r="JU28" s="238" t="str" cm="1">
        <f t="array" ref="JU28">IF(OR($I28="",$N28="")," ",_xlfn.IFS($JA28=""," ",$IZ28=""," ",JX28=""," ",JX28=" "," ",AND($JA28&lt;&gt;"",$JA28&lt;&gt;" ",$IZ28&lt;&gt;"",$IZ28&lt;&gt;" ",JX28&lt;&gt;"",JX28&lt;&gt;" "),IF($JA28=$IZ28,JX28,JX28/VLOOKUP(_xlfn.CONCAT($JA28,"/",$IZ28),Currencies!$C$73:$D$955,2,FALSE))))</f>
        <v xml:space="preserve"> </v>
      </c>
      <c r="JV28" s="238"/>
      <c r="JW28" s="238"/>
      <c r="JX28" s="372" t="s">
        <v>98</v>
      </c>
      <c r="JY28" s="25" t="str">
        <f>IFERROR(IF(OR($I28="",$N28=""),"",'Units of measurement'!$A$2),"")</f>
        <v>/container</v>
      </c>
      <c r="JZ28" s="9" t="s">
        <v>2517</v>
      </c>
      <c r="KA28" s="238" t="str" cm="1">
        <f t="array" ref="KA28">IF(OR($I28="",$N28="")," ",_xlfn.IFS($JA28=""," ",$IZ28=""," ",KD28=""," ",KD28=" "," ",AND($JA28&lt;&gt;"",$JA28&lt;&gt;" ",$IZ28&lt;&gt;"",$IZ28&lt;&gt;" ",KD28&lt;&gt;"",KD28&lt;&gt;" "),IF($JA28=$IZ28,KD28,KD28/VLOOKUP(_xlfn.CONCAT($JA28,"/",$IZ28),Currencies!$C$73:$D$955,2,FALSE))))</f>
        <v xml:space="preserve"> </v>
      </c>
      <c r="KB28" s="238"/>
      <c r="KC28" s="238"/>
      <c r="KD28" s="372" t="s">
        <v>98</v>
      </c>
      <c r="KE28" s="25" t="str">
        <f>IFERROR(IF(OR($I28="",$N28=""),"",'Units of measurement'!$A$2),"")</f>
        <v>/container</v>
      </c>
      <c r="KF28" s="11" t="s">
        <v>2517</v>
      </c>
      <c r="KG28" s="254"/>
      <c r="KH28" s="254"/>
      <c r="KI28" s="378" t="s">
        <v>98</v>
      </c>
      <c r="KJ28" s="9" t="str">
        <f t="shared" si="165"/>
        <v/>
      </c>
      <c r="KK28" s="252"/>
      <c r="KL28" s="252"/>
      <c r="KM28" s="8" t="s">
        <v>98</v>
      </c>
      <c r="KN28" s="256"/>
      <c r="KO28" s="256"/>
      <c r="KP28" s="164"/>
      <c r="KQ28" s="257"/>
      <c r="KR28" s="257"/>
      <c r="KS28" s="17"/>
      <c r="KT28" s="9" t="str">
        <f t="shared" si="172"/>
        <v/>
      </c>
      <c r="KU28" s="252"/>
      <c r="KV28" s="252"/>
      <c r="KW28" s="8" t="s">
        <v>98</v>
      </c>
      <c r="KX28" s="256"/>
      <c r="KY28" s="256"/>
      <c r="KZ28" s="164"/>
      <c r="LA28" s="257"/>
      <c r="LB28" s="257"/>
      <c r="LC28" s="19"/>
      <c r="LD28" s="201" t="s">
        <v>765</v>
      </c>
      <c r="LE28" s="239" t="s">
        <v>99</v>
      </c>
      <c r="LF28" s="9" t="s">
        <v>2517</v>
      </c>
      <c r="LG28" s="238" t="str" cm="1">
        <f t="array" ref="LG28">IF(OR($I28="",$N28="")," ",_xlfn.IFS($AH28=""," ",$AG28=""," ",LL28=""," ",LL28=" "," ",AND($AH28&lt;&gt;"",$AH28&lt;&gt;" ",$AG28&lt;&gt;"",$AG28&lt;&gt;" ",LL28&lt;&gt;"",LL28&lt;&gt;" "),IF($AH28=$AG28,SUM(LL28,IF(OR(LK28="",LK28=" ",LJ28="Included"),0,LK28)),SUM(LL28,IF(OR(LK28="",LK28=" ",LJ28="Included"),0,LK28))/VLOOKUP(_xlfn.CONCAT($AH28,"/",$AG28),Currencies!$C$73:$D$955,2,FALSE))))</f>
        <v xml:space="preserve"> </v>
      </c>
      <c r="LH28" s="238"/>
      <c r="LI28" s="262"/>
      <c r="LJ28" s="379"/>
      <c r="LK28" s="333" t="s">
        <v>98</v>
      </c>
      <c r="LL28" s="380" t="s">
        <v>98</v>
      </c>
      <c r="LM28" s="25" t="str">
        <f>IFERROR(IF(OR($I28="",$N28=""),"",'Units of measurement'!$A$2),"")</f>
        <v>/container</v>
      </c>
      <c r="LN28" s="253"/>
      <c r="LO28" s="253"/>
      <c r="LP28" s="376"/>
      <c r="LQ28" s="170"/>
      <c r="LR28" s="170"/>
      <c r="LS28" s="381" t="s">
        <v>98</v>
      </c>
    </row>
    <row r="29" spans="1:331" ht="15" hidden="1" customHeight="1" x14ac:dyDescent="0.2">
      <c r="A29" s="46">
        <v>1300</v>
      </c>
      <c r="B29" s="250">
        <f>ROW()</f>
        <v>29</v>
      </c>
      <c r="C29" s="41" t="s">
        <v>2523</v>
      </c>
      <c r="D29" s="41" t="s">
        <v>2523</v>
      </c>
      <c r="E29" s="41" t="s">
        <v>2534</v>
      </c>
      <c r="F29" s="55" t="s">
        <v>2286</v>
      </c>
      <c r="G29" s="42" t="s">
        <v>2508</v>
      </c>
      <c r="H29" s="43" t="s">
        <v>172</v>
      </c>
      <c r="I29" s="353" t="s">
        <v>349</v>
      </c>
      <c r="J29" s="357"/>
      <c r="K29" s="47" t="s">
        <v>2293</v>
      </c>
      <c r="L29" s="48" t="s">
        <v>2321</v>
      </c>
      <c r="M29" s="49" t="s">
        <v>172</v>
      </c>
      <c r="N29" s="356" t="s">
        <v>763</v>
      </c>
      <c r="O29" s="50" t="s">
        <v>2461</v>
      </c>
      <c r="P29" s="47" t="s">
        <v>2355</v>
      </c>
      <c r="Q29" s="48" t="s">
        <v>104</v>
      </c>
      <c r="R29" s="51" t="s">
        <v>2206</v>
      </c>
      <c r="S29" s="52">
        <v>9</v>
      </c>
      <c r="T29" s="53">
        <f>IFERROR(IF(OR(R29="",S29=""),"",('FCL (No min.)'!S29*VLOOKUP('FCL (No min.)'!R29,containertype_table[#All],2,FALSE))),"")</f>
        <v>18</v>
      </c>
      <c r="U29" s="56">
        <v>22000</v>
      </c>
      <c r="V29" s="55" t="s">
        <v>2498</v>
      </c>
      <c r="W29" s="248" t="s">
        <v>104</v>
      </c>
      <c r="X29" s="337" t="s">
        <v>104</v>
      </c>
      <c r="Y29" s="24"/>
      <c r="Z29" s="24"/>
      <c r="AA29" s="24"/>
      <c r="AB29" s="24"/>
      <c r="AC29" s="24"/>
      <c r="AD29" s="24"/>
      <c r="AE29" s="24"/>
      <c r="AF29" s="24"/>
      <c r="AG29" s="201" t="s">
        <v>351</v>
      </c>
      <c r="AH29" s="239" t="s">
        <v>99</v>
      </c>
      <c r="AI29" s="9" t="str">
        <f t="shared" si="17"/>
        <v>⚠</v>
      </c>
      <c r="AJ29" s="238" t="str" cm="1">
        <f t="array" ref="AJ29">IF(OR($I29="",$N29="")," ",_xlfn.IFS($AH29=""," ",$AG29=""," ",AO29=""," ",AO29=" "," ",AND($AH29&lt;&gt;"",$AH29&lt;&gt;" ",$AG29&lt;&gt;"",$AG29&lt;&gt;" ",AO29&lt;&gt;"",AO29&lt;&gt;" "),IF($AH29=$AG29,SUM(AO29,IF(OR(AN29="",AN29=" ",AM29="Included"),0,AN29)),VLOOKUP(_xlfn.CONCAT($AG29,"/",$AH29),Currencies!$C$73:$D$955,2,FALSE)*SUM(AO29,IF(OR(AN29="",AN29=" ",AM29="Included"),0,AN29)))))</f>
        <v xml:space="preserve"> </v>
      </c>
      <c r="AK29" s="238"/>
      <c r="AL29" s="262"/>
      <c r="AM29" s="331"/>
      <c r="AN29" s="333" t="s">
        <v>98</v>
      </c>
      <c r="AO29" s="332" t="s">
        <v>98</v>
      </c>
      <c r="AP29" s="25" t="str">
        <f>IFERROR(IF(OR($I29="",$N29=""),"",'Units of measurement'!$A$2),"")</f>
        <v>/container</v>
      </c>
      <c r="AQ29" s="253"/>
      <c r="AR29" s="253"/>
      <c r="AS29" s="17"/>
      <c r="AT29" s="170"/>
      <c r="AU29" s="170"/>
      <c r="AV29" s="170" t="s">
        <v>98</v>
      </c>
      <c r="AW29" s="201" t="s">
        <v>351</v>
      </c>
      <c r="AX29" s="239" t="s">
        <v>99</v>
      </c>
      <c r="AY29" s="9" t="str">
        <f t="shared" si="24"/>
        <v>⚠</v>
      </c>
      <c r="AZ29" s="238" t="str" cm="1">
        <f t="array" ref="AZ29">IF(OR($I29="",$N29="")," ",_xlfn.IFS($AX29=""," ",$AW29=""," ",BC29=""," ",BC29=" "," ",AND($AX29&lt;&gt;"",$AX29&lt;&gt;" ",$AW29&lt;&gt;"",$AW29&lt;&gt;" ",BC29&lt;&gt;"",BC29&lt;&gt;" "),IF($AX29=$AW29,BC29,BC29/VLOOKUP(_xlfn.CONCAT($AX29,"/",$AW29),Currencies!$C$73:$D$955,2,FALSE))))</f>
        <v xml:space="preserve"> </v>
      </c>
      <c r="BA29" s="238"/>
      <c r="BB29" s="238"/>
      <c r="BC29" s="8" t="s">
        <v>98</v>
      </c>
      <c r="BD29" s="25" t="str">
        <f>IFERROR(IF(OR($I29="",$N29=""),"",'Units of measurement'!$A$2),"")</f>
        <v>/container</v>
      </c>
      <c r="BE29" s="9" t="str">
        <f t="shared" si="27"/>
        <v>⚠</v>
      </c>
      <c r="BF29" s="238" t="str" cm="1">
        <f t="array" ref="BF29">IF(OR($I29="",$N29="")," ",_xlfn.IFS($AX29=""," ",$AW29=""," ",BI29=""," ",BI29=" "," ",AND($AX29&lt;&gt;"",$AX29&lt;&gt;" ",$AW29&lt;&gt;"",$AW29&lt;&gt;" ",BI29&lt;&gt;"",BI29&lt;&gt;" "),IF($AX29=$AW29,BI29,BI29/VLOOKUP(_xlfn.CONCAT($AX29,"/",$AW29),Currencies!$C$73:$D$955,2,FALSE))))</f>
        <v xml:space="preserve"> </v>
      </c>
      <c r="BG29" s="238"/>
      <c r="BH29" s="238"/>
      <c r="BI29" s="8" t="s">
        <v>98</v>
      </c>
      <c r="BJ29" s="25" t="str">
        <f>IFERROR(IF(OR($I29="",$N29=""),"",'Units of measurement'!$A$2),"")</f>
        <v>/container</v>
      </c>
      <c r="BK29" s="9" t="str">
        <f t="shared" si="30"/>
        <v>⚠</v>
      </c>
      <c r="BL29" s="238" t="str" cm="1">
        <f t="array" ref="BL29">IF(OR($I29="",$N29="")," ",_xlfn.IFS($AX29=""," ",$AW29=""," ",BO29=""," ",BO29=" "," ",AND($AX29&lt;&gt;"",$AX29&lt;&gt;" ",$AW29&lt;&gt;"",$AW29&lt;&gt;" ",BO29&lt;&gt;"",BO29&lt;&gt;" "),IF($AX29=$AW29,BO29,BO29/VLOOKUP(_xlfn.CONCAT($AX29,"/",$AW29),Currencies!$C$73:$D$955,2,FALSE))))</f>
        <v xml:space="preserve"> </v>
      </c>
      <c r="BM29" s="238"/>
      <c r="BN29" s="238"/>
      <c r="BO29" s="8" t="s">
        <v>98</v>
      </c>
      <c r="BP29" s="25" t="str">
        <f>IFERROR(IF(OR($I29="",$N29=""),"",'Units of measurement'!$A$2),"")</f>
        <v>/container</v>
      </c>
      <c r="BQ29" s="9" t="str">
        <f t="shared" si="33"/>
        <v>⚠</v>
      </c>
      <c r="BR29" s="238" t="str" cm="1">
        <f t="array" ref="BR29">IF(OR($I29="",$N29="")," ",_xlfn.IFS($AX29=""," ",$AW29=""," ",BU29=""," ",BU29=" "," ",AND($AX29&lt;&gt;"",$AX29&lt;&gt;" ",$AW29&lt;&gt;"",$AW29&lt;&gt;" ",BU29&lt;&gt;"",BU29&lt;&gt;" "),IF($AX29=$AW29,BU29,BU29/VLOOKUP(_xlfn.CONCAT($AX29,"/",$AW29),Currencies!$C$73:$D$955,2,FALSE))))</f>
        <v xml:space="preserve"> </v>
      </c>
      <c r="BS29" s="238"/>
      <c r="BT29" s="238"/>
      <c r="BU29" s="8" t="s">
        <v>98</v>
      </c>
      <c r="BV29" s="25" t="str">
        <f>IFERROR(IF(OR($I29="",$N29=""),"",'Units of measurement'!$A$2),"")</f>
        <v>/container</v>
      </c>
      <c r="BW29" s="9" t="str">
        <f t="shared" si="36"/>
        <v>⚠</v>
      </c>
      <c r="BX29" s="238" t="str" cm="1">
        <f t="array" ref="BX29">IF(OR($I29="",$N29="")," ",_xlfn.IFS($AX29=""," ",$AW29=""," ",CA29=""," ",CA29=" "," ",AND($AX29&lt;&gt;"",$AX29&lt;&gt;" ",$AW29&lt;&gt;"",$AW29&lt;&gt;" ",CA29&lt;&gt;"",CA29&lt;&gt;" "),IF($AX29=$AW29,CA29,CA29/VLOOKUP(_xlfn.CONCAT($AX29,"/",$AW29),Currencies!$C$73:$D$955,2,FALSE))))</f>
        <v xml:space="preserve"> </v>
      </c>
      <c r="BY29" s="238"/>
      <c r="BZ29" s="238"/>
      <c r="CA29" s="8" t="s">
        <v>98</v>
      </c>
      <c r="CB29" s="25" t="str">
        <f>IFERROR(IF(OR($I29="",$N29=""),"",'Units of measurement'!$A$2),"")</f>
        <v>/container</v>
      </c>
      <c r="CC29" s="9" t="str">
        <f t="shared" si="39"/>
        <v>⚠</v>
      </c>
      <c r="CD29" s="238" t="str" cm="1">
        <f t="array" ref="CD29">IF(OR($I29="",$N29="")," ",_xlfn.IFS($AX29=""," ",$AW29=""," ",CG29=""," ",CG29=" "," ",AND($AX29&lt;&gt;"",$AX29&lt;&gt;" ",$AW29&lt;&gt;"",$AW29&lt;&gt;" ",CG29&lt;&gt;"",CG29&lt;&gt;" "),IF($AX29=$AW29,CG29,CG29/VLOOKUP(_xlfn.CONCAT($AX29,"/",$AW29),Currencies!$C$73:$D$955,2,FALSE))))</f>
        <v xml:space="preserve"> </v>
      </c>
      <c r="CE29" s="238"/>
      <c r="CF29" s="238"/>
      <c r="CG29" s="8" t="s">
        <v>98</v>
      </c>
      <c r="CH29" s="25" t="str">
        <f>IFERROR(IF(OR($I29="",$N29=""),"",'Units of measurement'!$A$2),"")</f>
        <v>/container</v>
      </c>
      <c r="CI29" s="9" t="str">
        <f t="shared" si="42"/>
        <v>⚠</v>
      </c>
      <c r="CJ29" s="238" t="str" cm="1">
        <f t="array" ref="CJ29">IF(OR($I29="",$N29="")," ",_xlfn.IFS($AX29=""," ",$AW29=""," ",CM29=""," ",CM29=" "," ",AND($AX29&lt;&gt;"",$AX29&lt;&gt;" ",$AW29&lt;&gt;"",$AW29&lt;&gt;" ",CM29&lt;&gt;"",CM29&lt;&gt;" "),IF($AX29=$AW29,CM29,CM29/VLOOKUP(_xlfn.CONCAT($AX29,"/",$AW29),Currencies!$C$73:$D$955,2,FALSE))))</f>
        <v xml:space="preserve"> </v>
      </c>
      <c r="CK29" s="238"/>
      <c r="CL29" s="238"/>
      <c r="CM29" s="8" t="s">
        <v>98</v>
      </c>
      <c r="CN29" s="25" t="str">
        <f>IFERROR(IF(OR($I29="",$N29=""),"",'Units of measurement'!$A$2),"")</f>
        <v>/container</v>
      </c>
      <c r="CO29" s="253"/>
      <c r="CP29" s="253"/>
      <c r="CQ29" s="194"/>
      <c r="CR29" s="9" t="str">
        <f t="shared" si="47"/>
        <v>⚠</v>
      </c>
      <c r="CS29" s="238" t="str" cm="1">
        <f t="array" ref="CS29">IF(OR($I29="",$N29="")," ",_xlfn.IFS($AX29=""," ",$AW29=""," ",CV29=""," ",CV29=" "," ",AND($AX29&lt;&gt;"",$AX29&lt;&gt;" ",$AW29&lt;&gt;"",$AW29&lt;&gt;" ",CV29&lt;&gt;"",CV29&lt;&gt;" "),IF($AX29=$AW29,CV29,CV29/VLOOKUP(_xlfn.CONCAT($AX29,"/",$AW29),Currencies!$C$73:$D$955,2,FALSE))))</f>
        <v xml:space="preserve"> </v>
      </c>
      <c r="CT29" s="238"/>
      <c r="CU29" s="238"/>
      <c r="CV29" s="8" t="s">
        <v>98</v>
      </c>
      <c r="CW29" s="25" t="str">
        <f>IFERROR(IF(OR($I29="",$N29=""),"",'Units of measurement'!$A$2),"")</f>
        <v>/container</v>
      </c>
      <c r="CX29" s="11" t="str">
        <f t="shared" si="50"/>
        <v>⚠</v>
      </c>
      <c r="CY29" s="254"/>
      <c r="CZ29" s="254"/>
      <c r="DA29" s="10" t="s">
        <v>98</v>
      </c>
      <c r="DB29" s="9" t="str">
        <f t="shared" si="53"/>
        <v/>
      </c>
      <c r="DC29" s="252"/>
      <c r="DD29" s="252"/>
      <c r="DE29" s="8" t="s">
        <v>98</v>
      </c>
      <c r="DF29" s="256"/>
      <c r="DG29" s="256"/>
      <c r="DH29" s="164"/>
      <c r="DI29" s="257"/>
      <c r="DJ29" s="257"/>
      <c r="DK29" s="17"/>
      <c r="DL29" s="9" t="str">
        <f t="shared" si="60"/>
        <v/>
      </c>
      <c r="DM29" s="252"/>
      <c r="DN29" s="252"/>
      <c r="DO29" s="8" t="s">
        <v>98</v>
      </c>
      <c r="DP29" s="256"/>
      <c r="DQ29" s="256"/>
      <c r="DR29" s="164"/>
      <c r="DS29" s="257"/>
      <c r="DT29" s="257"/>
      <c r="DU29" s="17"/>
      <c r="DV29" s="201" t="str">
        <f t="shared" si="67"/>
        <v>USD</v>
      </c>
      <c r="DW29" s="239" t="s">
        <v>99</v>
      </c>
      <c r="DX29" s="11" t="str">
        <f t="shared" si="68"/>
        <v>⚠</v>
      </c>
      <c r="DY29" s="254"/>
      <c r="DZ29" s="254"/>
      <c r="EA29" s="15"/>
      <c r="EB29" s="11" t="str">
        <f t="shared" si="71"/>
        <v>⚠</v>
      </c>
      <c r="EC29" s="254"/>
      <c r="ED29" s="254"/>
      <c r="EE29" s="16"/>
      <c r="EF29" s="9" t="str">
        <f t="shared" si="74"/>
        <v>⚠</v>
      </c>
      <c r="EG29" s="252"/>
      <c r="EH29" s="252"/>
      <c r="EI29" s="33"/>
      <c r="EJ29" s="33"/>
      <c r="EK29" s="33"/>
      <c r="EL29" s="33"/>
      <c r="EM29" s="14"/>
      <c r="EN29" s="14"/>
      <c r="EO29" s="35"/>
      <c r="EP29" s="11" t="str">
        <f t="shared" si="81"/>
        <v>⚠</v>
      </c>
      <c r="EQ29" s="254"/>
      <c r="ER29" s="254"/>
      <c r="ES29" s="12" t="s">
        <v>98</v>
      </c>
      <c r="ET29" s="199" t="s">
        <v>98</v>
      </c>
      <c r="EU29" s="9" t="str">
        <f t="shared" si="84"/>
        <v>⚠</v>
      </c>
      <c r="EV29" s="259"/>
      <c r="EW29" s="259"/>
      <c r="EX29" s="166" t="s">
        <v>98</v>
      </c>
      <c r="EY29" s="9" t="str">
        <f t="shared" si="87"/>
        <v>⚠</v>
      </c>
      <c r="EZ29" s="254"/>
      <c r="FA29" s="254"/>
      <c r="FB29" s="23"/>
      <c r="FC29" s="260"/>
      <c r="FD29" s="260"/>
      <c r="FE29" s="29"/>
      <c r="FF29" s="29"/>
      <c r="FG29" s="29"/>
      <c r="FH29" s="29"/>
      <c r="FI29" s="200" t="s">
        <v>100</v>
      </c>
      <c r="FJ29" s="9" t="str">
        <f t="shared" si="94"/>
        <v>⚠</v>
      </c>
      <c r="FK29" s="259"/>
      <c r="FL29" s="259"/>
      <c r="FM29" s="12" t="s">
        <v>98</v>
      </c>
      <c r="FN29" s="26" t="s">
        <v>98</v>
      </c>
      <c r="FO29" s="28" t="s">
        <v>98</v>
      </c>
      <c r="FP29" s="339" t="s">
        <v>98</v>
      </c>
      <c r="FQ29" s="339" t="s">
        <v>98</v>
      </c>
      <c r="FR29" s="9" t="str">
        <f t="shared" si="97"/>
        <v>⚠</v>
      </c>
      <c r="FS29" s="238" t="str" cm="1">
        <f t="array" ref="FS29">IF(OR($I29="",$N29="")," ",_xlfn.IFS($DW29=""," ",$DV29=""," ",FV29=""," ",FV29=" "," ",AND($DW29&lt;&gt;"",$DW29&lt;&gt;" ",$DV29&lt;&gt;"",$DV29&lt;&gt;" ",FV29&lt;&gt;"",FV29&lt;&gt;" "),IF($DW29=$DV29,FV29,FV29/VLOOKUP(_xlfn.CONCAT($DW29,"/",$DV29),Currencies!$C$73:$D$955,2,FALSE))))</f>
        <v xml:space="preserve"> </v>
      </c>
      <c r="FT29" s="238"/>
      <c r="FU29" s="238"/>
      <c r="FV29" s="8" t="s">
        <v>98</v>
      </c>
      <c r="FW29" s="25" t="s">
        <v>2549</v>
      </c>
      <c r="FX29" s="9" t="str">
        <f t="shared" si="100"/>
        <v>⚠</v>
      </c>
      <c r="FY29" s="259"/>
      <c r="FZ29" s="259"/>
      <c r="GA29" s="12" t="s">
        <v>98</v>
      </c>
      <c r="GB29" s="26" t="s">
        <v>98</v>
      </c>
      <c r="GC29" s="28" t="s">
        <v>98</v>
      </c>
      <c r="GD29" s="339" t="s">
        <v>98</v>
      </c>
      <c r="GE29" s="339" t="s">
        <v>98</v>
      </c>
      <c r="GF29" s="9" t="str">
        <f t="shared" si="103"/>
        <v>⚠</v>
      </c>
      <c r="GG29" s="238" t="str" cm="1">
        <f t="array" ref="GG29">IF(OR($I29="",$N29="")," ",_xlfn.IFS($DW29=""," ",$DV29=""," ",GJ29=""," ",GJ29=" "," ",AND($DW29&lt;&gt;"",$DW29&lt;&gt;" ",$DV29&lt;&gt;"",$DV29&lt;&gt;" ",GJ29&lt;&gt;"",GJ29&lt;&gt;" "),IF($DW29=$DV29,GJ29,GJ29/VLOOKUP(_xlfn.CONCAT($DW29,"/",$DV29),Currencies!$C$73:$D$955,2,FALSE))))</f>
        <v xml:space="preserve"> </v>
      </c>
      <c r="GH29" s="238"/>
      <c r="GI29" s="238"/>
      <c r="GJ29" s="8" t="s">
        <v>98</v>
      </c>
      <c r="GK29" s="25" t="s">
        <v>2549</v>
      </c>
      <c r="GL29" s="11" t="str">
        <f t="shared" si="106"/>
        <v>⚠</v>
      </c>
      <c r="GM29" s="238" t="str" cm="1">
        <f t="array" ref="GM29">IF(OR($I29="",$N29="")," ",_xlfn.IFS($DW29=""," ",$DV29=""," ",GP29=""," ",GP29=" "," ",AND($DW29&lt;&gt;"",$DW29&lt;&gt;" ",$DV29&lt;&gt;"",$DV29&lt;&gt;" ",GP29&lt;&gt;"",GP29&lt;&gt;" "),IF($DW29=$DV29,GP29,GP29/VLOOKUP(_xlfn.CONCAT($DW29,"/",$DV29),Currencies!$C$73:$D$955,2,FALSE))))</f>
        <v xml:space="preserve"> </v>
      </c>
      <c r="GN29" s="238"/>
      <c r="GO29" s="238"/>
      <c r="GP29" s="8" t="s">
        <v>98</v>
      </c>
      <c r="GQ29" s="25" t="str">
        <f>IFERROR(IF(OR($I29="",$N29=""),"",'Units of measurement'!$A$2),"")</f>
        <v>/container</v>
      </c>
      <c r="GR29" s="253"/>
      <c r="GS29" s="253"/>
      <c r="GT29" s="31" t="s">
        <v>98</v>
      </c>
      <c r="GU29" s="261"/>
      <c r="GV29" s="261"/>
      <c r="GW29" s="32" t="s">
        <v>98</v>
      </c>
      <c r="GX29" s="11" t="str">
        <f t="shared" si="113"/>
        <v>⚠</v>
      </c>
      <c r="GY29" s="238" t="str" cm="1">
        <f t="array" ref="GY29">IF(OR($I29="",$N29="")," ",_xlfn.IFS($DW29=""," ",$DV29=""," ",HE29=""," ",HE29=" "," ",AND($DW29&lt;&gt;"",$DW29&lt;&gt;" ",$DV29&lt;&gt;"",$DV29&lt;&gt;" ",HE29&lt;&gt;"",HE29&lt;&gt;" "),IF($DW29=$DV29,HE29,HE29/VLOOKUP(_xlfn.CONCAT($DW29,"/",$DV29),Currencies!$C$73:$D$955,2,FALSE))))</f>
        <v xml:space="preserve"> </v>
      </c>
      <c r="GZ29" s="262"/>
      <c r="HA29" s="262"/>
      <c r="HB29" s="15"/>
      <c r="HC29" s="15"/>
      <c r="HD29" s="15"/>
      <c r="HE29" s="8" t="s">
        <v>98</v>
      </c>
      <c r="HF29" s="255"/>
      <c r="HG29" s="255"/>
      <c r="HH29" s="25" t="str">
        <f>IFERROR(IF(OR($I29="",$N29=""),"",'Units of measurement'!$A$2),"")</f>
        <v>/container</v>
      </c>
      <c r="HI29" s="253"/>
      <c r="HJ29" s="253"/>
      <c r="HK29" s="31" t="str">
        <f t="shared" si="122"/>
        <v xml:space="preserve"> </v>
      </c>
      <c r="HL29" s="261"/>
      <c r="HM29" s="261"/>
      <c r="HN29" s="32" t="str">
        <f t="shared" si="125"/>
        <v xml:space="preserve"> </v>
      </c>
      <c r="HO29" s="11" t="str">
        <f t="shared" si="126"/>
        <v>⚠</v>
      </c>
      <c r="HP29" s="238" t="str" cm="1">
        <f t="array" ref="HP29">IF(OR($I29="",$N29="")," ",_xlfn.IFS($DW29=""," ",$DV29=""," ",HV29=""," ",HV29=" "," ",AND($DW29&lt;&gt;"",$DW29&lt;&gt;" ",$DV29&lt;&gt;"",$DV29&lt;&gt;" ",HV29&lt;&gt;"",HV29&lt;&gt;" "),IF($DW29=$DV29,HV29,HV29/VLOOKUP(_xlfn.CONCAT($DW29,"/",$DV29),Currencies!$C$73:$D$955,2,FALSE))))</f>
        <v xml:space="preserve"> </v>
      </c>
      <c r="HQ29" s="262"/>
      <c r="HR29" s="262"/>
      <c r="HS29" s="15"/>
      <c r="HT29" s="15"/>
      <c r="HU29" s="15"/>
      <c r="HV29" s="8" t="s">
        <v>98</v>
      </c>
      <c r="HW29" s="255"/>
      <c r="HX29" s="255"/>
      <c r="HY29" s="25" t="str">
        <f>IFERROR(IF(OR($I29="",$N29=""),"",'Units of measurement'!$A$2),"")</f>
        <v>/container</v>
      </c>
      <c r="HZ29" s="253"/>
      <c r="IA29" s="253"/>
      <c r="IB29" s="31" t="str">
        <f t="shared" si="135"/>
        <v xml:space="preserve"> </v>
      </c>
      <c r="IC29" s="261"/>
      <c r="ID29" s="261"/>
      <c r="IE29" s="32" t="str">
        <f t="shared" si="138"/>
        <v xml:space="preserve"> </v>
      </c>
      <c r="IF29" s="9" t="str">
        <f t="shared" si="139"/>
        <v/>
      </c>
      <c r="IG29" s="252"/>
      <c r="IH29" s="252"/>
      <c r="II29" s="8" t="s">
        <v>98</v>
      </c>
      <c r="IJ29" s="256"/>
      <c r="IK29" s="256"/>
      <c r="IL29" s="164"/>
      <c r="IM29" s="257"/>
      <c r="IN29" s="257"/>
      <c r="IO29" s="17"/>
      <c r="IP29" s="9" t="str">
        <f t="shared" si="146"/>
        <v/>
      </c>
      <c r="IQ29" s="252"/>
      <c r="IR29" s="252"/>
      <c r="IS29" s="8" t="s">
        <v>98</v>
      </c>
      <c r="IT29" s="256"/>
      <c r="IU29" s="256"/>
      <c r="IV29" s="164"/>
      <c r="IW29" s="257"/>
      <c r="IX29" s="257"/>
      <c r="IY29" s="19"/>
      <c r="IZ29" s="201" t="s">
        <v>765</v>
      </c>
      <c r="JA29" s="239" t="s">
        <v>99</v>
      </c>
      <c r="JB29" s="9" t="s">
        <v>2517</v>
      </c>
      <c r="JC29" s="238" t="str" cm="1">
        <f t="array" ref="JC29">IF(OR($I29="",$N29="")," ",_xlfn.IFS($JA29=""," ",$IZ29=""," ",JF29=""," ",JF29=" "," ",AND($JA29&lt;&gt;"",$JA29&lt;&gt;" ",$IZ29&lt;&gt;"",$IZ29&lt;&gt;" ",JF29&lt;&gt;"",JF29&lt;&gt;" "),IF($JA29=$IZ29,JF29,JF29/VLOOKUP(_xlfn.CONCAT($JA29,"/",$IZ29),Currencies!$C$73:$D$955,2,FALSE))))</f>
        <v xml:space="preserve"> </v>
      </c>
      <c r="JD29" s="238"/>
      <c r="JE29" s="238"/>
      <c r="JF29" s="362" t="s">
        <v>98</v>
      </c>
      <c r="JG29" s="25" t="str">
        <f>IFERROR(IF(OR($I29="",$N29=""),"",'Units of measurement'!$A$2),"")</f>
        <v>/container</v>
      </c>
      <c r="JH29" s="9" t="s">
        <v>2517</v>
      </c>
      <c r="JI29" s="238" t="str" cm="1">
        <f t="array" ref="JI29">IF(OR($I29="",$N29="")," ",_xlfn.IFS($JA29=""," ",$IZ29=""," ",JL29=""," ",JL29=" "," ",AND($JA29&lt;&gt;"",$JA29&lt;&gt;" ",$IZ29&lt;&gt;"",$IZ29&lt;&gt;" ",JL29&lt;&gt;"",JL29&lt;&gt;" "),IF($JA29=$IZ29,JL29,JL29/VLOOKUP(_xlfn.CONCAT($JA29,"/",$IZ29),Currencies!$C$73:$D$955,2,FALSE))))</f>
        <v xml:space="preserve"> </v>
      </c>
      <c r="JJ29" s="238"/>
      <c r="JK29" s="238"/>
      <c r="JL29" s="372" t="s">
        <v>98</v>
      </c>
      <c r="JM29" s="25" t="str">
        <f>IFERROR(IF(OR($I29="",$N29=""),"",'Units of measurement'!$A$2),"")</f>
        <v>/container</v>
      </c>
      <c r="JN29" s="9" t="s">
        <v>2517</v>
      </c>
      <c r="JO29" s="238" t="str" cm="1">
        <f t="array" ref="JO29">IF(OR($I29="",$N29="")," ",_xlfn.IFS($JA29=""," ",$IZ29=""," ",JR29=""," ",JR29=" "," ",AND($JA29&lt;&gt;"",$JA29&lt;&gt;" ",$IZ29&lt;&gt;"",$IZ29&lt;&gt;" ",JR29&lt;&gt;"",JR29&lt;&gt;" "),IF($JA29=$IZ29,JR29,JR29/VLOOKUP(_xlfn.CONCAT($JA29,"/",$IZ29),Currencies!$C$73:$D$955,2,FALSE))))</f>
        <v xml:space="preserve"> </v>
      </c>
      <c r="JP29" s="238"/>
      <c r="JQ29" s="238"/>
      <c r="JR29" s="372" t="s">
        <v>98</v>
      </c>
      <c r="JS29" s="25" t="str">
        <f>IFERROR(IF(OR($I29="",$N29=""),"",'Units of measurement'!$A$2),"")</f>
        <v>/container</v>
      </c>
      <c r="JT29" s="9" t="s">
        <v>2517</v>
      </c>
      <c r="JU29" s="238" t="str" cm="1">
        <f t="array" ref="JU29">IF(OR($I29="",$N29="")," ",_xlfn.IFS($JA29=""," ",$IZ29=""," ",JX29=""," ",JX29=" "," ",AND($JA29&lt;&gt;"",$JA29&lt;&gt;" ",$IZ29&lt;&gt;"",$IZ29&lt;&gt;" ",JX29&lt;&gt;"",JX29&lt;&gt;" "),IF($JA29=$IZ29,JX29,JX29/VLOOKUP(_xlfn.CONCAT($JA29,"/",$IZ29),Currencies!$C$73:$D$955,2,FALSE))))</f>
        <v xml:space="preserve"> </v>
      </c>
      <c r="JV29" s="238"/>
      <c r="JW29" s="238"/>
      <c r="JX29" s="372" t="s">
        <v>98</v>
      </c>
      <c r="JY29" s="25" t="str">
        <f>IFERROR(IF(OR($I29="",$N29=""),"",'Units of measurement'!$A$2),"")</f>
        <v>/container</v>
      </c>
      <c r="JZ29" s="9" t="s">
        <v>2517</v>
      </c>
      <c r="KA29" s="238" t="str" cm="1">
        <f t="array" ref="KA29">IF(OR($I29="",$N29="")," ",_xlfn.IFS($JA29=""," ",$IZ29=""," ",KD29=""," ",KD29=" "," ",AND($JA29&lt;&gt;"",$JA29&lt;&gt;" ",$IZ29&lt;&gt;"",$IZ29&lt;&gt;" ",KD29&lt;&gt;"",KD29&lt;&gt;" "),IF($JA29=$IZ29,KD29,KD29/VLOOKUP(_xlfn.CONCAT($JA29,"/",$IZ29),Currencies!$C$73:$D$955,2,FALSE))))</f>
        <v xml:space="preserve"> </v>
      </c>
      <c r="KB29" s="238"/>
      <c r="KC29" s="238"/>
      <c r="KD29" s="372" t="s">
        <v>98</v>
      </c>
      <c r="KE29" s="25" t="str">
        <f>IFERROR(IF(OR($I29="",$N29=""),"",'Units of measurement'!$A$2),"")</f>
        <v>/container</v>
      </c>
      <c r="KF29" s="11" t="s">
        <v>2517</v>
      </c>
      <c r="KG29" s="254"/>
      <c r="KH29" s="254"/>
      <c r="KI29" s="378" t="s">
        <v>98</v>
      </c>
      <c r="KJ29" s="9" t="str">
        <f t="shared" si="165"/>
        <v/>
      </c>
      <c r="KK29" s="252"/>
      <c r="KL29" s="252"/>
      <c r="KM29" s="8" t="s">
        <v>98</v>
      </c>
      <c r="KN29" s="256"/>
      <c r="KO29" s="256"/>
      <c r="KP29" s="164"/>
      <c r="KQ29" s="257"/>
      <c r="KR29" s="257"/>
      <c r="KS29" s="17"/>
      <c r="KT29" s="9" t="str">
        <f t="shared" si="172"/>
        <v/>
      </c>
      <c r="KU29" s="252"/>
      <c r="KV29" s="252"/>
      <c r="KW29" s="8" t="s">
        <v>98</v>
      </c>
      <c r="KX29" s="256"/>
      <c r="KY29" s="256"/>
      <c r="KZ29" s="164"/>
      <c r="LA29" s="257"/>
      <c r="LB29" s="257"/>
      <c r="LC29" s="19"/>
      <c r="LD29" s="201" t="s">
        <v>765</v>
      </c>
      <c r="LE29" s="239" t="s">
        <v>99</v>
      </c>
      <c r="LF29" s="9" t="s">
        <v>2517</v>
      </c>
      <c r="LG29" s="238" t="str" cm="1">
        <f t="array" ref="LG29">IF(OR($I29="",$N29="")," ",_xlfn.IFS($AH29=""," ",$AG29=""," ",LL29=""," ",LL29=" "," ",AND($AH29&lt;&gt;"",$AH29&lt;&gt;" ",$AG29&lt;&gt;"",$AG29&lt;&gt;" ",LL29&lt;&gt;"",LL29&lt;&gt;" "),IF($AH29=$AG29,SUM(LL29,IF(OR(LK29="",LK29=" ",LJ29="Included"),0,LK29)),SUM(LL29,IF(OR(LK29="",LK29=" ",LJ29="Included"),0,LK29))/VLOOKUP(_xlfn.CONCAT($AH29,"/",$AG29),Currencies!$C$73:$D$955,2,FALSE))))</f>
        <v xml:space="preserve"> </v>
      </c>
      <c r="LH29" s="238"/>
      <c r="LI29" s="262"/>
      <c r="LJ29" s="379"/>
      <c r="LK29" s="333" t="s">
        <v>98</v>
      </c>
      <c r="LL29" s="380" t="s">
        <v>98</v>
      </c>
      <c r="LM29" s="25" t="str">
        <f>IFERROR(IF(OR($I29="",$N29=""),"",'Units of measurement'!$A$2),"")</f>
        <v>/container</v>
      </c>
      <c r="LN29" s="253"/>
      <c r="LO29" s="253"/>
      <c r="LP29" s="376"/>
      <c r="LQ29" s="170"/>
      <c r="LR29" s="170"/>
      <c r="LS29" s="381" t="s">
        <v>98</v>
      </c>
    </row>
    <row r="30" spans="1:331" ht="15" hidden="1" customHeight="1" x14ac:dyDescent="0.2">
      <c r="A30" s="46">
        <v>1318</v>
      </c>
      <c r="B30" s="250">
        <f>ROW()</f>
        <v>30</v>
      </c>
      <c r="C30" s="41" t="s">
        <v>2523</v>
      </c>
      <c r="D30" s="41" t="s">
        <v>2523</v>
      </c>
      <c r="E30" s="41" t="s">
        <v>2534</v>
      </c>
      <c r="F30" s="55" t="s">
        <v>2287</v>
      </c>
      <c r="G30" s="42" t="s">
        <v>2510</v>
      </c>
      <c r="H30" s="43" t="s">
        <v>172</v>
      </c>
      <c r="I30" s="353" t="s">
        <v>349</v>
      </c>
      <c r="J30" s="357"/>
      <c r="K30" s="47" t="s">
        <v>2293</v>
      </c>
      <c r="L30" s="48" t="s">
        <v>2321</v>
      </c>
      <c r="M30" s="49" t="s">
        <v>172</v>
      </c>
      <c r="N30" s="356" t="s">
        <v>763</v>
      </c>
      <c r="O30" s="50" t="s">
        <v>2462</v>
      </c>
      <c r="P30" s="47" t="s">
        <v>2356</v>
      </c>
      <c r="Q30" s="48" t="s">
        <v>2408</v>
      </c>
      <c r="R30" s="51" t="s">
        <v>95</v>
      </c>
      <c r="S30" s="52">
        <v>1</v>
      </c>
      <c r="T30" s="53">
        <f>IFERROR(IF(OR(R30="",S30=""),"",('FCL (No min.)'!S30*VLOOKUP('FCL (No min.)'!R30,containertype_table[#All],2,FALSE))),"")</f>
        <v>1</v>
      </c>
      <c r="U30" s="56">
        <v>10000</v>
      </c>
      <c r="V30" s="55" t="s">
        <v>2498</v>
      </c>
      <c r="W30" s="248" t="s">
        <v>104</v>
      </c>
      <c r="X30" s="337" t="s">
        <v>104</v>
      </c>
      <c r="Y30" s="24"/>
      <c r="Z30" s="24"/>
      <c r="AA30" s="24"/>
      <c r="AB30" s="24"/>
      <c r="AC30" s="24"/>
      <c r="AD30" s="24"/>
      <c r="AE30" s="24"/>
      <c r="AF30" s="24"/>
      <c r="AG30" s="201" t="s">
        <v>351</v>
      </c>
      <c r="AH30" s="239" t="s">
        <v>99</v>
      </c>
      <c r="AI30" s="9" t="str">
        <f t="shared" si="17"/>
        <v>⚠</v>
      </c>
      <c r="AJ30" s="238" t="str" cm="1">
        <f t="array" ref="AJ30">IF(OR($I30="",$N30="")," ",_xlfn.IFS($AH30=""," ",$AG30=""," ",AO30=""," ",AO30=" "," ",AND($AH30&lt;&gt;"",$AH30&lt;&gt;" ",$AG30&lt;&gt;"",$AG30&lt;&gt;" ",AO30&lt;&gt;"",AO30&lt;&gt;" "),IF($AH30=$AG30,SUM(AO30,IF(OR(AN30="",AN30=" ",AM30="Included"),0,AN30)),VLOOKUP(_xlfn.CONCAT($AG30,"/",$AH30),Currencies!$C$73:$D$955,2,FALSE)*SUM(AO30,IF(OR(AN30="",AN30=" ",AM30="Included"),0,AN30)))))</f>
        <v xml:space="preserve"> </v>
      </c>
      <c r="AK30" s="238"/>
      <c r="AL30" s="262"/>
      <c r="AM30" s="331"/>
      <c r="AN30" s="333" t="s">
        <v>98</v>
      </c>
      <c r="AO30" s="332" t="s">
        <v>98</v>
      </c>
      <c r="AP30" s="25" t="str">
        <f>IFERROR(IF(OR($I30="",$N30=""),"",'Units of measurement'!$A$2),"")</f>
        <v>/container</v>
      </c>
      <c r="AQ30" s="253"/>
      <c r="AR30" s="253"/>
      <c r="AS30" s="17"/>
      <c r="AT30" s="170"/>
      <c r="AU30" s="170"/>
      <c r="AV30" s="170" t="s">
        <v>98</v>
      </c>
      <c r="AW30" s="201" t="s">
        <v>351</v>
      </c>
      <c r="AX30" s="239" t="s">
        <v>99</v>
      </c>
      <c r="AY30" s="9" t="str">
        <f t="shared" si="24"/>
        <v>⚠</v>
      </c>
      <c r="AZ30" s="238" t="str" cm="1">
        <f t="array" ref="AZ30">IF(OR($I30="",$N30="")," ",_xlfn.IFS($AX30=""," ",$AW30=""," ",BC30=""," ",BC30=" "," ",AND($AX30&lt;&gt;"",$AX30&lt;&gt;" ",$AW30&lt;&gt;"",$AW30&lt;&gt;" ",BC30&lt;&gt;"",BC30&lt;&gt;" "),IF($AX30=$AW30,BC30,BC30/VLOOKUP(_xlfn.CONCAT($AX30,"/",$AW30),Currencies!$C$73:$D$955,2,FALSE))))</f>
        <v xml:space="preserve"> </v>
      </c>
      <c r="BA30" s="238"/>
      <c r="BB30" s="238"/>
      <c r="BC30" s="8" t="s">
        <v>98</v>
      </c>
      <c r="BD30" s="25" t="str">
        <f>IFERROR(IF(OR($I30="",$N30=""),"",'Units of measurement'!$A$2),"")</f>
        <v>/container</v>
      </c>
      <c r="BE30" s="9" t="str">
        <f t="shared" si="27"/>
        <v>⚠</v>
      </c>
      <c r="BF30" s="238" t="str" cm="1">
        <f t="array" ref="BF30">IF(OR($I30="",$N30="")," ",_xlfn.IFS($AX30=""," ",$AW30=""," ",BI30=""," ",BI30=" "," ",AND($AX30&lt;&gt;"",$AX30&lt;&gt;" ",$AW30&lt;&gt;"",$AW30&lt;&gt;" ",BI30&lt;&gt;"",BI30&lt;&gt;" "),IF($AX30=$AW30,BI30,BI30/VLOOKUP(_xlfn.CONCAT($AX30,"/",$AW30),Currencies!$C$73:$D$955,2,FALSE))))</f>
        <v xml:space="preserve"> </v>
      </c>
      <c r="BG30" s="238"/>
      <c r="BH30" s="238"/>
      <c r="BI30" s="8" t="s">
        <v>98</v>
      </c>
      <c r="BJ30" s="25" t="str">
        <f>IFERROR(IF(OR($I30="",$N30=""),"",'Units of measurement'!$A$2),"")</f>
        <v>/container</v>
      </c>
      <c r="BK30" s="9" t="str">
        <f t="shared" si="30"/>
        <v>⚠</v>
      </c>
      <c r="BL30" s="238" t="str" cm="1">
        <f t="array" ref="BL30">IF(OR($I30="",$N30="")," ",_xlfn.IFS($AX30=""," ",$AW30=""," ",BO30=""," ",BO30=" "," ",AND($AX30&lt;&gt;"",$AX30&lt;&gt;" ",$AW30&lt;&gt;"",$AW30&lt;&gt;" ",BO30&lt;&gt;"",BO30&lt;&gt;" "),IF($AX30=$AW30,BO30,BO30/VLOOKUP(_xlfn.CONCAT($AX30,"/",$AW30),Currencies!$C$73:$D$955,2,FALSE))))</f>
        <v xml:space="preserve"> </v>
      </c>
      <c r="BM30" s="238"/>
      <c r="BN30" s="238"/>
      <c r="BO30" s="8" t="s">
        <v>98</v>
      </c>
      <c r="BP30" s="25" t="str">
        <f>IFERROR(IF(OR($I30="",$N30=""),"",'Units of measurement'!$A$2),"")</f>
        <v>/container</v>
      </c>
      <c r="BQ30" s="9" t="str">
        <f t="shared" si="33"/>
        <v>⚠</v>
      </c>
      <c r="BR30" s="238" t="str" cm="1">
        <f t="array" ref="BR30">IF(OR($I30="",$N30="")," ",_xlfn.IFS($AX30=""," ",$AW30=""," ",BU30=""," ",BU30=" "," ",AND($AX30&lt;&gt;"",$AX30&lt;&gt;" ",$AW30&lt;&gt;"",$AW30&lt;&gt;" ",BU30&lt;&gt;"",BU30&lt;&gt;" "),IF($AX30=$AW30,BU30,BU30/VLOOKUP(_xlfn.CONCAT($AX30,"/",$AW30),Currencies!$C$73:$D$955,2,FALSE))))</f>
        <v xml:space="preserve"> </v>
      </c>
      <c r="BS30" s="238"/>
      <c r="BT30" s="238"/>
      <c r="BU30" s="8" t="s">
        <v>98</v>
      </c>
      <c r="BV30" s="25" t="str">
        <f>IFERROR(IF(OR($I30="",$N30=""),"",'Units of measurement'!$A$2),"")</f>
        <v>/container</v>
      </c>
      <c r="BW30" s="9" t="str">
        <f t="shared" si="36"/>
        <v>⚠</v>
      </c>
      <c r="BX30" s="238" t="str" cm="1">
        <f t="array" ref="BX30">IF(OR($I30="",$N30="")," ",_xlfn.IFS($AX30=""," ",$AW30=""," ",CA30=""," ",CA30=" "," ",AND($AX30&lt;&gt;"",$AX30&lt;&gt;" ",$AW30&lt;&gt;"",$AW30&lt;&gt;" ",CA30&lt;&gt;"",CA30&lt;&gt;" "),IF($AX30=$AW30,CA30,CA30/VLOOKUP(_xlfn.CONCAT($AX30,"/",$AW30),Currencies!$C$73:$D$955,2,FALSE))))</f>
        <v xml:space="preserve"> </v>
      </c>
      <c r="BY30" s="238"/>
      <c r="BZ30" s="238"/>
      <c r="CA30" s="8" t="s">
        <v>98</v>
      </c>
      <c r="CB30" s="25" t="str">
        <f>IFERROR(IF(OR($I30="",$N30=""),"",'Units of measurement'!$A$2),"")</f>
        <v>/container</v>
      </c>
      <c r="CC30" s="9" t="str">
        <f t="shared" si="39"/>
        <v>⚠</v>
      </c>
      <c r="CD30" s="238" t="str" cm="1">
        <f t="array" ref="CD30">IF(OR($I30="",$N30="")," ",_xlfn.IFS($AX30=""," ",$AW30=""," ",CG30=""," ",CG30=" "," ",AND($AX30&lt;&gt;"",$AX30&lt;&gt;" ",$AW30&lt;&gt;"",$AW30&lt;&gt;" ",CG30&lt;&gt;"",CG30&lt;&gt;" "),IF($AX30=$AW30,CG30,CG30/VLOOKUP(_xlfn.CONCAT($AX30,"/",$AW30),Currencies!$C$73:$D$955,2,FALSE))))</f>
        <v xml:space="preserve"> </v>
      </c>
      <c r="CE30" s="238"/>
      <c r="CF30" s="238"/>
      <c r="CG30" s="8" t="s">
        <v>98</v>
      </c>
      <c r="CH30" s="25" t="str">
        <f>IFERROR(IF(OR($I30="",$N30=""),"",'Units of measurement'!$A$2),"")</f>
        <v>/container</v>
      </c>
      <c r="CI30" s="9" t="str">
        <f t="shared" si="42"/>
        <v>⚠</v>
      </c>
      <c r="CJ30" s="238" t="str" cm="1">
        <f t="array" ref="CJ30">IF(OR($I30="",$N30="")," ",_xlfn.IFS($AX30=""," ",$AW30=""," ",CM30=""," ",CM30=" "," ",AND($AX30&lt;&gt;"",$AX30&lt;&gt;" ",$AW30&lt;&gt;"",$AW30&lt;&gt;" ",CM30&lt;&gt;"",CM30&lt;&gt;" "),IF($AX30=$AW30,CM30,CM30/VLOOKUP(_xlfn.CONCAT($AX30,"/",$AW30),Currencies!$C$73:$D$955,2,FALSE))))</f>
        <v xml:space="preserve"> </v>
      </c>
      <c r="CK30" s="238"/>
      <c r="CL30" s="238"/>
      <c r="CM30" s="8" t="s">
        <v>98</v>
      </c>
      <c r="CN30" s="25" t="str">
        <f>IFERROR(IF(OR($I30="",$N30=""),"",'Units of measurement'!$A$2),"")</f>
        <v>/container</v>
      </c>
      <c r="CO30" s="253"/>
      <c r="CP30" s="253"/>
      <c r="CQ30" s="194"/>
      <c r="CR30" s="9" t="str">
        <f t="shared" si="47"/>
        <v>⚠</v>
      </c>
      <c r="CS30" s="238" t="str" cm="1">
        <f t="array" ref="CS30">IF(OR($I30="",$N30="")," ",_xlfn.IFS($AX30=""," ",$AW30=""," ",CV30=""," ",CV30=" "," ",AND($AX30&lt;&gt;"",$AX30&lt;&gt;" ",$AW30&lt;&gt;"",$AW30&lt;&gt;" ",CV30&lt;&gt;"",CV30&lt;&gt;" "),IF($AX30=$AW30,CV30,CV30/VLOOKUP(_xlfn.CONCAT($AX30,"/",$AW30),Currencies!$C$73:$D$955,2,FALSE))))</f>
        <v xml:space="preserve"> </v>
      </c>
      <c r="CT30" s="238"/>
      <c r="CU30" s="238"/>
      <c r="CV30" s="8" t="s">
        <v>98</v>
      </c>
      <c r="CW30" s="25" t="str">
        <f>IFERROR(IF(OR($I30="",$N30=""),"",'Units of measurement'!$A$2),"")</f>
        <v>/container</v>
      </c>
      <c r="CX30" s="11" t="str">
        <f t="shared" si="50"/>
        <v>⚠</v>
      </c>
      <c r="CY30" s="254"/>
      <c r="CZ30" s="254"/>
      <c r="DA30" s="10" t="s">
        <v>98</v>
      </c>
      <c r="DB30" s="9" t="str">
        <f t="shared" si="53"/>
        <v/>
      </c>
      <c r="DC30" s="252"/>
      <c r="DD30" s="252"/>
      <c r="DE30" s="8" t="s">
        <v>98</v>
      </c>
      <c r="DF30" s="256"/>
      <c r="DG30" s="256"/>
      <c r="DH30" s="164"/>
      <c r="DI30" s="257"/>
      <c r="DJ30" s="257"/>
      <c r="DK30" s="17"/>
      <c r="DL30" s="9" t="str">
        <f t="shared" si="60"/>
        <v/>
      </c>
      <c r="DM30" s="252"/>
      <c r="DN30" s="252"/>
      <c r="DO30" s="8" t="s">
        <v>98</v>
      </c>
      <c r="DP30" s="256"/>
      <c r="DQ30" s="256"/>
      <c r="DR30" s="164"/>
      <c r="DS30" s="257"/>
      <c r="DT30" s="257"/>
      <c r="DU30" s="17"/>
      <c r="DV30" s="201" t="str">
        <f t="shared" si="67"/>
        <v>USD</v>
      </c>
      <c r="DW30" s="239" t="s">
        <v>99</v>
      </c>
      <c r="DX30" s="11" t="str">
        <f t="shared" si="68"/>
        <v>⚠</v>
      </c>
      <c r="DY30" s="254"/>
      <c r="DZ30" s="254"/>
      <c r="EA30" s="15"/>
      <c r="EB30" s="11" t="str">
        <f t="shared" si="71"/>
        <v>⚠</v>
      </c>
      <c r="EC30" s="254"/>
      <c r="ED30" s="254"/>
      <c r="EE30" s="16"/>
      <c r="EF30" s="9" t="str">
        <f t="shared" si="74"/>
        <v>⚠</v>
      </c>
      <c r="EG30" s="252"/>
      <c r="EH30" s="252"/>
      <c r="EI30" s="33"/>
      <c r="EJ30" s="33"/>
      <c r="EK30" s="33"/>
      <c r="EL30" s="33"/>
      <c r="EM30" s="14"/>
      <c r="EN30" s="14"/>
      <c r="EO30" s="35"/>
      <c r="EP30" s="11" t="str">
        <f t="shared" si="81"/>
        <v>⚠</v>
      </c>
      <c r="EQ30" s="254"/>
      <c r="ER30" s="254"/>
      <c r="ES30" s="12" t="s">
        <v>98</v>
      </c>
      <c r="ET30" s="199" t="s">
        <v>98</v>
      </c>
      <c r="EU30" s="9" t="str">
        <f t="shared" si="84"/>
        <v>⚠</v>
      </c>
      <c r="EV30" s="259"/>
      <c r="EW30" s="259"/>
      <c r="EX30" s="166" t="s">
        <v>98</v>
      </c>
      <c r="EY30" s="9" t="str">
        <f t="shared" si="87"/>
        <v>⚠</v>
      </c>
      <c r="EZ30" s="254"/>
      <c r="FA30" s="254"/>
      <c r="FB30" s="23"/>
      <c r="FC30" s="260"/>
      <c r="FD30" s="260"/>
      <c r="FE30" s="29"/>
      <c r="FF30" s="29"/>
      <c r="FG30" s="29"/>
      <c r="FH30" s="29"/>
      <c r="FI30" s="200" t="s">
        <v>100</v>
      </c>
      <c r="FJ30" s="9" t="str">
        <f t="shared" si="94"/>
        <v>⚠</v>
      </c>
      <c r="FK30" s="259"/>
      <c r="FL30" s="259"/>
      <c r="FM30" s="12" t="s">
        <v>98</v>
      </c>
      <c r="FN30" s="26" t="s">
        <v>98</v>
      </c>
      <c r="FO30" s="28" t="s">
        <v>98</v>
      </c>
      <c r="FP30" s="339" t="s">
        <v>98</v>
      </c>
      <c r="FQ30" s="339" t="s">
        <v>98</v>
      </c>
      <c r="FR30" s="9" t="str">
        <f t="shared" si="97"/>
        <v>⚠</v>
      </c>
      <c r="FS30" s="238" t="str" cm="1">
        <f t="array" ref="FS30">IF(OR($I30="",$N30="")," ",_xlfn.IFS($DW30=""," ",$DV30=""," ",FV30=""," ",FV30=" "," ",AND($DW30&lt;&gt;"",$DW30&lt;&gt;" ",$DV30&lt;&gt;"",$DV30&lt;&gt;" ",FV30&lt;&gt;"",FV30&lt;&gt;" "),IF($DW30=$DV30,FV30,FV30/VLOOKUP(_xlfn.CONCAT($DW30,"/",$DV30),Currencies!$C$73:$D$955,2,FALSE))))</f>
        <v xml:space="preserve"> </v>
      </c>
      <c r="FT30" s="238"/>
      <c r="FU30" s="238"/>
      <c r="FV30" s="8" t="s">
        <v>98</v>
      </c>
      <c r="FW30" s="25" t="s">
        <v>2549</v>
      </c>
      <c r="FX30" s="9" t="str">
        <f t="shared" si="100"/>
        <v>⚠</v>
      </c>
      <c r="FY30" s="259"/>
      <c r="FZ30" s="259"/>
      <c r="GA30" s="12" t="s">
        <v>98</v>
      </c>
      <c r="GB30" s="26" t="s">
        <v>98</v>
      </c>
      <c r="GC30" s="28" t="s">
        <v>98</v>
      </c>
      <c r="GD30" s="339" t="s">
        <v>98</v>
      </c>
      <c r="GE30" s="339" t="s">
        <v>98</v>
      </c>
      <c r="GF30" s="9" t="str">
        <f t="shared" si="103"/>
        <v>⚠</v>
      </c>
      <c r="GG30" s="238" t="str" cm="1">
        <f t="array" ref="GG30">IF(OR($I30="",$N30="")," ",_xlfn.IFS($DW30=""," ",$DV30=""," ",GJ30=""," ",GJ30=" "," ",AND($DW30&lt;&gt;"",$DW30&lt;&gt;" ",$DV30&lt;&gt;"",$DV30&lt;&gt;" ",GJ30&lt;&gt;"",GJ30&lt;&gt;" "),IF($DW30=$DV30,GJ30,GJ30/VLOOKUP(_xlfn.CONCAT($DW30,"/",$DV30),Currencies!$C$73:$D$955,2,FALSE))))</f>
        <v xml:space="preserve"> </v>
      </c>
      <c r="GH30" s="238"/>
      <c r="GI30" s="238"/>
      <c r="GJ30" s="8" t="s">
        <v>98</v>
      </c>
      <c r="GK30" s="25" t="s">
        <v>2549</v>
      </c>
      <c r="GL30" s="11" t="str">
        <f t="shared" si="106"/>
        <v>⚠</v>
      </c>
      <c r="GM30" s="238" t="str" cm="1">
        <f t="array" ref="GM30">IF(OR($I30="",$N30="")," ",_xlfn.IFS($DW30=""," ",$DV30=""," ",GP30=""," ",GP30=" "," ",AND($DW30&lt;&gt;"",$DW30&lt;&gt;" ",$DV30&lt;&gt;"",$DV30&lt;&gt;" ",GP30&lt;&gt;"",GP30&lt;&gt;" "),IF($DW30=$DV30,GP30,GP30/VLOOKUP(_xlfn.CONCAT($DW30,"/",$DV30),Currencies!$C$73:$D$955,2,FALSE))))</f>
        <v xml:space="preserve"> </v>
      </c>
      <c r="GN30" s="238"/>
      <c r="GO30" s="238"/>
      <c r="GP30" s="8" t="s">
        <v>98</v>
      </c>
      <c r="GQ30" s="25" t="str">
        <f>IFERROR(IF(OR($I30="",$N30=""),"",'Units of measurement'!$A$2),"")</f>
        <v>/container</v>
      </c>
      <c r="GR30" s="253"/>
      <c r="GS30" s="253"/>
      <c r="GT30" s="31" t="s">
        <v>98</v>
      </c>
      <c r="GU30" s="261"/>
      <c r="GV30" s="261"/>
      <c r="GW30" s="32" t="s">
        <v>98</v>
      </c>
      <c r="GX30" s="11" t="str">
        <f t="shared" si="113"/>
        <v>⚠</v>
      </c>
      <c r="GY30" s="238" t="str" cm="1">
        <f t="array" ref="GY30">IF(OR($I30="",$N30="")," ",_xlfn.IFS($DW30=""," ",$DV30=""," ",HE30=""," ",HE30=" "," ",AND($DW30&lt;&gt;"",$DW30&lt;&gt;" ",$DV30&lt;&gt;"",$DV30&lt;&gt;" ",HE30&lt;&gt;"",HE30&lt;&gt;" "),IF($DW30=$DV30,HE30,HE30/VLOOKUP(_xlfn.CONCAT($DW30,"/",$DV30),Currencies!$C$73:$D$955,2,FALSE))))</f>
        <v xml:space="preserve"> </v>
      </c>
      <c r="GZ30" s="262"/>
      <c r="HA30" s="262"/>
      <c r="HB30" s="15"/>
      <c r="HC30" s="15"/>
      <c r="HD30" s="15"/>
      <c r="HE30" s="8" t="s">
        <v>98</v>
      </c>
      <c r="HF30" s="255"/>
      <c r="HG30" s="255"/>
      <c r="HH30" s="25" t="str">
        <f>IFERROR(IF(OR($I30="",$N30=""),"",'Units of measurement'!$A$2),"")</f>
        <v>/container</v>
      </c>
      <c r="HI30" s="253"/>
      <c r="HJ30" s="253"/>
      <c r="HK30" s="31" t="str">
        <f t="shared" si="122"/>
        <v xml:space="preserve"> </v>
      </c>
      <c r="HL30" s="261"/>
      <c r="HM30" s="261"/>
      <c r="HN30" s="32" t="str">
        <f t="shared" si="125"/>
        <v xml:space="preserve"> </v>
      </c>
      <c r="HO30" s="11" t="str">
        <f t="shared" si="126"/>
        <v>⚠</v>
      </c>
      <c r="HP30" s="238" t="str" cm="1">
        <f t="array" ref="HP30">IF(OR($I30="",$N30="")," ",_xlfn.IFS($DW30=""," ",$DV30=""," ",HV30=""," ",HV30=" "," ",AND($DW30&lt;&gt;"",$DW30&lt;&gt;" ",$DV30&lt;&gt;"",$DV30&lt;&gt;" ",HV30&lt;&gt;"",HV30&lt;&gt;" "),IF($DW30=$DV30,HV30,HV30/VLOOKUP(_xlfn.CONCAT($DW30,"/",$DV30),Currencies!$C$73:$D$955,2,FALSE))))</f>
        <v xml:space="preserve"> </v>
      </c>
      <c r="HQ30" s="262"/>
      <c r="HR30" s="262"/>
      <c r="HS30" s="15"/>
      <c r="HT30" s="15"/>
      <c r="HU30" s="15"/>
      <c r="HV30" s="8" t="s">
        <v>98</v>
      </c>
      <c r="HW30" s="255"/>
      <c r="HX30" s="255"/>
      <c r="HY30" s="25" t="str">
        <f>IFERROR(IF(OR($I30="",$N30=""),"",'Units of measurement'!$A$2),"")</f>
        <v>/container</v>
      </c>
      <c r="HZ30" s="253"/>
      <c r="IA30" s="253"/>
      <c r="IB30" s="31" t="str">
        <f t="shared" si="135"/>
        <v xml:space="preserve"> </v>
      </c>
      <c r="IC30" s="261"/>
      <c r="ID30" s="261"/>
      <c r="IE30" s="32" t="str">
        <f t="shared" si="138"/>
        <v xml:space="preserve"> </v>
      </c>
      <c r="IF30" s="9" t="str">
        <f t="shared" si="139"/>
        <v/>
      </c>
      <c r="IG30" s="252"/>
      <c r="IH30" s="252"/>
      <c r="II30" s="8" t="s">
        <v>98</v>
      </c>
      <c r="IJ30" s="256"/>
      <c r="IK30" s="256"/>
      <c r="IL30" s="164"/>
      <c r="IM30" s="257"/>
      <c r="IN30" s="257"/>
      <c r="IO30" s="17"/>
      <c r="IP30" s="9" t="str">
        <f t="shared" si="146"/>
        <v/>
      </c>
      <c r="IQ30" s="252"/>
      <c r="IR30" s="252"/>
      <c r="IS30" s="8" t="s">
        <v>98</v>
      </c>
      <c r="IT30" s="256"/>
      <c r="IU30" s="256"/>
      <c r="IV30" s="164"/>
      <c r="IW30" s="257"/>
      <c r="IX30" s="257"/>
      <c r="IY30" s="19"/>
      <c r="IZ30" s="201" t="s">
        <v>765</v>
      </c>
      <c r="JA30" s="239" t="s">
        <v>99</v>
      </c>
      <c r="JB30" s="9" t="str">
        <f t="shared" si="186"/>
        <v>⚠</v>
      </c>
      <c r="JC30" s="238" t="str" cm="1">
        <f t="array" ref="JC30">IF(OR($I30="",$N30="")," ",_xlfn.IFS($JA30=""," ",$IZ30=""," ",JF30=""," ",JF30=" "," ",AND($JA30&lt;&gt;"",$JA30&lt;&gt;" ",$IZ30&lt;&gt;"",$IZ30&lt;&gt;" ",JF30&lt;&gt;"",JF30&lt;&gt;" "),IF($JA30=$IZ30,JF30,JF30/VLOOKUP(_xlfn.CONCAT($JA30,"/",$IZ30),Currencies!$C$73:$D$955,2,FALSE))))</f>
        <v xml:space="preserve"> </v>
      </c>
      <c r="JD30" s="238"/>
      <c r="JE30" s="238"/>
      <c r="JF30" s="8" t="s">
        <v>98</v>
      </c>
      <c r="JG30" s="25" t="str">
        <f>IFERROR(IF(OR($I30="",$N30=""),"",'Units of measurement'!$A$2),"")</f>
        <v>/container</v>
      </c>
      <c r="JH30" s="9" t="str">
        <f t="shared" si="187"/>
        <v>✓</v>
      </c>
      <c r="JI30" s="238" cm="1">
        <f t="array" ref="JI30">IF(OR($I30="",$N30="")," ",_xlfn.IFS($JA30=""," ",$IZ30=""," ",JL30=""," ",JL30=" "," ",AND($JA30&lt;&gt;"",$JA30&lt;&gt;" ",$IZ30&lt;&gt;"",$IZ30&lt;&gt;" ",JL30&lt;&gt;"",JL30&lt;&gt;" "),IF($JA30=$IZ30,JL30,JL30/VLOOKUP(_xlfn.CONCAT($JA30,"/",$IZ30),Currencies!$C$73:$D$955,2,FALSE))))</f>
        <v>13.050627735194062</v>
      </c>
      <c r="JJ30" s="238"/>
      <c r="JK30" s="238"/>
      <c r="JL30" s="8">
        <v>300</v>
      </c>
      <c r="JM30" s="25" t="str">
        <f>IFERROR(IF(OR($I30="",$N30=""),"",'Units of measurement'!$A$2),"")</f>
        <v>/container</v>
      </c>
      <c r="JN30" s="9" t="str">
        <f t="shared" si="188"/>
        <v>⚠</v>
      </c>
      <c r="JO30" s="238" t="str" cm="1">
        <f t="array" ref="JO30">IF(OR($I30="",$N30="")," ",_xlfn.IFS($JA30=""," ",$IZ30=""," ",JR30=""," ",JR30=" "," ",AND($JA30&lt;&gt;"",$JA30&lt;&gt;" ",$IZ30&lt;&gt;"",$IZ30&lt;&gt;" ",JR30&lt;&gt;"",JR30&lt;&gt;" "),IF($JA30=$IZ30,JR30,JR30/VLOOKUP(_xlfn.CONCAT($JA30,"/",$IZ30),Currencies!$C$73:$D$955,2,FALSE))))</f>
        <v xml:space="preserve"> </v>
      </c>
      <c r="JP30" s="238"/>
      <c r="JQ30" s="238"/>
      <c r="JR30" s="8" t="s">
        <v>98</v>
      </c>
      <c r="JS30" s="25" t="str">
        <f>IFERROR(IF(OR($I30="",$N30=""),"",'Units of measurement'!$A$2),"")</f>
        <v>/container</v>
      </c>
      <c r="JT30" s="9" t="str">
        <f t="shared" si="189"/>
        <v>✓</v>
      </c>
      <c r="JU30" s="238" cm="1">
        <f t="array" ref="JU30">IF(OR($I30="",$N30="")," ",_xlfn.IFS($JA30=""," ",$IZ30=""," ",JX30=""," ",JX30=" "," ",AND($JA30&lt;&gt;"",$JA30&lt;&gt;" ",$IZ30&lt;&gt;"",$IZ30&lt;&gt;" ",JX30&lt;&gt;"",JX30&lt;&gt;" "),IF($JA30=$IZ30,JX30,JX30/VLOOKUP(_xlfn.CONCAT($JA30,"/",$IZ30),Currencies!$C$73:$D$955,2,FALSE))))</f>
        <v>39.151883205582187</v>
      </c>
      <c r="JV30" s="238"/>
      <c r="JW30" s="238"/>
      <c r="JX30" s="8">
        <v>900</v>
      </c>
      <c r="JY30" s="25" t="str">
        <f>IFERROR(IF(OR($I30="",$N30=""),"",'Units of measurement'!$A$2),"")</f>
        <v>/container</v>
      </c>
      <c r="JZ30" s="9" t="str">
        <f t="shared" si="190"/>
        <v>⚠</v>
      </c>
      <c r="KA30" s="238" t="str" cm="1">
        <f t="array" ref="KA30">IF(OR($I30="",$N30="")," ",_xlfn.IFS($JA30=""," ",$IZ30=""," ",KD30=""," ",KD30=" "," ",AND($JA30&lt;&gt;"",$JA30&lt;&gt;" ",$IZ30&lt;&gt;"",$IZ30&lt;&gt;" ",KD30&lt;&gt;"",KD30&lt;&gt;" "),IF($JA30=$IZ30,KD30,KD30/VLOOKUP(_xlfn.CONCAT($JA30,"/",$IZ30),Currencies!$C$73:$D$955,2,FALSE))))</f>
        <v xml:space="preserve"> </v>
      </c>
      <c r="KB30" s="238"/>
      <c r="KC30" s="238"/>
      <c r="KD30" s="8" t="s">
        <v>98</v>
      </c>
      <c r="KE30" s="25" t="str">
        <f>IFERROR(IF(OR($I30="",$N30=""),"",'Units of measurement'!$A$2),"")</f>
        <v>/container</v>
      </c>
      <c r="KF30" s="11" t="str">
        <f t="shared" si="191"/>
        <v>⚠</v>
      </c>
      <c r="KG30" s="254"/>
      <c r="KH30" s="254"/>
      <c r="KI30" s="10" t="s">
        <v>98</v>
      </c>
      <c r="KJ30" s="9" t="str">
        <f t="shared" si="165"/>
        <v/>
      </c>
      <c r="KK30" s="252"/>
      <c r="KL30" s="252"/>
      <c r="KM30" s="8" t="s">
        <v>98</v>
      </c>
      <c r="KN30" s="256"/>
      <c r="KO30" s="256"/>
      <c r="KP30" s="164"/>
      <c r="KQ30" s="257"/>
      <c r="KR30" s="257"/>
      <c r="KS30" s="17"/>
      <c r="KT30" s="9" t="str">
        <f t="shared" si="172"/>
        <v/>
      </c>
      <c r="KU30" s="252"/>
      <c r="KV30" s="252"/>
      <c r="KW30" s="8" t="s">
        <v>98</v>
      </c>
      <c r="KX30" s="256"/>
      <c r="KY30" s="256"/>
      <c r="KZ30" s="164"/>
      <c r="LA30" s="257"/>
      <c r="LB30" s="257"/>
      <c r="LC30" s="19"/>
      <c r="LD30" s="201" t="s">
        <v>765</v>
      </c>
      <c r="LE30" s="239" t="s">
        <v>99</v>
      </c>
      <c r="LF30" s="9" t="str">
        <f t="shared" si="192"/>
        <v>✓</v>
      </c>
      <c r="LG30" s="238" t="e" cm="1">
        <f t="array" ref="LG30">IF(OR($I30="",$N30="")," ",_xlfn.IFS($AH30=""," ",$AG30=""," ",LL30=""," ",LL30=" "," ",AND($AH30&lt;&gt;"",$AH30&lt;&gt;" ",$AG30&lt;&gt;"",$AG30&lt;&gt;" ",LL30&lt;&gt;"",LL30&lt;&gt;" "),IF($AH30=$AG30,SUM(LL30,IF(OR(LK30="",LK30=" ",LJ30="Included"),0,LK30)),SUM(LL30,IF(OR(LK30="",LK30=" ",LJ30="Included"),0,LK30))/VLOOKUP(_xlfn.CONCAT($AH30,"/",$AG30),Currencies!$C$73:$D$955,2,FALSE))))</f>
        <v>#N/A</v>
      </c>
      <c r="LH30" s="238"/>
      <c r="LI30" s="262"/>
      <c r="LJ30" s="331" t="s">
        <v>2552</v>
      </c>
      <c r="LK30" s="333" t="s">
        <v>98</v>
      </c>
      <c r="LL30" s="332">
        <v>24500</v>
      </c>
      <c r="LM30" s="25" t="str">
        <f>IFERROR(IF(OR($I30="",$N30=""),"",'Units of measurement'!$A$2),"")</f>
        <v>/container</v>
      </c>
      <c r="LN30" s="253"/>
      <c r="LO30" s="253"/>
      <c r="LP30" s="17" t="s">
        <v>1267</v>
      </c>
      <c r="LQ30" s="170"/>
      <c r="LR30" s="170"/>
      <c r="LS30" s="170">
        <v>12</v>
      </c>
    </row>
    <row r="31" spans="1:331" ht="15" hidden="1" customHeight="1" x14ac:dyDescent="0.2">
      <c r="A31" s="46">
        <v>1301</v>
      </c>
      <c r="B31" s="250">
        <f>ROW()</f>
        <v>31</v>
      </c>
      <c r="C31" s="41" t="s">
        <v>2523</v>
      </c>
      <c r="D31" s="41" t="s">
        <v>2523</v>
      </c>
      <c r="E31" s="41" t="s">
        <v>2534</v>
      </c>
      <c r="F31" s="55" t="s">
        <v>2287</v>
      </c>
      <c r="G31" s="42" t="s">
        <v>2510</v>
      </c>
      <c r="H31" s="43" t="s">
        <v>172</v>
      </c>
      <c r="I31" s="353" t="s">
        <v>349</v>
      </c>
      <c r="J31" s="357"/>
      <c r="K31" s="47" t="s">
        <v>2293</v>
      </c>
      <c r="L31" s="48" t="s">
        <v>2321</v>
      </c>
      <c r="M31" s="49" t="s">
        <v>172</v>
      </c>
      <c r="N31" s="356" t="s">
        <v>763</v>
      </c>
      <c r="O31" s="50" t="s">
        <v>2462</v>
      </c>
      <c r="P31" s="47" t="s">
        <v>2356</v>
      </c>
      <c r="Q31" s="48" t="s">
        <v>2408</v>
      </c>
      <c r="R31" s="51" t="s">
        <v>2206</v>
      </c>
      <c r="S31" s="52">
        <v>11</v>
      </c>
      <c r="T31" s="53">
        <f>IFERROR(IF(OR(R31="",S31=""),"",('FCL (No min.)'!S31*VLOOKUP('FCL (No min.)'!R31,containertype_table[#All],2,FALSE))),"")</f>
        <v>22</v>
      </c>
      <c r="U31" s="56">
        <v>22000</v>
      </c>
      <c r="V31" s="55" t="s">
        <v>2498</v>
      </c>
      <c r="W31" s="248" t="s">
        <v>104</v>
      </c>
      <c r="X31" s="337" t="s">
        <v>104</v>
      </c>
      <c r="Y31" s="24"/>
      <c r="Z31" s="24"/>
      <c r="AA31" s="24"/>
      <c r="AB31" s="24"/>
      <c r="AC31" s="24"/>
      <c r="AD31" s="24"/>
      <c r="AE31" s="24"/>
      <c r="AF31" s="24"/>
      <c r="AG31" s="201" t="s">
        <v>351</v>
      </c>
      <c r="AH31" s="239" t="s">
        <v>99</v>
      </c>
      <c r="AI31" s="9" t="str">
        <f t="shared" si="17"/>
        <v>⚠</v>
      </c>
      <c r="AJ31" s="238" t="str" cm="1">
        <f t="array" ref="AJ31">IF(OR($I31="",$N31="")," ",_xlfn.IFS($AH31=""," ",$AG31=""," ",AO31=""," ",AO31=" "," ",AND($AH31&lt;&gt;"",$AH31&lt;&gt;" ",$AG31&lt;&gt;"",$AG31&lt;&gt;" ",AO31&lt;&gt;"",AO31&lt;&gt;" "),IF($AH31=$AG31,SUM(AO31,IF(OR(AN31="",AN31=" ",AM31="Included"),0,AN31)),VLOOKUP(_xlfn.CONCAT($AG31,"/",$AH31),Currencies!$C$73:$D$955,2,FALSE)*SUM(AO31,IF(OR(AN31="",AN31=" ",AM31="Included"),0,AN31)))))</f>
        <v xml:space="preserve"> </v>
      </c>
      <c r="AK31" s="238"/>
      <c r="AL31" s="262"/>
      <c r="AM31" s="331"/>
      <c r="AN31" s="333" t="s">
        <v>98</v>
      </c>
      <c r="AO31" s="332" t="s">
        <v>98</v>
      </c>
      <c r="AP31" s="25" t="str">
        <f>IFERROR(IF(OR($I31="",$N31=""),"",'Units of measurement'!$A$2),"")</f>
        <v>/container</v>
      </c>
      <c r="AQ31" s="253"/>
      <c r="AR31" s="253"/>
      <c r="AS31" s="17"/>
      <c r="AT31" s="170"/>
      <c r="AU31" s="170"/>
      <c r="AV31" s="170" t="s">
        <v>98</v>
      </c>
      <c r="AW31" s="201" t="s">
        <v>351</v>
      </c>
      <c r="AX31" s="239" t="s">
        <v>99</v>
      </c>
      <c r="AY31" s="9" t="str">
        <f t="shared" si="24"/>
        <v>⚠</v>
      </c>
      <c r="AZ31" s="238" t="str" cm="1">
        <f t="array" ref="AZ31">IF(OR($I31="",$N31="")," ",_xlfn.IFS($AX31=""," ",$AW31=""," ",BC31=""," ",BC31=" "," ",AND($AX31&lt;&gt;"",$AX31&lt;&gt;" ",$AW31&lt;&gt;"",$AW31&lt;&gt;" ",BC31&lt;&gt;"",BC31&lt;&gt;" "),IF($AX31=$AW31,BC31,BC31/VLOOKUP(_xlfn.CONCAT($AX31,"/",$AW31),Currencies!$C$73:$D$955,2,FALSE))))</f>
        <v xml:space="preserve"> </v>
      </c>
      <c r="BA31" s="238"/>
      <c r="BB31" s="238"/>
      <c r="BC31" s="8" t="s">
        <v>98</v>
      </c>
      <c r="BD31" s="25" t="str">
        <f>IFERROR(IF(OR($I31="",$N31=""),"",'Units of measurement'!$A$2),"")</f>
        <v>/container</v>
      </c>
      <c r="BE31" s="9" t="str">
        <f t="shared" si="27"/>
        <v>⚠</v>
      </c>
      <c r="BF31" s="238" t="str" cm="1">
        <f t="array" ref="BF31">IF(OR($I31="",$N31="")," ",_xlfn.IFS($AX31=""," ",$AW31=""," ",BI31=""," ",BI31=" "," ",AND($AX31&lt;&gt;"",$AX31&lt;&gt;" ",$AW31&lt;&gt;"",$AW31&lt;&gt;" ",BI31&lt;&gt;"",BI31&lt;&gt;" "),IF($AX31=$AW31,BI31,BI31/VLOOKUP(_xlfn.CONCAT($AX31,"/",$AW31),Currencies!$C$73:$D$955,2,FALSE))))</f>
        <v xml:space="preserve"> </v>
      </c>
      <c r="BG31" s="238"/>
      <c r="BH31" s="238"/>
      <c r="BI31" s="8" t="s">
        <v>98</v>
      </c>
      <c r="BJ31" s="25" t="str">
        <f>IFERROR(IF(OR($I31="",$N31=""),"",'Units of measurement'!$A$2),"")</f>
        <v>/container</v>
      </c>
      <c r="BK31" s="9" t="str">
        <f t="shared" si="30"/>
        <v>⚠</v>
      </c>
      <c r="BL31" s="238" t="str" cm="1">
        <f t="array" ref="BL31">IF(OR($I31="",$N31="")," ",_xlfn.IFS($AX31=""," ",$AW31=""," ",BO31=""," ",BO31=" "," ",AND($AX31&lt;&gt;"",$AX31&lt;&gt;" ",$AW31&lt;&gt;"",$AW31&lt;&gt;" ",BO31&lt;&gt;"",BO31&lt;&gt;" "),IF($AX31=$AW31,BO31,BO31/VLOOKUP(_xlfn.CONCAT($AX31,"/",$AW31),Currencies!$C$73:$D$955,2,FALSE))))</f>
        <v xml:space="preserve"> </v>
      </c>
      <c r="BM31" s="238"/>
      <c r="BN31" s="238"/>
      <c r="BO31" s="8" t="s">
        <v>98</v>
      </c>
      <c r="BP31" s="25" t="str">
        <f>IFERROR(IF(OR($I31="",$N31=""),"",'Units of measurement'!$A$2),"")</f>
        <v>/container</v>
      </c>
      <c r="BQ31" s="9" t="str">
        <f t="shared" si="33"/>
        <v>⚠</v>
      </c>
      <c r="BR31" s="238" t="str" cm="1">
        <f t="array" ref="BR31">IF(OR($I31="",$N31="")," ",_xlfn.IFS($AX31=""," ",$AW31=""," ",BU31=""," ",BU31=" "," ",AND($AX31&lt;&gt;"",$AX31&lt;&gt;" ",$AW31&lt;&gt;"",$AW31&lt;&gt;" ",BU31&lt;&gt;"",BU31&lt;&gt;" "),IF($AX31=$AW31,BU31,BU31/VLOOKUP(_xlfn.CONCAT($AX31,"/",$AW31),Currencies!$C$73:$D$955,2,FALSE))))</f>
        <v xml:space="preserve"> </v>
      </c>
      <c r="BS31" s="238"/>
      <c r="BT31" s="238"/>
      <c r="BU31" s="8" t="s">
        <v>98</v>
      </c>
      <c r="BV31" s="25" t="str">
        <f>IFERROR(IF(OR($I31="",$N31=""),"",'Units of measurement'!$A$2),"")</f>
        <v>/container</v>
      </c>
      <c r="BW31" s="9" t="str">
        <f t="shared" si="36"/>
        <v>⚠</v>
      </c>
      <c r="BX31" s="238" t="str" cm="1">
        <f t="array" ref="BX31">IF(OR($I31="",$N31="")," ",_xlfn.IFS($AX31=""," ",$AW31=""," ",CA31=""," ",CA31=" "," ",AND($AX31&lt;&gt;"",$AX31&lt;&gt;" ",$AW31&lt;&gt;"",$AW31&lt;&gt;" ",CA31&lt;&gt;"",CA31&lt;&gt;" "),IF($AX31=$AW31,CA31,CA31/VLOOKUP(_xlfn.CONCAT($AX31,"/",$AW31),Currencies!$C$73:$D$955,2,FALSE))))</f>
        <v xml:space="preserve"> </v>
      </c>
      <c r="BY31" s="238"/>
      <c r="BZ31" s="238"/>
      <c r="CA31" s="8" t="s">
        <v>98</v>
      </c>
      <c r="CB31" s="25" t="str">
        <f>IFERROR(IF(OR($I31="",$N31=""),"",'Units of measurement'!$A$2),"")</f>
        <v>/container</v>
      </c>
      <c r="CC31" s="9" t="str">
        <f t="shared" si="39"/>
        <v>⚠</v>
      </c>
      <c r="CD31" s="238" t="str" cm="1">
        <f t="array" ref="CD31">IF(OR($I31="",$N31="")," ",_xlfn.IFS($AX31=""," ",$AW31=""," ",CG31=""," ",CG31=" "," ",AND($AX31&lt;&gt;"",$AX31&lt;&gt;" ",$AW31&lt;&gt;"",$AW31&lt;&gt;" ",CG31&lt;&gt;"",CG31&lt;&gt;" "),IF($AX31=$AW31,CG31,CG31/VLOOKUP(_xlfn.CONCAT($AX31,"/",$AW31),Currencies!$C$73:$D$955,2,FALSE))))</f>
        <v xml:space="preserve"> </v>
      </c>
      <c r="CE31" s="238"/>
      <c r="CF31" s="238"/>
      <c r="CG31" s="8" t="s">
        <v>98</v>
      </c>
      <c r="CH31" s="25" t="str">
        <f>IFERROR(IF(OR($I31="",$N31=""),"",'Units of measurement'!$A$2),"")</f>
        <v>/container</v>
      </c>
      <c r="CI31" s="9" t="str">
        <f t="shared" si="42"/>
        <v>⚠</v>
      </c>
      <c r="CJ31" s="238" t="str" cm="1">
        <f t="array" ref="CJ31">IF(OR($I31="",$N31="")," ",_xlfn.IFS($AX31=""," ",$AW31=""," ",CM31=""," ",CM31=" "," ",AND($AX31&lt;&gt;"",$AX31&lt;&gt;" ",$AW31&lt;&gt;"",$AW31&lt;&gt;" ",CM31&lt;&gt;"",CM31&lt;&gt;" "),IF($AX31=$AW31,CM31,CM31/VLOOKUP(_xlfn.CONCAT($AX31,"/",$AW31),Currencies!$C$73:$D$955,2,FALSE))))</f>
        <v xml:space="preserve"> </v>
      </c>
      <c r="CK31" s="238"/>
      <c r="CL31" s="238"/>
      <c r="CM31" s="8" t="s">
        <v>98</v>
      </c>
      <c r="CN31" s="25" t="str">
        <f>IFERROR(IF(OR($I31="",$N31=""),"",'Units of measurement'!$A$2),"")</f>
        <v>/container</v>
      </c>
      <c r="CO31" s="253"/>
      <c r="CP31" s="253"/>
      <c r="CQ31" s="194"/>
      <c r="CR31" s="9" t="str">
        <f t="shared" si="47"/>
        <v>⚠</v>
      </c>
      <c r="CS31" s="238" t="str" cm="1">
        <f t="array" ref="CS31">IF(OR($I31="",$N31="")," ",_xlfn.IFS($AX31=""," ",$AW31=""," ",CV31=""," ",CV31=" "," ",AND($AX31&lt;&gt;"",$AX31&lt;&gt;" ",$AW31&lt;&gt;"",$AW31&lt;&gt;" ",CV31&lt;&gt;"",CV31&lt;&gt;" "),IF($AX31=$AW31,CV31,CV31/VLOOKUP(_xlfn.CONCAT($AX31,"/",$AW31),Currencies!$C$73:$D$955,2,FALSE))))</f>
        <v xml:space="preserve"> </v>
      </c>
      <c r="CT31" s="238"/>
      <c r="CU31" s="238"/>
      <c r="CV31" s="8" t="s">
        <v>98</v>
      </c>
      <c r="CW31" s="25" t="str">
        <f>IFERROR(IF(OR($I31="",$N31=""),"",'Units of measurement'!$A$2),"")</f>
        <v>/container</v>
      </c>
      <c r="CX31" s="11" t="str">
        <f t="shared" si="50"/>
        <v>⚠</v>
      </c>
      <c r="CY31" s="254"/>
      <c r="CZ31" s="254"/>
      <c r="DA31" s="10" t="s">
        <v>98</v>
      </c>
      <c r="DB31" s="9" t="str">
        <f t="shared" si="53"/>
        <v/>
      </c>
      <c r="DC31" s="252"/>
      <c r="DD31" s="252"/>
      <c r="DE31" s="8" t="s">
        <v>98</v>
      </c>
      <c r="DF31" s="256"/>
      <c r="DG31" s="256"/>
      <c r="DH31" s="164"/>
      <c r="DI31" s="257"/>
      <c r="DJ31" s="257"/>
      <c r="DK31" s="17"/>
      <c r="DL31" s="9" t="str">
        <f t="shared" si="60"/>
        <v/>
      </c>
      <c r="DM31" s="252"/>
      <c r="DN31" s="252"/>
      <c r="DO31" s="8" t="s">
        <v>98</v>
      </c>
      <c r="DP31" s="256"/>
      <c r="DQ31" s="256"/>
      <c r="DR31" s="164"/>
      <c r="DS31" s="257"/>
      <c r="DT31" s="257"/>
      <c r="DU31" s="17"/>
      <c r="DV31" s="201" t="str">
        <f t="shared" si="67"/>
        <v>USD</v>
      </c>
      <c r="DW31" s="239" t="s">
        <v>99</v>
      </c>
      <c r="DX31" s="11" t="str">
        <f t="shared" si="68"/>
        <v>⚠</v>
      </c>
      <c r="DY31" s="254"/>
      <c r="DZ31" s="254"/>
      <c r="EA31" s="15"/>
      <c r="EB31" s="11" t="str">
        <f t="shared" si="71"/>
        <v>⚠</v>
      </c>
      <c r="EC31" s="254"/>
      <c r="ED31" s="254"/>
      <c r="EE31" s="16"/>
      <c r="EF31" s="9" t="str">
        <f t="shared" si="74"/>
        <v>⚠</v>
      </c>
      <c r="EG31" s="252"/>
      <c r="EH31" s="252"/>
      <c r="EI31" s="33"/>
      <c r="EJ31" s="33"/>
      <c r="EK31" s="33"/>
      <c r="EL31" s="33"/>
      <c r="EM31" s="14"/>
      <c r="EN31" s="14"/>
      <c r="EO31" s="35"/>
      <c r="EP31" s="11" t="str">
        <f t="shared" si="81"/>
        <v>⚠</v>
      </c>
      <c r="EQ31" s="254"/>
      <c r="ER31" s="254"/>
      <c r="ES31" s="12" t="s">
        <v>98</v>
      </c>
      <c r="ET31" s="199" t="s">
        <v>98</v>
      </c>
      <c r="EU31" s="9" t="str">
        <f t="shared" si="84"/>
        <v>⚠</v>
      </c>
      <c r="EV31" s="259"/>
      <c r="EW31" s="259"/>
      <c r="EX31" s="166" t="s">
        <v>98</v>
      </c>
      <c r="EY31" s="9" t="str">
        <f t="shared" si="87"/>
        <v>⚠</v>
      </c>
      <c r="EZ31" s="254"/>
      <c r="FA31" s="254"/>
      <c r="FB31" s="23"/>
      <c r="FC31" s="260"/>
      <c r="FD31" s="260"/>
      <c r="FE31" s="29"/>
      <c r="FF31" s="29"/>
      <c r="FG31" s="29"/>
      <c r="FH31" s="29"/>
      <c r="FI31" s="200" t="s">
        <v>100</v>
      </c>
      <c r="FJ31" s="9" t="str">
        <f t="shared" si="94"/>
        <v>⚠</v>
      </c>
      <c r="FK31" s="259"/>
      <c r="FL31" s="259"/>
      <c r="FM31" s="12" t="s">
        <v>98</v>
      </c>
      <c r="FN31" s="26" t="s">
        <v>98</v>
      </c>
      <c r="FO31" s="28" t="s">
        <v>98</v>
      </c>
      <c r="FP31" s="339" t="s">
        <v>98</v>
      </c>
      <c r="FQ31" s="339" t="s">
        <v>98</v>
      </c>
      <c r="FR31" s="9" t="str">
        <f t="shared" si="97"/>
        <v>⚠</v>
      </c>
      <c r="FS31" s="238" t="str" cm="1">
        <f t="array" ref="FS31">IF(OR($I31="",$N31="")," ",_xlfn.IFS($DW31=""," ",$DV31=""," ",FV31=""," ",FV31=" "," ",AND($DW31&lt;&gt;"",$DW31&lt;&gt;" ",$DV31&lt;&gt;"",$DV31&lt;&gt;" ",FV31&lt;&gt;"",FV31&lt;&gt;" "),IF($DW31=$DV31,FV31,FV31/VLOOKUP(_xlfn.CONCAT($DW31,"/",$DV31),Currencies!$C$73:$D$955,2,FALSE))))</f>
        <v xml:space="preserve"> </v>
      </c>
      <c r="FT31" s="238"/>
      <c r="FU31" s="238"/>
      <c r="FV31" s="8" t="s">
        <v>98</v>
      </c>
      <c r="FW31" s="25" t="s">
        <v>2549</v>
      </c>
      <c r="FX31" s="9" t="str">
        <f t="shared" si="100"/>
        <v>⚠</v>
      </c>
      <c r="FY31" s="259"/>
      <c r="FZ31" s="259"/>
      <c r="GA31" s="12" t="s">
        <v>98</v>
      </c>
      <c r="GB31" s="26" t="s">
        <v>98</v>
      </c>
      <c r="GC31" s="28" t="s">
        <v>98</v>
      </c>
      <c r="GD31" s="339" t="s">
        <v>98</v>
      </c>
      <c r="GE31" s="339" t="s">
        <v>98</v>
      </c>
      <c r="GF31" s="9" t="str">
        <f t="shared" si="103"/>
        <v>⚠</v>
      </c>
      <c r="GG31" s="238" t="str" cm="1">
        <f t="array" ref="GG31">IF(OR($I31="",$N31="")," ",_xlfn.IFS($DW31=""," ",$DV31=""," ",GJ31=""," ",GJ31=" "," ",AND($DW31&lt;&gt;"",$DW31&lt;&gt;" ",$DV31&lt;&gt;"",$DV31&lt;&gt;" ",GJ31&lt;&gt;"",GJ31&lt;&gt;" "),IF($DW31=$DV31,GJ31,GJ31/VLOOKUP(_xlfn.CONCAT($DW31,"/",$DV31),Currencies!$C$73:$D$955,2,FALSE))))</f>
        <v xml:space="preserve"> </v>
      </c>
      <c r="GH31" s="238"/>
      <c r="GI31" s="238"/>
      <c r="GJ31" s="8" t="s">
        <v>98</v>
      </c>
      <c r="GK31" s="25" t="s">
        <v>2549</v>
      </c>
      <c r="GL31" s="11" t="str">
        <f t="shared" si="106"/>
        <v>⚠</v>
      </c>
      <c r="GM31" s="238" t="str" cm="1">
        <f t="array" ref="GM31">IF(OR($I31="",$N31="")," ",_xlfn.IFS($DW31=""," ",$DV31=""," ",GP31=""," ",GP31=" "," ",AND($DW31&lt;&gt;"",$DW31&lt;&gt;" ",$DV31&lt;&gt;"",$DV31&lt;&gt;" ",GP31&lt;&gt;"",GP31&lt;&gt;" "),IF($DW31=$DV31,GP31,GP31/VLOOKUP(_xlfn.CONCAT($DW31,"/",$DV31),Currencies!$C$73:$D$955,2,FALSE))))</f>
        <v xml:space="preserve"> </v>
      </c>
      <c r="GN31" s="238"/>
      <c r="GO31" s="238"/>
      <c r="GP31" s="8" t="s">
        <v>98</v>
      </c>
      <c r="GQ31" s="25" t="str">
        <f>IFERROR(IF(OR($I31="",$N31=""),"",'Units of measurement'!$A$2),"")</f>
        <v>/container</v>
      </c>
      <c r="GR31" s="253"/>
      <c r="GS31" s="253"/>
      <c r="GT31" s="31" t="s">
        <v>98</v>
      </c>
      <c r="GU31" s="261"/>
      <c r="GV31" s="261"/>
      <c r="GW31" s="32" t="s">
        <v>98</v>
      </c>
      <c r="GX31" s="11" t="str">
        <f t="shared" si="113"/>
        <v>⚠</v>
      </c>
      <c r="GY31" s="238" t="str" cm="1">
        <f t="array" ref="GY31">IF(OR($I31="",$N31="")," ",_xlfn.IFS($DW31=""," ",$DV31=""," ",HE31=""," ",HE31=" "," ",AND($DW31&lt;&gt;"",$DW31&lt;&gt;" ",$DV31&lt;&gt;"",$DV31&lt;&gt;" ",HE31&lt;&gt;"",HE31&lt;&gt;" "),IF($DW31=$DV31,HE31,HE31/VLOOKUP(_xlfn.CONCAT($DW31,"/",$DV31),Currencies!$C$73:$D$955,2,FALSE))))</f>
        <v xml:space="preserve"> </v>
      </c>
      <c r="GZ31" s="262"/>
      <c r="HA31" s="262"/>
      <c r="HB31" s="15"/>
      <c r="HC31" s="15"/>
      <c r="HD31" s="15"/>
      <c r="HE31" s="8" t="s">
        <v>98</v>
      </c>
      <c r="HF31" s="255"/>
      <c r="HG31" s="255"/>
      <c r="HH31" s="25" t="str">
        <f>IFERROR(IF(OR($I31="",$N31=""),"",'Units of measurement'!$A$2),"")</f>
        <v>/container</v>
      </c>
      <c r="HI31" s="253"/>
      <c r="HJ31" s="253"/>
      <c r="HK31" s="31" t="str">
        <f t="shared" si="122"/>
        <v xml:space="preserve"> </v>
      </c>
      <c r="HL31" s="261"/>
      <c r="HM31" s="261"/>
      <c r="HN31" s="32" t="str">
        <f t="shared" si="125"/>
        <v xml:space="preserve"> </v>
      </c>
      <c r="HO31" s="11" t="str">
        <f t="shared" si="126"/>
        <v>⚠</v>
      </c>
      <c r="HP31" s="238" t="str" cm="1">
        <f t="array" ref="HP31">IF(OR($I31="",$N31="")," ",_xlfn.IFS($DW31=""," ",$DV31=""," ",HV31=""," ",HV31=" "," ",AND($DW31&lt;&gt;"",$DW31&lt;&gt;" ",$DV31&lt;&gt;"",$DV31&lt;&gt;" ",HV31&lt;&gt;"",HV31&lt;&gt;" "),IF($DW31=$DV31,HV31,HV31/VLOOKUP(_xlfn.CONCAT($DW31,"/",$DV31),Currencies!$C$73:$D$955,2,FALSE))))</f>
        <v xml:space="preserve"> </v>
      </c>
      <c r="HQ31" s="262"/>
      <c r="HR31" s="262"/>
      <c r="HS31" s="15"/>
      <c r="HT31" s="15"/>
      <c r="HU31" s="15"/>
      <c r="HV31" s="8" t="s">
        <v>98</v>
      </c>
      <c r="HW31" s="255"/>
      <c r="HX31" s="255"/>
      <c r="HY31" s="25" t="str">
        <f>IFERROR(IF(OR($I31="",$N31=""),"",'Units of measurement'!$A$2),"")</f>
        <v>/container</v>
      </c>
      <c r="HZ31" s="253"/>
      <c r="IA31" s="253"/>
      <c r="IB31" s="31" t="str">
        <f t="shared" si="135"/>
        <v xml:space="preserve"> </v>
      </c>
      <c r="IC31" s="261"/>
      <c r="ID31" s="261"/>
      <c r="IE31" s="32" t="str">
        <f t="shared" si="138"/>
        <v xml:space="preserve"> </v>
      </c>
      <c r="IF31" s="9" t="str">
        <f t="shared" si="139"/>
        <v/>
      </c>
      <c r="IG31" s="252"/>
      <c r="IH31" s="252"/>
      <c r="II31" s="8" t="s">
        <v>98</v>
      </c>
      <c r="IJ31" s="256"/>
      <c r="IK31" s="256"/>
      <c r="IL31" s="164"/>
      <c r="IM31" s="257"/>
      <c r="IN31" s="257"/>
      <c r="IO31" s="17"/>
      <c r="IP31" s="9" t="str">
        <f t="shared" si="146"/>
        <v/>
      </c>
      <c r="IQ31" s="252"/>
      <c r="IR31" s="252"/>
      <c r="IS31" s="8" t="s">
        <v>98</v>
      </c>
      <c r="IT31" s="256"/>
      <c r="IU31" s="256"/>
      <c r="IV31" s="164"/>
      <c r="IW31" s="257"/>
      <c r="IX31" s="257"/>
      <c r="IY31" s="19"/>
      <c r="IZ31" s="201" t="s">
        <v>765</v>
      </c>
      <c r="JA31" s="239" t="s">
        <v>99</v>
      </c>
      <c r="JB31" s="9" t="str">
        <f t="shared" si="186"/>
        <v>⚠</v>
      </c>
      <c r="JC31" s="238" t="str" cm="1">
        <f t="array" ref="JC31">IF(OR($I31="",$N31="")," ",_xlfn.IFS($JA31=""," ",$IZ31=""," ",JF31=""," ",JF31=" "," ",AND($JA31&lt;&gt;"",$JA31&lt;&gt;" ",$IZ31&lt;&gt;"",$IZ31&lt;&gt;" ",JF31&lt;&gt;"",JF31&lt;&gt;" "),IF($JA31=$IZ31,JF31,JF31/VLOOKUP(_xlfn.CONCAT($JA31,"/",$IZ31),Currencies!$C$73:$D$955,2,FALSE))))</f>
        <v xml:space="preserve"> </v>
      </c>
      <c r="JD31" s="238"/>
      <c r="JE31" s="238"/>
      <c r="JF31" s="8" t="s">
        <v>98</v>
      </c>
      <c r="JG31" s="25" t="str">
        <f>IFERROR(IF(OR($I31="",$N31=""),"",'Units of measurement'!$A$2),"")</f>
        <v>/container</v>
      </c>
      <c r="JH31" s="9" t="str">
        <f t="shared" si="187"/>
        <v>✓</v>
      </c>
      <c r="JI31" s="238" cm="1">
        <f t="array" ref="JI31">IF(OR($I31="",$N31="")," ",_xlfn.IFS($JA31=""," ",$IZ31=""," ",JL31=""," ",JL31=" "," ",AND($JA31&lt;&gt;"",$JA31&lt;&gt;" ",$IZ31&lt;&gt;"",$IZ31&lt;&gt;" ",JL31&lt;&gt;"",JL31&lt;&gt;" "),IF($JA31=$IZ31,JL31,JL31/VLOOKUP(_xlfn.CONCAT($JA31,"/",$IZ31),Currencies!$C$73:$D$955,2,FALSE))))</f>
        <v>13.050627735194062</v>
      </c>
      <c r="JJ31" s="238"/>
      <c r="JK31" s="238"/>
      <c r="JL31" s="8">
        <v>300</v>
      </c>
      <c r="JM31" s="25" t="str">
        <f>IFERROR(IF(OR($I31="",$N31=""),"",'Units of measurement'!$A$2),"")</f>
        <v>/container</v>
      </c>
      <c r="JN31" s="9" t="str">
        <f t="shared" si="188"/>
        <v>⚠</v>
      </c>
      <c r="JO31" s="238" t="str" cm="1">
        <f t="array" ref="JO31">IF(OR($I31="",$N31="")," ",_xlfn.IFS($JA31=""," ",$IZ31=""," ",JR31=""," ",JR31=" "," ",AND($JA31&lt;&gt;"",$JA31&lt;&gt;" ",$IZ31&lt;&gt;"",$IZ31&lt;&gt;" ",JR31&lt;&gt;"",JR31&lt;&gt;" "),IF($JA31=$IZ31,JR31,JR31/VLOOKUP(_xlfn.CONCAT($JA31,"/",$IZ31),Currencies!$C$73:$D$955,2,FALSE))))</f>
        <v xml:space="preserve"> </v>
      </c>
      <c r="JP31" s="238"/>
      <c r="JQ31" s="238"/>
      <c r="JR31" s="8" t="s">
        <v>98</v>
      </c>
      <c r="JS31" s="25" t="str">
        <f>IFERROR(IF(OR($I31="",$N31=""),"",'Units of measurement'!$A$2),"")</f>
        <v>/container</v>
      </c>
      <c r="JT31" s="9" t="str">
        <f t="shared" si="189"/>
        <v>✓</v>
      </c>
      <c r="JU31" s="238" cm="1">
        <f t="array" ref="JU31">IF(OR($I31="",$N31="")," ",_xlfn.IFS($JA31=""," ",$IZ31=""," ",JX31=""," ",JX31=" "," ",AND($JA31&lt;&gt;"",$JA31&lt;&gt;" ",$IZ31&lt;&gt;"",$IZ31&lt;&gt;" ",JX31&lt;&gt;"",JX31&lt;&gt;" "),IF($JA31=$IZ31,JX31,JX31/VLOOKUP(_xlfn.CONCAT($JA31,"/",$IZ31),Currencies!$C$73:$D$955,2,FALSE))))</f>
        <v>39.151883205582187</v>
      </c>
      <c r="JV31" s="238"/>
      <c r="JW31" s="238"/>
      <c r="JX31" s="8">
        <v>900</v>
      </c>
      <c r="JY31" s="25" t="str">
        <f>IFERROR(IF(OR($I31="",$N31=""),"",'Units of measurement'!$A$2),"")</f>
        <v>/container</v>
      </c>
      <c r="JZ31" s="9" t="str">
        <f t="shared" si="190"/>
        <v>⚠</v>
      </c>
      <c r="KA31" s="238" t="str" cm="1">
        <f t="array" ref="KA31">IF(OR($I31="",$N31="")," ",_xlfn.IFS($JA31=""," ",$IZ31=""," ",KD31=""," ",KD31=" "," ",AND($JA31&lt;&gt;"",$JA31&lt;&gt;" ",$IZ31&lt;&gt;"",$IZ31&lt;&gt;" ",KD31&lt;&gt;"",KD31&lt;&gt;" "),IF($JA31=$IZ31,KD31,KD31/VLOOKUP(_xlfn.CONCAT($JA31,"/",$IZ31),Currencies!$C$73:$D$955,2,FALSE))))</f>
        <v xml:space="preserve"> </v>
      </c>
      <c r="KB31" s="238"/>
      <c r="KC31" s="238"/>
      <c r="KD31" s="8" t="s">
        <v>98</v>
      </c>
      <c r="KE31" s="25" t="str">
        <f>IFERROR(IF(OR($I31="",$N31=""),"",'Units of measurement'!$A$2),"")</f>
        <v>/container</v>
      </c>
      <c r="KF31" s="11" t="str">
        <f t="shared" si="191"/>
        <v>⚠</v>
      </c>
      <c r="KG31" s="254"/>
      <c r="KH31" s="254"/>
      <c r="KI31" s="10" t="s">
        <v>98</v>
      </c>
      <c r="KJ31" s="9" t="str">
        <f t="shared" si="165"/>
        <v/>
      </c>
      <c r="KK31" s="252"/>
      <c r="KL31" s="252"/>
      <c r="KM31" s="8" t="s">
        <v>98</v>
      </c>
      <c r="KN31" s="256"/>
      <c r="KO31" s="256"/>
      <c r="KP31" s="164"/>
      <c r="KQ31" s="257"/>
      <c r="KR31" s="257"/>
      <c r="KS31" s="17"/>
      <c r="KT31" s="9" t="str">
        <f t="shared" si="172"/>
        <v/>
      </c>
      <c r="KU31" s="252"/>
      <c r="KV31" s="252"/>
      <c r="KW31" s="8" t="s">
        <v>98</v>
      </c>
      <c r="KX31" s="256"/>
      <c r="KY31" s="256"/>
      <c r="KZ31" s="164"/>
      <c r="LA31" s="257"/>
      <c r="LB31" s="257"/>
      <c r="LC31" s="19"/>
      <c r="LD31" s="201" t="s">
        <v>765</v>
      </c>
      <c r="LE31" s="239" t="s">
        <v>99</v>
      </c>
      <c r="LF31" s="9" t="str">
        <f t="shared" si="192"/>
        <v>✓</v>
      </c>
      <c r="LG31" s="238" t="e" cm="1">
        <f t="array" ref="LG31">IF(OR($I31="",$N31="")," ",_xlfn.IFS($AH31=""," ",$AG31=""," ",LL31=""," ",LL31=" "," ",AND($AH31&lt;&gt;"",$AH31&lt;&gt;" ",$AG31&lt;&gt;"",$AG31&lt;&gt;" ",LL31&lt;&gt;"",LL31&lt;&gt;" "),IF($AH31=$AG31,SUM(LL31,IF(OR(LK31="",LK31=" ",LJ31="Included"),0,LK31)),SUM(LL31,IF(OR(LK31="",LK31=" ",LJ31="Included"),0,LK31))/VLOOKUP(_xlfn.CONCAT($AH31,"/",$AG31),Currencies!$C$73:$D$955,2,FALSE))))</f>
        <v>#N/A</v>
      </c>
      <c r="LH31" s="238"/>
      <c r="LI31" s="262"/>
      <c r="LJ31" s="331" t="s">
        <v>2552</v>
      </c>
      <c r="LK31" s="333" t="s">
        <v>98</v>
      </c>
      <c r="LL31" s="332">
        <v>24500</v>
      </c>
      <c r="LM31" s="25" t="str">
        <f>IFERROR(IF(OR($I31="",$N31=""),"",'Units of measurement'!$A$2),"")</f>
        <v>/container</v>
      </c>
      <c r="LN31" s="253"/>
      <c r="LO31" s="253"/>
      <c r="LP31" s="17" t="s">
        <v>1267</v>
      </c>
      <c r="LQ31" s="170"/>
      <c r="LR31" s="170"/>
      <c r="LS31" s="170">
        <v>12</v>
      </c>
    </row>
    <row r="32" spans="1:331" ht="15" hidden="1" customHeight="1" x14ac:dyDescent="0.2">
      <c r="A32" s="46">
        <v>1509</v>
      </c>
      <c r="B32" s="250">
        <f>ROW()</f>
        <v>32</v>
      </c>
      <c r="C32" s="41" t="s">
        <v>2523</v>
      </c>
      <c r="D32" s="41" t="s">
        <v>2523</v>
      </c>
      <c r="E32" s="41" t="s">
        <v>2523</v>
      </c>
      <c r="F32" s="55" t="s">
        <v>2287</v>
      </c>
      <c r="G32" s="42" t="s">
        <v>2510</v>
      </c>
      <c r="H32" s="43" t="s">
        <v>172</v>
      </c>
      <c r="I32" s="353" t="s">
        <v>349</v>
      </c>
      <c r="J32" s="357"/>
      <c r="K32" s="47" t="s">
        <v>2293</v>
      </c>
      <c r="L32" s="48" t="s">
        <v>2321</v>
      </c>
      <c r="M32" s="49" t="s">
        <v>172</v>
      </c>
      <c r="N32" s="356" t="s">
        <v>889</v>
      </c>
      <c r="O32" s="50" t="s">
        <v>2463</v>
      </c>
      <c r="P32" s="47" t="s">
        <v>892</v>
      </c>
      <c r="Q32" s="48" t="s">
        <v>2409</v>
      </c>
      <c r="R32" s="51" t="s">
        <v>95</v>
      </c>
      <c r="S32" s="52">
        <v>3</v>
      </c>
      <c r="T32" s="53">
        <f>IFERROR(IF(OR(R32="",S32=""),"",('FCL (No min.)'!S32*VLOOKUP('FCL (No min.)'!R32,containertype_table[#All],2,FALSE))),"")</f>
        <v>3</v>
      </c>
      <c r="U32" s="56">
        <v>10000</v>
      </c>
      <c r="V32" s="55" t="s">
        <v>2498</v>
      </c>
      <c r="W32" s="248" t="s">
        <v>104</v>
      </c>
      <c r="X32" s="337" t="s">
        <v>104</v>
      </c>
      <c r="Y32" s="24"/>
      <c r="Z32" s="24"/>
      <c r="AA32" s="24"/>
      <c r="AB32" s="24"/>
      <c r="AC32" s="24"/>
      <c r="AD32" s="24"/>
      <c r="AE32" s="24"/>
      <c r="AF32" s="24"/>
      <c r="AG32" s="201" t="s">
        <v>351</v>
      </c>
      <c r="AH32" s="239" t="s">
        <v>99</v>
      </c>
      <c r="AI32" s="9" t="str">
        <f t="shared" si="17"/>
        <v>⚠</v>
      </c>
      <c r="AJ32" s="238" t="str" cm="1">
        <f t="array" ref="AJ32">IF(OR($I32="",$N32="")," ",_xlfn.IFS($AH32=""," ",$AG32=""," ",AO32=""," ",AO32=" "," ",AND($AH32&lt;&gt;"",$AH32&lt;&gt;" ",$AG32&lt;&gt;"",$AG32&lt;&gt;" ",AO32&lt;&gt;"",AO32&lt;&gt;" "),IF($AH32=$AG32,SUM(AO32,IF(OR(AN32="",AN32=" ",AM32="Included"),0,AN32)),VLOOKUP(_xlfn.CONCAT($AG32,"/",$AH32),Currencies!$C$73:$D$955,2,FALSE)*SUM(AO32,IF(OR(AN32="",AN32=" ",AM32="Included"),0,AN32)))))</f>
        <v xml:space="preserve"> </v>
      </c>
      <c r="AK32" s="238"/>
      <c r="AL32" s="262"/>
      <c r="AM32" s="331"/>
      <c r="AN32" s="333" t="s">
        <v>98</v>
      </c>
      <c r="AO32" s="332" t="s">
        <v>98</v>
      </c>
      <c r="AP32" s="25" t="str">
        <f>IFERROR(IF(OR($I32="",$N32=""),"",'Units of measurement'!$A$2),"")</f>
        <v>/container</v>
      </c>
      <c r="AQ32" s="253"/>
      <c r="AR32" s="253"/>
      <c r="AS32" s="17"/>
      <c r="AT32" s="170"/>
      <c r="AU32" s="170"/>
      <c r="AV32" s="170" t="s">
        <v>98</v>
      </c>
      <c r="AW32" s="201" t="s">
        <v>351</v>
      </c>
      <c r="AX32" s="239" t="s">
        <v>99</v>
      </c>
      <c r="AY32" s="9" t="str">
        <f t="shared" si="24"/>
        <v>⚠</v>
      </c>
      <c r="AZ32" s="238" t="str" cm="1">
        <f t="array" ref="AZ32">IF(OR($I32="",$N32="")," ",_xlfn.IFS($AX32=""," ",$AW32=""," ",BC32=""," ",BC32=" "," ",AND($AX32&lt;&gt;"",$AX32&lt;&gt;" ",$AW32&lt;&gt;"",$AW32&lt;&gt;" ",BC32&lt;&gt;"",BC32&lt;&gt;" "),IF($AX32=$AW32,BC32,BC32/VLOOKUP(_xlfn.CONCAT($AX32,"/",$AW32),Currencies!$C$73:$D$955,2,FALSE))))</f>
        <v xml:space="preserve"> </v>
      </c>
      <c r="BA32" s="238"/>
      <c r="BB32" s="238"/>
      <c r="BC32" s="8" t="s">
        <v>98</v>
      </c>
      <c r="BD32" s="25" t="str">
        <f>IFERROR(IF(OR($I32="",$N32=""),"",'Units of measurement'!$A$2),"")</f>
        <v>/container</v>
      </c>
      <c r="BE32" s="9" t="str">
        <f t="shared" si="27"/>
        <v>⚠</v>
      </c>
      <c r="BF32" s="238" t="str" cm="1">
        <f t="array" ref="BF32">IF(OR($I32="",$N32="")," ",_xlfn.IFS($AX32=""," ",$AW32=""," ",BI32=""," ",BI32=" "," ",AND($AX32&lt;&gt;"",$AX32&lt;&gt;" ",$AW32&lt;&gt;"",$AW32&lt;&gt;" ",BI32&lt;&gt;"",BI32&lt;&gt;" "),IF($AX32=$AW32,BI32,BI32/VLOOKUP(_xlfn.CONCAT($AX32,"/",$AW32),Currencies!$C$73:$D$955,2,FALSE))))</f>
        <v xml:space="preserve"> </v>
      </c>
      <c r="BG32" s="238"/>
      <c r="BH32" s="238"/>
      <c r="BI32" s="8" t="s">
        <v>98</v>
      </c>
      <c r="BJ32" s="25" t="str">
        <f>IFERROR(IF(OR($I32="",$N32=""),"",'Units of measurement'!$A$2),"")</f>
        <v>/container</v>
      </c>
      <c r="BK32" s="9" t="str">
        <f t="shared" si="30"/>
        <v>⚠</v>
      </c>
      <c r="BL32" s="238" t="str" cm="1">
        <f t="array" ref="BL32">IF(OR($I32="",$N32="")," ",_xlfn.IFS($AX32=""," ",$AW32=""," ",BO32=""," ",BO32=" "," ",AND($AX32&lt;&gt;"",$AX32&lt;&gt;" ",$AW32&lt;&gt;"",$AW32&lt;&gt;" ",BO32&lt;&gt;"",BO32&lt;&gt;" "),IF($AX32=$AW32,BO32,BO32/VLOOKUP(_xlfn.CONCAT($AX32,"/",$AW32),Currencies!$C$73:$D$955,2,FALSE))))</f>
        <v xml:space="preserve"> </v>
      </c>
      <c r="BM32" s="238"/>
      <c r="BN32" s="238"/>
      <c r="BO32" s="8" t="s">
        <v>98</v>
      </c>
      <c r="BP32" s="25" t="str">
        <f>IFERROR(IF(OR($I32="",$N32=""),"",'Units of measurement'!$A$2),"")</f>
        <v>/container</v>
      </c>
      <c r="BQ32" s="9" t="str">
        <f t="shared" si="33"/>
        <v>⚠</v>
      </c>
      <c r="BR32" s="238" t="str" cm="1">
        <f t="array" ref="BR32">IF(OR($I32="",$N32="")," ",_xlfn.IFS($AX32=""," ",$AW32=""," ",BU32=""," ",BU32=" "," ",AND($AX32&lt;&gt;"",$AX32&lt;&gt;" ",$AW32&lt;&gt;"",$AW32&lt;&gt;" ",BU32&lt;&gt;"",BU32&lt;&gt;" "),IF($AX32=$AW32,BU32,BU32/VLOOKUP(_xlfn.CONCAT($AX32,"/",$AW32),Currencies!$C$73:$D$955,2,FALSE))))</f>
        <v xml:space="preserve"> </v>
      </c>
      <c r="BS32" s="238"/>
      <c r="BT32" s="238"/>
      <c r="BU32" s="8" t="s">
        <v>98</v>
      </c>
      <c r="BV32" s="25" t="str">
        <f>IFERROR(IF(OR($I32="",$N32=""),"",'Units of measurement'!$A$2),"")</f>
        <v>/container</v>
      </c>
      <c r="BW32" s="9" t="str">
        <f t="shared" si="36"/>
        <v>⚠</v>
      </c>
      <c r="BX32" s="238" t="str" cm="1">
        <f t="array" ref="BX32">IF(OR($I32="",$N32="")," ",_xlfn.IFS($AX32=""," ",$AW32=""," ",CA32=""," ",CA32=" "," ",AND($AX32&lt;&gt;"",$AX32&lt;&gt;" ",$AW32&lt;&gt;"",$AW32&lt;&gt;" ",CA32&lt;&gt;"",CA32&lt;&gt;" "),IF($AX32=$AW32,CA32,CA32/VLOOKUP(_xlfn.CONCAT($AX32,"/",$AW32),Currencies!$C$73:$D$955,2,FALSE))))</f>
        <v xml:space="preserve"> </v>
      </c>
      <c r="BY32" s="238"/>
      <c r="BZ32" s="238"/>
      <c r="CA32" s="8" t="s">
        <v>98</v>
      </c>
      <c r="CB32" s="25" t="str">
        <f>IFERROR(IF(OR($I32="",$N32=""),"",'Units of measurement'!$A$2),"")</f>
        <v>/container</v>
      </c>
      <c r="CC32" s="9" t="str">
        <f t="shared" si="39"/>
        <v>⚠</v>
      </c>
      <c r="CD32" s="238" t="str" cm="1">
        <f t="array" ref="CD32">IF(OR($I32="",$N32="")," ",_xlfn.IFS($AX32=""," ",$AW32=""," ",CG32=""," ",CG32=" "," ",AND($AX32&lt;&gt;"",$AX32&lt;&gt;" ",$AW32&lt;&gt;"",$AW32&lt;&gt;" ",CG32&lt;&gt;"",CG32&lt;&gt;" "),IF($AX32=$AW32,CG32,CG32/VLOOKUP(_xlfn.CONCAT($AX32,"/",$AW32),Currencies!$C$73:$D$955,2,FALSE))))</f>
        <v xml:space="preserve"> </v>
      </c>
      <c r="CE32" s="238"/>
      <c r="CF32" s="238"/>
      <c r="CG32" s="8" t="s">
        <v>98</v>
      </c>
      <c r="CH32" s="25" t="str">
        <f>IFERROR(IF(OR($I32="",$N32=""),"",'Units of measurement'!$A$2),"")</f>
        <v>/container</v>
      </c>
      <c r="CI32" s="9" t="str">
        <f t="shared" si="42"/>
        <v>⚠</v>
      </c>
      <c r="CJ32" s="238" t="str" cm="1">
        <f t="array" ref="CJ32">IF(OR($I32="",$N32="")," ",_xlfn.IFS($AX32=""," ",$AW32=""," ",CM32=""," ",CM32=" "," ",AND($AX32&lt;&gt;"",$AX32&lt;&gt;" ",$AW32&lt;&gt;"",$AW32&lt;&gt;" ",CM32&lt;&gt;"",CM32&lt;&gt;" "),IF($AX32=$AW32,CM32,CM32/VLOOKUP(_xlfn.CONCAT($AX32,"/",$AW32),Currencies!$C$73:$D$955,2,FALSE))))</f>
        <v xml:space="preserve"> </v>
      </c>
      <c r="CK32" s="238"/>
      <c r="CL32" s="238"/>
      <c r="CM32" s="8" t="s">
        <v>98</v>
      </c>
      <c r="CN32" s="25" t="str">
        <f>IFERROR(IF(OR($I32="",$N32=""),"",'Units of measurement'!$A$2),"")</f>
        <v>/container</v>
      </c>
      <c r="CO32" s="253"/>
      <c r="CP32" s="253"/>
      <c r="CQ32" s="194"/>
      <c r="CR32" s="9" t="str">
        <f t="shared" si="47"/>
        <v>⚠</v>
      </c>
      <c r="CS32" s="238" t="str" cm="1">
        <f t="array" ref="CS32">IF(OR($I32="",$N32="")," ",_xlfn.IFS($AX32=""," ",$AW32=""," ",CV32=""," ",CV32=" "," ",AND($AX32&lt;&gt;"",$AX32&lt;&gt;" ",$AW32&lt;&gt;"",$AW32&lt;&gt;" ",CV32&lt;&gt;"",CV32&lt;&gt;" "),IF($AX32=$AW32,CV32,CV32/VLOOKUP(_xlfn.CONCAT($AX32,"/",$AW32),Currencies!$C$73:$D$955,2,FALSE))))</f>
        <v xml:space="preserve"> </v>
      </c>
      <c r="CT32" s="238"/>
      <c r="CU32" s="238"/>
      <c r="CV32" s="8" t="s">
        <v>98</v>
      </c>
      <c r="CW32" s="25" t="str">
        <f>IFERROR(IF(OR($I32="",$N32=""),"",'Units of measurement'!$A$2),"")</f>
        <v>/container</v>
      </c>
      <c r="CX32" s="11" t="str">
        <f t="shared" si="50"/>
        <v>⚠</v>
      </c>
      <c r="CY32" s="254"/>
      <c r="CZ32" s="254"/>
      <c r="DA32" s="10" t="s">
        <v>98</v>
      </c>
      <c r="DB32" s="9" t="str">
        <f t="shared" si="53"/>
        <v/>
      </c>
      <c r="DC32" s="252"/>
      <c r="DD32" s="252"/>
      <c r="DE32" s="8" t="s">
        <v>98</v>
      </c>
      <c r="DF32" s="256"/>
      <c r="DG32" s="256"/>
      <c r="DH32" s="164"/>
      <c r="DI32" s="257"/>
      <c r="DJ32" s="257"/>
      <c r="DK32" s="17"/>
      <c r="DL32" s="9" t="str">
        <f t="shared" si="60"/>
        <v/>
      </c>
      <c r="DM32" s="252"/>
      <c r="DN32" s="252"/>
      <c r="DO32" s="8" t="s">
        <v>98</v>
      </c>
      <c r="DP32" s="256"/>
      <c r="DQ32" s="256"/>
      <c r="DR32" s="164"/>
      <c r="DS32" s="257"/>
      <c r="DT32" s="257"/>
      <c r="DU32" s="17"/>
      <c r="DV32" s="201" t="str">
        <f t="shared" si="67"/>
        <v>USD</v>
      </c>
      <c r="DW32" s="239" t="s">
        <v>99</v>
      </c>
      <c r="DX32" s="11" t="str">
        <f t="shared" si="68"/>
        <v>⚠</v>
      </c>
      <c r="DY32" s="254"/>
      <c r="DZ32" s="254"/>
      <c r="EA32" s="15"/>
      <c r="EB32" s="11" t="str">
        <f t="shared" si="71"/>
        <v>⚠</v>
      </c>
      <c r="EC32" s="254"/>
      <c r="ED32" s="254"/>
      <c r="EE32" s="16"/>
      <c r="EF32" s="9" t="str">
        <f t="shared" si="74"/>
        <v>⚠</v>
      </c>
      <c r="EG32" s="252"/>
      <c r="EH32" s="252"/>
      <c r="EI32" s="33"/>
      <c r="EJ32" s="33"/>
      <c r="EK32" s="33"/>
      <c r="EL32" s="33"/>
      <c r="EM32" s="14"/>
      <c r="EN32" s="14"/>
      <c r="EO32" s="35"/>
      <c r="EP32" s="11" t="str">
        <f t="shared" si="81"/>
        <v>⚠</v>
      </c>
      <c r="EQ32" s="254"/>
      <c r="ER32" s="254"/>
      <c r="ES32" s="12" t="s">
        <v>98</v>
      </c>
      <c r="ET32" s="199" t="s">
        <v>98</v>
      </c>
      <c r="EU32" s="9" t="str">
        <f t="shared" si="84"/>
        <v>⚠</v>
      </c>
      <c r="EV32" s="259"/>
      <c r="EW32" s="259"/>
      <c r="EX32" s="166" t="s">
        <v>98</v>
      </c>
      <c r="EY32" s="9" t="str">
        <f t="shared" si="87"/>
        <v>⚠</v>
      </c>
      <c r="EZ32" s="254"/>
      <c r="FA32" s="254"/>
      <c r="FB32" s="23"/>
      <c r="FC32" s="260"/>
      <c r="FD32" s="260"/>
      <c r="FE32" s="29"/>
      <c r="FF32" s="29"/>
      <c r="FG32" s="29"/>
      <c r="FH32" s="29"/>
      <c r="FI32" s="200" t="s">
        <v>100</v>
      </c>
      <c r="FJ32" s="9" t="str">
        <f t="shared" si="94"/>
        <v>⚠</v>
      </c>
      <c r="FK32" s="259"/>
      <c r="FL32" s="259"/>
      <c r="FM32" s="12" t="s">
        <v>98</v>
      </c>
      <c r="FN32" s="26" t="s">
        <v>98</v>
      </c>
      <c r="FO32" s="28" t="s">
        <v>98</v>
      </c>
      <c r="FP32" s="339" t="s">
        <v>98</v>
      </c>
      <c r="FQ32" s="339" t="s">
        <v>98</v>
      </c>
      <c r="FR32" s="9" t="str">
        <f t="shared" si="97"/>
        <v>⚠</v>
      </c>
      <c r="FS32" s="238" t="str" cm="1">
        <f t="array" ref="FS32">IF(OR($I32="",$N32="")," ",_xlfn.IFS($DW32=""," ",$DV32=""," ",FV32=""," ",FV32=" "," ",AND($DW32&lt;&gt;"",$DW32&lt;&gt;" ",$DV32&lt;&gt;"",$DV32&lt;&gt;" ",FV32&lt;&gt;"",FV32&lt;&gt;" "),IF($DW32=$DV32,FV32,FV32/VLOOKUP(_xlfn.CONCAT($DW32,"/",$DV32),Currencies!$C$73:$D$955,2,FALSE))))</f>
        <v xml:space="preserve"> </v>
      </c>
      <c r="FT32" s="238"/>
      <c r="FU32" s="238"/>
      <c r="FV32" s="8" t="s">
        <v>98</v>
      </c>
      <c r="FW32" s="25" t="s">
        <v>2549</v>
      </c>
      <c r="FX32" s="9" t="str">
        <f t="shared" si="100"/>
        <v>⚠</v>
      </c>
      <c r="FY32" s="259"/>
      <c r="FZ32" s="259"/>
      <c r="GA32" s="12" t="s">
        <v>98</v>
      </c>
      <c r="GB32" s="26" t="s">
        <v>98</v>
      </c>
      <c r="GC32" s="28" t="s">
        <v>98</v>
      </c>
      <c r="GD32" s="339" t="s">
        <v>98</v>
      </c>
      <c r="GE32" s="339" t="s">
        <v>98</v>
      </c>
      <c r="GF32" s="9" t="str">
        <f t="shared" si="103"/>
        <v>⚠</v>
      </c>
      <c r="GG32" s="238" t="str" cm="1">
        <f t="array" ref="GG32">IF(OR($I32="",$N32="")," ",_xlfn.IFS($DW32=""," ",$DV32=""," ",GJ32=""," ",GJ32=" "," ",AND($DW32&lt;&gt;"",$DW32&lt;&gt;" ",$DV32&lt;&gt;"",$DV32&lt;&gt;" ",GJ32&lt;&gt;"",GJ32&lt;&gt;" "),IF($DW32=$DV32,GJ32,GJ32/VLOOKUP(_xlfn.CONCAT($DW32,"/",$DV32),Currencies!$C$73:$D$955,2,FALSE))))</f>
        <v xml:space="preserve"> </v>
      </c>
      <c r="GH32" s="238"/>
      <c r="GI32" s="238"/>
      <c r="GJ32" s="8" t="s">
        <v>98</v>
      </c>
      <c r="GK32" s="25" t="s">
        <v>2549</v>
      </c>
      <c r="GL32" s="11" t="str">
        <f t="shared" si="106"/>
        <v>⚠</v>
      </c>
      <c r="GM32" s="238" t="str" cm="1">
        <f t="array" ref="GM32">IF(OR($I32="",$N32="")," ",_xlfn.IFS($DW32=""," ",$DV32=""," ",GP32=""," ",GP32=" "," ",AND($DW32&lt;&gt;"",$DW32&lt;&gt;" ",$DV32&lt;&gt;"",$DV32&lt;&gt;" ",GP32&lt;&gt;"",GP32&lt;&gt;" "),IF($DW32=$DV32,GP32,GP32/VLOOKUP(_xlfn.CONCAT($DW32,"/",$DV32),Currencies!$C$73:$D$955,2,FALSE))))</f>
        <v xml:space="preserve"> </v>
      </c>
      <c r="GN32" s="238"/>
      <c r="GO32" s="238"/>
      <c r="GP32" s="8" t="s">
        <v>98</v>
      </c>
      <c r="GQ32" s="25" t="str">
        <f>IFERROR(IF(OR($I32="",$N32=""),"",'Units of measurement'!$A$2),"")</f>
        <v>/container</v>
      </c>
      <c r="GR32" s="253"/>
      <c r="GS32" s="253"/>
      <c r="GT32" s="31" t="s">
        <v>98</v>
      </c>
      <c r="GU32" s="261"/>
      <c r="GV32" s="261"/>
      <c r="GW32" s="32" t="s">
        <v>98</v>
      </c>
      <c r="GX32" s="11" t="str">
        <f t="shared" si="113"/>
        <v>⚠</v>
      </c>
      <c r="GY32" s="238" t="str" cm="1">
        <f t="array" ref="GY32">IF(OR($I32="",$N32="")," ",_xlfn.IFS($DW32=""," ",$DV32=""," ",HE32=""," ",HE32=" "," ",AND($DW32&lt;&gt;"",$DW32&lt;&gt;" ",$DV32&lt;&gt;"",$DV32&lt;&gt;" ",HE32&lt;&gt;"",HE32&lt;&gt;" "),IF($DW32=$DV32,HE32,HE32/VLOOKUP(_xlfn.CONCAT($DW32,"/",$DV32),Currencies!$C$73:$D$955,2,FALSE))))</f>
        <v xml:space="preserve"> </v>
      </c>
      <c r="GZ32" s="262"/>
      <c r="HA32" s="262"/>
      <c r="HB32" s="15"/>
      <c r="HC32" s="15"/>
      <c r="HD32" s="15"/>
      <c r="HE32" s="8" t="s">
        <v>98</v>
      </c>
      <c r="HF32" s="255"/>
      <c r="HG32" s="255"/>
      <c r="HH32" s="25" t="str">
        <f>IFERROR(IF(OR($I32="",$N32=""),"",'Units of measurement'!$A$2),"")</f>
        <v>/container</v>
      </c>
      <c r="HI32" s="253"/>
      <c r="HJ32" s="253"/>
      <c r="HK32" s="31" t="str">
        <f t="shared" si="122"/>
        <v xml:space="preserve"> </v>
      </c>
      <c r="HL32" s="261"/>
      <c r="HM32" s="261"/>
      <c r="HN32" s="32" t="str">
        <f t="shared" si="125"/>
        <v xml:space="preserve"> </v>
      </c>
      <c r="HO32" s="11" t="str">
        <f t="shared" si="126"/>
        <v>⚠</v>
      </c>
      <c r="HP32" s="238" t="str" cm="1">
        <f t="array" ref="HP32">IF(OR($I32="",$N32="")," ",_xlfn.IFS($DW32=""," ",$DV32=""," ",HV32=""," ",HV32=" "," ",AND($DW32&lt;&gt;"",$DW32&lt;&gt;" ",$DV32&lt;&gt;"",$DV32&lt;&gt;" ",HV32&lt;&gt;"",HV32&lt;&gt;" "),IF($DW32=$DV32,HV32,HV32/VLOOKUP(_xlfn.CONCAT($DW32,"/",$DV32),Currencies!$C$73:$D$955,2,FALSE))))</f>
        <v xml:space="preserve"> </v>
      </c>
      <c r="HQ32" s="262"/>
      <c r="HR32" s="262"/>
      <c r="HS32" s="15"/>
      <c r="HT32" s="15"/>
      <c r="HU32" s="15"/>
      <c r="HV32" s="8" t="s">
        <v>98</v>
      </c>
      <c r="HW32" s="255"/>
      <c r="HX32" s="255"/>
      <c r="HY32" s="25" t="str">
        <f>IFERROR(IF(OR($I32="",$N32=""),"",'Units of measurement'!$A$2),"")</f>
        <v>/container</v>
      </c>
      <c r="HZ32" s="253"/>
      <c r="IA32" s="253"/>
      <c r="IB32" s="31" t="str">
        <f t="shared" si="135"/>
        <v xml:space="preserve"> </v>
      </c>
      <c r="IC32" s="261"/>
      <c r="ID32" s="261"/>
      <c r="IE32" s="32" t="str">
        <f t="shared" si="138"/>
        <v xml:space="preserve"> </v>
      </c>
      <c r="IF32" s="9" t="str">
        <f t="shared" si="139"/>
        <v/>
      </c>
      <c r="IG32" s="252"/>
      <c r="IH32" s="252"/>
      <c r="II32" s="8" t="s">
        <v>98</v>
      </c>
      <c r="IJ32" s="256"/>
      <c r="IK32" s="256"/>
      <c r="IL32" s="164"/>
      <c r="IM32" s="257"/>
      <c r="IN32" s="257"/>
      <c r="IO32" s="17"/>
      <c r="IP32" s="9" t="str">
        <f t="shared" si="146"/>
        <v/>
      </c>
      <c r="IQ32" s="252"/>
      <c r="IR32" s="252"/>
      <c r="IS32" s="8" t="s">
        <v>98</v>
      </c>
      <c r="IT32" s="256"/>
      <c r="IU32" s="256"/>
      <c r="IV32" s="164"/>
      <c r="IW32" s="257"/>
      <c r="IX32" s="257"/>
      <c r="IY32" s="19"/>
      <c r="IZ32" s="201" t="s">
        <v>891</v>
      </c>
      <c r="JA32" s="239" t="s">
        <v>99</v>
      </c>
      <c r="JB32" s="9" t="str">
        <f t="shared" si="186"/>
        <v>⚠</v>
      </c>
      <c r="JC32" s="238" t="str" cm="1">
        <f t="array" ref="JC32">IF(OR($I32="",$N32="")," ",_xlfn.IFS($JA32=""," ",$IZ32=""," ",JF32=""," ",JF32=" "," ",AND($JA32&lt;&gt;"",$JA32&lt;&gt;" ",$IZ32&lt;&gt;"",$IZ32&lt;&gt;" ",JF32&lt;&gt;"",JF32&lt;&gt;" "),IF($JA32=$IZ32,JF32,JF32/VLOOKUP(_xlfn.CONCAT($JA32,"/",$IZ32),Currencies!$C$73:$D$955,2,FALSE))))</f>
        <v xml:space="preserve"> </v>
      </c>
      <c r="JD32" s="238"/>
      <c r="JE32" s="238"/>
      <c r="JF32" s="8" t="s">
        <v>98</v>
      </c>
      <c r="JG32" s="25" t="str">
        <f>IFERROR(IF(OR($I32="",$N32=""),"",'Units of measurement'!$A$2),"")</f>
        <v>/container</v>
      </c>
      <c r="JH32" s="9" t="str">
        <f t="shared" si="187"/>
        <v>⚠</v>
      </c>
      <c r="JI32" s="238" t="str" cm="1">
        <f t="array" ref="JI32">IF(OR($I32="",$N32="")," ",_xlfn.IFS($JA32=""," ",$IZ32=""," ",JL32=""," ",JL32=" "," ",AND($JA32&lt;&gt;"",$JA32&lt;&gt;" ",$IZ32&lt;&gt;"",$IZ32&lt;&gt;" ",JL32&lt;&gt;"",JL32&lt;&gt;" "),IF($JA32=$IZ32,JL32,JL32/VLOOKUP(_xlfn.CONCAT($JA32,"/",$IZ32),Currencies!$C$73:$D$955,2,FALSE))))</f>
        <v xml:space="preserve"> </v>
      </c>
      <c r="JJ32" s="238"/>
      <c r="JK32" s="238"/>
      <c r="JL32" s="8" t="s">
        <v>98</v>
      </c>
      <c r="JM32" s="25" t="str">
        <f>IFERROR(IF(OR($I32="",$N32=""),"",'Units of measurement'!$A$2),"")</f>
        <v>/container</v>
      </c>
      <c r="JN32" s="9" t="str">
        <f t="shared" si="188"/>
        <v>⚠</v>
      </c>
      <c r="JO32" s="238" t="str" cm="1">
        <f t="array" ref="JO32">IF(OR($I32="",$N32="")," ",_xlfn.IFS($JA32=""," ",$IZ32=""," ",JR32=""," ",JR32=" "," ",AND($JA32&lt;&gt;"",$JA32&lt;&gt;" ",$IZ32&lt;&gt;"",$IZ32&lt;&gt;" ",JR32&lt;&gt;"",JR32&lt;&gt;" "),IF($JA32=$IZ32,JR32,JR32/VLOOKUP(_xlfn.CONCAT($JA32,"/",$IZ32),Currencies!$C$73:$D$955,2,FALSE))))</f>
        <v xml:space="preserve"> </v>
      </c>
      <c r="JP32" s="238"/>
      <c r="JQ32" s="238"/>
      <c r="JR32" s="8" t="s">
        <v>98</v>
      </c>
      <c r="JS32" s="25" t="str">
        <f>IFERROR(IF(OR($I32="",$N32=""),"",'Units of measurement'!$A$2),"")</f>
        <v>/container</v>
      </c>
      <c r="JT32" s="9" t="str">
        <f t="shared" si="189"/>
        <v>⚠</v>
      </c>
      <c r="JU32" s="238" t="str" cm="1">
        <f t="array" ref="JU32">IF(OR($I32="",$N32="")," ",_xlfn.IFS($JA32=""," ",$IZ32=""," ",JX32=""," ",JX32=" "," ",AND($JA32&lt;&gt;"",$JA32&lt;&gt;" ",$IZ32&lt;&gt;"",$IZ32&lt;&gt;" ",JX32&lt;&gt;"",JX32&lt;&gt;" "),IF($JA32=$IZ32,JX32,JX32/VLOOKUP(_xlfn.CONCAT($JA32,"/",$IZ32),Currencies!$C$73:$D$955,2,FALSE))))</f>
        <v xml:space="preserve"> </v>
      </c>
      <c r="JV32" s="238"/>
      <c r="JW32" s="238"/>
      <c r="JX32" s="8" t="s">
        <v>98</v>
      </c>
      <c r="JY32" s="25" t="str">
        <f>IFERROR(IF(OR($I32="",$N32=""),"",'Units of measurement'!$A$2),"")</f>
        <v>/container</v>
      </c>
      <c r="JZ32" s="9" t="str">
        <f t="shared" si="190"/>
        <v>⚠</v>
      </c>
      <c r="KA32" s="238" t="str" cm="1">
        <f t="array" ref="KA32">IF(OR($I32="",$N32="")," ",_xlfn.IFS($JA32=""," ",$IZ32=""," ",KD32=""," ",KD32=" "," ",AND($JA32&lt;&gt;"",$JA32&lt;&gt;" ",$IZ32&lt;&gt;"",$IZ32&lt;&gt;" ",KD32&lt;&gt;"",KD32&lt;&gt;" "),IF($JA32=$IZ32,KD32,KD32/VLOOKUP(_xlfn.CONCAT($JA32,"/",$IZ32),Currencies!$C$73:$D$955,2,FALSE))))</f>
        <v xml:space="preserve"> </v>
      </c>
      <c r="KB32" s="238"/>
      <c r="KC32" s="238"/>
      <c r="KD32" s="8" t="s">
        <v>98</v>
      </c>
      <c r="KE32" s="25" t="str">
        <f>IFERROR(IF(OR($I32="",$N32=""),"",'Units of measurement'!$A$2),"")</f>
        <v>/container</v>
      </c>
      <c r="KF32" s="11" t="str">
        <f t="shared" si="191"/>
        <v>⚠</v>
      </c>
      <c r="KG32" s="254"/>
      <c r="KH32" s="254"/>
      <c r="KI32" s="10" t="s">
        <v>98</v>
      </c>
      <c r="KJ32" s="9" t="str">
        <f t="shared" si="165"/>
        <v/>
      </c>
      <c r="KK32" s="252"/>
      <c r="KL32" s="252"/>
      <c r="KM32" s="8" t="s">
        <v>98</v>
      </c>
      <c r="KN32" s="256"/>
      <c r="KO32" s="256"/>
      <c r="KP32" s="164"/>
      <c r="KQ32" s="257"/>
      <c r="KR32" s="257"/>
      <c r="KS32" s="17"/>
      <c r="KT32" s="9" t="str">
        <f t="shared" si="172"/>
        <v/>
      </c>
      <c r="KU32" s="252"/>
      <c r="KV32" s="252"/>
      <c r="KW32" s="8" t="s">
        <v>98</v>
      </c>
      <c r="KX32" s="256"/>
      <c r="KY32" s="256"/>
      <c r="KZ32" s="164"/>
      <c r="LA32" s="257"/>
      <c r="LB32" s="257"/>
      <c r="LC32" s="19"/>
      <c r="LD32" s="201" t="s">
        <v>891</v>
      </c>
      <c r="LE32" s="239" t="s">
        <v>99</v>
      </c>
      <c r="LF32" s="9" t="str">
        <f t="shared" si="192"/>
        <v>⚠</v>
      </c>
      <c r="LG32" s="238" t="str" cm="1">
        <f t="array" ref="LG32">IF(OR($I32="",$N32="")," ",_xlfn.IFS($AH32=""," ",$AG32=""," ",LL32=""," ",LL32=" "," ",AND($AH32&lt;&gt;"",$AH32&lt;&gt;" ",$AG32&lt;&gt;"",$AG32&lt;&gt;" ",LL32&lt;&gt;"",LL32&lt;&gt;" "),IF($AH32=$AG32,SUM(LL32,IF(OR(LK32="",LK32=" ",LJ32="Included"),0,LK32)),SUM(LL32,IF(OR(LK32="",LK32=" ",LJ32="Included"),0,LK32))/VLOOKUP(_xlfn.CONCAT($AH32,"/",$AG32),Currencies!$C$73:$D$955,2,FALSE))))</f>
        <v xml:space="preserve"> </v>
      </c>
      <c r="LH32" s="238"/>
      <c r="LI32" s="262"/>
      <c r="LJ32" s="331"/>
      <c r="LK32" s="333" t="s">
        <v>98</v>
      </c>
      <c r="LL32" s="332" t="s">
        <v>98</v>
      </c>
      <c r="LM32" s="25" t="str">
        <f>IFERROR(IF(OR($I32="",$N32=""),"",'Units of measurement'!$A$2),"")</f>
        <v>/container</v>
      </c>
      <c r="LN32" s="253"/>
      <c r="LO32" s="253"/>
      <c r="LP32" s="17"/>
      <c r="LQ32" s="170"/>
      <c r="LR32" s="170"/>
      <c r="LS32" s="170" t="s">
        <v>98</v>
      </c>
    </row>
    <row r="33" spans="1:331" ht="15" hidden="1" customHeight="1" x14ac:dyDescent="0.2">
      <c r="A33" s="46">
        <v>1510</v>
      </c>
      <c r="B33" s="250">
        <f>ROW()</f>
        <v>33</v>
      </c>
      <c r="C33" s="41" t="s">
        <v>2523</v>
      </c>
      <c r="D33" s="41" t="s">
        <v>2523</v>
      </c>
      <c r="E33" s="41" t="s">
        <v>2523</v>
      </c>
      <c r="F33" s="55" t="s">
        <v>2287</v>
      </c>
      <c r="G33" s="42" t="s">
        <v>2510</v>
      </c>
      <c r="H33" s="43" t="s">
        <v>172</v>
      </c>
      <c r="I33" s="353" t="s">
        <v>349</v>
      </c>
      <c r="J33" s="357"/>
      <c r="K33" s="47" t="s">
        <v>2293</v>
      </c>
      <c r="L33" s="48" t="s">
        <v>2321</v>
      </c>
      <c r="M33" s="49" t="s">
        <v>172</v>
      </c>
      <c r="N33" s="356" t="s">
        <v>889</v>
      </c>
      <c r="O33" s="50" t="s">
        <v>2463</v>
      </c>
      <c r="P33" s="47" t="s">
        <v>892</v>
      </c>
      <c r="Q33" s="48" t="s">
        <v>2409</v>
      </c>
      <c r="R33" s="51" t="s">
        <v>2206</v>
      </c>
      <c r="S33" s="52">
        <v>20</v>
      </c>
      <c r="T33" s="53">
        <f>IFERROR(IF(OR(R33="",S33=""),"",('FCL (No min.)'!S33*VLOOKUP('FCL (No min.)'!R33,containertype_table[#All],2,FALSE))),"")</f>
        <v>40</v>
      </c>
      <c r="U33" s="56">
        <v>22000</v>
      </c>
      <c r="V33" s="55" t="s">
        <v>2498</v>
      </c>
      <c r="W33" s="248" t="s">
        <v>104</v>
      </c>
      <c r="X33" s="337" t="s">
        <v>104</v>
      </c>
      <c r="Y33" s="24"/>
      <c r="Z33" s="24"/>
      <c r="AA33" s="24"/>
      <c r="AB33" s="24"/>
      <c r="AC33" s="24"/>
      <c r="AD33" s="24"/>
      <c r="AE33" s="24"/>
      <c r="AF33" s="24"/>
      <c r="AG33" s="201" t="s">
        <v>351</v>
      </c>
      <c r="AH33" s="239" t="s">
        <v>99</v>
      </c>
      <c r="AI33" s="9" t="str">
        <f t="shared" si="17"/>
        <v>⚠</v>
      </c>
      <c r="AJ33" s="238" t="str" cm="1">
        <f t="array" ref="AJ33">IF(OR($I33="",$N33="")," ",_xlfn.IFS($AH33=""," ",$AG33=""," ",AO33=""," ",AO33=" "," ",AND($AH33&lt;&gt;"",$AH33&lt;&gt;" ",$AG33&lt;&gt;"",$AG33&lt;&gt;" ",AO33&lt;&gt;"",AO33&lt;&gt;" "),IF($AH33=$AG33,SUM(AO33,IF(OR(AN33="",AN33=" ",AM33="Included"),0,AN33)),VLOOKUP(_xlfn.CONCAT($AG33,"/",$AH33),Currencies!$C$73:$D$955,2,FALSE)*SUM(AO33,IF(OR(AN33="",AN33=" ",AM33="Included"),0,AN33)))))</f>
        <v xml:space="preserve"> </v>
      </c>
      <c r="AK33" s="238"/>
      <c r="AL33" s="262"/>
      <c r="AM33" s="331"/>
      <c r="AN33" s="333" t="s">
        <v>98</v>
      </c>
      <c r="AO33" s="332" t="s">
        <v>98</v>
      </c>
      <c r="AP33" s="25" t="str">
        <f>IFERROR(IF(OR($I33="",$N33=""),"",'Units of measurement'!$A$2),"")</f>
        <v>/container</v>
      </c>
      <c r="AQ33" s="253"/>
      <c r="AR33" s="253"/>
      <c r="AS33" s="17"/>
      <c r="AT33" s="170"/>
      <c r="AU33" s="170"/>
      <c r="AV33" s="170" t="s">
        <v>98</v>
      </c>
      <c r="AW33" s="201" t="s">
        <v>351</v>
      </c>
      <c r="AX33" s="239" t="s">
        <v>99</v>
      </c>
      <c r="AY33" s="9" t="str">
        <f t="shared" si="24"/>
        <v>⚠</v>
      </c>
      <c r="AZ33" s="238" t="str" cm="1">
        <f t="array" ref="AZ33">IF(OR($I33="",$N33="")," ",_xlfn.IFS($AX33=""," ",$AW33=""," ",BC33=""," ",BC33=" "," ",AND($AX33&lt;&gt;"",$AX33&lt;&gt;" ",$AW33&lt;&gt;"",$AW33&lt;&gt;" ",BC33&lt;&gt;"",BC33&lt;&gt;" "),IF($AX33=$AW33,BC33,BC33/VLOOKUP(_xlfn.CONCAT($AX33,"/",$AW33),Currencies!$C$73:$D$955,2,FALSE))))</f>
        <v xml:space="preserve"> </v>
      </c>
      <c r="BA33" s="238"/>
      <c r="BB33" s="238"/>
      <c r="BC33" s="8" t="s">
        <v>98</v>
      </c>
      <c r="BD33" s="25" t="str">
        <f>IFERROR(IF(OR($I33="",$N33=""),"",'Units of measurement'!$A$2),"")</f>
        <v>/container</v>
      </c>
      <c r="BE33" s="9" t="str">
        <f t="shared" si="27"/>
        <v>⚠</v>
      </c>
      <c r="BF33" s="238" t="str" cm="1">
        <f t="array" ref="BF33">IF(OR($I33="",$N33="")," ",_xlfn.IFS($AX33=""," ",$AW33=""," ",BI33=""," ",BI33=" "," ",AND($AX33&lt;&gt;"",$AX33&lt;&gt;" ",$AW33&lt;&gt;"",$AW33&lt;&gt;" ",BI33&lt;&gt;"",BI33&lt;&gt;" "),IF($AX33=$AW33,BI33,BI33/VLOOKUP(_xlfn.CONCAT($AX33,"/",$AW33),Currencies!$C$73:$D$955,2,FALSE))))</f>
        <v xml:space="preserve"> </v>
      </c>
      <c r="BG33" s="238"/>
      <c r="BH33" s="238"/>
      <c r="BI33" s="8" t="s">
        <v>98</v>
      </c>
      <c r="BJ33" s="25" t="str">
        <f>IFERROR(IF(OR($I33="",$N33=""),"",'Units of measurement'!$A$2),"")</f>
        <v>/container</v>
      </c>
      <c r="BK33" s="9" t="str">
        <f t="shared" si="30"/>
        <v>⚠</v>
      </c>
      <c r="BL33" s="238" t="str" cm="1">
        <f t="array" ref="BL33">IF(OR($I33="",$N33="")," ",_xlfn.IFS($AX33=""," ",$AW33=""," ",BO33=""," ",BO33=" "," ",AND($AX33&lt;&gt;"",$AX33&lt;&gt;" ",$AW33&lt;&gt;"",$AW33&lt;&gt;" ",BO33&lt;&gt;"",BO33&lt;&gt;" "),IF($AX33=$AW33,BO33,BO33/VLOOKUP(_xlfn.CONCAT($AX33,"/",$AW33),Currencies!$C$73:$D$955,2,FALSE))))</f>
        <v xml:space="preserve"> </v>
      </c>
      <c r="BM33" s="238"/>
      <c r="BN33" s="238"/>
      <c r="BO33" s="8" t="s">
        <v>98</v>
      </c>
      <c r="BP33" s="25" t="str">
        <f>IFERROR(IF(OR($I33="",$N33=""),"",'Units of measurement'!$A$2),"")</f>
        <v>/container</v>
      </c>
      <c r="BQ33" s="9" t="str">
        <f t="shared" si="33"/>
        <v>⚠</v>
      </c>
      <c r="BR33" s="238" t="str" cm="1">
        <f t="array" ref="BR33">IF(OR($I33="",$N33="")," ",_xlfn.IFS($AX33=""," ",$AW33=""," ",BU33=""," ",BU33=" "," ",AND($AX33&lt;&gt;"",$AX33&lt;&gt;" ",$AW33&lt;&gt;"",$AW33&lt;&gt;" ",BU33&lt;&gt;"",BU33&lt;&gt;" "),IF($AX33=$AW33,BU33,BU33/VLOOKUP(_xlfn.CONCAT($AX33,"/",$AW33),Currencies!$C$73:$D$955,2,FALSE))))</f>
        <v xml:space="preserve"> </v>
      </c>
      <c r="BS33" s="238"/>
      <c r="BT33" s="238"/>
      <c r="BU33" s="8" t="s">
        <v>98</v>
      </c>
      <c r="BV33" s="25" t="str">
        <f>IFERROR(IF(OR($I33="",$N33=""),"",'Units of measurement'!$A$2),"")</f>
        <v>/container</v>
      </c>
      <c r="BW33" s="9" t="str">
        <f t="shared" si="36"/>
        <v>⚠</v>
      </c>
      <c r="BX33" s="238" t="str" cm="1">
        <f t="array" ref="BX33">IF(OR($I33="",$N33="")," ",_xlfn.IFS($AX33=""," ",$AW33=""," ",CA33=""," ",CA33=" "," ",AND($AX33&lt;&gt;"",$AX33&lt;&gt;" ",$AW33&lt;&gt;"",$AW33&lt;&gt;" ",CA33&lt;&gt;"",CA33&lt;&gt;" "),IF($AX33=$AW33,CA33,CA33/VLOOKUP(_xlfn.CONCAT($AX33,"/",$AW33),Currencies!$C$73:$D$955,2,FALSE))))</f>
        <v xml:space="preserve"> </v>
      </c>
      <c r="BY33" s="238"/>
      <c r="BZ33" s="238"/>
      <c r="CA33" s="8" t="s">
        <v>98</v>
      </c>
      <c r="CB33" s="25" t="str">
        <f>IFERROR(IF(OR($I33="",$N33=""),"",'Units of measurement'!$A$2),"")</f>
        <v>/container</v>
      </c>
      <c r="CC33" s="9" t="str">
        <f t="shared" si="39"/>
        <v>⚠</v>
      </c>
      <c r="CD33" s="238" t="str" cm="1">
        <f t="array" ref="CD33">IF(OR($I33="",$N33="")," ",_xlfn.IFS($AX33=""," ",$AW33=""," ",CG33=""," ",CG33=" "," ",AND($AX33&lt;&gt;"",$AX33&lt;&gt;" ",$AW33&lt;&gt;"",$AW33&lt;&gt;" ",CG33&lt;&gt;"",CG33&lt;&gt;" "),IF($AX33=$AW33,CG33,CG33/VLOOKUP(_xlfn.CONCAT($AX33,"/",$AW33),Currencies!$C$73:$D$955,2,FALSE))))</f>
        <v xml:space="preserve"> </v>
      </c>
      <c r="CE33" s="238"/>
      <c r="CF33" s="238"/>
      <c r="CG33" s="8" t="s">
        <v>98</v>
      </c>
      <c r="CH33" s="25" t="str">
        <f>IFERROR(IF(OR($I33="",$N33=""),"",'Units of measurement'!$A$2),"")</f>
        <v>/container</v>
      </c>
      <c r="CI33" s="9" t="str">
        <f t="shared" si="42"/>
        <v>⚠</v>
      </c>
      <c r="CJ33" s="238" t="str" cm="1">
        <f t="array" ref="CJ33">IF(OR($I33="",$N33="")," ",_xlfn.IFS($AX33=""," ",$AW33=""," ",CM33=""," ",CM33=" "," ",AND($AX33&lt;&gt;"",$AX33&lt;&gt;" ",$AW33&lt;&gt;"",$AW33&lt;&gt;" ",CM33&lt;&gt;"",CM33&lt;&gt;" "),IF($AX33=$AW33,CM33,CM33/VLOOKUP(_xlfn.CONCAT($AX33,"/",$AW33),Currencies!$C$73:$D$955,2,FALSE))))</f>
        <v xml:space="preserve"> </v>
      </c>
      <c r="CK33" s="238"/>
      <c r="CL33" s="238"/>
      <c r="CM33" s="8" t="s">
        <v>98</v>
      </c>
      <c r="CN33" s="25" t="str">
        <f>IFERROR(IF(OR($I33="",$N33=""),"",'Units of measurement'!$A$2),"")</f>
        <v>/container</v>
      </c>
      <c r="CO33" s="253"/>
      <c r="CP33" s="253"/>
      <c r="CQ33" s="194"/>
      <c r="CR33" s="9" t="str">
        <f t="shared" si="47"/>
        <v>⚠</v>
      </c>
      <c r="CS33" s="238" t="str" cm="1">
        <f t="array" ref="CS33">IF(OR($I33="",$N33="")," ",_xlfn.IFS($AX33=""," ",$AW33=""," ",CV33=""," ",CV33=" "," ",AND($AX33&lt;&gt;"",$AX33&lt;&gt;" ",$AW33&lt;&gt;"",$AW33&lt;&gt;" ",CV33&lt;&gt;"",CV33&lt;&gt;" "),IF($AX33=$AW33,CV33,CV33/VLOOKUP(_xlfn.CONCAT($AX33,"/",$AW33),Currencies!$C$73:$D$955,2,FALSE))))</f>
        <v xml:space="preserve"> </v>
      </c>
      <c r="CT33" s="238"/>
      <c r="CU33" s="238"/>
      <c r="CV33" s="8" t="s">
        <v>98</v>
      </c>
      <c r="CW33" s="25" t="str">
        <f>IFERROR(IF(OR($I33="",$N33=""),"",'Units of measurement'!$A$2),"")</f>
        <v>/container</v>
      </c>
      <c r="CX33" s="11" t="str">
        <f t="shared" si="50"/>
        <v>⚠</v>
      </c>
      <c r="CY33" s="254"/>
      <c r="CZ33" s="254"/>
      <c r="DA33" s="10" t="s">
        <v>98</v>
      </c>
      <c r="DB33" s="9" t="str">
        <f t="shared" si="53"/>
        <v/>
      </c>
      <c r="DC33" s="252"/>
      <c r="DD33" s="252"/>
      <c r="DE33" s="8" t="s">
        <v>98</v>
      </c>
      <c r="DF33" s="256"/>
      <c r="DG33" s="256"/>
      <c r="DH33" s="164"/>
      <c r="DI33" s="257"/>
      <c r="DJ33" s="257"/>
      <c r="DK33" s="17"/>
      <c r="DL33" s="9" t="str">
        <f t="shared" si="60"/>
        <v/>
      </c>
      <c r="DM33" s="252"/>
      <c r="DN33" s="252"/>
      <c r="DO33" s="8" t="s">
        <v>98</v>
      </c>
      <c r="DP33" s="256"/>
      <c r="DQ33" s="256"/>
      <c r="DR33" s="164"/>
      <c r="DS33" s="257"/>
      <c r="DT33" s="257"/>
      <c r="DU33" s="17"/>
      <c r="DV33" s="201" t="str">
        <f t="shared" si="67"/>
        <v>USD</v>
      </c>
      <c r="DW33" s="239" t="s">
        <v>99</v>
      </c>
      <c r="DX33" s="11" t="str">
        <f t="shared" si="68"/>
        <v>⚠</v>
      </c>
      <c r="DY33" s="254"/>
      <c r="DZ33" s="254"/>
      <c r="EA33" s="15"/>
      <c r="EB33" s="11" t="str">
        <f t="shared" si="71"/>
        <v>⚠</v>
      </c>
      <c r="EC33" s="254"/>
      <c r="ED33" s="254"/>
      <c r="EE33" s="16"/>
      <c r="EF33" s="9" t="str">
        <f t="shared" si="74"/>
        <v>⚠</v>
      </c>
      <c r="EG33" s="252"/>
      <c r="EH33" s="252"/>
      <c r="EI33" s="33"/>
      <c r="EJ33" s="33"/>
      <c r="EK33" s="33"/>
      <c r="EL33" s="33"/>
      <c r="EM33" s="14"/>
      <c r="EN33" s="14"/>
      <c r="EO33" s="35"/>
      <c r="EP33" s="11" t="str">
        <f t="shared" si="81"/>
        <v>⚠</v>
      </c>
      <c r="EQ33" s="254"/>
      <c r="ER33" s="254"/>
      <c r="ES33" s="12" t="s">
        <v>98</v>
      </c>
      <c r="ET33" s="199" t="s">
        <v>98</v>
      </c>
      <c r="EU33" s="9" t="str">
        <f t="shared" si="84"/>
        <v>⚠</v>
      </c>
      <c r="EV33" s="259"/>
      <c r="EW33" s="259"/>
      <c r="EX33" s="166" t="s">
        <v>98</v>
      </c>
      <c r="EY33" s="9" t="str">
        <f t="shared" si="87"/>
        <v>⚠</v>
      </c>
      <c r="EZ33" s="254"/>
      <c r="FA33" s="254"/>
      <c r="FB33" s="23"/>
      <c r="FC33" s="260"/>
      <c r="FD33" s="260"/>
      <c r="FE33" s="29"/>
      <c r="FF33" s="29"/>
      <c r="FG33" s="29"/>
      <c r="FH33" s="29"/>
      <c r="FI33" s="200" t="s">
        <v>100</v>
      </c>
      <c r="FJ33" s="9" t="str">
        <f t="shared" si="94"/>
        <v>⚠</v>
      </c>
      <c r="FK33" s="259"/>
      <c r="FL33" s="259"/>
      <c r="FM33" s="12" t="s">
        <v>98</v>
      </c>
      <c r="FN33" s="26" t="s">
        <v>98</v>
      </c>
      <c r="FO33" s="28" t="s">
        <v>98</v>
      </c>
      <c r="FP33" s="339" t="s">
        <v>98</v>
      </c>
      <c r="FQ33" s="339" t="s">
        <v>98</v>
      </c>
      <c r="FR33" s="9" t="str">
        <f t="shared" si="97"/>
        <v>⚠</v>
      </c>
      <c r="FS33" s="238" t="str" cm="1">
        <f t="array" ref="FS33">IF(OR($I33="",$N33="")," ",_xlfn.IFS($DW33=""," ",$DV33=""," ",FV33=""," ",FV33=" "," ",AND($DW33&lt;&gt;"",$DW33&lt;&gt;" ",$DV33&lt;&gt;"",$DV33&lt;&gt;" ",FV33&lt;&gt;"",FV33&lt;&gt;" "),IF($DW33=$DV33,FV33,FV33/VLOOKUP(_xlfn.CONCAT($DW33,"/",$DV33),Currencies!$C$73:$D$955,2,FALSE))))</f>
        <v xml:space="preserve"> </v>
      </c>
      <c r="FT33" s="238"/>
      <c r="FU33" s="238"/>
      <c r="FV33" s="8" t="s">
        <v>98</v>
      </c>
      <c r="FW33" s="25" t="s">
        <v>2549</v>
      </c>
      <c r="FX33" s="9" t="str">
        <f t="shared" si="100"/>
        <v>⚠</v>
      </c>
      <c r="FY33" s="259"/>
      <c r="FZ33" s="259"/>
      <c r="GA33" s="12" t="s">
        <v>98</v>
      </c>
      <c r="GB33" s="26" t="s">
        <v>98</v>
      </c>
      <c r="GC33" s="28" t="s">
        <v>98</v>
      </c>
      <c r="GD33" s="339" t="s">
        <v>98</v>
      </c>
      <c r="GE33" s="339" t="s">
        <v>98</v>
      </c>
      <c r="GF33" s="9" t="str">
        <f t="shared" si="103"/>
        <v>⚠</v>
      </c>
      <c r="GG33" s="238" t="str" cm="1">
        <f t="array" ref="GG33">IF(OR($I33="",$N33="")," ",_xlfn.IFS($DW33=""," ",$DV33=""," ",GJ33=""," ",GJ33=" "," ",AND($DW33&lt;&gt;"",$DW33&lt;&gt;" ",$DV33&lt;&gt;"",$DV33&lt;&gt;" ",GJ33&lt;&gt;"",GJ33&lt;&gt;" "),IF($DW33=$DV33,GJ33,GJ33/VLOOKUP(_xlfn.CONCAT($DW33,"/",$DV33),Currencies!$C$73:$D$955,2,FALSE))))</f>
        <v xml:space="preserve"> </v>
      </c>
      <c r="GH33" s="238"/>
      <c r="GI33" s="238"/>
      <c r="GJ33" s="8" t="s">
        <v>98</v>
      </c>
      <c r="GK33" s="25" t="s">
        <v>2549</v>
      </c>
      <c r="GL33" s="11" t="str">
        <f t="shared" si="106"/>
        <v>⚠</v>
      </c>
      <c r="GM33" s="238" t="str" cm="1">
        <f t="array" ref="GM33">IF(OR($I33="",$N33="")," ",_xlfn.IFS($DW33=""," ",$DV33=""," ",GP33=""," ",GP33=" "," ",AND($DW33&lt;&gt;"",$DW33&lt;&gt;" ",$DV33&lt;&gt;"",$DV33&lt;&gt;" ",GP33&lt;&gt;"",GP33&lt;&gt;" "),IF($DW33=$DV33,GP33,GP33/VLOOKUP(_xlfn.CONCAT($DW33,"/",$DV33),Currencies!$C$73:$D$955,2,FALSE))))</f>
        <v xml:space="preserve"> </v>
      </c>
      <c r="GN33" s="238"/>
      <c r="GO33" s="238"/>
      <c r="GP33" s="8" t="s">
        <v>98</v>
      </c>
      <c r="GQ33" s="25" t="str">
        <f>IFERROR(IF(OR($I33="",$N33=""),"",'Units of measurement'!$A$2),"")</f>
        <v>/container</v>
      </c>
      <c r="GR33" s="253"/>
      <c r="GS33" s="253"/>
      <c r="GT33" s="31" t="s">
        <v>98</v>
      </c>
      <c r="GU33" s="261"/>
      <c r="GV33" s="261"/>
      <c r="GW33" s="32" t="s">
        <v>98</v>
      </c>
      <c r="GX33" s="11" t="str">
        <f t="shared" si="113"/>
        <v>⚠</v>
      </c>
      <c r="GY33" s="238" t="str" cm="1">
        <f t="array" ref="GY33">IF(OR($I33="",$N33="")," ",_xlfn.IFS($DW33=""," ",$DV33=""," ",HE33=""," ",HE33=" "," ",AND($DW33&lt;&gt;"",$DW33&lt;&gt;" ",$DV33&lt;&gt;"",$DV33&lt;&gt;" ",HE33&lt;&gt;"",HE33&lt;&gt;" "),IF($DW33=$DV33,HE33,HE33/VLOOKUP(_xlfn.CONCAT($DW33,"/",$DV33),Currencies!$C$73:$D$955,2,FALSE))))</f>
        <v xml:space="preserve"> </v>
      </c>
      <c r="GZ33" s="262"/>
      <c r="HA33" s="262"/>
      <c r="HB33" s="15"/>
      <c r="HC33" s="15"/>
      <c r="HD33" s="15"/>
      <c r="HE33" s="8" t="s">
        <v>98</v>
      </c>
      <c r="HF33" s="255"/>
      <c r="HG33" s="255"/>
      <c r="HH33" s="25" t="str">
        <f>IFERROR(IF(OR($I33="",$N33=""),"",'Units of measurement'!$A$2),"")</f>
        <v>/container</v>
      </c>
      <c r="HI33" s="253"/>
      <c r="HJ33" s="253"/>
      <c r="HK33" s="31" t="str">
        <f t="shared" si="122"/>
        <v xml:space="preserve"> </v>
      </c>
      <c r="HL33" s="261"/>
      <c r="HM33" s="261"/>
      <c r="HN33" s="32" t="str">
        <f t="shared" si="125"/>
        <v xml:space="preserve"> </v>
      </c>
      <c r="HO33" s="11" t="str">
        <f t="shared" si="126"/>
        <v>⚠</v>
      </c>
      <c r="HP33" s="238" t="str" cm="1">
        <f t="array" ref="HP33">IF(OR($I33="",$N33="")," ",_xlfn.IFS($DW33=""," ",$DV33=""," ",HV33=""," ",HV33=" "," ",AND($DW33&lt;&gt;"",$DW33&lt;&gt;" ",$DV33&lt;&gt;"",$DV33&lt;&gt;" ",HV33&lt;&gt;"",HV33&lt;&gt;" "),IF($DW33=$DV33,HV33,HV33/VLOOKUP(_xlfn.CONCAT($DW33,"/",$DV33),Currencies!$C$73:$D$955,2,FALSE))))</f>
        <v xml:space="preserve"> </v>
      </c>
      <c r="HQ33" s="262"/>
      <c r="HR33" s="262"/>
      <c r="HS33" s="15"/>
      <c r="HT33" s="15"/>
      <c r="HU33" s="15"/>
      <c r="HV33" s="8" t="s">
        <v>98</v>
      </c>
      <c r="HW33" s="255"/>
      <c r="HX33" s="255"/>
      <c r="HY33" s="25" t="str">
        <f>IFERROR(IF(OR($I33="",$N33=""),"",'Units of measurement'!$A$2),"")</f>
        <v>/container</v>
      </c>
      <c r="HZ33" s="253"/>
      <c r="IA33" s="253"/>
      <c r="IB33" s="31" t="str">
        <f t="shared" si="135"/>
        <v xml:space="preserve"> </v>
      </c>
      <c r="IC33" s="261"/>
      <c r="ID33" s="261"/>
      <c r="IE33" s="32" t="str">
        <f t="shared" si="138"/>
        <v xml:space="preserve"> </v>
      </c>
      <c r="IF33" s="9" t="str">
        <f t="shared" si="139"/>
        <v/>
      </c>
      <c r="IG33" s="252"/>
      <c r="IH33" s="252"/>
      <c r="II33" s="8" t="s">
        <v>98</v>
      </c>
      <c r="IJ33" s="256"/>
      <c r="IK33" s="256"/>
      <c r="IL33" s="164"/>
      <c r="IM33" s="257"/>
      <c r="IN33" s="257"/>
      <c r="IO33" s="17"/>
      <c r="IP33" s="9" t="str">
        <f t="shared" si="146"/>
        <v/>
      </c>
      <c r="IQ33" s="252"/>
      <c r="IR33" s="252"/>
      <c r="IS33" s="8" t="s">
        <v>98</v>
      </c>
      <c r="IT33" s="256"/>
      <c r="IU33" s="256"/>
      <c r="IV33" s="164"/>
      <c r="IW33" s="257"/>
      <c r="IX33" s="257"/>
      <c r="IY33" s="19"/>
      <c r="IZ33" s="201" t="s">
        <v>891</v>
      </c>
      <c r="JA33" s="239" t="s">
        <v>99</v>
      </c>
      <c r="JB33" s="9" t="str">
        <f t="shared" si="186"/>
        <v>⚠</v>
      </c>
      <c r="JC33" s="238" t="str" cm="1">
        <f t="array" ref="JC33">IF(OR($I33="",$N33="")," ",_xlfn.IFS($JA33=""," ",$IZ33=""," ",JF33=""," ",JF33=" "," ",AND($JA33&lt;&gt;"",$JA33&lt;&gt;" ",$IZ33&lt;&gt;"",$IZ33&lt;&gt;" ",JF33&lt;&gt;"",JF33&lt;&gt;" "),IF($JA33=$IZ33,JF33,JF33/VLOOKUP(_xlfn.CONCAT($JA33,"/",$IZ33),Currencies!$C$73:$D$955,2,FALSE))))</f>
        <v xml:space="preserve"> </v>
      </c>
      <c r="JD33" s="238"/>
      <c r="JE33" s="238"/>
      <c r="JF33" s="8" t="s">
        <v>98</v>
      </c>
      <c r="JG33" s="25" t="str">
        <f>IFERROR(IF(OR($I33="",$N33=""),"",'Units of measurement'!$A$2),"")</f>
        <v>/container</v>
      </c>
      <c r="JH33" s="9" t="str">
        <f t="shared" si="187"/>
        <v>⚠</v>
      </c>
      <c r="JI33" s="238" t="str" cm="1">
        <f t="array" ref="JI33">IF(OR($I33="",$N33="")," ",_xlfn.IFS($JA33=""," ",$IZ33=""," ",JL33=""," ",JL33=" "," ",AND($JA33&lt;&gt;"",$JA33&lt;&gt;" ",$IZ33&lt;&gt;"",$IZ33&lt;&gt;" ",JL33&lt;&gt;"",JL33&lt;&gt;" "),IF($JA33=$IZ33,JL33,JL33/VLOOKUP(_xlfn.CONCAT($JA33,"/",$IZ33),Currencies!$C$73:$D$955,2,FALSE))))</f>
        <v xml:space="preserve"> </v>
      </c>
      <c r="JJ33" s="238"/>
      <c r="JK33" s="238"/>
      <c r="JL33" s="8" t="s">
        <v>98</v>
      </c>
      <c r="JM33" s="25" t="str">
        <f>IFERROR(IF(OR($I33="",$N33=""),"",'Units of measurement'!$A$2),"")</f>
        <v>/container</v>
      </c>
      <c r="JN33" s="9" t="str">
        <f t="shared" si="188"/>
        <v>⚠</v>
      </c>
      <c r="JO33" s="238" t="str" cm="1">
        <f t="array" ref="JO33">IF(OR($I33="",$N33="")," ",_xlfn.IFS($JA33=""," ",$IZ33=""," ",JR33=""," ",JR33=" "," ",AND($JA33&lt;&gt;"",$JA33&lt;&gt;" ",$IZ33&lt;&gt;"",$IZ33&lt;&gt;" ",JR33&lt;&gt;"",JR33&lt;&gt;" "),IF($JA33=$IZ33,JR33,JR33/VLOOKUP(_xlfn.CONCAT($JA33,"/",$IZ33),Currencies!$C$73:$D$955,2,FALSE))))</f>
        <v xml:space="preserve"> </v>
      </c>
      <c r="JP33" s="238"/>
      <c r="JQ33" s="238"/>
      <c r="JR33" s="8" t="s">
        <v>98</v>
      </c>
      <c r="JS33" s="25" t="str">
        <f>IFERROR(IF(OR($I33="",$N33=""),"",'Units of measurement'!$A$2),"")</f>
        <v>/container</v>
      </c>
      <c r="JT33" s="9" t="str">
        <f t="shared" si="189"/>
        <v>⚠</v>
      </c>
      <c r="JU33" s="238" t="str" cm="1">
        <f t="array" ref="JU33">IF(OR($I33="",$N33="")," ",_xlfn.IFS($JA33=""," ",$IZ33=""," ",JX33=""," ",JX33=" "," ",AND($JA33&lt;&gt;"",$JA33&lt;&gt;" ",$IZ33&lt;&gt;"",$IZ33&lt;&gt;" ",JX33&lt;&gt;"",JX33&lt;&gt;" "),IF($JA33=$IZ33,JX33,JX33/VLOOKUP(_xlfn.CONCAT($JA33,"/",$IZ33),Currencies!$C$73:$D$955,2,FALSE))))</f>
        <v xml:space="preserve"> </v>
      </c>
      <c r="JV33" s="238"/>
      <c r="JW33" s="238"/>
      <c r="JX33" s="8" t="s">
        <v>98</v>
      </c>
      <c r="JY33" s="25" t="str">
        <f>IFERROR(IF(OR($I33="",$N33=""),"",'Units of measurement'!$A$2),"")</f>
        <v>/container</v>
      </c>
      <c r="JZ33" s="9" t="str">
        <f t="shared" si="190"/>
        <v>⚠</v>
      </c>
      <c r="KA33" s="238" t="str" cm="1">
        <f t="array" ref="KA33">IF(OR($I33="",$N33="")," ",_xlfn.IFS($JA33=""," ",$IZ33=""," ",KD33=""," ",KD33=" "," ",AND($JA33&lt;&gt;"",$JA33&lt;&gt;" ",$IZ33&lt;&gt;"",$IZ33&lt;&gt;" ",KD33&lt;&gt;"",KD33&lt;&gt;" "),IF($JA33=$IZ33,KD33,KD33/VLOOKUP(_xlfn.CONCAT($JA33,"/",$IZ33),Currencies!$C$73:$D$955,2,FALSE))))</f>
        <v xml:space="preserve"> </v>
      </c>
      <c r="KB33" s="238"/>
      <c r="KC33" s="238"/>
      <c r="KD33" s="8" t="s">
        <v>98</v>
      </c>
      <c r="KE33" s="25" t="str">
        <f>IFERROR(IF(OR($I33="",$N33=""),"",'Units of measurement'!$A$2),"")</f>
        <v>/container</v>
      </c>
      <c r="KF33" s="11" t="str">
        <f t="shared" si="191"/>
        <v>⚠</v>
      </c>
      <c r="KG33" s="254"/>
      <c r="KH33" s="254"/>
      <c r="KI33" s="10" t="s">
        <v>98</v>
      </c>
      <c r="KJ33" s="9" t="str">
        <f t="shared" si="165"/>
        <v/>
      </c>
      <c r="KK33" s="252"/>
      <c r="KL33" s="252"/>
      <c r="KM33" s="8" t="s">
        <v>98</v>
      </c>
      <c r="KN33" s="256"/>
      <c r="KO33" s="256"/>
      <c r="KP33" s="164"/>
      <c r="KQ33" s="257"/>
      <c r="KR33" s="257"/>
      <c r="KS33" s="17"/>
      <c r="KT33" s="9" t="str">
        <f t="shared" si="172"/>
        <v/>
      </c>
      <c r="KU33" s="252"/>
      <c r="KV33" s="252"/>
      <c r="KW33" s="8" t="s">
        <v>98</v>
      </c>
      <c r="KX33" s="256"/>
      <c r="KY33" s="256"/>
      <c r="KZ33" s="164"/>
      <c r="LA33" s="257"/>
      <c r="LB33" s="257"/>
      <c r="LC33" s="19"/>
      <c r="LD33" s="201" t="s">
        <v>891</v>
      </c>
      <c r="LE33" s="239" t="s">
        <v>99</v>
      </c>
      <c r="LF33" s="9" t="str">
        <f t="shared" si="192"/>
        <v>⚠</v>
      </c>
      <c r="LG33" s="238" t="str" cm="1">
        <f t="array" ref="LG33">IF(OR($I33="",$N33="")," ",_xlfn.IFS($AH33=""," ",$AG33=""," ",LL33=""," ",LL33=" "," ",AND($AH33&lt;&gt;"",$AH33&lt;&gt;" ",$AG33&lt;&gt;"",$AG33&lt;&gt;" ",LL33&lt;&gt;"",LL33&lt;&gt;" "),IF($AH33=$AG33,SUM(LL33,IF(OR(LK33="",LK33=" ",LJ33="Included"),0,LK33)),SUM(LL33,IF(OR(LK33="",LK33=" ",LJ33="Included"),0,LK33))/VLOOKUP(_xlfn.CONCAT($AH33,"/",$AG33),Currencies!$C$73:$D$955,2,FALSE))))</f>
        <v xml:space="preserve"> </v>
      </c>
      <c r="LH33" s="238"/>
      <c r="LI33" s="262"/>
      <c r="LJ33" s="331"/>
      <c r="LK33" s="333" t="s">
        <v>98</v>
      </c>
      <c r="LL33" s="332" t="s">
        <v>98</v>
      </c>
      <c r="LM33" s="25" t="str">
        <f>IFERROR(IF(OR($I33="",$N33=""),"",'Units of measurement'!$A$2),"")</f>
        <v>/container</v>
      </c>
      <c r="LN33" s="253"/>
      <c r="LO33" s="253"/>
      <c r="LP33" s="17"/>
      <c r="LQ33" s="170"/>
      <c r="LR33" s="170"/>
      <c r="LS33" s="170" t="s">
        <v>98</v>
      </c>
    </row>
    <row r="34" spans="1:331" ht="15" hidden="1" customHeight="1" x14ac:dyDescent="0.2">
      <c r="A34" s="46">
        <v>1298</v>
      </c>
      <c r="B34" s="250">
        <f>ROW()</f>
        <v>34</v>
      </c>
      <c r="C34" s="41" t="s">
        <v>2523</v>
      </c>
      <c r="D34" s="41" t="s">
        <v>2523</v>
      </c>
      <c r="E34" s="41" t="s">
        <v>2523</v>
      </c>
      <c r="F34" s="55" t="s">
        <v>2286</v>
      </c>
      <c r="G34" s="42" t="s">
        <v>2508</v>
      </c>
      <c r="H34" s="43" t="s">
        <v>172</v>
      </c>
      <c r="I34" s="353" t="s">
        <v>349</v>
      </c>
      <c r="J34" s="357"/>
      <c r="K34" s="47" t="s">
        <v>2293</v>
      </c>
      <c r="L34" s="48" t="s">
        <v>2321</v>
      </c>
      <c r="M34" s="49" t="s">
        <v>172</v>
      </c>
      <c r="N34" s="356" t="s">
        <v>907</v>
      </c>
      <c r="O34" s="50" t="s">
        <v>2464</v>
      </c>
      <c r="P34" s="47" t="s">
        <v>2357</v>
      </c>
      <c r="Q34" s="48" t="s">
        <v>104</v>
      </c>
      <c r="R34" s="51" t="s">
        <v>95</v>
      </c>
      <c r="S34" s="52">
        <v>12</v>
      </c>
      <c r="T34" s="53">
        <f>IFERROR(IF(OR(R34="",S34=""),"",('FCL (No min.)'!S34*VLOOKUP('FCL (No min.)'!R34,containertype_table[#All],2,FALSE))),"")</f>
        <v>12</v>
      </c>
      <c r="U34" s="56">
        <v>10000</v>
      </c>
      <c r="V34" s="55" t="s">
        <v>2498</v>
      </c>
      <c r="W34" s="248" t="s">
        <v>104</v>
      </c>
      <c r="X34" s="337" t="s">
        <v>104</v>
      </c>
      <c r="Y34" s="24"/>
      <c r="Z34" s="24"/>
      <c r="AA34" s="24"/>
      <c r="AB34" s="24"/>
      <c r="AC34" s="24"/>
      <c r="AD34" s="24"/>
      <c r="AE34" s="24"/>
      <c r="AF34" s="24"/>
      <c r="AG34" s="201" t="s">
        <v>351</v>
      </c>
      <c r="AH34" s="239" t="s">
        <v>99</v>
      </c>
      <c r="AI34" s="9" t="str">
        <f t="shared" si="17"/>
        <v>⚠</v>
      </c>
      <c r="AJ34" s="238" t="str" cm="1">
        <f t="array" ref="AJ34">IF(OR($I34="",$N34="")," ",_xlfn.IFS($AH34=""," ",$AG34=""," ",AO34=""," ",AO34=" "," ",AND($AH34&lt;&gt;"",$AH34&lt;&gt;" ",$AG34&lt;&gt;"",$AG34&lt;&gt;" ",AO34&lt;&gt;"",AO34&lt;&gt;" "),IF($AH34=$AG34,SUM(AO34,IF(OR(AN34="",AN34=" ",AM34="Included"),0,AN34)),VLOOKUP(_xlfn.CONCAT($AG34,"/",$AH34),Currencies!$C$73:$D$955,2,FALSE)*SUM(AO34,IF(OR(AN34="",AN34=" ",AM34="Included"),0,AN34)))))</f>
        <v xml:space="preserve"> </v>
      </c>
      <c r="AK34" s="238"/>
      <c r="AL34" s="262"/>
      <c r="AM34" s="331"/>
      <c r="AN34" s="333" t="s">
        <v>98</v>
      </c>
      <c r="AO34" s="332" t="s">
        <v>98</v>
      </c>
      <c r="AP34" s="25" t="str">
        <f>IFERROR(IF(OR($I34="",$N34=""),"",'Units of measurement'!$A$2),"")</f>
        <v>/container</v>
      </c>
      <c r="AQ34" s="253"/>
      <c r="AR34" s="253"/>
      <c r="AS34" s="17"/>
      <c r="AT34" s="170"/>
      <c r="AU34" s="170"/>
      <c r="AV34" s="170" t="s">
        <v>98</v>
      </c>
      <c r="AW34" s="201" t="s">
        <v>351</v>
      </c>
      <c r="AX34" s="239" t="s">
        <v>99</v>
      </c>
      <c r="AY34" s="9" t="str">
        <f t="shared" si="24"/>
        <v>⚠</v>
      </c>
      <c r="AZ34" s="238" t="str" cm="1">
        <f t="array" ref="AZ34">IF(OR($I34="",$N34="")," ",_xlfn.IFS($AX34=""," ",$AW34=""," ",BC34=""," ",BC34=" "," ",AND($AX34&lt;&gt;"",$AX34&lt;&gt;" ",$AW34&lt;&gt;"",$AW34&lt;&gt;" ",BC34&lt;&gt;"",BC34&lt;&gt;" "),IF($AX34=$AW34,BC34,BC34/VLOOKUP(_xlfn.CONCAT($AX34,"/",$AW34),Currencies!$C$73:$D$955,2,FALSE))))</f>
        <v xml:space="preserve"> </v>
      </c>
      <c r="BA34" s="238"/>
      <c r="BB34" s="238"/>
      <c r="BC34" s="8" t="s">
        <v>98</v>
      </c>
      <c r="BD34" s="25" t="str">
        <f>IFERROR(IF(OR($I34="",$N34=""),"",'Units of measurement'!$A$2),"")</f>
        <v>/container</v>
      </c>
      <c r="BE34" s="9" t="str">
        <f t="shared" si="27"/>
        <v>⚠</v>
      </c>
      <c r="BF34" s="238" t="str" cm="1">
        <f t="array" ref="BF34">IF(OR($I34="",$N34="")," ",_xlfn.IFS($AX34=""," ",$AW34=""," ",BI34=""," ",BI34=" "," ",AND($AX34&lt;&gt;"",$AX34&lt;&gt;" ",$AW34&lt;&gt;"",$AW34&lt;&gt;" ",BI34&lt;&gt;"",BI34&lt;&gt;" "),IF($AX34=$AW34,BI34,BI34/VLOOKUP(_xlfn.CONCAT($AX34,"/",$AW34),Currencies!$C$73:$D$955,2,FALSE))))</f>
        <v xml:space="preserve"> </v>
      </c>
      <c r="BG34" s="238"/>
      <c r="BH34" s="238"/>
      <c r="BI34" s="8" t="s">
        <v>98</v>
      </c>
      <c r="BJ34" s="25" t="str">
        <f>IFERROR(IF(OR($I34="",$N34=""),"",'Units of measurement'!$A$2),"")</f>
        <v>/container</v>
      </c>
      <c r="BK34" s="9" t="str">
        <f t="shared" si="30"/>
        <v>⚠</v>
      </c>
      <c r="BL34" s="238" t="str" cm="1">
        <f t="array" ref="BL34">IF(OR($I34="",$N34="")," ",_xlfn.IFS($AX34=""," ",$AW34=""," ",BO34=""," ",BO34=" "," ",AND($AX34&lt;&gt;"",$AX34&lt;&gt;" ",$AW34&lt;&gt;"",$AW34&lt;&gt;" ",BO34&lt;&gt;"",BO34&lt;&gt;" "),IF($AX34=$AW34,BO34,BO34/VLOOKUP(_xlfn.CONCAT($AX34,"/",$AW34),Currencies!$C$73:$D$955,2,FALSE))))</f>
        <v xml:space="preserve"> </v>
      </c>
      <c r="BM34" s="238"/>
      <c r="BN34" s="238"/>
      <c r="BO34" s="8" t="s">
        <v>98</v>
      </c>
      <c r="BP34" s="25" t="str">
        <f>IFERROR(IF(OR($I34="",$N34=""),"",'Units of measurement'!$A$2),"")</f>
        <v>/container</v>
      </c>
      <c r="BQ34" s="9" t="str">
        <f t="shared" si="33"/>
        <v>⚠</v>
      </c>
      <c r="BR34" s="238" t="str" cm="1">
        <f t="array" ref="BR34">IF(OR($I34="",$N34="")," ",_xlfn.IFS($AX34=""," ",$AW34=""," ",BU34=""," ",BU34=" "," ",AND($AX34&lt;&gt;"",$AX34&lt;&gt;" ",$AW34&lt;&gt;"",$AW34&lt;&gt;" ",BU34&lt;&gt;"",BU34&lt;&gt;" "),IF($AX34=$AW34,BU34,BU34/VLOOKUP(_xlfn.CONCAT($AX34,"/",$AW34),Currencies!$C$73:$D$955,2,FALSE))))</f>
        <v xml:space="preserve"> </v>
      </c>
      <c r="BS34" s="238"/>
      <c r="BT34" s="238"/>
      <c r="BU34" s="8" t="s">
        <v>98</v>
      </c>
      <c r="BV34" s="25" t="str">
        <f>IFERROR(IF(OR($I34="",$N34=""),"",'Units of measurement'!$A$2),"")</f>
        <v>/container</v>
      </c>
      <c r="BW34" s="9" t="str">
        <f t="shared" si="36"/>
        <v>⚠</v>
      </c>
      <c r="BX34" s="238" t="str" cm="1">
        <f t="array" ref="BX34">IF(OR($I34="",$N34="")," ",_xlfn.IFS($AX34=""," ",$AW34=""," ",CA34=""," ",CA34=" "," ",AND($AX34&lt;&gt;"",$AX34&lt;&gt;" ",$AW34&lt;&gt;"",$AW34&lt;&gt;" ",CA34&lt;&gt;"",CA34&lt;&gt;" "),IF($AX34=$AW34,CA34,CA34/VLOOKUP(_xlfn.CONCAT($AX34,"/",$AW34),Currencies!$C$73:$D$955,2,FALSE))))</f>
        <v xml:space="preserve"> </v>
      </c>
      <c r="BY34" s="238"/>
      <c r="BZ34" s="238"/>
      <c r="CA34" s="8" t="s">
        <v>98</v>
      </c>
      <c r="CB34" s="25" t="str">
        <f>IFERROR(IF(OR($I34="",$N34=""),"",'Units of measurement'!$A$2),"")</f>
        <v>/container</v>
      </c>
      <c r="CC34" s="9" t="str">
        <f t="shared" si="39"/>
        <v>⚠</v>
      </c>
      <c r="CD34" s="238" t="str" cm="1">
        <f t="array" ref="CD34">IF(OR($I34="",$N34="")," ",_xlfn.IFS($AX34=""," ",$AW34=""," ",CG34=""," ",CG34=" "," ",AND($AX34&lt;&gt;"",$AX34&lt;&gt;" ",$AW34&lt;&gt;"",$AW34&lt;&gt;" ",CG34&lt;&gt;"",CG34&lt;&gt;" "),IF($AX34=$AW34,CG34,CG34/VLOOKUP(_xlfn.CONCAT($AX34,"/",$AW34),Currencies!$C$73:$D$955,2,FALSE))))</f>
        <v xml:space="preserve"> </v>
      </c>
      <c r="CE34" s="238"/>
      <c r="CF34" s="238"/>
      <c r="CG34" s="8" t="s">
        <v>98</v>
      </c>
      <c r="CH34" s="25" t="str">
        <f>IFERROR(IF(OR($I34="",$N34=""),"",'Units of measurement'!$A$2),"")</f>
        <v>/container</v>
      </c>
      <c r="CI34" s="9" t="str">
        <f t="shared" si="42"/>
        <v>⚠</v>
      </c>
      <c r="CJ34" s="238" t="str" cm="1">
        <f t="array" ref="CJ34">IF(OR($I34="",$N34="")," ",_xlfn.IFS($AX34=""," ",$AW34=""," ",CM34=""," ",CM34=" "," ",AND($AX34&lt;&gt;"",$AX34&lt;&gt;" ",$AW34&lt;&gt;"",$AW34&lt;&gt;" ",CM34&lt;&gt;"",CM34&lt;&gt;" "),IF($AX34=$AW34,CM34,CM34/VLOOKUP(_xlfn.CONCAT($AX34,"/",$AW34),Currencies!$C$73:$D$955,2,FALSE))))</f>
        <v xml:space="preserve"> </v>
      </c>
      <c r="CK34" s="238"/>
      <c r="CL34" s="238"/>
      <c r="CM34" s="8" t="s">
        <v>98</v>
      </c>
      <c r="CN34" s="25" t="str">
        <f>IFERROR(IF(OR($I34="",$N34=""),"",'Units of measurement'!$A$2),"")</f>
        <v>/container</v>
      </c>
      <c r="CO34" s="253"/>
      <c r="CP34" s="253"/>
      <c r="CQ34" s="194"/>
      <c r="CR34" s="9" t="str">
        <f t="shared" si="47"/>
        <v>⚠</v>
      </c>
      <c r="CS34" s="238" t="str" cm="1">
        <f t="array" ref="CS34">IF(OR($I34="",$N34="")," ",_xlfn.IFS($AX34=""," ",$AW34=""," ",CV34=""," ",CV34=" "," ",AND($AX34&lt;&gt;"",$AX34&lt;&gt;" ",$AW34&lt;&gt;"",$AW34&lt;&gt;" ",CV34&lt;&gt;"",CV34&lt;&gt;" "),IF($AX34=$AW34,CV34,CV34/VLOOKUP(_xlfn.CONCAT($AX34,"/",$AW34),Currencies!$C$73:$D$955,2,FALSE))))</f>
        <v xml:space="preserve"> </v>
      </c>
      <c r="CT34" s="238"/>
      <c r="CU34" s="238"/>
      <c r="CV34" s="8" t="s">
        <v>98</v>
      </c>
      <c r="CW34" s="25" t="str">
        <f>IFERROR(IF(OR($I34="",$N34=""),"",'Units of measurement'!$A$2),"")</f>
        <v>/container</v>
      </c>
      <c r="CX34" s="11" t="str">
        <f t="shared" si="50"/>
        <v>⚠</v>
      </c>
      <c r="CY34" s="254"/>
      <c r="CZ34" s="254"/>
      <c r="DA34" s="10" t="s">
        <v>98</v>
      </c>
      <c r="DB34" s="9" t="str">
        <f t="shared" si="53"/>
        <v/>
      </c>
      <c r="DC34" s="252"/>
      <c r="DD34" s="252"/>
      <c r="DE34" s="8" t="s">
        <v>98</v>
      </c>
      <c r="DF34" s="256"/>
      <c r="DG34" s="256"/>
      <c r="DH34" s="164"/>
      <c r="DI34" s="257"/>
      <c r="DJ34" s="257"/>
      <c r="DK34" s="17"/>
      <c r="DL34" s="9" t="str">
        <f t="shared" si="60"/>
        <v/>
      </c>
      <c r="DM34" s="252"/>
      <c r="DN34" s="252"/>
      <c r="DO34" s="8" t="s">
        <v>98</v>
      </c>
      <c r="DP34" s="256"/>
      <c r="DQ34" s="256"/>
      <c r="DR34" s="164"/>
      <c r="DS34" s="257"/>
      <c r="DT34" s="257"/>
      <c r="DU34" s="17"/>
      <c r="DV34" s="201" t="str">
        <f t="shared" si="67"/>
        <v>USD</v>
      </c>
      <c r="DW34" s="239" t="s">
        <v>99</v>
      </c>
      <c r="DX34" s="11" t="str">
        <f t="shared" si="68"/>
        <v>⚠</v>
      </c>
      <c r="DY34" s="254"/>
      <c r="DZ34" s="254"/>
      <c r="EA34" s="15"/>
      <c r="EB34" s="11" t="str">
        <f t="shared" si="71"/>
        <v>⚠</v>
      </c>
      <c r="EC34" s="254"/>
      <c r="ED34" s="254"/>
      <c r="EE34" s="16"/>
      <c r="EF34" s="9" t="str">
        <f t="shared" si="74"/>
        <v>⚠</v>
      </c>
      <c r="EG34" s="252"/>
      <c r="EH34" s="252"/>
      <c r="EI34" s="33"/>
      <c r="EJ34" s="33"/>
      <c r="EK34" s="33"/>
      <c r="EL34" s="33"/>
      <c r="EM34" s="14"/>
      <c r="EN34" s="14"/>
      <c r="EO34" s="35"/>
      <c r="EP34" s="11" t="str">
        <f t="shared" si="81"/>
        <v>⚠</v>
      </c>
      <c r="EQ34" s="254"/>
      <c r="ER34" s="254"/>
      <c r="ES34" s="12" t="s">
        <v>98</v>
      </c>
      <c r="ET34" s="199" t="s">
        <v>98</v>
      </c>
      <c r="EU34" s="9" t="str">
        <f t="shared" si="84"/>
        <v>⚠</v>
      </c>
      <c r="EV34" s="259"/>
      <c r="EW34" s="259"/>
      <c r="EX34" s="166" t="s">
        <v>98</v>
      </c>
      <c r="EY34" s="9" t="str">
        <f t="shared" si="87"/>
        <v>⚠</v>
      </c>
      <c r="EZ34" s="254"/>
      <c r="FA34" s="254"/>
      <c r="FB34" s="23"/>
      <c r="FC34" s="260"/>
      <c r="FD34" s="260"/>
      <c r="FE34" s="29"/>
      <c r="FF34" s="29"/>
      <c r="FG34" s="29"/>
      <c r="FH34" s="29"/>
      <c r="FI34" s="200" t="s">
        <v>100</v>
      </c>
      <c r="FJ34" s="9" t="str">
        <f t="shared" si="94"/>
        <v>⚠</v>
      </c>
      <c r="FK34" s="259"/>
      <c r="FL34" s="259"/>
      <c r="FM34" s="12" t="s">
        <v>98</v>
      </c>
      <c r="FN34" s="26" t="s">
        <v>98</v>
      </c>
      <c r="FO34" s="28" t="s">
        <v>98</v>
      </c>
      <c r="FP34" s="339" t="s">
        <v>98</v>
      </c>
      <c r="FQ34" s="339" t="s">
        <v>98</v>
      </c>
      <c r="FR34" s="9" t="str">
        <f t="shared" si="97"/>
        <v>⚠</v>
      </c>
      <c r="FS34" s="238" t="str" cm="1">
        <f t="array" ref="FS34">IF(OR($I34="",$N34="")," ",_xlfn.IFS($DW34=""," ",$DV34=""," ",FV34=""," ",FV34=" "," ",AND($DW34&lt;&gt;"",$DW34&lt;&gt;" ",$DV34&lt;&gt;"",$DV34&lt;&gt;" ",FV34&lt;&gt;"",FV34&lt;&gt;" "),IF($DW34=$DV34,FV34,FV34/VLOOKUP(_xlfn.CONCAT($DW34,"/",$DV34),Currencies!$C$73:$D$955,2,FALSE))))</f>
        <v xml:space="preserve"> </v>
      </c>
      <c r="FT34" s="238"/>
      <c r="FU34" s="238"/>
      <c r="FV34" s="8" t="s">
        <v>98</v>
      </c>
      <c r="FW34" s="25" t="s">
        <v>2549</v>
      </c>
      <c r="FX34" s="9" t="str">
        <f t="shared" si="100"/>
        <v>⚠</v>
      </c>
      <c r="FY34" s="259"/>
      <c r="FZ34" s="259"/>
      <c r="GA34" s="12" t="s">
        <v>98</v>
      </c>
      <c r="GB34" s="26" t="s">
        <v>98</v>
      </c>
      <c r="GC34" s="28" t="s">
        <v>98</v>
      </c>
      <c r="GD34" s="339" t="s">
        <v>98</v>
      </c>
      <c r="GE34" s="339" t="s">
        <v>98</v>
      </c>
      <c r="GF34" s="9" t="str">
        <f t="shared" si="103"/>
        <v>⚠</v>
      </c>
      <c r="GG34" s="238" t="str" cm="1">
        <f t="array" ref="GG34">IF(OR($I34="",$N34="")," ",_xlfn.IFS($DW34=""," ",$DV34=""," ",GJ34=""," ",GJ34=" "," ",AND($DW34&lt;&gt;"",$DW34&lt;&gt;" ",$DV34&lt;&gt;"",$DV34&lt;&gt;" ",GJ34&lt;&gt;"",GJ34&lt;&gt;" "),IF($DW34=$DV34,GJ34,GJ34/VLOOKUP(_xlfn.CONCAT($DW34,"/",$DV34),Currencies!$C$73:$D$955,2,FALSE))))</f>
        <v xml:space="preserve"> </v>
      </c>
      <c r="GH34" s="238"/>
      <c r="GI34" s="238"/>
      <c r="GJ34" s="8" t="s">
        <v>98</v>
      </c>
      <c r="GK34" s="25" t="s">
        <v>2549</v>
      </c>
      <c r="GL34" s="11" t="str">
        <f t="shared" si="106"/>
        <v>⚠</v>
      </c>
      <c r="GM34" s="238" t="str" cm="1">
        <f t="array" ref="GM34">IF(OR($I34="",$N34="")," ",_xlfn.IFS($DW34=""," ",$DV34=""," ",GP34=""," ",GP34=" "," ",AND($DW34&lt;&gt;"",$DW34&lt;&gt;" ",$DV34&lt;&gt;"",$DV34&lt;&gt;" ",GP34&lt;&gt;"",GP34&lt;&gt;" "),IF($DW34=$DV34,GP34,GP34/VLOOKUP(_xlfn.CONCAT($DW34,"/",$DV34),Currencies!$C$73:$D$955,2,FALSE))))</f>
        <v xml:space="preserve"> </v>
      </c>
      <c r="GN34" s="238"/>
      <c r="GO34" s="238"/>
      <c r="GP34" s="8" t="s">
        <v>98</v>
      </c>
      <c r="GQ34" s="25" t="str">
        <f>IFERROR(IF(OR($I34="",$N34=""),"",'Units of measurement'!$A$2),"")</f>
        <v>/container</v>
      </c>
      <c r="GR34" s="253"/>
      <c r="GS34" s="253"/>
      <c r="GT34" s="31" t="s">
        <v>98</v>
      </c>
      <c r="GU34" s="261"/>
      <c r="GV34" s="261"/>
      <c r="GW34" s="32" t="s">
        <v>98</v>
      </c>
      <c r="GX34" s="11" t="str">
        <f t="shared" si="113"/>
        <v>⚠</v>
      </c>
      <c r="GY34" s="238" t="str" cm="1">
        <f t="array" ref="GY34">IF(OR($I34="",$N34="")," ",_xlfn.IFS($DW34=""," ",$DV34=""," ",HE34=""," ",HE34=" "," ",AND($DW34&lt;&gt;"",$DW34&lt;&gt;" ",$DV34&lt;&gt;"",$DV34&lt;&gt;" ",HE34&lt;&gt;"",HE34&lt;&gt;" "),IF($DW34=$DV34,HE34,HE34/VLOOKUP(_xlfn.CONCAT($DW34,"/",$DV34),Currencies!$C$73:$D$955,2,FALSE))))</f>
        <v xml:space="preserve"> </v>
      </c>
      <c r="GZ34" s="262"/>
      <c r="HA34" s="262"/>
      <c r="HB34" s="15"/>
      <c r="HC34" s="15"/>
      <c r="HD34" s="15"/>
      <c r="HE34" s="8" t="s">
        <v>98</v>
      </c>
      <c r="HF34" s="255"/>
      <c r="HG34" s="255"/>
      <c r="HH34" s="25" t="str">
        <f>IFERROR(IF(OR($I34="",$N34=""),"",'Units of measurement'!$A$2),"")</f>
        <v>/container</v>
      </c>
      <c r="HI34" s="253"/>
      <c r="HJ34" s="253"/>
      <c r="HK34" s="31" t="str">
        <f t="shared" si="122"/>
        <v xml:space="preserve"> </v>
      </c>
      <c r="HL34" s="261"/>
      <c r="HM34" s="261"/>
      <c r="HN34" s="32" t="str">
        <f t="shared" si="125"/>
        <v xml:space="preserve"> </v>
      </c>
      <c r="HO34" s="11" t="str">
        <f t="shared" si="126"/>
        <v>⚠</v>
      </c>
      <c r="HP34" s="238" t="str" cm="1">
        <f t="array" ref="HP34">IF(OR($I34="",$N34="")," ",_xlfn.IFS($DW34=""," ",$DV34=""," ",HV34=""," ",HV34=" "," ",AND($DW34&lt;&gt;"",$DW34&lt;&gt;" ",$DV34&lt;&gt;"",$DV34&lt;&gt;" ",HV34&lt;&gt;"",HV34&lt;&gt;" "),IF($DW34=$DV34,HV34,HV34/VLOOKUP(_xlfn.CONCAT($DW34,"/",$DV34),Currencies!$C$73:$D$955,2,FALSE))))</f>
        <v xml:space="preserve"> </v>
      </c>
      <c r="HQ34" s="262"/>
      <c r="HR34" s="262"/>
      <c r="HS34" s="15"/>
      <c r="HT34" s="15"/>
      <c r="HU34" s="15"/>
      <c r="HV34" s="8" t="s">
        <v>98</v>
      </c>
      <c r="HW34" s="255"/>
      <c r="HX34" s="255"/>
      <c r="HY34" s="25" t="str">
        <f>IFERROR(IF(OR($I34="",$N34=""),"",'Units of measurement'!$A$2),"")</f>
        <v>/container</v>
      </c>
      <c r="HZ34" s="253"/>
      <c r="IA34" s="253"/>
      <c r="IB34" s="31" t="str">
        <f t="shared" si="135"/>
        <v xml:space="preserve"> </v>
      </c>
      <c r="IC34" s="261"/>
      <c r="ID34" s="261"/>
      <c r="IE34" s="32" t="str">
        <f t="shared" si="138"/>
        <v xml:space="preserve"> </v>
      </c>
      <c r="IF34" s="9" t="str">
        <f t="shared" si="139"/>
        <v/>
      </c>
      <c r="IG34" s="252"/>
      <c r="IH34" s="252"/>
      <c r="II34" s="8" t="s">
        <v>98</v>
      </c>
      <c r="IJ34" s="256"/>
      <c r="IK34" s="256"/>
      <c r="IL34" s="164"/>
      <c r="IM34" s="257"/>
      <c r="IN34" s="257"/>
      <c r="IO34" s="17"/>
      <c r="IP34" s="9" t="str">
        <f t="shared" si="146"/>
        <v/>
      </c>
      <c r="IQ34" s="252"/>
      <c r="IR34" s="252"/>
      <c r="IS34" s="8" t="s">
        <v>98</v>
      </c>
      <c r="IT34" s="256"/>
      <c r="IU34" s="256"/>
      <c r="IV34" s="164"/>
      <c r="IW34" s="257"/>
      <c r="IX34" s="257"/>
      <c r="IY34" s="19"/>
      <c r="IZ34" s="201" t="s">
        <v>909</v>
      </c>
      <c r="JA34" s="239" t="s">
        <v>99</v>
      </c>
      <c r="JB34" s="9" t="s">
        <v>2517</v>
      </c>
      <c r="JC34" s="238" t="str" cm="1">
        <f t="array" ref="JC34">IF(OR($I34="",$N34="")," ",_xlfn.IFS($JA34=""," ",$IZ34=""," ",JF34=""," ",JF34=" "," ",AND($JA34&lt;&gt;"",$JA34&lt;&gt;" ",$IZ34&lt;&gt;"",$IZ34&lt;&gt;" ",JF34&lt;&gt;"",JF34&lt;&gt;" "),IF($JA34=$IZ34,JF34,JF34/VLOOKUP(_xlfn.CONCAT($JA34,"/",$IZ34),Currencies!$C$73:$D$955,2,FALSE))))</f>
        <v xml:space="preserve"> </v>
      </c>
      <c r="JD34" s="238"/>
      <c r="JE34" s="238"/>
      <c r="JF34" s="362" t="s">
        <v>98</v>
      </c>
      <c r="JG34" s="25" t="str">
        <f>IFERROR(IF(OR($I34="",$N34=""),"",'Units of measurement'!$A$2),"")</f>
        <v>/container</v>
      </c>
      <c r="JH34" s="9" t="s">
        <v>2517</v>
      </c>
      <c r="JI34" s="238" t="str" cm="1">
        <f t="array" ref="JI34">IF(OR($I34="",$N34="")," ",_xlfn.IFS($JA34=""," ",$IZ34=""," ",JL34=""," ",JL34=" "," ",AND($JA34&lt;&gt;"",$JA34&lt;&gt;" ",$IZ34&lt;&gt;"",$IZ34&lt;&gt;" ",JL34&lt;&gt;"",JL34&lt;&gt;" "),IF($JA34=$IZ34,JL34,JL34/VLOOKUP(_xlfn.CONCAT($JA34,"/",$IZ34),Currencies!$C$73:$D$955,2,FALSE))))</f>
        <v xml:space="preserve"> </v>
      </c>
      <c r="JJ34" s="238"/>
      <c r="JK34" s="238"/>
      <c r="JL34" s="372" t="s">
        <v>98</v>
      </c>
      <c r="JM34" s="25" t="str">
        <f>IFERROR(IF(OR($I34="",$N34=""),"",'Units of measurement'!$A$2),"")</f>
        <v>/container</v>
      </c>
      <c r="JN34" s="9" t="s">
        <v>2517</v>
      </c>
      <c r="JO34" s="238" t="str" cm="1">
        <f t="array" ref="JO34">IF(OR($I34="",$N34="")," ",_xlfn.IFS($JA34=""," ",$IZ34=""," ",JR34=""," ",JR34=" "," ",AND($JA34&lt;&gt;"",$JA34&lt;&gt;" ",$IZ34&lt;&gt;"",$IZ34&lt;&gt;" ",JR34&lt;&gt;"",JR34&lt;&gt;" "),IF($JA34=$IZ34,JR34,JR34/VLOOKUP(_xlfn.CONCAT($JA34,"/",$IZ34),Currencies!$C$73:$D$955,2,FALSE))))</f>
        <v xml:space="preserve"> </v>
      </c>
      <c r="JP34" s="238"/>
      <c r="JQ34" s="238"/>
      <c r="JR34" s="372" t="s">
        <v>98</v>
      </c>
      <c r="JS34" s="25" t="str">
        <f>IFERROR(IF(OR($I34="",$N34=""),"",'Units of measurement'!$A$2),"")</f>
        <v>/container</v>
      </c>
      <c r="JT34" s="9" t="s">
        <v>2517</v>
      </c>
      <c r="JU34" s="238" t="str" cm="1">
        <f t="array" ref="JU34">IF(OR($I34="",$N34="")," ",_xlfn.IFS($JA34=""," ",$IZ34=""," ",JX34=""," ",JX34=" "," ",AND($JA34&lt;&gt;"",$JA34&lt;&gt;" ",$IZ34&lt;&gt;"",$IZ34&lt;&gt;" ",JX34&lt;&gt;"",JX34&lt;&gt;" "),IF($JA34=$IZ34,JX34,JX34/VLOOKUP(_xlfn.CONCAT($JA34,"/",$IZ34),Currencies!$C$73:$D$955,2,FALSE))))</f>
        <v xml:space="preserve"> </v>
      </c>
      <c r="JV34" s="238"/>
      <c r="JW34" s="238"/>
      <c r="JX34" s="372" t="s">
        <v>98</v>
      </c>
      <c r="JY34" s="25" t="str">
        <f>IFERROR(IF(OR($I34="",$N34=""),"",'Units of measurement'!$A$2),"")</f>
        <v>/container</v>
      </c>
      <c r="JZ34" s="9" t="s">
        <v>2517</v>
      </c>
      <c r="KA34" s="238" t="str" cm="1">
        <f t="array" ref="KA34">IF(OR($I34="",$N34="")," ",_xlfn.IFS($JA34=""," ",$IZ34=""," ",KD34=""," ",KD34=" "," ",AND($JA34&lt;&gt;"",$JA34&lt;&gt;" ",$IZ34&lt;&gt;"",$IZ34&lt;&gt;" ",KD34&lt;&gt;"",KD34&lt;&gt;" "),IF($JA34=$IZ34,KD34,KD34/VLOOKUP(_xlfn.CONCAT($JA34,"/",$IZ34),Currencies!$C$73:$D$955,2,FALSE))))</f>
        <v xml:space="preserve"> </v>
      </c>
      <c r="KB34" s="238"/>
      <c r="KC34" s="238"/>
      <c r="KD34" s="372" t="s">
        <v>98</v>
      </c>
      <c r="KE34" s="25" t="str">
        <f>IFERROR(IF(OR($I34="",$N34=""),"",'Units of measurement'!$A$2),"")</f>
        <v>/container</v>
      </c>
      <c r="KF34" s="11" t="s">
        <v>2517</v>
      </c>
      <c r="KG34" s="254"/>
      <c r="KH34" s="254"/>
      <c r="KI34" s="378" t="s">
        <v>98</v>
      </c>
      <c r="KJ34" s="9" t="str">
        <f t="shared" si="165"/>
        <v/>
      </c>
      <c r="KK34" s="252"/>
      <c r="KL34" s="252"/>
      <c r="KM34" s="8" t="s">
        <v>98</v>
      </c>
      <c r="KN34" s="256"/>
      <c r="KO34" s="256"/>
      <c r="KP34" s="164"/>
      <c r="KQ34" s="257"/>
      <c r="KR34" s="257"/>
      <c r="KS34" s="17"/>
      <c r="KT34" s="9" t="str">
        <f t="shared" si="172"/>
        <v/>
      </c>
      <c r="KU34" s="252"/>
      <c r="KV34" s="252"/>
      <c r="KW34" s="8" t="s">
        <v>98</v>
      </c>
      <c r="KX34" s="256"/>
      <c r="KY34" s="256"/>
      <c r="KZ34" s="164"/>
      <c r="LA34" s="257"/>
      <c r="LB34" s="257"/>
      <c r="LC34" s="19"/>
      <c r="LD34" s="201" t="s">
        <v>909</v>
      </c>
      <c r="LE34" s="239" t="s">
        <v>99</v>
      </c>
      <c r="LF34" s="9" t="s">
        <v>2517</v>
      </c>
      <c r="LG34" s="238" t="str" cm="1">
        <f t="array" ref="LG34">IF(OR($I34="",$N34="")," ",_xlfn.IFS($AH34=""," ",$AG34=""," ",LL34=""," ",LL34=" "," ",AND($AH34&lt;&gt;"",$AH34&lt;&gt;" ",$AG34&lt;&gt;"",$AG34&lt;&gt;" ",LL34&lt;&gt;"",LL34&lt;&gt;" "),IF($AH34=$AG34,SUM(LL34,IF(OR(LK34="",LK34=" ",LJ34="Included"),0,LK34)),SUM(LL34,IF(OR(LK34="",LK34=" ",LJ34="Included"),0,LK34))/VLOOKUP(_xlfn.CONCAT($AH34,"/",$AG34),Currencies!$C$73:$D$955,2,FALSE))))</f>
        <v xml:space="preserve"> </v>
      </c>
      <c r="LH34" s="238"/>
      <c r="LI34" s="262"/>
      <c r="LJ34" s="379"/>
      <c r="LK34" s="333" t="s">
        <v>98</v>
      </c>
      <c r="LL34" s="380" t="s">
        <v>98</v>
      </c>
      <c r="LM34" s="25" t="str">
        <f>IFERROR(IF(OR($I34="",$N34=""),"",'Units of measurement'!$A$2),"")</f>
        <v>/container</v>
      </c>
      <c r="LN34" s="253"/>
      <c r="LO34" s="253"/>
      <c r="LP34" s="376"/>
      <c r="LQ34" s="170"/>
      <c r="LR34" s="170"/>
      <c r="LS34" s="381" t="s">
        <v>98</v>
      </c>
    </row>
    <row r="35" spans="1:331" ht="15" hidden="1" customHeight="1" x14ac:dyDescent="0.2">
      <c r="A35" s="46">
        <v>1511</v>
      </c>
      <c r="B35" s="250">
        <f>ROW()</f>
        <v>35</v>
      </c>
      <c r="C35" s="41" t="s">
        <v>2523</v>
      </c>
      <c r="D35" s="41" t="s">
        <v>2523</v>
      </c>
      <c r="E35" s="41" t="s">
        <v>2523</v>
      </c>
      <c r="F35" s="55" t="s">
        <v>2284</v>
      </c>
      <c r="G35" s="42" t="s">
        <v>2508</v>
      </c>
      <c r="H35" s="43" t="s">
        <v>172</v>
      </c>
      <c r="I35" s="353" t="s">
        <v>349</v>
      </c>
      <c r="J35" s="357"/>
      <c r="K35" s="47" t="s">
        <v>2293</v>
      </c>
      <c r="L35" s="48" t="s">
        <v>2321</v>
      </c>
      <c r="M35" s="49" t="s">
        <v>172</v>
      </c>
      <c r="N35" s="356" t="s">
        <v>907</v>
      </c>
      <c r="O35" s="50" t="s">
        <v>2464</v>
      </c>
      <c r="P35" s="47" t="s">
        <v>2357</v>
      </c>
      <c r="Q35" s="48" t="s">
        <v>104</v>
      </c>
      <c r="R35" s="51" t="s">
        <v>2206</v>
      </c>
      <c r="S35" s="52">
        <v>12</v>
      </c>
      <c r="T35" s="53">
        <f>IFERROR(IF(OR(R35="",S35=""),"",('FCL (No min.)'!S35*VLOOKUP('FCL (No min.)'!R35,containertype_table[#All],2,FALSE))),"")</f>
        <v>24</v>
      </c>
      <c r="U35" s="56">
        <v>22000</v>
      </c>
      <c r="V35" s="55" t="s">
        <v>2498</v>
      </c>
      <c r="W35" s="248" t="s">
        <v>104</v>
      </c>
      <c r="X35" s="337" t="s">
        <v>104</v>
      </c>
      <c r="Y35" s="24"/>
      <c r="Z35" s="24"/>
      <c r="AA35" s="24"/>
      <c r="AB35" s="24"/>
      <c r="AC35" s="24"/>
      <c r="AD35" s="24"/>
      <c r="AE35" s="24"/>
      <c r="AF35" s="24"/>
      <c r="AG35" s="201" t="s">
        <v>351</v>
      </c>
      <c r="AH35" s="239" t="s">
        <v>99</v>
      </c>
      <c r="AI35" s="9" t="str">
        <f t="shared" si="17"/>
        <v>⚠</v>
      </c>
      <c r="AJ35" s="238" t="str" cm="1">
        <f t="array" ref="AJ35">IF(OR($I35="",$N35="")," ",_xlfn.IFS($AH35=""," ",$AG35=""," ",AO35=""," ",AO35=" "," ",AND($AH35&lt;&gt;"",$AH35&lt;&gt;" ",$AG35&lt;&gt;"",$AG35&lt;&gt;" ",AO35&lt;&gt;"",AO35&lt;&gt;" "),IF($AH35=$AG35,SUM(AO35,IF(OR(AN35="",AN35=" ",AM35="Included"),0,AN35)),VLOOKUP(_xlfn.CONCAT($AG35,"/",$AH35),Currencies!$C$73:$D$955,2,FALSE)*SUM(AO35,IF(OR(AN35="",AN35=" ",AM35="Included"),0,AN35)))))</f>
        <v xml:space="preserve"> </v>
      </c>
      <c r="AK35" s="238"/>
      <c r="AL35" s="262"/>
      <c r="AM35" s="331"/>
      <c r="AN35" s="333" t="s">
        <v>98</v>
      </c>
      <c r="AO35" s="332" t="s">
        <v>98</v>
      </c>
      <c r="AP35" s="25" t="str">
        <f>IFERROR(IF(OR($I35="",$N35=""),"",'Units of measurement'!$A$2),"")</f>
        <v>/container</v>
      </c>
      <c r="AQ35" s="253"/>
      <c r="AR35" s="253"/>
      <c r="AS35" s="17"/>
      <c r="AT35" s="170"/>
      <c r="AU35" s="170"/>
      <c r="AV35" s="170" t="s">
        <v>98</v>
      </c>
      <c r="AW35" s="201" t="s">
        <v>351</v>
      </c>
      <c r="AX35" s="239" t="s">
        <v>99</v>
      </c>
      <c r="AY35" s="9" t="str">
        <f t="shared" si="24"/>
        <v>⚠</v>
      </c>
      <c r="AZ35" s="238" t="str" cm="1">
        <f t="array" ref="AZ35">IF(OR($I35="",$N35="")," ",_xlfn.IFS($AX35=""," ",$AW35=""," ",BC35=""," ",BC35=" "," ",AND($AX35&lt;&gt;"",$AX35&lt;&gt;" ",$AW35&lt;&gt;"",$AW35&lt;&gt;" ",BC35&lt;&gt;"",BC35&lt;&gt;" "),IF($AX35=$AW35,BC35,BC35/VLOOKUP(_xlfn.CONCAT($AX35,"/",$AW35),Currencies!$C$73:$D$955,2,FALSE))))</f>
        <v xml:space="preserve"> </v>
      </c>
      <c r="BA35" s="238"/>
      <c r="BB35" s="238"/>
      <c r="BC35" s="8" t="s">
        <v>98</v>
      </c>
      <c r="BD35" s="25" t="str">
        <f>IFERROR(IF(OR($I35="",$N35=""),"",'Units of measurement'!$A$2),"")</f>
        <v>/container</v>
      </c>
      <c r="BE35" s="9" t="str">
        <f t="shared" si="27"/>
        <v>⚠</v>
      </c>
      <c r="BF35" s="238" t="str" cm="1">
        <f t="array" ref="BF35">IF(OR($I35="",$N35="")," ",_xlfn.IFS($AX35=""," ",$AW35=""," ",BI35=""," ",BI35=" "," ",AND($AX35&lt;&gt;"",$AX35&lt;&gt;" ",$AW35&lt;&gt;"",$AW35&lt;&gt;" ",BI35&lt;&gt;"",BI35&lt;&gt;" "),IF($AX35=$AW35,BI35,BI35/VLOOKUP(_xlfn.CONCAT($AX35,"/",$AW35),Currencies!$C$73:$D$955,2,FALSE))))</f>
        <v xml:space="preserve"> </v>
      </c>
      <c r="BG35" s="238"/>
      <c r="BH35" s="238"/>
      <c r="BI35" s="8" t="s">
        <v>98</v>
      </c>
      <c r="BJ35" s="25" t="str">
        <f>IFERROR(IF(OR($I35="",$N35=""),"",'Units of measurement'!$A$2),"")</f>
        <v>/container</v>
      </c>
      <c r="BK35" s="9" t="str">
        <f t="shared" si="30"/>
        <v>⚠</v>
      </c>
      <c r="BL35" s="238" t="str" cm="1">
        <f t="array" ref="BL35">IF(OR($I35="",$N35="")," ",_xlfn.IFS($AX35=""," ",$AW35=""," ",BO35=""," ",BO35=" "," ",AND($AX35&lt;&gt;"",$AX35&lt;&gt;" ",$AW35&lt;&gt;"",$AW35&lt;&gt;" ",BO35&lt;&gt;"",BO35&lt;&gt;" "),IF($AX35=$AW35,BO35,BO35/VLOOKUP(_xlfn.CONCAT($AX35,"/",$AW35),Currencies!$C$73:$D$955,2,FALSE))))</f>
        <v xml:space="preserve"> </v>
      </c>
      <c r="BM35" s="238"/>
      <c r="BN35" s="238"/>
      <c r="BO35" s="8" t="s">
        <v>98</v>
      </c>
      <c r="BP35" s="25" t="str">
        <f>IFERROR(IF(OR($I35="",$N35=""),"",'Units of measurement'!$A$2),"")</f>
        <v>/container</v>
      </c>
      <c r="BQ35" s="9" t="str">
        <f t="shared" si="33"/>
        <v>⚠</v>
      </c>
      <c r="BR35" s="238" t="str" cm="1">
        <f t="array" ref="BR35">IF(OR($I35="",$N35="")," ",_xlfn.IFS($AX35=""," ",$AW35=""," ",BU35=""," ",BU35=" "," ",AND($AX35&lt;&gt;"",$AX35&lt;&gt;" ",$AW35&lt;&gt;"",$AW35&lt;&gt;" ",BU35&lt;&gt;"",BU35&lt;&gt;" "),IF($AX35=$AW35,BU35,BU35/VLOOKUP(_xlfn.CONCAT($AX35,"/",$AW35),Currencies!$C$73:$D$955,2,FALSE))))</f>
        <v xml:space="preserve"> </v>
      </c>
      <c r="BS35" s="238"/>
      <c r="BT35" s="238"/>
      <c r="BU35" s="8" t="s">
        <v>98</v>
      </c>
      <c r="BV35" s="25" t="str">
        <f>IFERROR(IF(OR($I35="",$N35=""),"",'Units of measurement'!$A$2),"")</f>
        <v>/container</v>
      </c>
      <c r="BW35" s="9" t="str">
        <f t="shared" si="36"/>
        <v>⚠</v>
      </c>
      <c r="BX35" s="238" t="str" cm="1">
        <f t="array" ref="BX35">IF(OR($I35="",$N35="")," ",_xlfn.IFS($AX35=""," ",$AW35=""," ",CA35=""," ",CA35=" "," ",AND($AX35&lt;&gt;"",$AX35&lt;&gt;" ",$AW35&lt;&gt;"",$AW35&lt;&gt;" ",CA35&lt;&gt;"",CA35&lt;&gt;" "),IF($AX35=$AW35,CA35,CA35/VLOOKUP(_xlfn.CONCAT($AX35,"/",$AW35),Currencies!$C$73:$D$955,2,FALSE))))</f>
        <v xml:space="preserve"> </v>
      </c>
      <c r="BY35" s="238"/>
      <c r="BZ35" s="238"/>
      <c r="CA35" s="8" t="s">
        <v>98</v>
      </c>
      <c r="CB35" s="25" t="str">
        <f>IFERROR(IF(OR($I35="",$N35=""),"",'Units of measurement'!$A$2),"")</f>
        <v>/container</v>
      </c>
      <c r="CC35" s="9" t="str">
        <f t="shared" si="39"/>
        <v>⚠</v>
      </c>
      <c r="CD35" s="238" t="str" cm="1">
        <f t="array" ref="CD35">IF(OR($I35="",$N35="")," ",_xlfn.IFS($AX35=""," ",$AW35=""," ",CG35=""," ",CG35=" "," ",AND($AX35&lt;&gt;"",$AX35&lt;&gt;" ",$AW35&lt;&gt;"",$AW35&lt;&gt;" ",CG35&lt;&gt;"",CG35&lt;&gt;" "),IF($AX35=$AW35,CG35,CG35/VLOOKUP(_xlfn.CONCAT($AX35,"/",$AW35),Currencies!$C$73:$D$955,2,FALSE))))</f>
        <v xml:space="preserve"> </v>
      </c>
      <c r="CE35" s="238"/>
      <c r="CF35" s="238"/>
      <c r="CG35" s="8" t="s">
        <v>98</v>
      </c>
      <c r="CH35" s="25" t="str">
        <f>IFERROR(IF(OR($I35="",$N35=""),"",'Units of measurement'!$A$2),"")</f>
        <v>/container</v>
      </c>
      <c r="CI35" s="9" t="str">
        <f t="shared" si="42"/>
        <v>⚠</v>
      </c>
      <c r="CJ35" s="238" t="str" cm="1">
        <f t="array" ref="CJ35">IF(OR($I35="",$N35="")," ",_xlfn.IFS($AX35=""," ",$AW35=""," ",CM35=""," ",CM35=" "," ",AND($AX35&lt;&gt;"",$AX35&lt;&gt;" ",$AW35&lt;&gt;"",$AW35&lt;&gt;" ",CM35&lt;&gt;"",CM35&lt;&gt;" "),IF($AX35=$AW35,CM35,CM35/VLOOKUP(_xlfn.CONCAT($AX35,"/",$AW35),Currencies!$C$73:$D$955,2,FALSE))))</f>
        <v xml:space="preserve"> </v>
      </c>
      <c r="CK35" s="238"/>
      <c r="CL35" s="238"/>
      <c r="CM35" s="8" t="s">
        <v>98</v>
      </c>
      <c r="CN35" s="25" t="str">
        <f>IFERROR(IF(OR($I35="",$N35=""),"",'Units of measurement'!$A$2),"")</f>
        <v>/container</v>
      </c>
      <c r="CO35" s="253"/>
      <c r="CP35" s="253"/>
      <c r="CQ35" s="194"/>
      <c r="CR35" s="9" t="str">
        <f t="shared" si="47"/>
        <v>⚠</v>
      </c>
      <c r="CS35" s="238" t="str" cm="1">
        <f t="array" ref="CS35">IF(OR($I35="",$N35="")," ",_xlfn.IFS($AX35=""," ",$AW35=""," ",CV35=""," ",CV35=" "," ",AND($AX35&lt;&gt;"",$AX35&lt;&gt;" ",$AW35&lt;&gt;"",$AW35&lt;&gt;" ",CV35&lt;&gt;"",CV35&lt;&gt;" "),IF($AX35=$AW35,CV35,CV35/VLOOKUP(_xlfn.CONCAT($AX35,"/",$AW35),Currencies!$C$73:$D$955,2,FALSE))))</f>
        <v xml:space="preserve"> </v>
      </c>
      <c r="CT35" s="238"/>
      <c r="CU35" s="238"/>
      <c r="CV35" s="8" t="s">
        <v>98</v>
      </c>
      <c r="CW35" s="25" t="str">
        <f>IFERROR(IF(OR($I35="",$N35=""),"",'Units of measurement'!$A$2),"")</f>
        <v>/container</v>
      </c>
      <c r="CX35" s="11" t="str">
        <f t="shared" si="50"/>
        <v>⚠</v>
      </c>
      <c r="CY35" s="254"/>
      <c r="CZ35" s="254"/>
      <c r="DA35" s="10" t="s">
        <v>98</v>
      </c>
      <c r="DB35" s="9" t="str">
        <f t="shared" si="53"/>
        <v/>
      </c>
      <c r="DC35" s="252"/>
      <c r="DD35" s="252"/>
      <c r="DE35" s="8" t="s">
        <v>98</v>
      </c>
      <c r="DF35" s="256"/>
      <c r="DG35" s="256"/>
      <c r="DH35" s="164"/>
      <c r="DI35" s="257"/>
      <c r="DJ35" s="257"/>
      <c r="DK35" s="17"/>
      <c r="DL35" s="9" t="str">
        <f t="shared" si="60"/>
        <v/>
      </c>
      <c r="DM35" s="252"/>
      <c r="DN35" s="252"/>
      <c r="DO35" s="8" t="s">
        <v>98</v>
      </c>
      <c r="DP35" s="256"/>
      <c r="DQ35" s="256"/>
      <c r="DR35" s="164"/>
      <c r="DS35" s="257"/>
      <c r="DT35" s="257"/>
      <c r="DU35" s="17"/>
      <c r="DV35" s="201" t="str">
        <f t="shared" si="67"/>
        <v>USD</v>
      </c>
      <c r="DW35" s="239" t="s">
        <v>99</v>
      </c>
      <c r="DX35" s="11" t="str">
        <f t="shared" si="68"/>
        <v>⚠</v>
      </c>
      <c r="DY35" s="254"/>
      <c r="DZ35" s="254"/>
      <c r="EA35" s="15"/>
      <c r="EB35" s="11" t="str">
        <f t="shared" si="71"/>
        <v>⚠</v>
      </c>
      <c r="EC35" s="254"/>
      <c r="ED35" s="254"/>
      <c r="EE35" s="16"/>
      <c r="EF35" s="9" t="str">
        <f t="shared" si="74"/>
        <v>⚠</v>
      </c>
      <c r="EG35" s="252"/>
      <c r="EH35" s="252"/>
      <c r="EI35" s="33"/>
      <c r="EJ35" s="33"/>
      <c r="EK35" s="33"/>
      <c r="EL35" s="33"/>
      <c r="EM35" s="14"/>
      <c r="EN35" s="14"/>
      <c r="EO35" s="35"/>
      <c r="EP35" s="11" t="str">
        <f t="shared" si="81"/>
        <v>⚠</v>
      </c>
      <c r="EQ35" s="254"/>
      <c r="ER35" s="254"/>
      <c r="ES35" s="12" t="s">
        <v>98</v>
      </c>
      <c r="ET35" s="199" t="s">
        <v>98</v>
      </c>
      <c r="EU35" s="9" t="str">
        <f t="shared" si="84"/>
        <v>⚠</v>
      </c>
      <c r="EV35" s="259"/>
      <c r="EW35" s="259"/>
      <c r="EX35" s="166" t="s">
        <v>98</v>
      </c>
      <c r="EY35" s="9" t="str">
        <f t="shared" si="87"/>
        <v>⚠</v>
      </c>
      <c r="EZ35" s="254"/>
      <c r="FA35" s="254"/>
      <c r="FB35" s="23"/>
      <c r="FC35" s="260"/>
      <c r="FD35" s="260"/>
      <c r="FE35" s="29"/>
      <c r="FF35" s="29"/>
      <c r="FG35" s="29"/>
      <c r="FH35" s="29"/>
      <c r="FI35" s="200" t="s">
        <v>100</v>
      </c>
      <c r="FJ35" s="9" t="str">
        <f t="shared" si="94"/>
        <v>⚠</v>
      </c>
      <c r="FK35" s="259"/>
      <c r="FL35" s="259"/>
      <c r="FM35" s="12" t="s">
        <v>98</v>
      </c>
      <c r="FN35" s="26" t="s">
        <v>98</v>
      </c>
      <c r="FO35" s="28" t="s">
        <v>98</v>
      </c>
      <c r="FP35" s="339" t="s">
        <v>98</v>
      </c>
      <c r="FQ35" s="339" t="s">
        <v>98</v>
      </c>
      <c r="FR35" s="9" t="str">
        <f t="shared" si="97"/>
        <v>⚠</v>
      </c>
      <c r="FS35" s="238" t="str" cm="1">
        <f t="array" ref="FS35">IF(OR($I35="",$N35="")," ",_xlfn.IFS($DW35=""," ",$DV35=""," ",FV35=""," ",FV35=" "," ",AND($DW35&lt;&gt;"",$DW35&lt;&gt;" ",$DV35&lt;&gt;"",$DV35&lt;&gt;" ",FV35&lt;&gt;"",FV35&lt;&gt;" "),IF($DW35=$DV35,FV35,FV35/VLOOKUP(_xlfn.CONCAT($DW35,"/",$DV35),Currencies!$C$73:$D$955,2,FALSE))))</f>
        <v xml:space="preserve"> </v>
      </c>
      <c r="FT35" s="238"/>
      <c r="FU35" s="238"/>
      <c r="FV35" s="8" t="s">
        <v>98</v>
      </c>
      <c r="FW35" s="25" t="s">
        <v>2549</v>
      </c>
      <c r="FX35" s="9" t="str">
        <f t="shared" si="100"/>
        <v>⚠</v>
      </c>
      <c r="FY35" s="259"/>
      <c r="FZ35" s="259"/>
      <c r="GA35" s="12" t="s">
        <v>98</v>
      </c>
      <c r="GB35" s="26" t="s">
        <v>98</v>
      </c>
      <c r="GC35" s="28" t="s">
        <v>98</v>
      </c>
      <c r="GD35" s="339" t="s">
        <v>98</v>
      </c>
      <c r="GE35" s="339" t="s">
        <v>98</v>
      </c>
      <c r="GF35" s="9" t="str">
        <f t="shared" si="103"/>
        <v>⚠</v>
      </c>
      <c r="GG35" s="238" t="str" cm="1">
        <f t="array" ref="GG35">IF(OR($I35="",$N35="")," ",_xlfn.IFS($DW35=""," ",$DV35=""," ",GJ35=""," ",GJ35=" "," ",AND($DW35&lt;&gt;"",$DW35&lt;&gt;" ",$DV35&lt;&gt;"",$DV35&lt;&gt;" ",GJ35&lt;&gt;"",GJ35&lt;&gt;" "),IF($DW35=$DV35,GJ35,GJ35/VLOOKUP(_xlfn.CONCAT($DW35,"/",$DV35),Currencies!$C$73:$D$955,2,FALSE))))</f>
        <v xml:space="preserve"> </v>
      </c>
      <c r="GH35" s="238"/>
      <c r="GI35" s="238"/>
      <c r="GJ35" s="8" t="s">
        <v>98</v>
      </c>
      <c r="GK35" s="25" t="s">
        <v>2549</v>
      </c>
      <c r="GL35" s="11" t="str">
        <f t="shared" si="106"/>
        <v>⚠</v>
      </c>
      <c r="GM35" s="238" t="str" cm="1">
        <f t="array" ref="GM35">IF(OR($I35="",$N35="")," ",_xlfn.IFS($DW35=""," ",$DV35=""," ",GP35=""," ",GP35=" "," ",AND($DW35&lt;&gt;"",$DW35&lt;&gt;" ",$DV35&lt;&gt;"",$DV35&lt;&gt;" ",GP35&lt;&gt;"",GP35&lt;&gt;" "),IF($DW35=$DV35,GP35,GP35/VLOOKUP(_xlfn.CONCAT($DW35,"/",$DV35),Currencies!$C$73:$D$955,2,FALSE))))</f>
        <v xml:space="preserve"> </v>
      </c>
      <c r="GN35" s="238"/>
      <c r="GO35" s="238"/>
      <c r="GP35" s="8" t="s">
        <v>98</v>
      </c>
      <c r="GQ35" s="25" t="str">
        <f>IFERROR(IF(OR($I35="",$N35=""),"",'Units of measurement'!$A$2),"")</f>
        <v>/container</v>
      </c>
      <c r="GR35" s="253"/>
      <c r="GS35" s="253"/>
      <c r="GT35" s="31" t="s">
        <v>98</v>
      </c>
      <c r="GU35" s="261"/>
      <c r="GV35" s="261"/>
      <c r="GW35" s="32" t="s">
        <v>98</v>
      </c>
      <c r="GX35" s="11" t="str">
        <f t="shared" si="113"/>
        <v>⚠</v>
      </c>
      <c r="GY35" s="238" t="str" cm="1">
        <f t="array" ref="GY35">IF(OR($I35="",$N35="")," ",_xlfn.IFS($DW35=""," ",$DV35=""," ",HE35=""," ",HE35=" "," ",AND($DW35&lt;&gt;"",$DW35&lt;&gt;" ",$DV35&lt;&gt;"",$DV35&lt;&gt;" ",HE35&lt;&gt;"",HE35&lt;&gt;" "),IF($DW35=$DV35,HE35,HE35/VLOOKUP(_xlfn.CONCAT($DW35,"/",$DV35),Currencies!$C$73:$D$955,2,FALSE))))</f>
        <v xml:space="preserve"> </v>
      </c>
      <c r="GZ35" s="262"/>
      <c r="HA35" s="262"/>
      <c r="HB35" s="15"/>
      <c r="HC35" s="15"/>
      <c r="HD35" s="15"/>
      <c r="HE35" s="8" t="s">
        <v>98</v>
      </c>
      <c r="HF35" s="255"/>
      <c r="HG35" s="255"/>
      <c r="HH35" s="25" t="str">
        <f>IFERROR(IF(OR($I35="",$N35=""),"",'Units of measurement'!$A$2),"")</f>
        <v>/container</v>
      </c>
      <c r="HI35" s="253"/>
      <c r="HJ35" s="253"/>
      <c r="HK35" s="31" t="str">
        <f t="shared" si="122"/>
        <v xml:space="preserve"> </v>
      </c>
      <c r="HL35" s="261"/>
      <c r="HM35" s="261"/>
      <c r="HN35" s="32" t="str">
        <f t="shared" si="125"/>
        <v xml:space="preserve"> </v>
      </c>
      <c r="HO35" s="11" t="str">
        <f t="shared" si="126"/>
        <v>⚠</v>
      </c>
      <c r="HP35" s="238" t="str" cm="1">
        <f t="array" ref="HP35">IF(OR($I35="",$N35="")," ",_xlfn.IFS($DW35=""," ",$DV35=""," ",HV35=""," ",HV35=" "," ",AND($DW35&lt;&gt;"",$DW35&lt;&gt;" ",$DV35&lt;&gt;"",$DV35&lt;&gt;" ",HV35&lt;&gt;"",HV35&lt;&gt;" "),IF($DW35=$DV35,HV35,HV35/VLOOKUP(_xlfn.CONCAT($DW35,"/",$DV35),Currencies!$C$73:$D$955,2,FALSE))))</f>
        <v xml:space="preserve"> </v>
      </c>
      <c r="HQ35" s="262"/>
      <c r="HR35" s="262"/>
      <c r="HS35" s="15"/>
      <c r="HT35" s="15"/>
      <c r="HU35" s="15"/>
      <c r="HV35" s="8" t="s">
        <v>98</v>
      </c>
      <c r="HW35" s="255"/>
      <c r="HX35" s="255"/>
      <c r="HY35" s="25" t="str">
        <f>IFERROR(IF(OR($I35="",$N35=""),"",'Units of measurement'!$A$2),"")</f>
        <v>/container</v>
      </c>
      <c r="HZ35" s="253"/>
      <c r="IA35" s="253"/>
      <c r="IB35" s="31" t="str">
        <f t="shared" si="135"/>
        <v xml:space="preserve"> </v>
      </c>
      <c r="IC35" s="261"/>
      <c r="ID35" s="261"/>
      <c r="IE35" s="32" t="str">
        <f t="shared" si="138"/>
        <v xml:space="preserve"> </v>
      </c>
      <c r="IF35" s="9" t="str">
        <f t="shared" si="139"/>
        <v/>
      </c>
      <c r="IG35" s="252"/>
      <c r="IH35" s="252"/>
      <c r="II35" s="8" t="s">
        <v>98</v>
      </c>
      <c r="IJ35" s="256"/>
      <c r="IK35" s="256"/>
      <c r="IL35" s="164"/>
      <c r="IM35" s="257"/>
      <c r="IN35" s="257"/>
      <c r="IO35" s="17"/>
      <c r="IP35" s="9" t="str">
        <f t="shared" si="146"/>
        <v/>
      </c>
      <c r="IQ35" s="252"/>
      <c r="IR35" s="252"/>
      <c r="IS35" s="8" t="s">
        <v>98</v>
      </c>
      <c r="IT35" s="256"/>
      <c r="IU35" s="256"/>
      <c r="IV35" s="164"/>
      <c r="IW35" s="257"/>
      <c r="IX35" s="257"/>
      <c r="IY35" s="19"/>
      <c r="IZ35" s="201" t="s">
        <v>909</v>
      </c>
      <c r="JA35" s="239" t="s">
        <v>99</v>
      </c>
      <c r="JB35" s="9" t="s">
        <v>2517</v>
      </c>
      <c r="JC35" s="238" t="str" cm="1">
        <f t="array" ref="JC35">IF(OR($I35="",$N35="")," ",_xlfn.IFS($JA35=""," ",$IZ35=""," ",JF35=""," ",JF35=" "," ",AND($JA35&lt;&gt;"",$JA35&lt;&gt;" ",$IZ35&lt;&gt;"",$IZ35&lt;&gt;" ",JF35&lt;&gt;"",JF35&lt;&gt;" "),IF($JA35=$IZ35,JF35,JF35/VLOOKUP(_xlfn.CONCAT($JA35,"/",$IZ35),Currencies!$C$73:$D$955,2,FALSE))))</f>
        <v xml:space="preserve"> </v>
      </c>
      <c r="JD35" s="238"/>
      <c r="JE35" s="238"/>
      <c r="JF35" s="362" t="s">
        <v>98</v>
      </c>
      <c r="JG35" s="25" t="str">
        <f>IFERROR(IF(OR($I35="",$N35=""),"",'Units of measurement'!$A$2),"")</f>
        <v>/container</v>
      </c>
      <c r="JH35" s="9" t="s">
        <v>2517</v>
      </c>
      <c r="JI35" s="238" t="str" cm="1">
        <f t="array" ref="JI35">IF(OR($I35="",$N35="")," ",_xlfn.IFS($JA35=""," ",$IZ35=""," ",JL35=""," ",JL35=" "," ",AND($JA35&lt;&gt;"",$JA35&lt;&gt;" ",$IZ35&lt;&gt;"",$IZ35&lt;&gt;" ",JL35&lt;&gt;"",JL35&lt;&gt;" "),IF($JA35=$IZ35,JL35,JL35/VLOOKUP(_xlfn.CONCAT($JA35,"/",$IZ35),Currencies!$C$73:$D$955,2,FALSE))))</f>
        <v xml:space="preserve"> </v>
      </c>
      <c r="JJ35" s="238"/>
      <c r="JK35" s="238"/>
      <c r="JL35" s="372" t="s">
        <v>98</v>
      </c>
      <c r="JM35" s="25" t="str">
        <f>IFERROR(IF(OR($I35="",$N35=""),"",'Units of measurement'!$A$2),"")</f>
        <v>/container</v>
      </c>
      <c r="JN35" s="9" t="s">
        <v>2517</v>
      </c>
      <c r="JO35" s="238" t="str" cm="1">
        <f t="array" ref="JO35">IF(OR($I35="",$N35="")," ",_xlfn.IFS($JA35=""," ",$IZ35=""," ",JR35=""," ",JR35=" "," ",AND($JA35&lt;&gt;"",$JA35&lt;&gt;" ",$IZ35&lt;&gt;"",$IZ35&lt;&gt;" ",JR35&lt;&gt;"",JR35&lt;&gt;" "),IF($JA35=$IZ35,JR35,JR35/VLOOKUP(_xlfn.CONCAT($JA35,"/",$IZ35),Currencies!$C$73:$D$955,2,FALSE))))</f>
        <v xml:space="preserve"> </v>
      </c>
      <c r="JP35" s="238"/>
      <c r="JQ35" s="238"/>
      <c r="JR35" s="372" t="s">
        <v>98</v>
      </c>
      <c r="JS35" s="25" t="str">
        <f>IFERROR(IF(OR($I35="",$N35=""),"",'Units of measurement'!$A$2),"")</f>
        <v>/container</v>
      </c>
      <c r="JT35" s="9" t="s">
        <v>2517</v>
      </c>
      <c r="JU35" s="238" t="str" cm="1">
        <f t="array" ref="JU35">IF(OR($I35="",$N35="")," ",_xlfn.IFS($JA35=""," ",$IZ35=""," ",JX35=""," ",JX35=" "," ",AND($JA35&lt;&gt;"",$JA35&lt;&gt;" ",$IZ35&lt;&gt;"",$IZ35&lt;&gt;" ",JX35&lt;&gt;"",JX35&lt;&gt;" "),IF($JA35=$IZ35,JX35,JX35/VLOOKUP(_xlfn.CONCAT($JA35,"/",$IZ35),Currencies!$C$73:$D$955,2,FALSE))))</f>
        <v xml:space="preserve"> </v>
      </c>
      <c r="JV35" s="238"/>
      <c r="JW35" s="238"/>
      <c r="JX35" s="372" t="s">
        <v>98</v>
      </c>
      <c r="JY35" s="25" t="str">
        <f>IFERROR(IF(OR($I35="",$N35=""),"",'Units of measurement'!$A$2),"")</f>
        <v>/container</v>
      </c>
      <c r="JZ35" s="9" t="s">
        <v>2517</v>
      </c>
      <c r="KA35" s="238" t="str" cm="1">
        <f t="array" ref="KA35">IF(OR($I35="",$N35="")," ",_xlfn.IFS($JA35=""," ",$IZ35=""," ",KD35=""," ",KD35=" "," ",AND($JA35&lt;&gt;"",$JA35&lt;&gt;" ",$IZ35&lt;&gt;"",$IZ35&lt;&gt;" ",KD35&lt;&gt;"",KD35&lt;&gt;" "),IF($JA35=$IZ35,KD35,KD35/VLOOKUP(_xlfn.CONCAT($JA35,"/",$IZ35),Currencies!$C$73:$D$955,2,FALSE))))</f>
        <v xml:space="preserve"> </v>
      </c>
      <c r="KB35" s="238"/>
      <c r="KC35" s="238"/>
      <c r="KD35" s="372" t="s">
        <v>98</v>
      </c>
      <c r="KE35" s="25" t="str">
        <f>IFERROR(IF(OR($I35="",$N35=""),"",'Units of measurement'!$A$2),"")</f>
        <v>/container</v>
      </c>
      <c r="KF35" s="11" t="s">
        <v>2517</v>
      </c>
      <c r="KG35" s="254"/>
      <c r="KH35" s="254"/>
      <c r="KI35" s="378" t="s">
        <v>98</v>
      </c>
      <c r="KJ35" s="9" t="str">
        <f t="shared" si="165"/>
        <v/>
      </c>
      <c r="KK35" s="252"/>
      <c r="KL35" s="252"/>
      <c r="KM35" s="8" t="s">
        <v>98</v>
      </c>
      <c r="KN35" s="256"/>
      <c r="KO35" s="256"/>
      <c r="KP35" s="164"/>
      <c r="KQ35" s="257"/>
      <c r="KR35" s="257"/>
      <c r="KS35" s="17"/>
      <c r="KT35" s="9" t="str">
        <f t="shared" si="172"/>
        <v/>
      </c>
      <c r="KU35" s="252"/>
      <c r="KV35" s="252"/>
      <c r="KW35" s="8" t="s">
        <v>98</v>
      </c>
      <c r="KX35" s="256"/>
      <c r="KY35" s="256"/>
      <c r="KZ35" s="164"/>
      <c r="LA35" s="257"/>
      <c r="LB35" s="257"/>
      <c r="LC35" s="19"/>
      <c r="LD35" s="201" t="s">
        <v>909</v>
      </c>
      <c r="LE35" s="239" t="s">
        <v>99</v>
      </c>
      <c r="LF35" s="9" t="s">
        <v>2517</v>
      </c>
      <c r="LG35" s="238" t="str" cm="1">
        <f t="array" ref="LG35">IF(OR($I35="",$N35="")," ",_xlfn.IFS($AH35=""," ",$AG35=""," ",LL35=""," ",LL35=" "," ",AND($AH35&lt;&gt;"",$AH35&lt;&gt;" ",$AG35&lt;&gt;"",$AG35&lt;&gt;" ",LL35&lt;&gt;"",LL35&lt;&gt;" "),IF($AH35=$AG35,SUM(LL35,IF(OR(LK35="",LK35=" ",LJ35="Included"),0,LK35)),SUM(LL35,IF(OR(LK35="",LK35=" ",LJ35="Included"),0,LK35))/VLOOKUP(_xlfn.CONCAT($AH35,"/",$AG35),Currencies!$C$73:$D$955,2,FALSE))))</f>
        <v xml:space="preserve"> </v>
      </c>
      <c r="LH35" s="238"/>
      <c r="LI35" s="262"/>
      <c r="LJ35" s="379"/>
      <c r="LK35" s="333" t="s">
        <v>98</v>
      </c>
      <c r="LL35" s="380" t="s">
        <v>98</v>
      </c>
      <c r="LM35" s="25" t="str">
        <f>IFERROR(IF(OR($I35="",$N35=""),"",'Units of measurement'!$A$2),"")</f>
        <v>/container</v>
      </c>
      <c r="LN35" s="253"/>
      <c r="LO35" s="253"/>
      <c r="LP35" s="376"/>
      <c r="LQ35" s="170"/>
      <c r="LR35" s="170"/>
      <c r="LS35" s="381" t="s">
        <v>98</v>
      </c>
    </row>
    <row r="36" spans="1:331" ht="15" hidden="1" customHeight="1" x14ac:dyDescent="0.2">
      <c r="A36" s="46">
        <v>1512</v>
      </c>
      <c r="B36" s="250">
        <f>ROW()</f>
        <v>36</v>
      </c>
      <c r="C36" s="41" t="s">
        <v>2523</v>
      </c>
      <c r="D36" s="41" t="s">
        <v>2523</v>
      </c>
      <c r="E36" s="41" t="s">
        <v>2523</v>
      </c>
      <c r="F36" s="55" t="s">
        <v>2284</v>
      </c>
      <c r="G36" s="42" t="s">
        <v>2508</v>
      </c>
      <c r="H36" s="43" t="s">
        <v>172</v>
      </c>
      <c r="I36" s="353" t="s">
        <v>349</v>
      </c>
      <c r="J36" s="357"/>
      <c r="K36" s="47" t="s">
        <v>2293</v>
      </c>
      <c r="L36" s="48" t="s">
        <v>2321</v>
      </c>
      <c r="M36" s="49" t="s">
        <v>172</v>
      </c>
      <c r="N36" s="356" t="s">
        <v>929</v>
      </c>
      <c r="O36" s="50" t="s">
        <v>2465</v>
      </c>
      <c r="P36" s="47" t="s">
        <v>2358</v>
      </c>
      <c r="Q36" s="48" t="s">
        <v>104</v>
      </c>
      <c r="R36" s="51" t="s">
        <v>95</v>
      </c>
      <c r="S36" s="52">
        <v>1</v>
      </c>
      <c r="T36" s="53">
        <f>IFERROR(IF(OR(R36="",S36=""),"",('FCL (No min.)'!S36*VLOOKUP('FCL (No min.)'!R36,containertype_table[#All],2,FALSE))),"")</f>
        <v>1</v>
      </c>
      <c r="U36" s="56">
        <v>10000</v>
      </c>
      <c r="V36" s="55" t="s">
        <v>2498</v>
      </c>
      <c r="W36" s="248" t="s">
        <v>104</v>
      </c>
      <c r="X36" s="337" t="s">
        <v>104</v>
      </c>
      <c r="Y36" s="24"/>
      <c r="Z36" s="24"/>
      <c r="AA36" s="24"/>
      <c r="AB36" s="24"/>
      <c r="AC36" s="24"/>
      <c r="AD36" s="24"/>
      <c r="AE36" s="24"/>
      <c r="AF36" s="24"/>
      <c r="AG36" s="201" t="s">
        <v>351</v>
      </c>
      <c r="AH36" s="239" t="s">
        <v>99</v>
      </c>
      <c r="AI36" s="9" t="str">
        <f t="shared" si="17"/>
        <v>⚠</v>
      </c>
      <c r="AJ36" s="238" t="str" cm="1">
        <f t="array" ref="AJ36">IF(OR($I36="",$N36="")," ",_xlfn.IFS($AH36=""," ",$AG36=""," ",AO36=""," ",AO36=" "," ",AND($AH36&lt;&gt;"",$AH36&lt;&gt;" ",$AG36&lt;&gt;"",$AG36&lt;&gt;" ",AO36&lt;&gt;"",AO36&lt;&gt;" "),IF($AH36=$AG36,SUM(AO36,IF(OR(AN36="",AN36=" ",AM36="Included"),0,AN36)),VLOOKUP(_xlfn.CONCAT($AG36,"/",$AH36),Currencies!$C$73:$D$955,2,FALSE)*SUM(AO36,IF(OR(AN36="",AN36=" ",AM36="Included"),0,AN36)))))</f>
        <v xml:space="preserve"> </v>
      </c>
      <c r="AK36" s="238"/>
      <c r="AL36" s="262"/>
      <c r="AM36" s="331"/>
      <c r="AN36" s="333" t="s">
        <v>98</v>
      </c>
      <c r="AO36" s="332" t="s">
        <v>98</v>
      </c>
      <c r="AP36" s="25" t="str">
        <f>IFERROR(IF(OR($I36="",$N36=""),"",'Units of measurement'!$A$2),"")</f>
        <v>/container</v>
      </c>
      <c r="AQ36" s="253"/>
      <c r="AR36" s="253"/>
      <c r="AS36" s="17"/>
      <c r="AT36" s="170"/>
      <c r="AU36" s="170"/>
      <c r="AV36" s="170" t="s">
        <v>98</v>
      </c>
      <c r="AW36" s="201" t="s">
        <v>351</v>
      </c>
      <c r="AX36" s="239" t="s">
        <v>99</v>
      </c>
      <c r="AY36" s="9" t="str">
        <f t="shared" si="24"/>
        <v>⚠</v>
      </c>
      <c r="AZ36" s="238" t="str" cm="1">
        <f t="array" ref="AZ36">IF(OR($I36="",$N36="")," ",_xlfn.IFS($AX36=""," ",$AW36=""," ",BC36=""," ",BC36=" "," ",AND($AX36&lt;&gt;"",$AX36&lt;&gt;" ",$AW36&lt;&gt;"",$AW36&lt;&gt;" ",BC36&lt;&gt;"",BC36&lt;&gt;" "),IF($AX36=$AW36,BC36,BC36/VLOOKUP(_xlfn.CONCAT($AX36,"/",$AW36),Currencies!$C$73:$D$955,2,FALSE))))</f>
        <v xml:space="preserve"> </v>
      </c>
      <c r="BA36" s="238"/>
      <c r="BB36" s="238"/>
      <c r="BC36" s="8" t="s">
        <v>98</v>
      </c>
      <c r="BD36" s="25" t="str">
        <f>IFERROR(IF(OR($I36="",$N36=""),"",'Units of measurement'!$A$2),"")</f>
        <v>/container</v>
      </c>
      <c r="BE36" s="9" t="str">
        <f t="shared" si="27"/>
        <v>⚠</v>
      </c>
      <c r="BF36" s="238" t="str" cm="1">
        <f t="array" ref="BF36">IF(OR($I36="",$N36="")," ",_xlfn.IFS($AX36=""," ",$AW36=""," ",BI36=""," ",BI36=" "," ",AND($AX36&lt;&gt;"",$AX36&lt;&gt;" ",$AW36&lt;&gt;"",$AW36&lt;&gt;" ",BI36&lt;&gt;"",BI36&lt;&gt;" "),IF($AX36=$AW36,BI36,BI36/VLOOKUP(_xlfn.CONCAT($AX36,"/",$AW36),Currencies!$C$73:$D$955,2,FALSE))))</f>
        <v xml:space="preserve"> </v>
      </c>
      <c r="BG36" s="238"/>
      <c r="BH36" s="238"/>
      <c r="BI36" s="8" t="s">
        <v>98</v>
      </c>
      <c r="BJ36" s="25" t="str">
        <f>IFERROR(IF(OR($I36="",$N36=""),"",'Units of measurement'!$A$2),"")</f>
        <v>/container</v>
      </c>
      <c r="BK36" s="9" t="str">
        <f t="shared" si="30"/>
        <v>⚠</v>
      </c>
      <c r="BL36" s="238" t="str" cm="1">
        <f t="array" ref="BL36">IF(OR($I36="",$N36="")," ",_xlfn.IFS($AX36=""," ",$AW36=""," ",BO36=""," ",BO36=" "," ",AND($AX36&lt;&gt;"",$AX36&lt;&gt;" ",$AW36&lt;&gt;"",$AW36&lt;&gt;" ",BO36&lt;&gt;"",BO36&lt;&gt;" "),IF($AX36=$AW36,BO36,BO36/VLOOKUP(_xlfn.CONCAT($AX36,"/",$AW36),Currencies!$C$73:$D$955,2,FALSE))))</f>
        <v xml:space="preserve"> </v>
      </c>
      <c r="BM36" s="238"/>
      <c r="BN36" s="238"/>
      <c r="BO36" s="8" t="s">
        <v>98</v>
      </c>
      <c r="BP36" s="25" t="str">
        <f>IFERROR(IF(OR($I36="",$N36=""),"",'Units of measurement'!$A$2),"")</f>
        <v>/container</v>
      </c>
      <c r="BQ36" s="9" t="str">
        <f t="shared" si="33"/>
        <v>⚠</v>
      </c>
      <c r="BR36" s="238" t="str" cm="1">
        <f t="array" ref="BR36">IF(OR($I36="",$N36="")," ",_xlfn.IFS($AX36=""," ",$AW36=""," ",BU36=""," ",BU36=" "," ",AND($AX36&lt;&gt;"",$AX36&lt;&gt;" ",$AW36&lt;&gt;"",$AW36&lt;&gt;" ",BU36&lt;&gt;"",BU36&lt;&gt;" "),IF($AX36=$AW36,BU36,BU36/VLOOKUP(_xlfn.CONCAT($AX36,"/",$AW36),Currencies!$C$73:$D$955,2,FALSE))))</f>
        <v xml:space="preserve"> </v>
      </c>
      <c r="BS36" s="238"/>
      <c r="BT36" s="238"/>
      <c r="BU36" s="8" t="s">
        <v>98</v>
      </c>
      <c r="BV36" s="25" t="str">
        <f>IFERROR(IF(OR($I36="",$N36=""),"",'Units of measurement'!$A$2),"")</f>
        <v>/container</v>
      </c>
      <c r="BW36" s="9" t="str">
        <f t="shared" si="36"/>
        <v>⚠</v>
      </c>
      <c r="BX36" s="238" t="str" cm="1">
        <f t="array" ref="BX36">IF(OR($I36="",$N36="")," ",_xlfn.IFS($AX36=""," ",$AW36=""," ",CA36=""," ",CA36=" "," ",AND($AX36&lt;&gt;"",$AX36&lt;&gt;" ",$AW36&lt;&gt;"",$AW36&lt;&gt;" ",CA36&lt;&gt;"",CA36&lt;&gt;" "),IF($AX36=$AW36,CA36,CA36/VLOOKUP(_xlfn.CONCAT($AX36,"/",$AW36),Currencies!$C$73:$D$955,2,FALSE))))</f>
        <v xml:space="preserve"> </v>
      </c>
      <c r="BY36" s="238"/>
      <c r="BZ36" s="238"/>
      <c r="CA36" s="8" t="s">
        <v>98</v>
      </c>
      <c r="CB36" s="25" t="str">
        <f>IFERROR(IF(OR($I36="",$N36=""),"",'Units of measurement'!$A$2),"")</f>
        <v>/container</v>
      </c>
      <c r="CC36" s="9" t="str">
        <f t="shared" si="39"/>
        <v>⚠</v>
      </c>
      <c r="CD36" s="238" t="str" cm="1">
        <f t="array" ref="CD36">IF(OR($I36="",$N36="")," ",_xlfn.IFS($AX36=""," ",$AW36=""," ",CG36=""," ",CG36=" "," ",AND($AX36&lt;&gt;"",$AX36&lt;&gt;" ",$AW36&lt;&gt;"",$AW36&lt;&gt;" ",CG36&lt;&gt;"",CG36&lt;&gt;" "),IF($AX36=$AW36,CG36,CG36/VLOOKUP(_xlfn.CONCAT($AX36,"/",$AW36),Currencies!$C$73:$D$955,2,FALSE))))</f>
        <v xml:space="preserve"> </v>
      </c>
      <c r="CE36" s="238"/>
      <c r="CF36" s="238"/>
      <c r="CG36" s="8" t="s">
        <v>98</v>
      </c>
      <c r="CH36" s="25" t="str">
        <f>IFERROR(IF(OR($I36="",$N36=""),"",'Units of measurement'!$A$2),"")</f>
        <v>/container</v>
      </c>
      <c r="CI36" s="9" t="str">
        <f t="shared" si="42"/>
        <v>⚠</v>
      </c>
      <c r="CJ36" s="238" t="str" cm="1">
        <f t="array" ref="CJ36">IF(OR($I36="",$N36="")," ",_xlfn.IFS($AX36=""," ",$AW36=""," ",CM36=""," ",CM36=" "," ",AND($AX36&lt;&gt;"",$AX36&lt;&gt;" ",$AW36&lt;&gt;"",$AW36&lt;&gt;" ",CM36&lt;&gt;"",CM36&lt;&gt;" "),IF($AX36=$AW36,CM36,CM36/VLOOKUP(_xlfn.CONCAT($AX36,"/",$AW36),Currencies!$C$73:$D$955,2,FALSE))))</f>
        <v xml:space="preserve"> </v>
      </c>
      <c r="CK36" s="238"/>
      <c r="CL36" s="238"/>
      <c r="CM36" s="8" t="s">
        <v>98</v>
      </c>
      <c r="CN36" s="25" t="str">
        <f>IFERROR(IF(OR($I36="",$N36=""),"",'Units of measurement'!$A$2),"")</f>
        <v>/container</v>
      </c>
      <c r="CO36" s="253"/>
      <c r="CP36" s="253"/>
      <c r="CQ36" s="194"/>
      <c r="CR36" s="9" t="str">
        <f t="shared" si="47"/>
        <v>⚠</v>
      </c>
      <c r="CS36" s="238" t="str" cm="1">
        <f t="array" ref="CS36">IF(OR($I36="",$N36="")," ",_xlfn.IFS($AX36=""," ",$AW36=""," ",CV36=""," ",CV36=" "," ",AND($AX36&lt;&gt;"",$AX36&lt;&gt;" ",$AW36&lt;&gt;"",$AW36&lt;&gt;" ",CV36&lt;&gt;"",CV36&lt;&gt;" "),IF($AX36=$AW36,CV36,CV36/VLOOKUP(_xlfn.CONCAT($AX36,"/",$AW36),Currencies!$C$73:$D$955,2,FALSE))))</f>
        <v xml:space="preserve"> </v>
      </c>
      <c r="CT36" s="238"/>
      <c r="CU36" s="238"/>
      <c r="CV36" s="8" t="s">
        <v>98</v>
      </c>
      <c r="CW36" s="25" t="str">
        <f>IFERROR(IF(OR($I36="",$N36=""),"",'Units of measurement'!$A$2),"")</f>
        <v>/container</v>
      </c>
      <c r="CX36" s="11" t="str">
        <f t="shared" si="50"/>
        <v>⚠</v>
      </c>
      <c r="CY36" s="254"/>
      <c r="CZ36" s="254"/>
      <c r="DA36" s="10" t="s">
        <v>98</v>
      </c>
      <c r="DB36" s="9" t="str">
        <f t="shared" si="53"/>
        <v/>
      </c>
      <c r="DC36" s="252"/>
      <c r="DD36" s="252"/>
      <c r="DE36" s="8" t="s">
        <v>98</v>
      </c>
      <c r="DF36" s="256"/>
      <c r="DG36" s="256"/>
      <c r="DH36" s="164"/>
      <c r="DI36" s="257"/>
      <c r="DJ36" s="257"/>
      <c r="DK36" s="17"/>
      <c r="DL36" s="9" t="str">
        <f t="shared" si="60"/>
        <v/>
      </c>
      <c r="DM36" s="252"/>
      <c r="DN36" s="252"/>
      <c r="DO36" s="8" t="s">
        <v>98</v>
      </c>
      <c r="DP36" s="256"/>
      <c r="DQ36" s="256"/>
      <c r="DR36" s="164"/>
      <c r="DS36" s="257"/>
      <c r="DT36" s="257"/>
      <c r="DU36" s="17"/>
      <c r="DV36" s="201" t="str">
        <f t="shared" si="67"/>
        <v>USD</v>
      </c>
      <c r="DW36" s="239" t="s">
        <v>99</v>
      </c>
      <c r="DX36" s="11" t="str">
        <f t="shared" si="68"/>
        <v>⚠</v>
      </c>
      <c r="DY36" s="254"/>
      <c r="DZ36" s="254"/>
      <c r="EA36" s="15"/>
      <c r="EB36" s="11" t="str">
        <f t="shared" si="71"/>
        <v>⚠</v>
      </c>
      <c r="EC36" s="254"/>
      <c r="ED36" s="254"/>
      <c r="EE36" s="16"/>
      <c r="EF36" s="9" t="str">
        <f t="shared" si="74"/>
        <v>⚠</v>
      </c>
      <c r="EG36" s="252"/>
      <c r="EH36" s="252"/>
      <c r="EI36" s="33"/>
      <c r="EJ36" s="33"/>
      <c r="EK36" s="33"/>
      <c r="EL36" s="33"/>
      <c r="EM36" s="14"/>
      <c r="EN36" s="14"/>
      <c r="EO36" s="35"/>
      <c r="EP36" s="11" t="str">
        <f t="shared" si="81"/>
        <v>⚠</v>
      </c>
      <c r="EQ36" s="254"/>
      <c r="ER36" s="254"/>
      <c r="ES36" s="12" t="s">
        <v>98</v>
      </c>
      <c r="ET36" s="199" t="s">
        <v>98</v>
      </c>
      <c r="EU36" s="9" t="str">
        <f t="shared" si="84"/>
        <v>⚠</v>
      </c>
      <c r="EV36" s="259"/>
      <c r="EW36" s="259"/>
      <c r="EX36" s="166" t="s">
        <v>98</v>
      </c>
      <c r="EY36" s="9" t="str">
        <f t="shared" si="87"/>
        <v>⚠</v>
      </c>
      <c r="EZ36" s="254"/>
      <c r="FA36" s="254"/>
      <c r="FB36" s="23"/>
      <c r="FC36" s="260"/>
      <c r="FD36" s="260"/>
      <c r="FE36" s="29"/>
      <c r="FF36" s="29"/>
      <c r="FG36" s="29"/>
      <c r="FH36" s="29"/>
      <c r="FI36" s="200" t="s">
        <v>100</v>
      </c>
      <c r="FJ36" s="9" t="str">
        <f t="shared" si="94"/>
        <v>⚠</v>
      </c>
      <c r="FK36" s="259"/>
      <c r="FL36" s="259"/>
      <c r="FM36" s="12" t="s">
        <v>98</v>
      </c>
      <c r="FN36" s="26" t="s">
        <v>98</v>
      </c>
      <c r="FO36" s="28" t="s">
        <v>98</v>
      </c>
      <c r="FP36" s="339" t="s">
        <v>98</v>
      </c>
      <c r="FQ36" s="339" t="s">
        <v>98</v>
      </c>
      <c r="FR36" s="9" t="str">
        <f t="shared" si="97"/>
        <v>⚠</v>
      </c>
      <c r="FS36" s="238" t="str" cm="1">
        <f t="array" ref="FS36">IF(OR($I36="",$N36="")," ",_xlfn.IFS($DW36=""," ",$DV36=""," ",FV36=""," ",FV36=" "," ",AND($DW36&lt;&gt;"",$DW36&lt;&gt;" ",$DV36&lt;&gt;"",$DV36&lt;&gt;" ",FV36&lt;&gt;"",FV36&lt;&gt;" "),IF($DW36=$DV36,FV36,FV36/VLOOKUP(_xlfn.CONCAT($DW36,"/",$DV36),Currencies!$C$73:$D$955,2,FALSE))))</f>
        <v xml:space="preserve"> </v>
      </c>
      <c r="FT36" s="238"/>
      <c r="FU36" s="238"/>
      <c r="FV36" s="8" t="s">
        <v>98</v>
      </c>
      <c r="FW36" s="25" t="s">
        <v>2549</v>
      </c>
      <c r="FX36" s="9" t="str">
        <f t="shared" si="100"/>
        <v>⚠</v>
      </c>
      <c r="FY36" s="259"/>
      <c r="FZ36" s="259"/>
      <c r="GA36" s="12" t="s">
        <v>98</v>
      </c>
      <c r="GB36" s="26" t="s">
        <v>98</v>
      </c>
      <c r="GC36" s="28" t="s">
        <v>98</v>
      </c>
      <c r="GD36" s="339" t="s">
        <v>98</v>
      </c>
      <c r="GE36" s="339" t="s">
        <v>98</v>
      </c>
      <c r="GF36" s="9" t="str">
        <f t="shared" si="103"/>
        <v>⚠</v>
      </c>
      <c r="GG36" s="238" t="str" cm="1">
        <f t="array" ref="GG36">IF(OR($I36="",$N36="")," ",_xlfn.IFS($DW36=""," ",$DV36=""," ",GJ36=""," ",GJ36=" "," ",AND($DW36&lt;&gt;"",$DW36&lt;&gt;" ",$DV36&lt;&gt;"",$DV36&lt;&gt;" ",GJ36&lt;&gt;"",GJ36&lt;&gt;" "),IF($DW36=$DV36,GJ36,GJ36/VLOOKUP(_xlfn.CONCAT($DW36,"/",$DV36),Currencies!$C$73:$D$955,2,FALSE))))</f>
        <v xml:space="preserve"> </v>
      </c>
      <c r="GH36" s="238"/>
      <c r="GI36" s="238"/>
      <c r="GJ36" s="8" t="s">
        <v>98</v>
      </c>
      <c r="GK36" s="25" t="s">
        <v>2549</v>
      </c>
      <c r="GL36" s="11" t="str">
        <f t="shared" si="106"/>
        <v>⚠</v>
      </c>
      <c r="GM36" s="238" t="str" cm="1">
        <f t="array" ref="GM36">IF(OR($I36="",$N36="")," ",_xlfn.IFS($DW36=""," ",$DV36=""," ",GP36=""," ",GP36=" "," ",AND($DW36&lt;&gt;"",$DW36&lt;&gt;" ",$DV36&lt;&gt;"",$DV36&lt;&gt;" ",GP36&lt;&gt;"",GP36&lt;&gt;" "),IF($DW36=$DV36,GP36,GP36/VLOOKUP(_xlfn.CONCAT($DW36,"/",$DV36),Currencies!$C$73:$D$955,2,FALSE))))</f>
        <v xml:space="preserve"> </v>
      </c>
      <c r="GN36" s="238"/>
      <c r="GO36" s="238"/>
      <c r="GP36" s="8" t="s">
        <v>98</v>
      </c>
      <c r="GQ36" s="25" t="str">
        <f>IFERROR(IF(OR($I36="",$N36=""),"",'Units of measurement'!$A$2),"")</f>
        <v>/container</v>
      </c>
      <c r="GR36" s="253"/>
      <c r="GS36" s="253"/>
      <c r="GT36" s="31" t="s">
        <v>98</v>
      </c>
      <c r="GU36" s="261"/>
      <c r="GV36" s="261"/>
      <c r="GW36" s="32" t="s">
        <v>98</v>
      </c>
      <c r="GX36" s="11" t="str">
        <f t="shared" si="113"/>
        <v>⚠</v>
      </c>
      <c r="GY36" s="238" t="str" cm="1">
        <f t="array" ref="GY36">IF(OR($I36="",$N36="")," ",_xlfn.IFS($DW36=""," ",$DV36=""," ",HE36=""," ",HE36=" "," ",AND($DW36&lt;&gt;"",$DW36&lt;&gt;" ",$DV36&lt;&gt;"",$DV36&lt;&gt;" ",HE36&lt;&gt;"",HE36&lt;&gt;" "),IF($DW36=$DV36,HE36,HE36/VLOOKUP(_xlfn.CONCAT($DW36,"/",$DV36),Currencies!$C$73:$D$955,2,FALSE))))</f>
        <v xml:space="preserve"> </v>
      </c>
      <c r="GZ36" s="262"/>
      <c r="HA36" s="262"/>
      <c r="HB36" s="15"/>
      <c r="HC36" s="15"/>
      <c r="HD36" s="15"/>
      <c r="HE36" s="8" t="s">
        <v>98</v>
      </c>
      <c r="HF36" s="255"/>
      <c r="HG36" s="255"/>
      <c r="HH36" s="25" t="str">
        <f>IFERROR(IF(OR($I36="",$N36=""),"",'Units of measurement'!$A$2),"")</f>
        <v>/container</v>
      </c>
      <c r="HI36" s="253"/>
      <c r="HJ36" s="253"/>
      <c r="HK36" s="31" t="str">
        <f t="shared" si="122"/>
        <v xml:space="preserve"> </v>
      </c>
      <c r="HL36" s="261"/>
      <c r="HM36" s="261"/>
      <c r="HN36" s="32" t="str">
        <f t="shared" si="125"/>
        <v xml:space="preserve"> </v>
      </c>
      <c r="HO36" s="11" t="str">
        <f t="shared" si="126"/>
        <v>⚠</v>
      </c>
      <c r="HP36" s="238" t="str" cm="1">
        <f t="array" ref="HP36">IF(OR($I36="",$N36="")," ",_xlfn.IFS($DW36=""," ",$DV36=""," ",HV36=""," ",HV36=" "," ",AND($DW36&lt;&gt;"",$DW36&lt;&gt;" ",$DV36&lt;&gt;"",$DV36&lt;&gt;" ",HV36&lt;&gt;"",HV36&lt;&gt;" "),IF($DW36=$DV36,HV36,HV36/VLOOKUP(_xlfn.CONCAT($DW36,"/",$DV36),Currencies!$C$73:$D$955,2,FALSE))))</f>
        <v xml:space="preserve"> </v>
      </c>
      <c r="HQ36" s="262"/>
      <c r="HR36" s="262"/>
      <c r="HS36" s="15"/>
      <c r="HT36" s="15"/>
      <c r="HU36" s="15"/>
      <c r="HV36" s="8" t="s">
        <v>98</v>
      </c>
      <c r="HW36" s="255"/>
      <c r="HX36" s="255"/>
      <c r="HY36" s="25" t="str">
        <f>IFERROR(IF(OR($I36="",$N36=""),"",'Units of measurement'!$A$2),"")</f>
        <v>/container</v>
      </c>
      <c r="HZ36" s="253"/>
      <c r="IA36" s="253"/>
      <c r="IB36" s="31" t="str">
        <f t="shared" si="135"/>
        <v xml:space="preserve"> </v>
      </c>
      <c r="IC36" s="261"/>
      <c r="ID36" s="261"/>
      <c r="IE36" s="32" t="str">
        <f t="shared" si="138"/>
        <v xml:space="preserve"> </v>
      </c>
      <c r="IF36" s="9" t="str">
        <f t="shared" si="139"/>
        <v/>
      </c>
      <c r="IG36" s="252"/>
      <c r="IH36" s="252"/>
      <c r="II36" s="8" t="s">
        <v>98</v>
      </c>
      <c r="IJ36" s="256"/>
      <c r="IK36" s="256"/>
      <c r="IL36" s="164"/>
      <c r="IM36" s="257"/>
      <c r="IN36" s="257"/>
      <c r="IO36" s="17"/>
      <c r="IP36" s="9" t="str">
        <f t="shared" si="146"/>
        <v/>
      </c>
      <c r="IQ36" s="252"/>
      <c r="IR36" s="252"/>
      <c r="IS36" s="8" t="s">
        <v>98</v>
      </c>
      <c r="IT36" s="256"/>
      <c r="IU36" s="256"/>
      <c r="IV36" s="164"/>
      <c r="IW36" s="257"/>
      <c r="IX36" s="257"/>
      <c r="IY36" s="19"/>
      <c r="IZ36" s="201" t="s">
        <v>418</v>
      </c>
      <c r="JA36" s="239" t="s">
        <v>99</v>
      </c>
      <c r="JB36" s="9" t="s">
        <v>2517</v>
      </c>
      <c r="JC36" s="238" t="str" cm="1">
        <f t="array" ref="JC36">IF(OR($I36="",$N36="")," ",_xlfn.IFS($JA36=""," ",$IZ36=""," ",JF36=""," ",JF36=" "," ",AND($JA36&lt;&gt;"",$JA36&lt;&gt;" ",$IZ36&lt;&gt;"",$IZ36&lt;&gt;" ",JF36&lt;&gt;"",JF36&lt;&gt;" "),IF($JA36=$IZ36,JF36,JF36/VLOOKUP(_xlfn.CONCAT($JA36,"/",$IZ36),Currencies!$C$73:$D$955,2,FALSE))))</f>
        <v xml:space="preserve"> </v>
      </c>
      <c r="JD36" s="238"/>
      <c r="JE36" s="238"/>
      <c r="JF36" s="362" t="s">
        <v>98</v>
      </c>
      <c r="JG36" s="25" t="str">
        <f>IFERROR(IF(OR($I36="",$N36=""),"",'Units of measurement'!$A$2),"")</f>
        <v>/container</v>
      </c>
      <c r="JH36" s="9" t="s">
        <v>2517</v>
      </c>
      <c r="JI36" s="238" t="str" cm="1">
        <f t="array" ref="JI36">IF(OR($I36="",$N36="")," ",_xlfn.IFS($JA36=""," ",$IZ36=""," ",JL36=""," ",JL36=" "," ",AND($JA36&lt;&gt;"",$JA36&lt;&gt;" ",$IZ36&lt;&gt;"",$IZ36&lt;&gt;" ",JL36&lt;&gt;"",JL36&lt;&gt;" "),IF($JA36=$IZ36,JL36,JL36/VLOOKUP(_xlfn.CONCAT($JA36,"/",$IZ36),Currencies!$C$73:$D$955,2,FALSE))))</f>
        <v xml:space="preserve"> </v>
      </c>
      <c r="JJ36" s="238"/>
      <c r="JK36" s="238"/>
      <c r="JL36" s="372" t="s">
        <v>98</v>
      </c>
      <c r="JM36" s="25" t="str">
        <f>IFERROR(IF(OR($I36="",$N36=""),"",'Units of measurement'!$A$2),"")</f>
        <v>/container</v>
      </c>
      <c r="JN36" s="9" t="s">
        <v>2517</v>
      </c>
      <c r="JO36" s="238" t="str" cm="1">
        <f t="array" ref="JO36">IF(OR($I36="",$N36="")," ",_xlfn.IFS($JA36=""," ",$IZ36=""," ",JR36=""," ",JR36=" "," ",AND($JA36&lt;&gt;"",$JA36&lt;&gt;" ",$IZ36&lt;&gt;"",$IZ36&lt;&gt;" ",JR36&lt;&gt;"",JR36&lt;&gt;" "),IF($JA36=$IZ36,JR36,JR36/VLOOKUP(_xlfn.CONCAT($JA36,"/",$IZ36),Currencies!$C$73:$D$955,2,FALSE))))</f>
        <v xml:space="preserve"> </v>
      </c>
      <c r="JP36" s="238"/>
      <c r="JQ36" s="238"/>
      <c r="JR36" s="372" t="s">
        <v>98</v>
      </c>
      <c r="JS36" s="25" t="str">
        <f>IFERROR(IF(OR($I36="",$N36=""),"",'Units of measurement'!$A$2),"")</f>
        <v>/container</v>
      </c>
      <c r="JT36" s="9" t="s">
        <v>2517</v>
      </c>
      <c r="JU36" s="238" t="str" cm="1">
        <f t="array" ref="JU36">IF(OR($I36="",$N36="")," ",_xlfn.IFS($JA36=""," ",$IZ36=""," ",JX36=""," ",JX36=" "," ",AND($JA36&lt;&gt;"",$JA36&lt;&gt;" ",$IZ36&lt;&gt;"",$IZ36&lt;&gt;" ",JX36&lt;&gt;"",JX36&lt;&gt;" "),IF($JA36=$IZ36,JX36,JX36/VLOOKUP(_xlfn.CONCAT($JA36,"/",$IZ36),Currencies!$C$73:$D$955,2,FALSE))))</f>
        <v xml:space="preserve"> </v>
      </c>
      <c r="JV36" s="238"/>
      <c r="JW36" s="238"/>
      <c r="JX36" s="372" t="s">
        <v>98</v>
      </c>
      <c r="JY36" s="25" t="str">
        <f>IFERROR(IF(OR($I36="",$N36=""),"",'Units of measurement'!$A$2),"")</f>
        <v>/container</v>
      </c>
      <c r="JZ36" s="9" t="s">
        <v>2517</v>
      </c>
      <c r="KA36" s="238" t="str" cm="1">
        <f t="array" ref="KA36">IF(OR($I36="",$N36="")," ",_xlfn.IFS($JA36=""," ",$IZ36=""," ",KD36=""," ",KD36=" "," ",AND($JA36&lt;&gt;"",$JA36&lt;&gt;" ",$IZ36&lt;&gt;"",$IZ36&lt;&gt;" ",KD36&lt;&gt;"",KD36&lt;&gt;" "),IF($JA36=$IZ36,KD36,KD36/VLOOKUP(_xlfn.CONCAT($JA36,"/",$IZ36),Currencies!$C$73:$D$955,2,FALSE))))</f>
        <v xml:space="preserve"> </v>
      </c>
      <c r="KB36" s="238"/>
      <c r="KC36" s="238"/>
      <c r="KD36" s="372" t="s">
        <v>98</v>
      </c>
      <c r="KE36" s="25" t="str">
        <f>IFERROR(IF(OR($I36="",$N36=""),"",'Units of measurement'!$A$2),"")</f>
        <v>/container</v>
      </c>
      <c r="KF36" s="11" t="s">
        <v>2517</v>
      </c>
      <c r="KG36" s="254"/>
      <c r="KH36" s="254"/>
      <c r="KI36" s="378" t="s">
        <v>98</v>
      </c>
      <c r="KJ36" s="9" t="str">
        <f t="shared" si="165"/>
        <v/>
      </c>
      <c r="KK36" s="252"/>
      <c r="KL36" s="252"/>
      <c r="KM36" s="8" t="s">
        <v>98</v>
      </c>
      <c r="KN36" s="256"/>
      <c r="KO36" s="256"/>
      <c r="KP36" s="164"/>
      <c r="KQ36" s="257"/>
      <c r="KR36" s="257"/>
      <c r="KS36" s="17"/>
      <c r="KT36" s="9" t="str">
        <f t="shared" si="172"/>
        <v/>
      </c>
      <c r="KU36" s="252"/>
      <c r="KV36" s="252"/>
      <c r="KW36" s="8" t="s">
        <v>98</v>
      </c>
      <c r="KX36" s="256"/>
      <c r="KY36" s="256"/>
      <c r="KZ36" s="164"/>
      <c r="LA36" s="257"/>
      <c r="LB36" s="257"/>
      <c r="LC36" s="19"/>
      <c r="LD36" s="201" t="s">
        <v>418</v>
      </c>
      <c r="LE36" s="239" t="s">
        <v>99</v>
      </c>
      <c r="LF36" s="9" t="s">
        <v>2517</v>
      </c>
      <c r="LG36" s="238" t="str" cm="1">
        <f t="array" ref="LG36">IF(OR($I36="",$N36="")," ",_xlfn.IFS($AH36=""," ",$AG36=""," ",LL36=""," ",LL36=" "," ",AND($AH36&lt;&gt;"",$AH36&lt;&gt;" ",$AG36&lt;&gt;"",$AG36&lt;&gt;" ",LL36&lt;&gt;"",LL36&lt;&gt;" "),IF($AH36=$AG36,SUM(LL36,IF(OR(LK36="",LK36=" ",LJ36="Included"),0,LK36)),SUM(LL36,IF(OR(LK36="",LK36=" ",LJ36="Included"),0,LK36))/VLOOKUP(_xlfn.CONCAT($AH36,"/",$AG36),Currencies!$C$73:$D$955,2,FALSE))))</f>
        <v xml:space="preserve"> </v>
      </c>
      <c r="LH36" s="238"/>
      <c r="LI36" s="262"/>
      <c r="LJ36" s="379"/>
      <c r="LK36" s="333" t="s">
        <v>98</v>
      </c>
      <c r="LL36" s="380" t="s">
        <v>98</v>
      </c>
      <c r="LM36" s="25" t="str">
        <f>IFERROR(IF(OR($I36="",$N36=""),"",'Units of measurement'!$A$2),"")</f>
        <v>/container</v>
      </c>
      <c r="LN36" s="253"/>
      <c r="LO36" s="253"/>
      <c r="LP36" s="376"/>
      <c r="LQ36" s="170"/>
      <c r="LR36" s="170"/>
      <c r="LS36" s="381" t="s">
        <v>98</v>
      </c>
    </row>
    <row r="37" spans="1:331" ht="15" hidden="1" customHeight="1" x14ac:dyDescent="0.2">
      <c r="A37" s="46">
        <v>1513</v>
      </c>
      <c r="B37" s="250">
        <f>ROW()</f>
        <v>37</v>
      </c>
      <c r="C37" s="41" t="s">
        <v>2523</v>
      </c>
      <c r="D37" s="41" t="s">
        <v>2523</v>
      </c>
      <c r="E37" s="41" t="s">
        <v>2523</v>
      </c>
      <c r="F37" s="55" t="s">
        <v>2284</v>
      </c>
      <c r="G37" s="42" t="s">
        <v>2508</v>
      </c>
      <c r="H37" s="43" t="s">
        <v>172</v>
      </c>
      <c r="I37" s="353" t="s">
        <v>349</v>
      </c>
      <c r="J37" s="357"/>
      <c r="K37" s="47" t="s">
        <v>2293</v>
      </c>
      <c r="L37" s="48" t="s">
        <v>2321</v>
      </c>
      <c r="M37" s="49" t="s">
        <v>172</v>
      </c>
      <c r="N37" s="356" t="s">
        <v>929</v>
      </c>
      <c r="O37" s="50" t="s">
        <v>2465</v>
      </c>
      <c r="P37" s="47" t="s">
        <v>2358</v>
      </c>
      <c r="Q37" s="48" t="s">
        <v>104</v>
      </c>
      <c r="R37" s="51" t="s">
        <v>2206</v>
      </c>
      <c r="S37" s="52">
        <v>11</v>
      </c>
      <c r="T37" s="53">
        <f>IFERROR(IF(OR(R37="",S37=""),"",('FCL (No min.)'!S37*VLOOKUP('FCL (No min.)'!R37,containertype_table[#All],2,FALSE))),"")</f>
        <v>22</v>
      </c>
      <c r="U37" s="56">
        <v>22000</v>
      </c>
      <c r="V37" s="55" t="s">
        <v>2498</v>
      </c>
      <c r="W37" s="248" t="s">
        <v>104</v>
      </c>
      <c r="X37" s="337" t="s">
        <v>104</v>
      </c>
      <c r="Y37" s="24"/>
      <c r="Z37" s="24"/>
      <c r="AA37" s="24"/>
      <c r="AB37" s="24"/>
      <c r="AC37" s="24"/>
      <c r="AD37" s="24"/>
      <c r="AE37" s="24"/>
      <c r="AF37" s="24"/>
      <c r="AG37" s="201" t="s">
        <v>351</v>
      </c>
      <c r="AH37" s="239" t="s">
        <v>99</v>
      </c>
      <c r="AI37" s="9" t="str">
        <f t="shared" si="17"/>
        <v>⚠</v>
      </c>
      <c r="AJ37" s="238" t="str" cm="1">
        <f t="array" ref="AJ37">IF(OR($I37="",$N37="")," ",_xlfn.IFS($AH37=""," ",$AG37=""," ",AO37=""," ",AO37=" "," ",AND($AH37&lt;&gt;"",$AH37&lt;&gt;" ",$AG37&lt;&gt;"",$AG37&lt;&gt;" ",AO37&lt;&gt;"",AO37&lt;&gt;" "),IF($AH37=$AG37,SUM(AO37,IF(OR(AN37="",AN37=" ",AM37="Included"),0,AN37)),VLOOKUP(_xlfn.CONCAT($AG37,"/",$AH37),Currencies!$C$73:$D$955,2,FALSE)*SUM(AO37,IF(OR(AN37="",AN37=" ",AM37="Included"),0,AN37)))))</f>
        <v xml:space="preserve"> </v>
      </c>
      <c r="AK37" s="238"/>
      <c r="AL37" s="262"/>
      <c r="AM37" s="331"/>
      <c r="AN37" s="333" t="s">
        <v>98</v>
      </c>
      <c r="AO37" s="332" t="s">
        <v>98</v>
      </c>
      <c r="AP37" s="25" t="str">
        <f>IFERROR(IF(OR($I37="",$N37=""),"",'Units of measurement'!$A$2),"")</f>
        <v>/container</v>
      </c>
      <c r="AQ37" s="253"/>
      <c r="AR37" s="253"/>
      <c r="AS37" s="17"/>
      <c r="AT37" s="170"/>
      <c r="AU37" s="170"/>
      <c r="AV37" s="170" t="s">
        <v>98</v>
      </c>
      <c r="AW37" s="201" t="s">
        <v>351</v>
      </c>
      <c r="AX37" s="239" t="s">
        <v>99</v>
      </c>
      <c r="AY37" s="9" t="str">
        <f t="shared" si="24"/>
        <v>⚠</v>
      </c>
      <c r="AZ37" s="238" t="str" cm="1">
        <f t="array" ref="AZ37">IF(OR($I37="",$N37="")," ",_xlfn.IFS($AX37=""," ",$AW37=""," ",BC37=""," ",BC37=" "," ",AND($AX37&lt;&gt;"",$AX37&lt;&gt;" ",$AW37&lt;&gt;"",$AW37&lt;&gt;" ",BC37&lt;&gt;"",BC37&lt;&gt;" "),IF($AX37=$AW37,BC37,BC37/VLOOKUP(_xlfn.CONCAT($AX37,"/",$AW37),Currencies!$C$73:$D$955,2,FALSE))))</f>
        <v xml:space="preserve"> </v>
      </c>
      <c r="BA37" s="238"/>
      <c r="BB37" s="238"/>
      <c r="BC37" s="8" t="s">
        <v>98</v>
      </c>
      <c r="BD37" s="25" t="str">
        <f>IFERROR(IF(OR($I37="",$N37=""),"",'Units of measurement'!$A$2),"")</f>
        <v>/container</v>
      </c>
      <c r="BE37" s="9" t="str">
        <f t="shared" si="27"/>
        <v>⚠</v>
      </c>
      <c r="BF37" s="238" t="str" cm="1">
        <f t="array" ref="BF37">IF(OR($I37="",$N37="")," ",_xlfn.IFS($AX37=""," ",$AW37=""," ",BI37=""," ",BI37=" "," ",AND($AX37&lt;&gt;"",$AX37&lt;&gt;" ",$AW37&lt;&gt;"",$AW37&lt;&gt;" ",BI37&lt;&gt;"",BI37&lt;&gt;" "),IF($AX37=$AW37,BI37,BI37/VLOOKUP(_xlfn.CONCAT($AX37,"/",$AW37),Currencies!$C$73:$D$955,2,FALSE))))</f>
        <v xml:space="preserve"> </v>
      </c>
      <c r="BG37" s="238"/>
      <c r="BH37" s="238"/>
      <c r="BI37" s="8" t="s">
        <v>98</v>
      </c>
      <c r="BJ37" s="25" t="str">
        <f>IFERROR(IF(OR($I37="",$N37=""),"",'Units of measurement'!$A$2),"")</f>
        <v>/container</v>
      </c>
      <c r="BK37" s="9" t="str">
        <f t="shared" si="30"/>
        <v>⚠</v>
      </c>
      <c r="BL37" s="238" t="str" cm="1">
        <f t="array" ref="BL37">IF(OR($I37="",$N37="")," ",_xlfn.IFS($AX37=""," ",$AW37=""," ",BO37=""," ",BO37=" "," ",AND($AX37&lt;&gt;"",$AX37&lt;&gt;" ",$AW37&lt;&gt;"",$AW37&lt;&gt;" ",BO37&lt;&gt;"",BO37&lt;&gt;" "),IF($AX37=$AW37,BO37,BO37/VLOOKUP(_xlfn.CONCAT($AX37,"/",$AW37),Currencies!$C$73:$D$955,2,FALSE))))</f>
        <v xml:space="preserve"> </v>
      </c>
      <c r="BM37" s="238"/>
      <c r="BN37" s="238"/>
      <c r="BO37" s="8" t="s">
        <v>98</v>
      </c>
      <c r="BP37" s="25" t="str">
        <f>IFERROR(IF(OR($I37="",$N37=""),"",'Units of measurement'!$A$2),"")</f>
        <v>/container</v>
      </c>
      <c r="BQ37" s="9" t="str">
        <f t="shared" si="33"/>
        <v>⚠</v>
      </c>
      <c r="BR37" s="238" t="str" cm="1">
        <f t="array" ref="BR37">IF(OR($I37="",$N37="")," ",_xlfn.IFS($AX37=""," ",$AW37=""," ",BU37=""," ",BU37=" "," ",AND($AX37&lt;&gt;"",$AX37&lt;&gt;" ",$AW37&lt;&gt;"",$AW37&lt;&gt;" ",BU37&lt;&gt;"",BU37&lt;&gt;" "),IF($AX37=$AW37,BU37,BU37/VLOOKUP(_xlfn.CONCAT($AX37,"/",$AW37),Currencies!$C$73:$D$955,2,FALSE))))</f>
        <v xml:space="preserve"> </v>
      </c>
      <c r="BS37" s="238"/>
      <c r="BT37" s="238"/>
      <c r="BU37" s="8" t="s">
        <v>98</v>
      </c>
      <c r="BV37" s="25" t="str">
        <f>IFERROR(IF(OR($I37="",$N37=""),"",'Units of measurement'!$A$2),"")</f>
        <v>/container</v>
      </c>
      <c r="BW37" s="9" t="str">
        <f t="shared" si="36"/>
        <v>⚠</v>
      </c>
      <c r="BX37" s="238" t="str" cm="1">
        <f t="array" ref="BX37">IF(OR($I37="",$N37="")," ",_xlfn.IFS($AX37=""," ",$AW37=""," ",CA37=""," ",CA37=" "," ",AND($AX37&lt;&gt;"",$AX37&lt;&gt;" ",$AW37&lt;&gt;"",$AW37&lt;&gt;" ",CA37&lt;&gt;"",CA37&lt;&gt;" "),IF($AX37=$AW37,CA37,CA37/VLOOKUP(_xlfn.CONCAT($AX37,"/",$AW37),Currencies!$C$73:$D$955,2,FALSE))))</f>
        <v xml:space="preserve"> </v>
      </c>
      <c r="BY37" s="238"/>
      <c r="BZ37" s="238"/>
      <c r="CA37" s="8" t="s">
        <v>98</v>
      </c>
      <c r="CB37" s="25" t="str">
        <f>IFERROR(IF(OR($I37="",$N37=""),"",'Units of measurement'!$A$2),"")</f>
        <v>/container</v>
      </c>
      <c r="CC37" s="9" t="str">
        <f t="shared" si="39"/>
        <v>⚠</v>
      </c>
      <c r="CD37" s="238" t="str" cm="1">
        <f t="array" ref="CD37">IF(OR($I37="",$N37="")," ",_xlfn.IFS($AX37=""," ",$AW37=""," ",CG37=""," ",CG37=" "," ",AND($AX37&lt;&gt;"",$AX37&lt;&gt;" ",$AW37&lt;&gt;"",$AW37&lt;&gt;" ",CG37&lt;&gt;"",CG37&lt;&gt;" "),IF($AX37=$AW37,CG37,CG37/VLOOKUP(_xlfn.CONCAT($AX37,"/",$AW37),Currencies!$C$73:$D$955,2,FALSE))))</f>
        <v xml:space="preserve"> </v>
      </c>
      <c r="CE37" s="238"/>
      <c r="CF37" s="238"/>
      <c r="CG37" s="8" t="s">
        <v>98</v>
      </c>
      <c r="CH37" s="25" t="str">
        <f>IFERROR(IF(OR($I37="",$N37=""),"",'Units of measurement'!$A$2),"")</f>
        <v>/container</v>
      </c>
      <c r="CI37" s="9" t="str">
        <f t="shared" si="42"/>
        <v>⚠</v>
      </c>
      <c r="CJ37" s="238" t="str" cm="1">
        <f t="array" ref="CJ37">IF(OR($I37="",$N37="")," ",_xlfn.IFS($AX37=""," ",$AW37=""," ",CM37=""," ",CM37=" "," ",AND($AX37&lt;&gt;"",$AX37&lt;&gt;" ",$AW37&lt;&gt;"",$AW37&lt;&gt;" ",CM37&lt;&gt;"",CM37&lt;&gt;" "),IF($AX37=$AW37,CM37,CM37/VLOOKUP(_xlfn.CONCAT($AX37,"/",$AW37),Currencies!$C$73:$D$955,2,FALSE))))</f>
        <v xml:space="preserve"> </v>
      </c>
      <c r="CK37" s="238"/>
      <c r="CL37" s="238"/>
      <c r="CM37" s="8" t="s">
        <v>98</v>
      </c>
      <c r="CN37" s="25" t="str">
        <f>IFERROR(IF(OR($I37="",$N37=""),"",'Units of measurement'!$A$2),"")</f>
        <v>/container</v>
      </c>
      <c r="CO37" s="253"/>
      <c r="CP37" s="253"/>
      <c r="CQ37" s="194"/>
      <c r="CR37" s="9" t="str">
        <f t="shared" si="47"/>
        <v>⚠</v>
      </c>
      <c r="CS37" s="238" t="str" cm="1">
        <f t="array" ref="CS37">IF(OR($I37="",$N37="")," ",_xlfn.IFS($AX37=""," ",$AW37=""," ",CV37=""," ",CV37=" "," ",AND($AX37&lt;&gt;"",$AX37&lt;&gt;" ",$AW37&lt;&gt;"",$AW37&lt;&gt;" ",CV37&lt;&gt;"",CV37&lt;&gt;" "),IF($AX37=$AW37,CV37,CV37/VLOOKUP(_xlfn.CONCAT($AX37,"/",$AW37),Currencies!$C$73:$D$955,2,FALSE))))</f>
        <v xml:space="preserve"> </v>
      </c>
      <c r="CT37" s="238"/>
      <c r="CU37" s="238"/>
      <c r="CV37" s="8" t="s">
        <v>98</v>
      </c>
      <c r="CW37" s="25" t="str">
        <f>IFERROR(IF(OR($I37="",$N37=""),"",'Units of measurement'!$A$2),"")</f>
        <v>/container</v>
      </c>
      <c r="CX37" s="11" t="str">
        <f t="shared" si="50"/>
        <v>⚠</v>
      </c>
      <c r="CY37" s="254"/>
      <c r="CZ37" s="254"/>
      <c r="DA37" s="10" t="s">
        <v>98</v>
      </c>
      <c r="DB37" s="9" t="str">
        <f t="shared" si="53"/>
        <v/>
      </c>
      <c r="DC37" s="252"/>
      <c r="DD37" s="252"/>
      <c r="DE37" s="8" t="s">
        <v>98</v>
      </c>
      <c r="DF37" s="256"/>
      <c r="DG37" s="256"/>
      <c r="DH37" s="164"/>
      <c r="DI37" s="257"/>
      <c r="DJ37" s="257"/>
      <c r="DK37" s="17"/>
      <c r="DL37" s="9" t="str">
        <f t="shared" si="60"/>
        <v/>
      </c>
      <c r="DM37" s="252"/>
      <c r="DN37" s="252"/>
      <c r="DO37" s="8" t="s">
        <v>98</v>
      </c>
      <c r="DP37" s="256"/>
      <c r="DQ37" s="256"/>
      <c r="DR37" s="164"/>
      <c r="DS37" s="257"/>
      <c r="DT37" s="257"/>
      <c r="DU37" s="17"/>
      <c r="DV37" s="201" t="str">
        <f t="shared" si="67"/>
        <v>USD</v>
      </c>
      <c r="DW37" s="239" t="s">
        <v>99</v>
      </c>
      <c r="DX37" s="11" t="str">
        <f t="shared" si="68"/>
        <v>⚠</v>
      </c>
      <c r="DY37" s="254"/>
      <c r="DZ37" s="254"/>
      <c r="EA37" s="15"/>
      <c r="EB37" s="11" t="str">
        <f t="shared" si="71"/>
        <v>⚠</v>
      </c>
      <c r="EC37" s="254"/>
      <c r="ED37" s="254"/>
      <c r="EE37" s="16"/>
      <c r="EF37" s="9" t="str">
        <f t="shared" si="74"/>
        <v>⚠</v>
      </c>
      <c r="EG37" s="252"/>
      <c r="EH37" s="252"/>
      <c r="EI37" s="33"/>
      <c r="EJ37" s="33"/>
      <c r="EK37" s="33"/>
      <c r="EL37" s="33"/>
      <c r="EM37" s="14"/>
      <c r="EN37" s="14"/>
      <c r="EO37" s="35"/>
      <c r="EP37" s="11" t="str">
        <f t="shared" si="81"/>
        <v>⚠</v>
      </c>
      <c r="EQ37" s="254"/>
      <c r="ER37" s="254"/>
      <c r="ES37" s="12" t="s">
        <v>98</v>
      </c>
      <c r="ET37" s="199" t="s">
        <v>98</v>
      </c>
      <c r="EU37" s="9" t="str">
        <f t="shared" si="84"/>
        <v>⚠</v>
      </c>
      <c r="EV37" s="259"/>
      <c r="EW37" s="259"/>
      <c r="EX37" s="166" t="s">
        <v>98</v>
      </c>
      <c r="EY37" s="9" t="str">
        <f t="shared" si="87"/>
        <v>⚠</v>
      </c>
      <c r="EZ37" s="254"/>
      <c r="FA37" s="254"/>
      <c r="FB37" s="23"/>
      <c r="FC37" s="260"/>
      <c r="FD37" s="260"/>
      <c r="FE37" s="29"/>
      <c r="FF37" s="29"/>
      <c r="FG37" s="29"/>
      <c r="FH37" s="29"/>
      <c r="FI37" s="200" t="s">
        <v>100</v>
      </c>
      <c r="FJ37" s="9" t="str">
        <f t="shared" si="94"/>
        <v>⚠</v>
      </c>
      <c r="FK37" s="259"/>
      <c r="FL37" s="259"/>
      <c r="FM37" s="12" t="s">
        <v>98</v>
      </c>
      <c r="FN37" s="26" t="s">
        <v>98</v>
      </c>
      <c r="FO37" s="28" t="s">
        <v>98</v>
      </c>
      <c r="FP37" s="339" t="s">
        <v>98</v>
      </c>
      <c r="FQ37" s="339" t="s">
        <v>98</v>
      </c>
      <c r="FR37" s="9" t="str">
        <f t="shared" si="97"/>
        <v>⚠</v>
      </c>
      <c r="FS37" s="238" t="str" cm="1">
        <f t="array" ref="FS37">IF(OR($I37="",$N37="")," ",_xlfn.IFS($DW37=""," ",$DV37=""," ",FV37=""," ",FV37=" "," ",AND($DW37&lt;&gt;"",$DW37&lt;&gt;" ",$DV37&lt;&gt;"",$DV37&lt;&gt;" ",FV37&lt;&gt;"",FV37&lt;&gt;" "),IF($DW37=$DV37,FV37,FV37/VLOOKUP(_xlfn.CONCAT($DW37,"/",$DV37),Currencies!$C$73:$D$955,2,FALSE))))</f>
        <v xml:space="preserve"> </v>
      </c>
      <c r="FT37" s="238"/>
      <c r="FU37" s="238"/>
      <c r="FV37" s="8" t="s">
        <v>98</v>
      </c>
      <c r="FW37" s="25" t="s">
        <v>2549</v>
      </c>
      <c r="FX37" s="9" t="str">
        <f t="shared" si="100"/>
        <v>⚠</v>
      </c>
      <c r="FY37" s="259"/>
      <c r="FZ37" s="259"/>
      <c r="GA37" s="12" t="s">
        <v>98</v>
      </c>
      <c r="GB37" s="26" t="s">
        <v>98</v>
      </c>
      <c r="GC37" s="28" t="s">
        <v>98</v>
      </c>
      <c r="GD37" s="339" t="s">
        <v>98</v>
      </c>
      <c r="GE37" s="339" t="s">
        <v>98</v>
      </c>
      <c r="GF37" s="9" t="str">
        <f t="shared" si="103"/>
        <v>⚠</v>
      </c>
      <c r="GG37" s="238" t="str" cm="1">
        <f t="array" ref="GG37">IF(OR($I37="",$N37="")," ",_xlfn.IFS($DW37=""," ",$DV37=""," ",GJ37=""," ",GJ37=" "," ",AND($DW37&lt;&gt;"",$DW37&lt;&gt;" ",$DV37&lt;&gt;"",$DV37&lt;&gt;" ",GJ37&lt;&gt;"",GJ37&lt;&gt;" "),IF($DW37=$DV37,GJ37,GJ37/VLOOKUP(_xlfn.CONCAT($DW37,"/",$DV37),Currencies!$C$73:$D$955,2,FALSE))))</f>
        <v xml:space="preserve"> </v>
      </c>
      <c r="GH37" s="238"/>
      <c r="GI37" s="238"/>
      <c r="GJ37" s="8" t="s">
        <v>98</v>
      </c>
      <c r="GK37" s="25" t="s">
        <v>2549</v>
      </c>
      <c r="GL37" s="11" t="str">
        <f t="shared" si="106"/>
        <v>⚠</v>
      </c>
      <c r="GM37" s="238" t="str" cm="1">
        <f t="array" ref="GM37">IF(OR($I37="",$N37="")," ",_xlfn.IFS($DW37=""," ",$DV37=""," ",GP37=""," ",GP37=" "," ",AND($DW37&lt;&gt;"",$DW37&lt;&gt;" ",$DV37&lt;&gt;"",$DV37&lt;&gt;" ",GP37&lt;&gt;"",GP37&lt;&gt;" "),IF($DW37=$DV37,GP37,GP37/VLOOKUP(_xlfn.CONCAT($DW37,"/",$DV37),Currencies!$C$73:$D$955,2,FALSE))))</f>
        <v xml:space="preserve"> </v>
      </c>
      <c r="GN37" s="238"/>
      <c r="GO37" s="238"/>
      <c r="GP37" s="8" t="s">
        <v>98</v>
      </c>
      <c r="GQ37" s="25" t="str">
        <f>IFERROR(IF(OR($I37="",$N37=""),"",'Units of measurement'!$A$2),"")</f>
        <v>/container</v>
      </c>
      <c r="GR37" s="253"/>
      <c r="GS37" s="253"/>
      <c r="GT37" s="31" t="s">
        <v>98</v>
      </c>
      <c r="GU37" s="261"/>
      <c r="GV37" s="261"/>
      <c r="GW37" s="32" t="s">
        <v>98</v>
      </c>
      <c r="GX37" s="11" t="str">
        <f t="shared" si="113"/>
        <v>⚠</v>
      </c>
      <c r="GY37" s="238" t="str" cm="1">
        <f t="array" ref="GY37">IF(OR($I37="",$N37="")," ",_xlfn.IFS($DW37=""," ",$DV37=""," ",HE37=""," ",HE37=" "," ",AND($DW37&lt;&gt;"",$DW37&lt;&gt;" ",$DV37&lt;&gt;"",$DV37&lt;&gt;" ",HE37&lt;&gt;"",HE37&lt;&gt;" "),IF($DW37=$DV37,HE37,HE37/VLOOKUP(_xlfn.CONCAT($DW37,"/",$DV37),Currencies!$C$73:$D$955,2,FALSE))))</f>
        <v xml:space="preserve"> </v>
      </c>
      <c r="GZ37" s="262"/>
      <c r="HA37" s="262"/>
      <c r="HB37" s="15"/>
      <c r="HC37" s="15"/>
      <c r="HD37" s="15"/>
      <c r="HE37" s="8" t="s">
        <v>98</v>
      </c>
      <c r="HF37" s="255"/>
      <c r="HG37" s="255"/>
      <c r="HH37" s="25" t="str">
        <f>IFERROR(IF(OR($I37="",$N37=""),"",'Units of measurement'!$A$2),"")</f>
        <v>/container</v>
      </c>
      <c r="HI37" s="253"/>
      <c r="HJ37" s="253"/>
      <c r="HK37" s="31" t="str">
        <f t="shared" si="122"/>
        <v xml:space="preserve"> </v>
      </c>
      <c r="HL37" s="261"/>
      <c r="HM37" s="261"/>
      <c r="HN37" s="32" t="str">
        <f t="shared" si="125"/>
        <v xml:space="preserve"> </v>
      </c>
      <c r="HO37" s="11" t="str">
        <f t="shared" si="126"/>
        <v>⚠</v>
      </c>
      <c r="HP37" s="238" t="str" cm="1">
        <f t="array" ref="HP37">IF(OR($I37="",$N37="")," ",_xlfn.IFS($DW37=""," ",$DV37=""," ",HV37=""," ",HV37=" "," ",AND($DW37&lt;&gt;"",$DW37&lt;&gt;" ",$DV37&lt;&gt;"",$DV37&lt;&gt;" ",HV37&lt;&gt;"",HV37&lt;&gt;" "),IF($DW37=$DV37,HV37,HV37/VLOOKUP(_xlfn.CONCAT($DW37,"/",$DV37),Currencies!$C$73:$D$955,2,FALSE))))</f>
        <v xml:space="preserve"> </v>
      </c>
      <c r="HQ37" s="262"/>
      <c r="HR37" s="262"/>
      <c r="HS37" s="15"/>
      <c r="HT37" s="15"/>
      <c r="HU37" s="15"/>
      <c r="HV37" s="8" t="s">
        <v>98</v>
      </c>
      <c r="HW37" s="255"/>
      <c r="HX37" s="255"/>
      <c r="HY37" s="25" t="str">
        <f>IFERROR(IF(OR($I37="",$N37=""),"",'Units of measurement'!$A$2),"")</f>
        <v>/container</v>
      </c>
      <c r="HZ37" s="253"/>
      <c r="IA37" s="253"/>
      <c r="IB37" s="31" t="str">
        <f t="shared" si="135"/>
        <v xml:space="preserve"> </v>
      </c>
      <c r="IC37" s="261"/>
      <c r="ID37" s="261"/>
      <c r="IE37" s="32" t="str">
        <f t="shared" si="138"/>
        <v xml:space="preserve"> </v>
      </c>
      <c r="IF37" s="9" t="str">
        <f t="shared" si="139"/>
        <v/>
      </c>
      <c r="IG37" s="252"/>
      <c r="IH37" s="252"/>
      <c r="II37" s="8" t="s">
        <v>98</v>
      </c>
      <c r="IJ37" s="256"/>
      <c r="IK37" s="256"/>
      <c r="IL37" s="164"/>
      <c r="IM37" s="257"/>
      <c r="IN37" s="257"/>
      <c r="IO37" s="17"/>
      <c r="IP37" s="9" t="str">
        <f t="shared" si="146"/>
        <v/>
      </c>
      <c r="IQ37" s="252"/>
      <c r="IR37" s="252"/>
      <c r="IS37" s="8" t="s">
        <v>98</v>
      </c>
      <c r="IT37" s="256"/>
      <c r="IU37" s="256"/>
      <c r="IV37" s="164"/>
      <c r="IW37" s="257"/>
      <c r="IX37" s="257"/>
      <c r="IY37" s="19"/>
      <c r="IZ37" s="201" t="s">
        <v>418</v>
      </c>
      <c r="JA37" s="239" t="s">
        <v>99</v>
      </c>
      <c r="JB37" s="9" t="s">
        <v>2517</v>
      </c>
      <c r="JC37" s="238" t="str" cm="1">
        <f t="array" ref="JC37">IF(OR($I37="",$N37="")," ",_xlfn.IFS($JA37=""," ",$IZ37=""," ",JF37=""," ",JF37=" "," ",AND($JA37&lt;&gt;"",$JA37&lt;&gt;" ",$IZ37&lt;&gt;"",$IZ37&lt;&gt;" ",JF37&lt;&gt;"",JF37&lt;&gt;" "),IF($JA37=$IZ37,JF37,JF37/VLOOKUP(_xlfn.CONCAT($JA37,"/",$IZ37),Currencies!$C$73:$D$955,2,FALSE))))</f>
        <v xml:space="preserve"> </v>
      </c>
      <c r="JD37" s="238"/>
      <c r="JE37" s="238"/>
      <c r="JF37" s="362" t="s">
        <v>98</v>
      </c>
      <c r="JG37" s="25" t="str">
        <f>IFERROR(IF(OR($I37="",$N37=""),"",'Units of measurement'!$A$2),"")</f>
        <v>/container</v>
      </c>
      <c r="JH37" s="9" t="s">
        <v>2517</v>
      </c>
      <c r="JI37" s="238" t="str" cm="1">
        <f t="array" ref="JI37">IF(OR($I37="",$N37="")," ",_xlfn.IFS($JA37=""," ",$IZ37=""," ",JL37=""," ",JL37=" "," ",AND($JA37&lt;&gt;"",$JA37&lt;&gt;" ",$IZ37&lt;&gt;"",$IZ37&lt;&gt;" ",JL37&lt;&gt;"",JL37&lt;&gt;" "),IF($JA37=$IZ37,JL37,JL37/VLOOKUP(_xlfn.CONCAT($JA37,"/",$IZ37),Currencies!$C$73:$D$955,2,FALSE))))</f>
        <v xml:space="preserve"> </v>
      </c>
      <c r="JJ37" s="238"/>
      <c r="JK37" s="238"/>
      <c r="JL37" s="372" t="s">
        <v>98</v>
      </c>
      <c r="JM37" s="25" t="str">
        <f>IFERROR(IF(OR($I37="",$N37=""),"",'Units of measurement'!$A$2),"")</f>
        <v>/container</v>
      </c>
      <c r="JN37" s="9" t="s">
        <v>2517</v>
      </c>
      <c r="JO37" s="238" t="str" cm="1">
        <f t="array" ref="JO37">IF(OR($I37="",$N37="")," ",_xlfn.IFS($JA37=""," ",$IZ37=""," ",JR37=""," ",JR37=" "," ",AND($JA37&lt;&gt;"",$JA37&lt;&gt;" ",$IZ37&lt;&gt;"",$IZ37&lt;&gt;" ",JR37&lt;&gt;"",JR37&lt;&gt;" "),IF($JA37=$IZ37,JR37,JR37/VLOOKUP(_xlfn.CONCAT($JA37,"/",$IZ37),Currencies!$C$73:$D$955,2,FALSE))))</f>
        <v xml:space="preserve"> </v>
      </c>
      <c r="JP37" s="238"/>
      <c r="JQ37" s="238"/>
      <c r="JR37" s="372" t="s">
        <v>98</v>
      </c>
      <c r="JS37" s="25" t="str">
        <f>IFERROR(IF(OR($I37="",$N37=""),"",'Units of measurement'!$A$2),"")</f>
        <v>/container</v>
      </c>
      <c r="JT37" s="9" t="s">
        <v>2517</v>
      </c>
      <c r="JU37" s="238" t="str" cm="1">
        <f t="array" ref="JU37">IF(OR($I37="",$N37="")," ",_xlfn.IFS($JA37=""," ",$IZ37=""," ",JX37=""," ",JX37=" "," ",AND($JA37&lt;&gt;"",$JA37&lt;&gt;" ",$IZ37&lt;&gt;"",$IZ37&lt;&gt;" ",JX37&lt;&gt;"",JX37&lt;&gt;" "),IF($JA37=$IZ37,JX37,JX37/VLOOKUP(_xlfn.CONCAT($JA37,"/",$IZ37),Currencies!$C$73:$D$955,2,FALSE))))</f>
        <v xml:space="preserve"> </v>
      </c>
      <c r="JV37" s="238"/>
      <c r="JW37" s="238"/>
      <c r="JX37" s="372" t="s">
        <v>98</v>
      </c>
      <c r="JY37" s="25" t="str">
        <f>IFERROR(IF(OR($I37="",$N37=""),"",'Units of measurement'!$A$2),"")</f>
        <v>/container</v>
      </c>
      <c r="JZ37" s="9" t="s">
        <v>2517</v>
      </c>
      <c r="KA37" s="238" t="str" cm="1">
        <f t="array" ref="KA37">IF(OR($I37="",$N37="")," ",_xlfn.IFS($JA37=""," ",$IZ37=""," ",KD37=""," ",KD37=" "," ",AND($JA37&lt;&gt;"",$JA37&lt;&gt;" ",$IZ37&lt;&gt;"",$IZ37&lt;&gt;" ",KD37&lt;&gt;"",KD37&lt;&gt;" "),IF($JA37=$IZ37,KD37,KD37/VLOOKUP(_xlfn.CONCAT($JA37,"/",$IZ37),Currencies!$C$73:$D$955,2,FALSE))))</f>
        <v xml:space="preserve"> </v>
      </c>
      <c r="KB37" s="238"/>
      <c r="KC37" s="238"/>
      <c r="KD37" s="372" t="s">
        <v>98</v>
      </c>
      <c r="KE37" s="25" t="str">
        <f>IFERROR(IF(OR($I37="",$N37=""),"",'Units of measurement'!$A$2),"")</f>
        <v>/container</v>
      </c>
      <c r="KF37" s="11" t="s">
        <v>2517</v>
      </c>
      <c r="KG37" s="254"/>
      <c r="KH37" s="254"/>
      <c r="KI37" s="378" t="s">
        <v>98</v>
      </c>
      <c r="KJ37" s="9" t="str">
        <f t="shared" si="165"/>
        <v/>
      </c>
      <c r="KK37" s="252"/>
      <c r="KL37" s="252"/>
      <c r="KM37" s="8" t="s">
        <v>98</v>
      </c>
      <c r="KN37" s="256"/>
      <c r="KO37" s="256"/>
      <c r="KP37" s="164"/>
      <c r="KQ37" s="257"/>
      <c r="KR37" s="257"/>
      <c r="KS37" s="17"/>
      <c r="KT37" s="9" t="str">
        <f t="shared" si="172"/>
        <v/>
      </c>
      <c r="KU37" s="252"/>
      <c r="KV37" s="252"/>
      <c r="KW37" s="8" t="s">
        <v>98</v>
      </c>
      <c r="KX37" s="256"/>
      <c r="KY37" s="256"/>
      <c r="KZ37" s="164"/>
      <c r="LA37" s="257"/>
      <c r="LB37" s="257"/>
      <c r="LC37" s="19"/>
      <c r="LD37" s="201" t="s">
        <v>418</v>
      </c>
      <c r="LE37" s="239" t="s">
        <v>99</v>
      </c>
      <c r="LF37" s="9" t="s">
        <v>2517</v>
      </c>
      <c r="LG37" s="238" t="str" cm="1">
        <f t="array" ref="LG37">IF(OR($I37="",$N37="")," ",_xlfn.IFS($AH37=""," ",$AG37=""," ",LL37=""," ",LL37=" "," ",AND($AH37&lt;&gt;"",$AH37&lt;&gt;" ",$AG37&lt;&gt;"",$AG37&lt;&gt;" ",LL37&lt;&gt;"",LL37&lt;&gt;" "),IF($AH37=$AG37,SUM(LL37,IF(OR(LK37="",LK37=" ",LJ37="Included"),0,LK37)),SUM(LL37,IF(OR(LK37="",LK37=" ",LJ37="Included"),0,LK37))/VLOOKUP(_xlfn.CONCAT($AH37,"/",$AG37),Currencies!$C$73:$D$955,2,FALSE))))</f>
        <v xml:space="preserve"> </v>
      </c>
      <c r="LH37" s="238"/>
      <c r="LI37" s="262"/>
      <c r="LJ37" s="379"/>
      <c r="LK37" s="333" t="s">
        <v>98</v>
      </c>
      <c r="LL37" s="380" t="s">
        <v>98</v>
      </c>
      <c r="LM37" s="25" t="str">
        <f>IFERROR(IF(OR($I37="",$N37=""),"",'Units of measurement'!$A$2),"")</f>
        <v>/container</v>
      </c>
      <c r="LN37" s="253"/>
      <c r="LO37" s="253"/>
      <c r="LP37" s="376"/>
      <c r="LQ37" s="170"/>
      <c r="LR37" s="170"/>
      <c r="LS37" s="381" t="s">
        <v>98</v>
      </c>
    </row>
    <row r="38" spans="1:331" ht="15" hidden="1" customHeight="1" x14ac:dyDescent="0.2">
      <c r="A38" s="46">
        <v>1506</v>
      </c>
      <c r="B38" s="250">
        <f>ROW()</f>
        <v>38</v>
      </c>
      <c r="C38" s="41" t="s">
        <v>2523</v>
      </c>
      <c r="D38" s="41" t="s">
        <v>2523</v>
      </c>
      <c r="E38" s="41" t="s">
        <v>2523</v>
      </c>
      <c r="F38" s="55" t="s">
        <v>2286</v>
      </c>
      <c r="G38" s="42" t="s">
        <v>2508</v>
      </c>
      <c r="H38" s="43" t="s">
        <v>172</v>
      </c>
      <c r="I38" s="353" t="s">
        <v>349</v>
      </c>
      <c r="J38" s="357"/>
      <c r="K38" s="47" t="s">
        <v>2293</v>
      </c>
      <c r="L38" s="48" t="s">
        <v>2321</v>
      </c>
      <c r="M38" s="49" t="s">
        <v>172</v>
      </c>
      <c r="N38" s="356" t="s">
        <v>432</v>
      </c>
      <c r="O38" s="50" t="s">
        <v>2466</v>
      </c>
      <c r="P38" s="47" t="s">
        <v>2359</v>
      </c>
      <c r="Q38" s="48" t="s">
        <v>104</v>
      </c>
      <c r="R38" s="51" t="s">
        <v>95</v>
      </c>
      <c r="S38" s="52">
        <v>1</v>
      </c>
      <c r="T38" s="53">
        <f>IFERROR(IF(OR(R38="",S38=""),"",('FCL (No min.)'!S38*VLOOKUP('FCL (No min.)'!R38,containertype_table[#All],2,FALSE))),"")</f>
        <v>1</v>
      </c>
      <c r="U38" s="56">
        <v>10000</v>
      </c>
      <c r="V38" s="55" t="s">
        <v>2498</v>
      </c>
      <c r="W38" s="248" t="s">
        <v>104</v>
      </c>
      <c r="X38" s="337" t="s">
        <v>104</v>
      </c>
      <c r="Y38" s="24"/>
      <c r="Z38" s="24"/>
      <c r="AA38" s="24"/>
      <c r="AB38" s="24"/>
      <c r="AC38" s="24"/>
      <c r="AD38" s="24"/>
      <c r="AE38" s="24"/>
      <c r="AF38" s="24"/>
      <c r="AG38" s="201" t="s">
        <v>351</v>
      </c>
      <c r="AH38" s="239" t="s">
        <v>99</v>
      </c>
      <c r="AI38" s="9" t="str">
        <f t="shared" si="17"/>
        <v>⚠</v>
      </c>
      <c r="AJ38" s="238" t="str" cm="1">
        <f t="array" ref="AJ38">IF(OR($I38="",$N38="")," ",_xlfn.IFS($AH38=""," ",$AG38=""," ",AO38=""," ",AO38=" "," ",AND($AH38&lt;&gt;"",$AH38&lt;&gt;" ",$AG38&lt;&gt;"",$AG38&lt;&gt;" ",AO38&lt;&gt;"",AO38&lt;&gt;" "),IF($AH38=$AG38,SUM(AO38,IF(OR(AN38="",AN38=" ",AM38="Included"),0,AN38)),VLOOKUP(_xlfn.CONCAT($AG38,"/",$AH38),Currencies!$C$73:$D$955,2,FALSE)*SUM(AO38,IF(OR(AN38="",AN38=" ",AM38="Included"),0,AN38)))))</f>
        <v xml:space="preserve"> </v>
      </c>
      <c r="AK38" s="238"/>
      <c r="AL38" s="262"/>
      <c r="AM38" s="331"/>
      <c r="AN38" s="333" t="s">
        <v>98</v>
      </c>
      <c r="AO38" s="332" t="s">
        <v>98</v>
      </c>
      <c r="AP38" s="25" t="str">
        <f>IFERROR(IF(OR($I38="",$N38=""),"",'Units of measurement'!$A$2),"")</f>
        <v>/container</v>
      </c>
      <c r="AQ38" s="253"/>
      <c r="AR38" s="253"/>
      <c r="AS38" s="17"/>
      <c r="AT38" s="170"/>
      <c r="AU38" s="170"/>
      <c r="AV38" s="170" t="s">
        <v>98</v>
      </c>
      <c r="AW38" s="201" t="s">
        <v>351</v>
      </c>
      <c r="AX38" s="239" t="s">
        <v>99</v>
      </c>
      <c r="AY38" s="9" t="str">
        <f t="shared" si="24"/>
        <v>⚠</v>
      </c>
      <c r="AZ38" s="238" t="str" cm="1">
        <f t="array" ref="AZ38">IF(OR($I38="",$N38="")," ",_xlfn.IFS($AX38=""," ",$AW38=""," ",BC38=""," ",BC38=" "," ",AND($AX38&lt;&gt;"",$AX38&lt;&gt;" ",$AW38&lt;&gt;"",$AW38&lt;&gt;" ",BC38&lt;&gt;"",BC38&lt;&gt;" "),IF($AX38=$AW38,BC38,BC38/VLOOKUP(_xlfn.CONCAT($AX38,"/",$AW38),Currencies!$C$73:$D$955,2,FALSE))))</f>
        <v xml:space="preserve"> </v>
      </c>
      <c r="BA38" s="238"/>
      <c r="BB38" s="238"/>
      <c r="BC38" s="8" t="s">
        <v>98</v>
      </c>
      <c r="BD38" s="25" t="str">
        <f>IFERROR(IF(OR($I38="",$N38=""),"",'Units of measurement'!$A$2),"")</f>
        <v>/container</v>
      </c>
      <c r="BE38" s="9" t="str">
        <f t="shared" si="27"/>
        <v>⚠</v>
      </c>
      <c r="BF38" s="238" t="str" cm="1">
        <f t="array" ref="BF38">IF(OR($I38="",$N38="")," ",_xlfn.IFS($AX38=""," ",$AW38=""," ",BI38=""," ",BI38=" "," ",AND($AX38&lt;&gt;"",$AX38&lt;&gt;" ",$AW38&lt;&gt;"",$AW38&lt;&gt;" ",BI38&lt;&gt;"",BI38&lt;&gt;" "),IF($AX38=$AW38,BI38,BI38/VLOOKUP(_xlfn.CONCAT($AX38,"/",$AW38),Currencies!$C$73:$D$955,2,FALSE))))</f>
        <v xml:space="preserve"> </v>
      </c>
      <c r="BG38" s="238"/>
      <c r="BH38" s="238"/>
      <c r="BI38" s="8" t="s">
        <v>98</v>
      </c>
      <c r="BJ38" s="25" t="str">
        <f>IFERROR(IF(OR($I38="",$N38=""),"",'Units of measurement'!$A$2),"")</f>
        <v>/container</v>
      </c>
      <c r="BK38" s="9" t="str">
        <f t="shared" si="30"/>
        <v>⚠</v>
      </c>
      <c r="BL38" s="238" t="str" cm="1">
        <f t="array" ref="BL38">IF(OR($I38="",$N38="")," ",_xlfn.IFS($AX38=""," ",$AW38=""," ",BO38=""," ",BO38=" "," ",AND($AX38&lt;&gt;"",$AX38&lt;&gt;" ",$AW38&lt;&gt;"",$AW38&lt;&gt;" ",BO38&lt;&gt;"",BO38&lt;&gt;" "),IF($AX38=$AW38,BO38,BO38/VLOOKUP(_xlfn.CONCAT($AX38,"/",$AW38),Currencies!$C$73:$D$955,2,FALSE))))</f>
        <v xml:space="preserve"> </v>
      </c>
      <c r="BM38" s="238"/>
      <c r="BN38" s="238"/>
      <c r="BO38" s="8" t="s">
        <v>98</v>
      </c>
      <c r="BP38" s="25" t="str">
        <f>IFERROR(IF(OR($I38="",$N38=""),"",'Units of measurement'!$A$2),"")</f>
        <v>/container</v>
      </c>
      <c r="BQ38" s="9" t="str">
        <f t="shared" si="33"/>
        <v>⚠</v>
      </c>
      <c r="BR38" s="238" t="str" cm="1">
        <f t="array" ref="BR38">IF(OR($I38="",$N38="")," ",_xlfn.IFS($AX38=""," ",$AW38=""," ",BU38=""," ",BU38=" "," ",AND($AX38&lt;&gt;"",$AX38&lt;&gt;" ",$AW38&lt;&gt;"",$AW38&lt;&gt;" ",BU38&lt;&gt;"",BU38&lt;&gt;" "),IF($AX38=$AW38,BU38,BU38/VLOOKUP(_xlfn.CONCAT($AX38,"/",$AW38),Currencies!$C$73:$D$955,2,FALSE))))</f>
        <v xml:space="preserve"> </v>
      </c>
      <c r="BS38" s="238"/>
      <c r="BT38" s="238"/>
      <c r="BU38" s="8" t="s">
        <v>98</v>
      </c>
      <c r="BV38" s="25" t="str">
        <f>IFERROR(IF(OR($I38="",$N38=""),"",'Units of measurement'!$A$2),"")</f>
        <v>/container</v>
      </c>
      <c r="BW38" s="9" t="str">
        <f t="shared" si="36"/>
        <v>⚠</v>
      </c>
      <c r="BX38" s="238" t="str" cm="1">
        <f t="array" ref="BX38">IF(OR($I38="",$N38="")," ",_xlfn.IFS($AX38=""," ",$AW38=""," ",CA38=""," ",CA38=" "," ",AND($AX38&lt;&gt;"",$AX38&lt;&gt;" ",$AW38&lt;&gt;"",$AW38&lt;&gt;" ",CA38&lt;&gt;"",CA38&lt;&gt;" "),IF($AX38=$AW38,CA38,CA38/VLOOKUP(_xlfn.CONCAT($AX38,"/",$AW38),Currencies!$C$73:$D$955,2,FALSE))))</f>
        <v xml:space="preserve"> </v>
      </c>
      <c r="BY38" s="238"/>
      <c r="BZ38" s="238"/>
      <c r="CA38" s="8" t="s">
        <v>98</v>
      </c>
      <c r="CB38" s="25" t="str">
        <f>IFERROR(IF(OR($I38="",$N38=""),"",'Units of measurement'!$A$2),"")</f>
        <v>/container</v>
      </c>
      <c r="CC38" s="9" t="str">
        <f t="shared" si="39"/>
        <v>⚠</v>
      </c>
      <c r="CD38" s="238" t="str" cm="1">
        <f t="array" ref="CD38">IF(OR($I38="",$N38="")," ",_xlfn.IFS($AX38=""," ",$AW38=""," ",CG38=""," ",CG38=" "," ",AND($AX38&lt;&gt;"",$AX38&lt;&gt;" ",$AW38&lt;&gt;"",$AW38&lt;&gt;" ",CG38&lt;&gt;"",CG38&lt;&gt;" "),IF($AX38=$AW38,CG38,CG38/VLOOKUP(_xlfn.CONCAT($AX38,"/",$AW38),Currencies!$C$73:$D$955,2,FALSE))))</f>
        <v xml:space="preserve"> </v>
      </c>
      <c r="CE38" s="238"/>
      <c r="CF38" s="238"/>
      <c r="CG38" s="8" t="s">
        <v>98</v>
      </c>
      <c r="CH38" s="25" t="str">
        <f>IFERROR(IF(OR($I38="",$N38=""),"",'Units of measurement'!$A$2),"")</f>
        <v>/container</v>
      </c>
      <c r="CI38" s="9" t="str">
        <f t="shared" si="42"/>
        <v>⚠</v>
      </c>
      <c r="CJ38" s="238" t="str" cm="1">
        <f t="array" ref="CJ38">IF(OR($I38="",$N38="")," ",_xlfn.IFS($AX38=""," ",$AW38=""," ",CM38=""," ",CM38=" "," ",AND($AX38&lt;&gt;"",$AX38&lt;&gt;" ",$AW38&lt;&gt;"",$AW38&lt;&gt;" ",CM38&lt;&gt;"",CM38&lt;&gt;" "),IF($AX38=$AW38,CM38,CM38/VLOOKUP(_xlfn.CONCAT($AX38,"/",$AW38),Currencies!$C$73:$D$955,2,FALSE))))</f>
        <v xml:space="preserve"> </v>
      </c>
      <c r="CK38" s="238"/>
      <c r="CL38" s="238"/>
      <c r="CM38" s="8" t="s">
        <v>98</v>
      </c>
      <c r="CN38" s="25" t="str">
        <f>IFERROR(IF(OR($I38="",$N38=""),"",'Units of measurement'!$A$2),"")</f>
        <v>/container</v>
      </c>
      <c r="CO38" s="253"/>
      <c r="CP38" s="253"/>
      <c r="CQ38" s="194"/>
      <c r="CR38" s="9" t="str">
        <f t="shared" si="47"/>
        <v>⚠</v>
      </c>
      <c r="CS38" s="238" t="str" cm="1">
        <f t="array" ref="CS38">IF(OR($I38="",$N38="")," ",_xlfn.IFS($AX38=""," ",$AW38=""," ",CV38=""," ",CV38=" "," ",AND($AX38&lt;&gt;"",$AX38&lt;&gt;" ",$AW38&lt;&gt;"",$AW38&lt;&gt;" ",CV38&lt;&gt;"",CV38&lt;&gt;" "),IF($AX38=$AW38,CV38,CV38/VLOOKUP(_xlfn.CONCAT($AX38,"/",$AW38),Currencies!$C$73:$D$955,2,FALSE))))</f>
        <v xml:space="preserve"> </v>
      </c>
      <c r="CT38" s="238"/>
      <c r="CU38" s="238"/>
      <c r="CV38" s="8" t="s">
        <v>98</v>
      </c>
      <c r="CW38" s="25" t="str">
        <f>IFERROR(IF(OR($I38="",$N38=""),"",'Units of measurement'!$A$2),"")</f>
        <v>/container</v>
      </c>
      <c r="CX38" s="11" t="str">
        <f t="shared" si="50"/>
        <v>⚠</v>
      </c>
      <c r="CY38" s="254"/>
      <c r="CZ38" s="254"/>
      <c r="DA38" s="10" t="s">
        <v>98</v>
      </c>
      <c r="DB38" s="9" t="str">
        <f t="shared" si="53"/>
        <v/>
      </c>
      <c r="DC38" s="252"/>
      <c r="DD38" s="252"/>
      <c r="DE38" s="8" t="s">
        <v>98</v>
      </c>
      <c r="DF38" s="256"/>
      <c r="DG38" s="256"/>
      <c r="DH38" s="164"/>
      <c r="DI38" s="257"/>
      <c r="DJ38" s="257"/>
      <c r="DK38" s="17"/>
      <c r="DL38" s="9" t="str">
        <f t="shared" si="60"/>
        <v/>
      </c>
      <c r="DM38" s="252"/>
      <c r="DN38" s="252"/>
      <c r="DO38" s="8" t="s">
        <v>98</v>
      </c>
      <c r="DP38" s="256"/>
      <c r="DQ38" s="256"/>
      <c r="DR38" s="164"/>
      <c r="DS38" s="257"/>
      <c r="DT38" s="257"/>
      <c r="DU38" s="17"/>
      <c r="DV38" s="201" t="str">
        <f t="shared" si="67"/>
        <v>USD</v>
      </c>
      <c r="DW38" s="239" t="s">
        <v>99</v>
      </c>
      <c r="DX38" s="11" t="str">
        <f t="shared" si="68"/>
        <v>⚠</v>
      </c>
      <c r="DY38" s="254"/>
      <c r="DZ38" s="254"/>
      <c r="EA38" s="15"/>
      <c r="EB38" s="11" t="str">
        <f t="shared" si="71"/>
        <v>⚠</v>
      </c>
      <c r="EC38" s="254"/>
      <c r="ED38" s="254"/>
      <c r="EE38" s="16"/>
      <c r="EF38" s="9" t="str">
        <f t="shared" si="74"/>
        <v>⚠</v>
      </c>
      <c r="EG38" s="252"/>
      <c r="EH38" s="252"/>
      <c r="EI38" s="33"/>
      <c r="EJ38" s="33"/>
      <c r="EK38" s="33"/>
      <c r="EL38" s="33"/>
      <c r="EM38" s="14"/>
      <c r="EN38" s="14"/>
      <c r="EO38" s="35"/>
      <c r="EP38" s="11" t="str">
        <f t="shared" si="81"/>
        <v>⚠</v>
      </c>
      <c r="EQ38" s="254"/>
      <c r="ER38" s="254"/>
      <c r="ES38" s="12" t="s">
        <v>98</v>
      </c>
      <c r="ET38" s="199" t="s">
        <v>98</v>
      </c>
      <c r="EU38" s="9" t="str">
        <f t="shared" si="84"/>
        <v>⚠</v>
      </c>
      <c r="EV38" s="259"/>
      <c r="EW38" s="259"/>
      <c r="EX38" s="166" t="s">
        <v>98</v>
      </c>
      <c r="EY38" s="9" t="str">
        <f t="shared" si="87"/>
        <v>⚠</v>
      </c>
      <c r="EZ38" s="254"/>
      <c r="FA38" s="254"/>
      <c r="FB38" s="23"/>
      <c r="FC38" s="260"/>
      <c r="FD38" s="260"/>
      <c r="FE38" s="29"/>
      <c r="FF38" s="29"/>
      <c r="FG38" s="29"/>
      <c r="FH38" s="29"/>
      <c r="FI38" s="200" t="s">
        <v>100</v>
      </c>
      <c r="FJ38" s="9" t="str">
        <f t="shared" si="94"/>
        <v>⚠</v>
      </c>
      <c r="FK38" s="259"/>
      <c r="FL38" s="259"/>
      <c r="FM38" s="12" t="s">
        <v>98</v>
      </c>
      <c r="FN38" s="26" t="s">
        <v>98</v>
      </c>
      <c r="FO38" s="28" t="s">
        <v>98</v>
      </c>
      <c r="FP38" s="339" t="s">
        <v>98</v>
      </c>
      <c r="FQ38" s="339" t="s">
        <v>98</v>
      </c>
      <c r="FR38" s="9" t="str">
        <f t="shared" si="97"/>
        <v>⚠</v>
      </c>
      <c r="FS38" s="238" t="str" cm="1">
        <f t="array" ref="FS38">IF(OR($I38="",$N38="")," ",_xlfn.IFS($DW38=""," ",$DV38=""," ",FV38=""," ",FV38=" "," ",AND($DW38&lt;&gt;"",$DW38&lt;&gt;" ",$DV38&lt;&gt;"",$DV38&lt;&gt;" ",FV38&lt;&gt;"",FV38&lt;&gt;" "),IF($DW38=$DV38,FV38,FV38/VLOOKUP(_xlfn.CONCAT($DW38,"/",$DV38),Currencies!$C$73:$D$955,2,FALSE))))</f>
        <v xml:space="preserve"> </v>
      </c>
      <c r="FT38" s="238"/>
      <c r="FU38" s="238"/>
      <c r="FV38" s="8" t="s">
        <v>98</v>
      </c>
      <c r="FW38" s="25" t="s">
        <v>2549</v>
      </c>
      <c r="FX38" s="9" t="str">
        <f t="shared" si="100"/>
        <v>⚠</v>
      </c>
      <c r="FY38" s="259"/>
      <c r="FZ38" s="259"/>
      <c r="GA38" s="12" t="s">
        <v>98</v>
      </c>
      <c r="GB38" s="26" t="s">
        <v>98</v>
      </c>
      <c r="GC38" s="28" t="s">
        <v>98</v>
      </c>
      <c r="GD38" s="339" t="s">
        <v>98</v>
      </c>
      <c r="GE38" s="339" t="s">
        <v>98</v>
      </c>
      <c r="GF38" s="9" t="str">
        <f t="shared" si="103"/>
        <v>⚠</v>
      </c>
      <c r="GG38" s="238" t="str" cm="1">
        <f t="array" ref="GG38">IF(OR($I38="",$N38="")," ",_xlfn.IFS($DW38=""," ",$DV38=""," ",GJ38=""," ",GJ38=" "," ",AND($DW38&lt;&gt;"",$DW38&lt;&gt;" ",$DV38&lt;&gt;"",$DV38&lt;&gt;" ",GJ38&lt;&gt;"",GJ38&lt;&gt;" "),IF($DW38=$DV38,GJ38,GJ38/VLOOKUP(_xlfn.CONCAT($DW38,"/",$DV38),Currencies!$C$73:$D$955,2,FALSE))))</f>
        <v xml:space="preserve"> </v>
      </c>
      <c r="GH38" s="238"/>
      <c r="GI38" s="238"/>
      <c r="GJ38" s="8" t="s">
        <v>98</v>
      </c>
      <c r="GK38" s="25" t="s">
        <v>2549</v>
      </c>
      <c r="GL38" s="11" t="str">
        <f t="shared" si="106"/>
        <v>⚠</v>
      </c>
      <c r="GM38" s="238" t="str" cm="1">
        <f t="array" ref="GM38">IF(OR($I38="",$N38="")," ",_xlfn.IFS($DW38=""," ",$DV38=""," ",GP38=""," ",GP38=" "," ",AND($DW38&lt;&gt;"",$DW38&lt;&gt;" ",$DV38&lt;&gt;"",$DV38&lt;&gt;" ",GP38&lt;&gt;"",GP38&lt;&gt;" "),IF($DW38=$DV38,GP38,GP38/VLOOKUP(_xlfn.CONCAT($DW38,"/",$DV38),Currencies!$C$73:$D$955,2,FALSE))))</f>
        <v xml:space="preserve"> </v>
      </c>
      <c r="GN38" s="238"/>
      <c r="GO38" s="238"/>
      <c r="GP38" s="8" t="s">
        <v>98</v>
      </c>
      <c r="GQ38" s="25" t="str">
        <f>IFERROR(IF(OR($I38="",$N38=""),"",'Units of measurement'!$A$2),"")</f>
        <v>/container</v>
      </c>
      <c r="GR38" s="253"/>
      <c r="GS38" s="253"/>
      <c r="GT38" s="31" t="s">
        <v>98</v>
      </c>
      <c r="GU38" s="261"/>
      <c r="GV38" s="261"/>
      <c r="GW38" s="32" t="s">
        <v>98</v>
      </c>
      <c r="GX38" s="11" t="str">
        <f t="shared" si="113"/>
        <v>⚠</v>
      </c>
      <c r="GY38" s="238" t="str" cm="1">
        <f t="array" ref="GY38">IF(OR($I38="",$N38="")," ",_xlfn.IFS($DW38=""," ",$DV38=""," ",HE38=""," ",HE38=" "," ",AND($DW38&lt;&gt;"",$DW38&lt;&gt;" ",$DV38&lt;&gt;"",$DV38&lt;&gt;" ",HE38&lt;&gt;"",HE38&lt;&gt;" "),IF($DW38=$DV38,HE38,HE38/VLOOKUP(_xlfn.CONCAT($DW38,"/",$DV38),Currencies!$C$73:$D$955,2,FALSE))))</f>
        <v xml:space="preserve"> </v>
      </c>
      <c r="GZ38" s="262"/>
      <c r="HA38" s="262"/>
      <c r="HB38" s="15"/>
      <c r="HC38" s="15"/>
      <c r="HD38" s="15"/>
      <c r="HE38" s="8" t="s">
        <v>98</v>
      </c>
      <c r="HF38" s="255"/>
      <c r="HG38" s="255"/>
      <c r="HH38" s="25" t="str">
        <f>IFERROR(IF(OR($I38="",$N38=""),"",'Units of measurement'!$A$2),"")</f>
        <v>/container</v>
      </c>
      <c r="HI38" s="253"/>
      <c r="HJ38" s="253"/>
      <c r="HK38" s="31" t="str">
        <f t="shared" si="122"/>
        <v xml:space="preserve"> </v>
      </c>
      <c r="HL38" s="261"/>
      <c r="HM38" s="261"/>
      <c r="HN38" s="32" t="str">
        <f t="shared" si="125"/>
        <v xml:space="preserve"> </v>
      </c>
      <c r="HO38" s="11" t="str">
        <f t="shared" si="126"/>
        <v>⚠</v>
      </c>
      <c r="HP38" s="238" t="str" cm="1">
        <f t="array" ref="HP38">IF(OR($I38="",$N38="")," ",_xlfn.IFS($DW38=""," ",$DV38=""," ",HV38=""," ",HV38=" "," ",AND($DW38&lt;&gt;"",$DW38&lt;&gt;" ",$DV38&lt;&gt;"",$DV38&lt;&gt;" ",HV38&lt;&gt;"",HV38&lt;&gt;" "),IF($DW38=$DV38,HV38,HV38/VLOOKUP(_xlfn.CONCAT($DW38,"/",$DV38),Currencies!$C$73:$D$955,2,FALSE))))</f>
        <v xml:space="preserve"> </v>
      </c>
      <c r="HQ38" s="262"/>
      <c r="HR38" s="262"/>
      <c r="HS38" s="15"/>
      <c r="HT38" s="15"/>
      <c r="HU38" s="15"/>
      <c r="HV38" s="8" t="s">
        <v>98</v>
      </c>
      <c r="HW38" s="255"/>
      <c r="HX38" s="255"/>
      <c r="HY38" s="25" t="str">
        <f>IFERROR(IF(OR($I38="",$N38=""),"",'Units of measurement'!$A$2),"")</f>
        <v>/container</v>
      </c>
      <c r="HZ38" s="253"/>
      <c r="IA38" s="253"/>
      <c r="IB38" s="31" t="str">
        <f t="shared" si="135"/>
        <v xml:space="preserve"> </v>
      </c>
      <c r="IC38" s="261"/>
      <c r="ID38" s="261"/>
      <c r="IE38" s="32" t="str">
        <f t="shared" si="138"/>
        <v xml:space="preserve"> </v>
      </c>
      <c r="IF38" s="9" t="str">
        <f t="shared" si="139"/>
        <v/>
      </c>
      <c r="IG38" s="252"/>
      <c r="IH38" s="252"/>
      <c r="II38" s="8" t="s">
        <v>98</v>
      </c>
      <c r="IJ38" s="256"/>
      <c r="IK38" s="256"/>
      <c r="IL38" s="164"/>
      <c r="IM38" s="257"/>
      <c r="IN38" s="257"/>
      <c r="IO38" s="17"/>
      <c r="IP38" s="9" t="str">
        <f t="shared" si="146"/>
        <v/>
      </c>
      <c r="IQ38" s="252"/>
      <c r="IR38" s="252"/>
      <c r="IS38" s="8" t="s">
        <v>98</v>
      </c>
      <c r="IT38" s="256"/>
      <c r="IU38" s="256"/>
      <c r="IV38" s="164"/>
      <c r="IW38" s="257"/>
      <c r="IX38" s="257"/>
      <c r="IY38" s="19"/>
      <c r="IZ38" s="201" t="s">
        <v>418</v>
      </c>
      <c r="JA38" s="239" t="s">
        <v>99</v>
      </c>
      <c r="JB38" s="9" t="s">
        <v>2517</v>
      </c>
      <c r="JC38" s="238" t="str" cm="1">
        <f t="array" ref="JC38">IF(OR($I38="",$N38="")," ",_xlfn.IFS($JA38=""," ",$IZ38=""," ",JF38=""," ",JF38=" "," ",AND($JA38&lt;&gt;"",$JA38&lt;&gt;" ",$IZ38&lt;&gt;"",$IZ38&lt;&gt;" ",JF38&lt;&gt;"",JF38&lt;&gt;" "),IF($JA38=$IZ38,JF38,JF38/VLOOKUP(_xlfn.CONCAT($JA38,"/",$IZ38),Currencies!$C$73:$D$955,2,FALSE))))</f>
        <v xml:space="preserve"> </v>
      </c>
      <c r="JD38" s="238"/>
      <c r="JE38" s="238"/>
      <c r="JF38" s="362" t="s">
        <v>98</v>
      </c>
      <c r="JG38" s="25" t="str">
        <f>IFERROR(IF(OR($I38="",$N38=""),"",'Units of measurement'!$A$2),"")</f>
        <v>/container</v>
      </c>
      <c r="JH38" s="9" t="s">
        <v>2517</v>
      </c>
      <c r="JI38" s="238" t="str" cm="1">
        <f t="array" ref="JI38">IF(OR($I38="",$N38="")," ",_xlfn.IFS($JA38=""," ",$IZ38=""," ",JL38=""," ",JL38=" "," ",AND($JA38&lt;&gt;"",$JA38&lt;&gt;" ",$IZ38&lt;&gt;"",$IZ38&lt;&gt;" ",JL38&lt;&gt;"",JL38&lt;&gt;" "),IF($JA38=$IZ38,JL38,JL38/VLOOKUP(_xlfn.CONCAT($JA38,"/",$IZ38),Currencies!$C$73:$D$955,2,FALSE))))</f>
        <v xml:space="preserve"> </v>
      </c>
      <c r="JJ38" s="238"/>
      <c r="JK38" s="238"/>
      <c r="JL38" s="372" t="s">
        <v>98</v>
      </c>
      <c r="JM38" s="25" t="str">
        <f>IFERROR(IF(OR($I38="",$N38=""),"",'Units of measurement'!$A$2),"")</f>
        <v>/container</v>
      </c>
      <c r="JN38" s="9" t="s">
        <v>2517</v>
      </c>
      <c r="JO38" s="238" t="str" cm="1">
        <f t="array" ref="JO38">IF(OR($I38="",$N38="")," ",_xlfn.IFS($JA38=""," ",$IZ38=""," ",JR38=""," ",JR38=" "," ",AND($JA38&lt;&gt;"",$JA38&lt;&gt;" ",$IZ38&lt;&gt;"",$IZ38&lt;&gt;" ",JR38&lt;&gt;"",JR38&lt;&gt;" "),IF($JA38=$IZ38,JR38,JR38/VLOOKUP(_xlfn.CONCAT($JA38,"/",$IZ38),Currencies!$C$73:$D$955,2,FALSE))))</f>
        <v xml:space="preserve"> </v>
      </c>
      <c r="JP38" s="238"/>
      <c r="JQ38" s="238"/>
      <c r="JR38" s="372" t="s">
        <v>98</v>
      </c>
      <c r="JS38" s="25" t="str">
        <f>IFERROR(IF(OR($I38="",$N38=""),"",'Units of measurement'!$A$2),"")</f>
        <v>/container</v>
      </c>
      <c r="JT38" s="9" t="s">
        <v>2517</v>
      </c>
      <c r="JU38" s="238" t="str" cm="1">
        <f t="array" ref="JU38">IF(OR($I38="",$N38="")," ",_xlfn.IFS($JA38=""," ",$IZ38=""," ",JX38=""," ",JX38=" "," ",AND($JA38&lt;&gt;"",$JA38&lt;&gt;" ",$IZ38&lt;&gt;"",$IZ38&lt;&gt;" ",JX38&lt;&gt;"",JX38&lt;&gt;" "),IF($JA38=$IZ38,JX38,JX38/VLOOKUP(_xlfn.CONCAT($JA38,"/",$IZ38),Currencies!$C$73:$D$955,2,FALSE))))</f>
        <v xml:space="preserve"> </v>
      </c>
      <c r="JV38" s="238"/>
      <c r="JW38" s="238"/>
      <c r="JX38" s="372" t="s">
        <v>98</v>
      </c>
      <c r="JY38" s="25" t="str">
        <f>IFERROR(IF(OR($I38="",$N38=""),"",'Units of measurement'!$A$2),"")</f>
        <v>/container</v>
      </c>
      <c r="JZ38" s="9" t="s">
        <v>2517</v>
      </c>
      <c r="KA38" s="238" t="str" cm="1">
        <f t="array" ref="KA38">IF(OR($I38="",$N38="")," ",_xlfn.IFS($JA38=""," ",$IZ38=""," ",KD38=""," ",KD38=" "," ",AND($JA38&lt;&gt;"",$JA38&lt;&gt;" ",$IZ38&lt;&gt;"",$IZ38&lt;&gt;" ",KD38&lt;&gt;"",KD38&lt;&gt;" "),IF($JA38=$IZ38,KD38,KD38/VLOOKUP(_xlfn.CONCAT($JA38,"/",$IZ38),Currencies!$C$73:$D$955,2,FALSE))))</f>
        <v xml:space="preserve"> </v>
      </c>
      <c r="KB38" s="238"/>
      <c r="KC38" s="238"/>
      <c r="KD38" s="372" t="s">
        <v>98</v>
      </c>
      <c r="KE38" s="25" t="str">
        <f>IFERROR(IF(OR($I38="",$N38=""),"",'Units of measurement'!$A$2),"")</f>
        <v>/container</v>
      </c>
      <c r="KF38" s="11" t="s">
        <v>2517</v>
      </c>
      <c r="KG38" s="254"/>
      <c r="KH38" s="254"/>
      <c r="KI38" s="378" t="s">
        <v>98</v>
      </c>
      <c r="KJ38" s="9" t="str">
        <f t="shared" si="165"/>
        <v/>
      </c>
      <c r="KK38" s="252"/>
      <c r="KL38" s="252"/>
      <c r="KM38" s="8" t="s">
        <v>98</v>
      </c>
      <c r="KN38" s="256"/>
      <c r="KO38" s="256"/>
      <c r="KP38" s="164"/>
      <c r="KQ38" s="257"/>
      <c r="KR38" s="257"/>
      <c r="KS38" s="17"/>
      <c r="KT38" s="9" t="str">
        <f t="shared" si="172"/>
        <v/>
      </c>
      <c r="KU38" s="252"/>
      <c r="KV38" s="252"/>
      <c r="KW38" s="8" t="s">
        <v>98</v>
      </c>
      <c r="KX38" s="256"/>
      <c r="KY38" s="256"/>
      <c r="KZ38" s="164"/>
      <c r="LA38" s="257"/>
      <c r="LB38" s="257"/>
      <c r="LC38" s="19"/>
      <c r="LD38" s="201" t="s">
        <v>418</v>
      </c>
      <c r="LE38" s="239" t="s">
        <v>99</v>
      </c>
      <c r="LF38" s="9" t="s">
        <v>2517</v>
      </c>
      <c r="LG38" s="238" t="str" cm="1">
        <f t="array" ref="LG38">IF(OR($I38="",$N38="")," ",_xlfn.IFS($AH38=""," ",$AG38=""," ",LL38=""," ",LL38=" "," ",AND($AH38&lt;&gt;"",$AH38&lt;&gt;" ",$AG38&lt;&gt;"",$AG38&lt;&gt;" ",LL38&lt;&gt;"",LL38&lt;&gt;" "),IF($AH38=$AG38,SUM(LL38,IF(OR(LK38="",LK38=" ",LJ38="Included"),0,LK38)),SUM(LL38,IF(OR(LK38="",LK38=" ",LJ38="Included"),0,LK38))/VLOOKUP(_xlfn.CONCAT($AH38,"/",$AG38),Currencies!$C$73:$D$955,2,FALSE))))</f>
        <v xml:space="preserve"> </v>
      </c>
      <c r="LH38" s="238"/>
      <c r="LI38" s="262"/>
      <c r="LJ38" s="379"/>
      <c r="LK38" s="333" t="s">
        <v>98</v>
      </c>
      <c r="LL38" s="380" t="s">
        <v>98</v>
      </c>
      <c r="LM38" s="25" t="str">
        <f>IFERROR(IF(OR($I38="",$N38=""),"",'Units of measurement'!$A$2),"")</f>
        <v>/container</v>
      </c>
      <c r="LN38" s="253"/>
      <c r="LO38" s="253"/>
      <c r="LP38" s="376"/>
      <c r="LQ38" s="170"/>
      <c r="LR38" s="170"/>
      <c r="LS38" s="381" t="s">
        <v>98</v>
      </c>
    </row>
    <row r="39" spans="1:331" ht="15" hidden="1" customHeight="1" x14ac:dyDescent="0.2">
      <c r="A39" s="46">
        <v>1507</v>
      </c>
      <c r="B39" s="250">
        <f>ROW()</f>
        <v>39</v>
      </c>
      <c r="C39" s="41" t="s">
        <v>2523</v>
      </c>
      <c r="D39" s="41" t="s">
        <v>2523</v>
      </c>
      <c r="E39" s="41" t="s">
        <v>2523</v>
      </c>
      <c r="F39" s="55" t="s">
        <v>2286</v>
      </c>
      <c r="G39" s="42" t="s">
        <v>2508</v>
      </c>
      <c r="H39" s="43" t="s">
        <v>172</v>
      </c>
      <c r="I39" s="353" t="s">
        <v>349</v>
      </c>
      <c r="J39" s="357"/>
      <c r="K39" s="47" t="s">
        <v>2293</v>
      </c>
      <c r="L39" s="48" t="s">
        <v>2321</v>
      </c>
      <c r="M39" s="49" t="s">
        <v>172</v>
      </c>
      <c r="N39" s="356" t="s">
        <v>432</v>
      </c>
      <c r="O39" s="50" t="s">
        <v>2466</v>
      </c>
      <c r="P39" s="47" t="s">
        <v>2359</v>
      </c>
      <c r="Q39" s="48" t="s">
        <v>104</v>
      </c>
      <c r="R39" s="51" t="s">
        <v>2206</v>
      </c>
      <c r="S39" s="52">
        <v>17</v>
      </c>
      <c r="T39" s="53">
        <f>IFERROR(IF(OR(R39="",S39=""),"",('FCL (No min.)'!S39*VLOOKUP('FCL (No min.)'!R39,containertype_table[#All],2,FALSE))),"")</f>
        <v>34</v>
      </c>
      <c r="U39" s="56">
        <v>22000</v>
      </c>
      <c r="V39" s="55" t="s">
        <v>2498</v>
      </c>
      <c r="W39" s="248" t="s">
        <v>104</v>
      </c>
      <c r="X39" s="337" t="s">
        <v>104</v>
      </c>
      <c r="Y39" s="24"/>
      <c r="Z39" s="24"/>
      <c r="AA39" s="24"/>
      <c r="AB39" s="24"/>
      <c r="AC39" s="24"/>
      <c r="AD39" s="24"/>
      <c r="AE39" s="24"/>
      <c r="AF39" s="24"/>
      <c r="AG39" s="201" t="s">
        <v>351</v>
      </c>
      <c r="AH39" s="239" t="s">
        <v>99</v>
      </c>
      <c r="AI39" s="9" t="str">
        <f t="shared" si="17"/>
        <v>⚠</v>
      </c>
      <c r="AJ39" s="238" t="str" cm="1">
        <f t="array" ref="AJ39">IF(OR($I39="",$N39="")," ",_xlfn.IFS($AH39=""," ",$AG39=""," ",AO39=""," ",AO39=" "," ",AND($AH39&lt;&gt;"",$AH39&lt;&gt;" ",$AG39&lt;&gt;"",$AG39&lt;&gt;" ",AO39&lt;&gt;"",AO39&lt;&gt;" "),IF($AH39=$AG39,SUM(AO39,IF(OR(AN39="",AN39=" ",AM39="Included"),0,AN39)),VLOOKUP(_xlfn.CONCAT($AG39,"/",$AH39),Currencies!$C$73:$D$955,2,FALSE)*SUM(AO39,IF(OR(AN39="",AN39=" ",AM39="Included"),0,AN39)))))</f>
        <v xml:space="preserve"> </v>
      </c>
      <c r="AK39" s="238"/>
      <c r="AL39" s="262"/>
      <c r="AM39" s="331"/>
      <c r="AN39" s="333" t="s">
        <v>98</v>
      </c>
      <c r="AO39" s="332" t="s">
        <v>98</v>
      </c>
      <c r="AP39" s="25" t="str">
        <f>IFERROR(IF(OR($I39="",$N39=""),"",'Units of measurement'!$A$2),"")</f>
        <v>/container</v>
      </c>
      <c r="AQ39" s="253"/>
      <c r="AR39" s="253"/>
      <c r="AS39" s="17"/>
      <c r="AT39" s="170"/>
      <c r="AU39" s="170"/>
      <c r="AV39" s="170" t="s">
        <v>98</v>
      </c>
      <c r="AW39" s="201" t="s">
        <v>351</v>
      </c>
      <c r="AX39" s="239" t="s">
        <v>99</v>
      </c>
      <c r="AY39" s="9" t="str">
        <f t="shared" si="24"/>
        <v>⚠</v>
      </c>
      <c r="AZ39" s="238" t="str" cm="1">
        <f t="array" ref="AZ39">IF(OR($I39="",$N39="")," ",_xlfn.IFS($AX39=""," ",$AW39=""," ",BC39=""," ",BC39=" "," ",AND($AX39&lt;&gt;"",$AX39&lt;&gt;" ",$AW39&lt;&gt;"",$AW39&lt;&gt;" ",BC39&lt;&gt;"",BC39&lt;&gt;" "),IF($AX39=$AW39,BC39,BC39/VLOOKUP(_xlfn.CONCAT($AX39,"/",$AW39),Currencies!$C$73:$D$955,2,FALSE))))</f>
        <v xml:space="preserve"> </v>
      </c>
      <c r="BA39" s="238"/>
      <c r="BB39" s="238"/>
      <c r="BC39" s="8" t="s">
        <v>98</v>
      </c>
      <c r="BD39" s="25" t="str">
        <f>IFERROR(IF(OR($I39="",$N39=""),"",'Units of measurement'!$A$2),"")</f>
        <v>/container</v>
      </c>
      <c r="BE39" s="9" t="str">
        <f t="shared" si="27"/>
        <v>⚠</v>
      </c>
      <c r="BF39" s="238" t="str" cm="1">
        <f t="array" ref="BF39">IF(OR($I39="",$N39="")," ",_xlfn.IFS($AX39=""," ",$AW39=""," ",BI39=""," ",BI39=" "," ",AND($AX39&lt;&gt;"",$AX39&lt;&gt;" ",$AW39&lt;&gt;"",$AW39&lt;&gt;" ",BI39&lt;&gt;"",BI39&lt;&gt;" "),IF($AX39=$AW39,BI39,BI39/VLOOKUP(_xlfn.CONCAT($AX39,"/",$AW39),Currencies!$C$73:$D$955,2,FALSE))))</f>
        <v xml:space="preserve"> </v>
      </c>
      <c r="BG39" s="238"/>
      <c r="BH39" s="238"/>
      <c r="BI39" s="8" t="s">
        <v>98</v>
      </c>
      <c r="BJ39" s="25" t="str">
        <f>IFERROR(IF(OR($I39="",$N39=""),"",'Units of measurement'!$A$2),"")</f>
        <v>/container</v>
      </c>
      <c r="BK39" s="9" t="str">
        <f t="shared" si="30"/>
        <v>⚠</v>
      </c>
      <c r="BL39" s="238" t="str" cm="1">
        <f t="array" ref="BL39">IF(OR($I39="",$N39="")," ",_xlfn.IFS($AX39=""," ",$AW39=""," ",BO39=""," ",BO39=" "," ",AND($AX39&lt;&gt;"",$AX39&lt;&gt;" ",$AW39&lt;&gt;"",$AW39&lt;&gt;" ",BO39&lt;&gt;"",BO39&lt;&gt;" "),IF($AX39=$AW39,BO39,BO39/VLOOKUP(_xlfn.CONCAT($AX39,"/",$AW39),Currencies!$C$73:$D$955,2,FALSE))))</f>
        <v xml:space="preserve"> </v>
      </c>
      <c r="BM39" s="238"/>
      <c r="BN39" s="238"/>
      <c r="BO39" s="8" t="s">
        <v>98</v>
      </c>
      <c r="BP39" s="25" t="str">
        <f>IFERROR(IF(OR($I39="",$N39=""),"",'Units of measurement'!$A$2),"")</f>
        <v>/container</v>
      </c>
      <c r="BQ39" s="9" t="str">
        <f t="shared" si="33"/>
        <v>⚠</v>
      </c>
      <c r="BR39" s="238" t="str" cm="1">
        <f t="array" ref="BR39">IF(OR($I39="",$N39="")," ",_xlfn.IFS($AX39=""," ",$AW39=""," ",BU39=""," ",BU39=" "," ",AND($AX39&lt;&gt;"",$AX39&lt;&gt;" ",$AW39&lt;&gt;"",$AW39&lt;&gt;" ",BU39&lt;&gt;"",BU39&lt;&gt;" "),IF($AX39=$AW39,BU39,BU39/VLOOKUP(_xlfn.CONCAT($AX39,"/",$AW39),Currencies!$C$73:$D$955,2,FALSE))))</f>
        <v xml:space="preserve"> </v>
      </c>
      <c r="BS39" s="238"/>
      <c r="BT39" s="238"/>
      <c r="BU39" s="8" t="s">
        <v>98</v>
      </c>
      <c r="BV39" s="25" t="str">
        <f>IFERROR(IF(OR($I39="",$N39=""),"",'Units of measurement'!$A$2),"")</f>
        <v>/container</v>
      </c>
      <c r="BW39" s="9" t="str">
        <f t="shared" si="36"/>
        <v>⚠</v>
      </c>
      <c r="BX39" s="238" t="str" cm="1">
        <f t="array" ref="BX39">IF(OR($I39="",$N39="")," ",_xlfn.IFS($AX39=""," ",$AW39=""," ",CA39=""," ",CA39=" "," ",AND($AX39&lt;&gt;"",$AX39&lt;&gt;" ",$AW39&lt;&gt;"",$AW39&lt;&gt;" ",CA39&lt;&gt;"",CA39&lt;&gt;" "),IF($AX39=$AW39,CA39,CA39/VLOOKUP(_xlfn.CONCAT($AX39,"/",$AW39),Currencies!$C$73:$D$955,2,FALSE))))</f>
        <v xml:space="preserve"> </v>
      </c>
      <c r="BY39" s="238"/>
      <c r="BZ39" s="238"/>
      <c r="CA39" s="8" t="s">
        <v>98</v>
      </c>
      <c r="CB39" s="25" t="str">
        <f>IFERROR(IF(OR($I39="",$N39=""),"",'Units of measurement'!$A$2),"")</f>
        <v>/container</v>
      </c>
      <c r="CC39" s="9" t="str">
        <f t="shared" si="39"/>
        <v>⚠</v>
      </c>
      <c r="CD39" s="238" t="str" cm="1">
        <f t="array" ref="CD39">IF(OR($I39="",$N39="")," ",_xlfn.IFS($AX39=""," ",$AW39=""," ",CG39=""," ",CG39=" "," ",AND($AX39&lt;&gt;"",$AX39&lt;&gt;" ",$AW39&lt;&gt;"",$AW39&lt;&gt;" ",CG39&lt;&gt;"",CG39&lt;&gt;" "),IF($AX39=$AW39,CG39,CG39/VLOOKUP(_xlfn.CONCAT($AX39,"/",$AW39),Currencies!$C$73:$D$955,2,FALSE))))</f>
        <v xml:space="preserve"> </v>
      </c>
      <c r="CE39" s="238"/>
      <c r="CF39" s="238"/>
      <c r="CG39" s="8" t="s">
        <v>98</v>
      </c>
      <c r="CH39" s="25" t="str">
        <f>IFERROR(IF(OR($I39="",$N39=""),"",'Units of measurement'!$A$2),"")</f>
        <v>/container</v>
      </c>
      <c r="CI39" s="9" t="str">
        <f t="shared" si="42"/>
        <v>⚠</v>
      </c>
      <c r="CJ39" s="238" t="str" cm="1">
        <f t="array" ref="CJ39">IF(OR($I39="",$N39="")," ",_xlfn.IFS($AX39=""," ",$AW39=""," ",CM39=""," ",CM39=" "," ",AND($AX39&lt;&gt;"",$AX39&lt;&gt;" ",$AW39&lt;&gt;"",$AW39&lt;&gt;" ",CM39&lt;&gt;"",CM39&lt;&gt;" "),IF($AX39=$AW39,CM39,CM39/VLOOKUP(_xlfn.CONCAT($AX39,"/",$AW39),Currencies!$C$73:$D$955,2,FALSE))))</f>
        <v xml:space="preserve"> </v>
      </c>
      <c r="CK39" s="238"/>
      <c r="CL39" s="238"/>
      <c r="CM39" s="8" t="s">
        <v>98</v>
      </c>
      <c r="CN39" s="25" t="str">
        <f>IFERROR(IF(OR($I39="",$N39=""),"",'Units of measurement'!$A$2),"")</f>
        <v>/container</v>
      </c>
      <c r="CO39" s="253"/>
      <c r="CP39" s="253"/>
      <c r="CQ39" s="194"/>
      <c r="CR39" s="9" t="str">
        <f t="shared" si="47"/>
        <v>⚠</v>
      </c>
      <c r="CS39" s="238" t="str" cm="1">
        <f t="array" ref="CS39">IF(OR($I39="",$N39="")," ",_xlfn.IFS($AX39=""," ",$AW39=""," ",CV39=""," ",CV39=" "," ",AND($AX39&lt;&gt;"",$AX39&lt;&gt;" ",$AW39&lt;&gt;"",$AW39&lt;&gt;" ",CV39&lt;&gt;"",CV39&lt;&gt;" "),IF($AX39=$AW39,CV39,CV39/VLOOKUP(_xlfn.CONCAT($AX39,"/",$AW39),Currencies!$C$73:$D$955,2,FALSE))))</f>
        <v xml:space="preserve"> </v>
      </c>
      <c r="CT39" s="238"/>
      <c r="CU39" s="238"/>
      <c r="CV39" s="8" t="s">
        <v>98</v>
      </c>
      <c r="CW39" s="25" t="str">
        <f>IFERROR(IF(OR($I39="",$N39=""),"",'Units of measurement'!$A$2),"")</f>
        <v>/container</v>
      </c>
      <c r="CX39" s="11" t="str">
        <f t="shared" si="50"/>
        <v>⚠</v>
      </c>
      <c r="CY39" s="254"/>
      <c r="CZ39" s="254"/>
      <c r="DA39" s="10" t="s">
        <v>98</v>
      </c>
      <c r="DB39" s="9" t="str">
        <f t="shared" si="53"/>
        <v/>
      </c>
      <c r="DC39" s="252"/>
      <c r="DD39" s="252"/>
      <c r="DE39" s="8" t="s">
        <v>98</v>
      </c>
      <c r="DF39" s="256"/>
      <c r="DG39" s="256"/>
      <c r="DH39" s="164"/>
      <c r="DI39" s="257"/>
      <c r="DJ39" s="257"/>
      <c r="DK39" s="17"/>
      <c r="DL39" s="9" t="str">
        <f t="shared" si="60"/>
        <v/>
      </c>
      <c r="DM39" s="252"/>
      <c r="DN39" s="252"/>
      <c r="DO39" s="8" t="s">
        <v>98</v>
      </c>
      <c r="DP39" s="256"/>
      <c r="DQ39" s="256"/>
      <c r="DR39" s="164"/>
      <c r="DS39" s="257"/>
      <c r="DT39" s="257"/>
      <c r="DU39" s="17"/>
      <c r="DV39" s="201" t="str">
        <f t="shared" si="67"/>
        <v>USD</v>
      </c>
      <c r="DW39" s="239" t="s">
        <v>99</v>
      </c>
      <c r="DX39" s="11" t="str">
        <f t="shared" si="68"/>
        <v>⚠</v>
      </c>
      <c r="DY39" s="254"/>
      <c r="DZ39" s="254"/>
      <c r="EA39" s="15"/>
      <c r="EB39" s="11" t="str">
        <f t="shared" si="71"/>
        <v>⚠</v>
      </c>
      <c r="EC39" s="254"/>
      <c r="ED39" s="254"/>
      <c r="EE39" s="16"/>
      <c r="EF39" s="9" t="str">
        <f t="shared" si="74"/>
        <v>⚠</v>
      </c>
      <c r="EG39" s="252"/>
      <c r="EH39" s="252"/>
      <c r="EI39" s="33"/>
      <c r="EJ39" s="33"/>
      <c r="EK39" s="33"/>
      <c r="EL39" s="33"/>
      <c r="EM39" s="14"/>
      <c r="EN39" s="14"/>
      <c r="EO39" s="35"/>
      <c r="EP39" s="11" t="str">
        <f t="shared" si="81"/>
        <v>⚠</v>
      </c>
      <c r="EQ39" s="254"/>
      <c r="ER39" s="254"/>
      <c r="ES39" s="12" t="s">
        <v>98</v>
      </c>
      <c r="ET39" s="199" t="s">
        <v>98</v>
      </c>
      <c r="EU39" s="9" t="str">
        <f t="shared" si="84"/>
        <v>⚠</v>
      </c>
      <c r="EV39" s="259"/>
      <c r="EW39" s="259"/>
      <c r="EX39" s="166" t="s">
        <v>98</v>
      </c>
      <c r="EY39" s="9" t="str">
        <f t="shared" si="87"/>
        <v>⚠</v>
      </c>
      <c r="EZ39" s="254"/>
      <c r="FA39" s="254"/>
      <c r="FB39" s="23"/>
      <c r="FC39" s="260"/>
      <c r="FD39" s="260"/>
      <c r="FE39" s="29"/>
      <c r="FF39" s="29"/>
      <c r="FG39" s="29"/>
      <c r="FH39" s="29"/>
      <c r="FI39" s="200" t="s">
        <v>100</v>
      </c>
      <c r="FJ39" s="9" t="str">
        <f t="shared" si="94"/>
        <v>⚠</v>
      </c>
      <c r="FK39" s="259"/>
      <c r="FL39" s="259"/>
      <c r="FM39" s="12" t="s">
        <v>98</v>
      </c>
      <c r="FN39" s="26" t="s">
        <v>98</v>
      </c>
      <c r="FO39" s="28" t="s">
        <v>98</v>
      </c>
      <c r="FP39" s="339" t="s">
        <v>98</v>
      </c>
      <c r="FQ39" s="339" t="s">
        <v>98</v>
      </c>
      <c r="FR39" s="9" t="str">
        <f t="shared" si="97"/>
        <v>⚠</v>
      </c>
      <c r="FS39" s="238" t="str" cm="1">
        <f t="array" ref="FS39">IF(OR($I39="",$N39="")," ",_xlfn.IFS($DW39=""," ",$DV39=""," ",FV39=""," ",FV39=" "," ",AND($DW39&lt;&gt;"",$DW39&lt;&gt;" ",$DV39&lt;&gt;"",$DV39&lt;&gt;" ",FV39&lt;&gt;"",FV39&lt;&gt;" "),IF($DW39=$DV39,FV39,FV39/VLOOKUP(_xlfn.CONCAT($DW39,"/",$DV39),Currencies!$C$73:$D$955,2,FALSE))))</f>
        <v xml:space="preserve"> </v>
      </c>
      <c r="FT39" s="238"/>
      <c r="FU39" s="238"/>
      <c r="FV39" s="8" t="s">
        <v>98</v>
      </c>
      <c r="FW39" s="25" t="s">
        <v>2549</v>
      </c>
      <c r="FX39" s="9" t="str">
        <f t="shared" si="100"/>
        <v>⚠</v>
      </c>
      <c r="FY39" s="259"/>
      <c r="FZ39" s="259"/>
      <c r="GA39" s="12" t="s">
        <v>98</v>
      </c>
      <c r="GB39" s="26" t="s">
        <v>98</v>
      </c>
      <c r="GC39" s="28" t="s">
        <v>98</v>
      </c>
      <c r="GD39" s="339" t="s">
        <v>98</v>
      </c>
      <c r="GE39" s="339" t="s">
        <v>98</v>
      </c>
      <c r="GF39" s="9" t="str">
        <f t="shared" si="103"/>
        <v>⚠</v>
      </c>
      <c r="GG39" s="238" t="str" cm="1">
        <f t="array" ref="GG39">IF(OR($I39="",$N39="")," ",_xlfn.IFS($DW39=""," ",$DV39=""," ",GJ39=""," ",GJ39=" "," ",AND($DW39&lt;&gt;"",$DW39&lt;&gt;" ",$DV39&lt;&gt;"",$DV39&lt;&gt;" ",GJ39&lt;&gt;"",GJ39&lt;&gt;" "),IF($DW39=$DV39,GJ39,GJ39/VLOOKUP(_xlfn.CONCAT($DW39,"/",$DV39),Currencies!$C$73:$D$955,2,FALSE))))</f>
        <v xml:space="preserve"> </v>
      </c>
      <c r="GH39" s="238"/>
      <c r="GI39" s="238"/>
      <c r="GJ39" s="8" t="s">
        <v>98</v>
      </c>
      <c r="GK39" s="25" t="s">
        <v>2549</v>
      </c>
      <c r="GL39" s="11" t="str">
        <f t="shared" si="106"/>
        <v>⚠</v>
      </c>
      <c r="GM39" s="238" t="str" cm="1">
        <f t="array" ref="GM39">IF(OR($I39="",$N39="")," ",_xlfn.IFS($DW39=""," ",$DV39=""," ",GP39=""," ",GP39=" "," ",AND($DW39&lt;&gt;"",$DW39&lt;&gt;" ",$DV39&lt;&gt;"",$DV39&lt;&gt;" ",GP39&lt;&gt;"",GP39&lt;&gt;" "),IF($DW39=$DV39,GP39,GP39/VLOOKUP(_xlfn.CONCAT($DW39,"/",$DV39),Currencies!$C$73:$D$955,2,FALSE))))</f>
        <v xml:space="preserve"> </v>
      </c>
      <c r="GN39" s="238"/>
      <c r="GO39" s="238"/>
      <c r="GP39" s="8" t="s">
        <v>98</v>
      </c>
      <c r="GQ39" s="25" t="str">
        <f>IFERROR(IF(OR($I39="",$N39=""),"",'Units of measurement'!$A$2),"")</f>
        <v>/container</v>
      </c>
      <c r="GR39" s="253"/>
      <c r="GS39" s="253"/>
      <c r="GT39" s="31" t="s">
        <v>98</v>
      </c>
      <c r="GU39" s="261"/>
      <c r="GV39" s="261"/>
      <c r="GW39" s="32" t="s">
        <v>98</v>
      </c>
      <c r="GX39" s="11" t="str">
        <f t="shared" si="113"/>
        <v>⚠</v>
      </c>
      <c r="GY39" s="238" t="str" cm="1">
        <f t="array" ref="GY39">IF(OR($I39="",$N39="")," ",_xlfn.IFS($DW39=""," ",$DV39=""," ",HE39=""," ",HE39=" "," ",AND($DW39&lt;&gt;"",$DW39&lt;&gt;" ",$DV39&lt;&gt;"",$DV39&lt;&gt;" ",HE39&lt;&gt;"",HE39&lt;&gt;" "),IF($DW39=$DV39,HE39,HE39/VLOOKUP(_xlfn.CONCAT($DW39,"/",$DV39),Currencies!$C$73:$D$955,2,FALSE))))</f>
        <v xml:space="preserve"> </v>
      </c>
      <c r="GZ39" s="262"/>
      <c r="HA39" s="262"/>
      <c r="HB39" s="15"/>
      <c r="HC39" s="15"/>
      <c r="HD39" s="15"/>
      <c r="HE39" s="8" t="s">
        <v>98</v>
      </c>
      <c r="HF39" s="255"/>
      <c r="HG39" s="255"/>
      <c r="HH39" s="25" t="str">
        <f>IFERROR(IF(OR($I39="",$N39=""),"",'Units of measurement'!$A$2),"")</f>
        <v>/container</v>
      </c>
      <c r="HI39" s="253"/>
      <c r="HJ39" s="253"/>
      <c r="HK39" s="31" t="str">
        <f t="shared" si="122"/>
        <v xml:space="preserve"> </v>
      </c>
      <c r="HL39" s="261"/>
      <c r="HM39" s="261"/>
      <c r="HN39" s="32" t="str">
        <f t="shared" si="125"/>
        <v xml:space="preserve"> </v>
      </c>
      <c r="HO39" s="11" t="str">
        <f t="shared" si="126"/>
        <v>⚠</v>
      </c>
      <c r="HP39" s="238" t="str" cm="1">
        <f t="array" ref="HP39">IF(OR($I39="",$N39="")," ",_xlfn.IFS($DW39=""," ",$DV39=""," ",HV39=""," ",HV39=" "," ",AND($DW39&lt;&gt;"",$DW39&lt;&gt;" ",$DV39&lt;&gt;"",$DV39&lt;&gt;" ",HV39&lt;&gt;"",HV39&lt;&gt;" "),IF($DW39=$DV39,HV39,HV39/VLOOKUP(_xlfn.CONCAT($DW39,"/",$DV39),Currencies!$C$73:$D$955,2,FALSE))))</f>
        <v xml:space="preserve"> </v>
      </c>
      <c r="HQ39" s="262"/>
      <c r="HR39" s="262"/>
      <c r="HS39" s="15"/>
      <c r="HT39" s="15"/>
      <c r="HU39" s="15"/>
      <c r="HV39" s="8" t="s">
        <v>98</v>
      </c>
      <c r="HW39" s="255"/>
      <c r="HX39" s="255"/>
      <c r="HY39" s="25" t="str">
        <f>IFERROR(IF(OR($I39="",$N39=""),"",'Units of measurement'!$A$2),"")</f>
        <v>/container</v>
      </c>
      <c r="HZ39" s="253"/>
      <c r="IA39" s="253"/>
      <c r="IB39" s="31" t="str">
        <f t="shared" si="135"/>
        <v xml:space="preserve"> </v>
      </c>
      <c r="IC39" s="261"/>
      <c r="ID39" s="261"/>
      <c r="IE39" s="32" t="str">
        <f t="shared" si="138"/>
        <v xml:space="preserve"> </v>
      </c>
      <c r="IF39" s="9" t="str">
        <f t="shared" si="139"/>
        <v/>
      </c>
      <c r="IG39" s="252"/>
      <c r="IH39" s="252"/>
      <c r="II39" s="8" t="s">
        <v>98</v>
      </c>
      <c r="IJ39" s="256"/>
      <c r="IK39" s="256"/>
      <c r="IL39" s="164"/>
      <c r="IM39" s="257"/>
      <c r="IN39" s="257"/>
      <c r="IO39" s="17"/>
      <c r="IP39" s="9" t="str">
        <f t="shared" si="146"/>
        <v/>
      </c>
      <c r="IQ39" s="252"/>
      <c r="IR39" s="252"/>
      <c r="IS39" s="8" t="s">
        <v>98</v>
      </c>
      <c r="IT39" s="256"/>
      <c r="IU39" s="256"/>
      <c r="IV39" s="164"/>
      <c r="IW39" s="257"/>
      <c r="IX39" s="257"/>
      <c r="IY39" s="19"/>
      <c r="IZ39" s="201" t="s">
        <v>418</v>
      </c>
      <c r="JA39" s="239" t="s">
        <v>99</v>
      </c>
      <c r="JB39" s="9" t="s">
        <v>2517</v>
      </c>
      <c r="JC39" s="238" t="str" cm="1">
        <f t="array" ref="JC39">IF(OR($I39="",$N39="")," ",_xlfn.IFS($JA39=""," ",$IZ39=""," ",JF39=""," ",JF39=" "," ",AND($JA39&lt;&gt;"",$JA39&lt;&gt;" ",$IZ39&lt;&gt;"",$IZ39&lt;&gt;" ",JF39&lt;&gt;"",JF39&lt;&gt;" "),IF($JA39=$IZ39,JF39,JF39/VLOOKUP(_xlfn.CONCAT($JA39,"/",$IZ39),Currencies!$C$73:$D$955,2,FALSE))))</f>
        <v xml:space="preserve"> </v>
      </c>
      <c r="JD39" s="238"/>
      <c r="JE39" s="238"/>
      <c r="JF39" s="362" t="s">
        <v>98</v>
      </c>
      <c r="JG39" s="25" t="str">
        <f>IFERROR(IF(OR($I39="",$N39=""),"",'Units of measurement'!$A$2),"")</f>
        <v>/container</v>
      </c>
      <c r="JH39" s="9" t="s">
        <v>2517</v>
      </c>
      <c r="JI39" s="238" t="str" cm="1">
        <f t="array" ref="JI39">IF(OR($I39="",$N39="")," ",_xlfn.IFS($JA39=""," ",$IZ39=""," ",JL39=""," ",JL39=" "," ",AND($JA39&lt;&gt;"",$JA39&lt;&gt;" ",$IZ39&lt;&gt;"",$IZ39&lt;&gt;" ",JL39&lt;&gt;"",JL39&lt;&gt;" "),IF($JA39=$IZ39,JL39,JL39/VLOOKUP(_xlfn.CONCAT($JA39,"/",$IZ39),Currencies!$C$73:$D$955,2,FALSE))))</f>
        <v xml:space="preserve"> </v>
      </c>
      <c r="JJ39" s="238"/>
      <c r="JK39" s="238"/>
      <c r="JL39" s="372" t="s">
        <v>98</v>
      </c>
      <c r="JM39" s="25" t="str">
        <f>IFERROR(IF(OR($I39="",$N39=""),"",'Units of measurement'!$A$2),"")</f>
        <v>/container</v>
      </c>
      <c r="JN39" s="9" t="s">
        <v>2517</v>
      </c>
      <c r="JO39" s="238" t="str" cm="1">
        <f t="array" ref="JO39">IF(OR($I39="",$N39="")," ",_xlfn.IFS($JA39=""," ",$IZ39=""," ",JR39=""," ",JR39=" "," ",AND($JA39&lt;&gt;"",$JA39&lt;&gt;" ",$IZ39&lt;&gt;"",$IZ39&lt;&gt;" ",JR39&lt;&gt;"",JR39&lt;&gt;" "),IF($JA39=$IZ39,JR39,JR39/VLOOKUP(_xlfn.CONCAT($JA39,"/",$IZ39),Currencies!$C$73:$D$955,2,FALSE))))</f>
        <v xml:space="preserve"> </v>
      </c>
      <c r="JP39" s="238"/>
      <c r="JQ39" s="238"/>
      <c r="JR39" s="372" t="s">
        <v>98</v>
      </c>
      <c r="JS39" s="25" t="str">
        <f>IFERROR(IF(OR($I39="",$N39=""),"",'Units of measurement'!$A$2),"")</f>
        <v>/container</v>
      </c>
      <c r="JT39" s="9" t="s">
        <v>2517</v>
      </c>
      <c r="JU39" s="238" t="str" cm="1">
        <f t="array" ref="JU39">IF(OR($I39="",$N39="")," ",_xlfn.IFS($JA39=""," ",$IZ39=""," ",JX39=""," ",JX39=" "," ",AND($JA39&lt;&gt;"",$JA39&lt;&gt;" ",$IZ39&lt;&gt;"",$IZ39&lt;&gt;" ",JX39&lt;&gt;"",JX39&lt;&gt;" "),IF($JA39=$IZ39,JX39,JX39/VLOOKUP(_xlfn.CONCAT($JA39,"/",$IZ39),Currencies!$C$73:$D$955,2,FALSE))))</f>
        <v xml:space="preserve"> </v>
      </c>
      <c r="JV39" s="238"/>
      <c r="JW39" s="238"/>
      <c r="JX39" s="372" t="s">
        <v>98</v>
      </c>
      <c r="JY39" s="25" t="str">
        <f>IFERROR(IF(OR($I39="",$N39=""),"",'Units of measurement'!$A$2),"")</f>
        <v>/container</v>
      </c>
      <c r="JZ39" s="9" t="s">
        <v>2517</v>
      </c>
      <c r="KA39" s="238" t="str" cm="1">
        <f t="array" ref="KA39">IF(OR($I39="",$N39="")," ",_xlfn.IFS($JA39=""," ",$IZ39=""," ",KD39=""," ",KD39=" "," ",AND($JA39&lt;&gt;"",$JA39&lt;&gt;" ",$IZ39&lt;&gt;"",$IZ39&lt;&gt;" ",KD39&lt;&gt;"",KD39&lt;&gt;" "),IF($JA39=$IZ39,KD39,KD39/VLOOKUP(_xlfn.CONCAT($JA39,"/",$IZ39),Currencies!$C$73:$D$955,2,FALSE))))</f>
        <v xml:space="preserve"> </v>
      </c>
      <c r="KB39" s="238"/>
      <c r="KC39" s="238"/>
      <c r="KD39" s="372" t="s">
        <v>98</v>
      </c>
      <c r="KE39" s="25" t="str">
        <f>IFERROR(IF(OR($I39="",$N39=""),"",'Units of measurement'!$A$2),"")</f>
        <v>/container</v>
      </c>
      <c r="KF39" s="11" t="s">
        <v>2517</v>
      </c>
      <c r="KG39" s="254"/>
      <c r="KH39" s="254"/>
      <c r="KI39" s="378" t="s">
        <v>98</v>
      </c>
      <c r="KJ39" s="9" t="str">
        <f t="shared" si="165"/>
        <v/>
      </c>
      <c r="KK39" s="252"/>
      <c r="KL39" s="252"/>
      <c r="KM39" s="8" t="s">
        <v>98</v>
      </c>
      <c r="KN39" s="256"/>
      <c r="KO39" s="256"/>
      <c r="KP39" s="164"/>
      <c r="KQ39" s="257"/>
      <c r="KR39" s="257"/>
      <c r="KS39" s="17"/>
      <c r="KT39" s="9" t="str">
        <f t="shared" si="172"/>
        <v/>
      </c>
      <c r="KU39" s="252"/>
      <c r="KV39" s="252"/>
      <c r="KW39" s="8" t="s">
        <v>98</v>
      </c>
      <c r="KX39" s="256"/>
      <c r="KY39" s="256"/>
      <c r="KZ39" s="164"/>
      <c r="LA39" s="257"/>
      <c r="LB39" s="257"/>
      <c r="LC39" s="19"/>
      <c r="LD39" s="201" t="s">
        <v>418</v>
      </c>
      <c r="LE39" s="239" t="s">
        <v>99</v>
      </c>
      <c r="LF39" s="9" t="s">
        <v>2517</v>
      </c>
      <c r="LG39" s="238" t="str" cm="1">
        <f t="array" ref="LG39">IF(OR($I39="",$N39="")," ",_xlfn.IFS($AH39=""," ",$AG39=""," ",LL39=""," ",LL39=" "," ",AND($AH39&lt;&gt;"",$AH39&lt;&gt;" ",$AG39&lt;&gt;"",$AG39&lt;&gt;" ",LL39&lt;&gt;"",LL39&lt;&gt;" "),IF($AH39=$AG39,SUM(LL39,IF(OR(LK39="",LK39=" ",LJ39="Included"),0,LK39)),SUM(LL39,IF(OR(LK39="",LK39=" ",LJ39="Included"),0,LK39))/VLOOKUP(_xlfn.CONCAT($AH39,"/",$AG39),Currencies!$C$73:$D$955,2,FALSE))))</f>
        <v xml:space="preserve"> </v>
      </c>
      <c r="LH39" s="238"/>
      <c r="LI39" s="262"/>
      <c r="LJ39" s="379"/>
      <c r="LK39" s="333" t="s">
        <v>98</v>
      </c>
      <c r="LL39" s="380" t="s">
        <v>98</v>
      </c>
      <c r="LM39" s="25" t="str">
        <f>IFERROR(IF(OR($I39="",$N39=""),"",'Units of measurement'!$A$2),"")</f>
        <v>/container</v>
      </c>
      <c r="LN39" s="253"/>
      <c r="LO39" s="253"/>
      <c r="LP39" s="376"/>
      <c r="LQ39" s="170"/>
      <c r="LR39" s="170"/>
      <c r="LS39" s="381" t="s">
        <v>98</v>
      </c>
    </row>
    <row r="40" spans="1:331" ht="15" hidden="1" customHeight="1" x14ac:dyDescent="0.2">
      <c r="A40" s="46">
        <v>1505</v>
      </c>
      <c r="B40" s="250">
        <f>ROW()</f>
        <v>40</v>
      </c>
      <c r="C40" s="41" t="s">
        <v>2523</v>
      </c>
      <c r="D40" s="41" t="s">
        <v>2523</v>
      </c>
      <c r="E40" s="41" t="s">
        <v>2535</v>
      </c>
      <c r="F40" s="55" t="s">
        <v>2284</v>
      </c>
      <c r="G40" s="42" t="s">
        <v>2508</v>
      </c>
      <c r="H40" s="43" t="s">
        <v>172</v>
      </c>
      <c r="I40" s="353" t="s">
        <v>349</v>
      </c>
      <c r="J40" s="357"/>
      <c r="K40" s="47" t="s">
        <v>2293</v>
      </c>
      <c r="L40" s="48" t="s">
        <v>2321</v>
      </c>
      <c r="M40" s="49" t="s">
        <v>172</v>
      </c>
      <c r="N40" s="356" t="s">
        <v>1192</v>
      </c>
      <c r="O40" s="50" t="s">
        <v>2467</v>
      </c>
      <c r="P40" s="47" t="s">
        <v>2360</v>
      </c>
      <c r="Q40" s="48" t="s">
        <v>104</v>
      </c>
      <c r="R40" s="51" t="s">
        <v>2206</v>
      </c>
      <c r="S40" s="52">
        <v>6</v>
      </c>
      <c r="T40" s="53">
        <f>IFERROR(IF(OR(R40="",S40=""),"",('FCL (No min.)'!S40*VLOOKUP('FCL (No min.)'!R40,containertype_table[#All],2,FALSE))),"")</f>
        <v>12</v>
      </c>
      <c r="U40" s="56">
        <v>22000</v>
      </c>
      <c r="V40" s="55" t="s">
        <v>2498</v>
      </c>
      <c r="W40" s="248" t="s">
        <v>104</v>
      </c>
      <c r="X40" s="337" t="s">
        <v>104</v>
      </c>
      <c r="Y40" s="24"/>
      <c r="Z40" s="24"/>
      <c r="AA40" s="24"/>
      <c r="AB40" s="24"/>
      <c r="AC40" s="24"/>
      <c r="AD40" s="24"/>
      <c r="AE40" s="24"/>
      <c r="AF40" s="24"/>
      <c r="AG40" s="201" t="s">
        <v>351</v>
      </c>
      <c r="AH40" s="239" t="s">
        <v>99</v>
      </c>
      <c r="AI40" s="9" t="str">
        <f t="shared" si="17"/>
        <v>⚠</v>
      </c>
      <c r="AJ40" s="238" t="str" cm="1">
        <f t="array" ref="AJ40">IF(OR($I40="",$N40="")," ",_xlfn.IFS($AH40=""," ",$AG40=""," ",AO40=""," ",AO40=" "," ",AND($AH40&lt;&gt;"",$AH40&lt;&gt;" ",$AG40&lt;&gt;"",$AG40&lt;&gt;" ",AO40&lt;&gt;"",AO40&lt;&gt;" "),IF($AH40=$AG40,SUM(AO40,IF(OR(AN40="",AN40=" ",AM40="Included"),0,AN40)),VLOOKUP(_xlfn.CONCAT($AG40,"/",$AH40),Currencies!$C$73:$D$955,2,FALSE)*SUM(AO40,IF(OR(AN40="",AN40=" ",AM40="Included"),0,AN40)))))</f>
        <v xml:space="preserve"> </v>
      </c>
      <c r="AK40" s="238"/>
      <c r="AL40" s="262"/>
      <c r="AM40" s="331"/>
      <c r="AN40" s="333" t="s">
        <v>98</v>
      </c>
      <c r="AO40" s="332" t="s">
        <v>98</v>
      </c>
      <c r="AP40" s="25" t="str">
        <f>IFERROR(IF(OR($I40="",$N40=""),"",'Units of measurement'!$A$2),"")</f>
        <v>/container</v>
      </c>
      <c r="AQ40" s="253"/>
      <c r="AR40" s="253"/>
      <c r="AS40" s="17"/>
      <c r="AT40" s="170"/>
      <c r="AU40" s="170"/>
      <c r="AV40" s="170" t="s">
        <v>98</v>
      </c>
      <c r="AW40" s="201" t="s">
        <v>351</v>
      </c>
      <c r="AX40" s="239" t="s">
        <v>99</v>
      </c>
      <c r="AY40" s="9" t="str">
        <f t="shared" si="24"/>
        <v>⚠</v>
      </c>
      <c r="AZ40" s="238" t="str" cm="1">
        <f t="array" ref="AZ40">IF(OR($I40="",$N40="")," ",_xlfn.IFS($AX40=""," ",$AW40=""," ",BC40=""," ",BC40=" "," ",AND($AX40&lt;&gt;"",$AX40&lt;&gt;" ",$AW40&lt;&gt;"",$AW40&lt;&gt;" ",BC40&lt;&gt;"",BC40&lt;&gt;" "),IF($AX40=$AW40,BC40,BC40/VLOOKUP(_xlfn.CONCAT($AX40,"/",$AW40),Currencies!$C$73:$D$955,2,FALSE))))</f>
        <v xml:space="preserve"> </v>
      </c>
      <c r="BA40" s="238"/>
      <c r="BB40" s="238"/>
      <c r="BC40" s="8" t="s">
        <v>98</v>
      </c>
      <c r="BD40" s="25" t="str">
        <f>IFERROR(IF(OR($I40="",$N40=""),"",'Units of measurement'!$A$2),"")</f>
        <v>/container</v>
      </c>
      <c r="BE40" s="9" t="str">
        <f t="shared" si="27"/>
        <v>⚠</v>
      </c>
      <c r="BF40" s="238" t="str" cm="1">
        <f t="array" ref="BF40">IF(OR($I40="",$N40="")," ",_xlfn.IFS($AX40=""," ",$AW40=""," ",BI40=""," ",BI40=" "," ",AND($AX40&lt;&gt;"",$AX40&lt;&gt;" ",$AW40&lt;&gt;"",$AW40&lt;&gt;" ",BI40&lt;&gt;"",BI40&lt;&gt;" "),IF($AX40=$AW40,BI40,BI40/VLOOKUP(_xlfn.CONCAT($AX40,"/",$AW40),Currencies!$C$73:$D$955,2,FALSE))))</f>
        <v xml:space="preserve"> </v>
      </c>
      <c r="BG40" s="238"/>
      <c r="BH40" s="238"/>
      <c r="BI40" s="8" t="s">
        <v>98</v>
      </c>
      <c r="BJ40" s="25" t="str">
        <f>IFERROR(IF(OR($I40="",$N40=""),"",'Units of measurement'!$A$2),"")</f>
        <v>/container</v>
      </c>
      <c r="BK40" s="9" t="str">
        <f t="shared" si="30"/>
        <v>⚠</v>
      </c>
      <c r="BL40" s="238" t="str" cm="1">
        <f t="array" ref="BL40">IF(OR($I40="",$N40="")," ",_xlfn.IFS($AX40=""," ",$AW40=""," ",BO40=""," ",BO40=" "," ",AND($AX40&lt;&gt;"",$AX40&lt;&gt;" ",$AW40&lt;&gt;"",$AW40&lt;&gt;" ",BO40&lt;&gt;"",BO40&lt;&gt;" "),IF($AX40=$AW40,BO40,BO40/VLOOKUP(_xlfn.CONCAT($AX40,"/",$AW40),Currencies!$C$73:$D$955,2,FALSE))))</f>
        <v xml:space="preserve"> </v>
      </c>
      <c r="BM40" s="238"/>
      <c r="BN40" s="238"/>
      <c r="BO40" s="8" t="s">
        <v>98</v>
      </c>
      <c r="BP40" s="25" t="str">
        <f>IFERROR(IF(OR($I40="",$N40=""),"",'Units of measurement'!$A$2),"")</f>
        <v>/container</v>
      </c>
      <c r="BQ40" s="9" t="str">
        <f t="shared" si="33"/>
        <v>⚠</v>
      </c>
      <c r="BR40" s="238" t="str" cm="1">
        <f t="array" ref="BR40">IF(OR($I40="",$N40="")," ",_xlfn.IFS($AX40=""," ",$AW40=""," ",BU40=""," ",BU40=" "," ",AND($AX40&lt;&gt;"",$AX40&lt;&gt;" ",$AW40&lt;&gt;"",$AW40&lt;&gt;" ",BU40&lt;&gt;"",BU40&lt;&gt;" "),IF($AX40=$AW40,BU40,BU40/VLOOKUP(_xlfn.CONCAT($AX40,"/",$AW40),Currencies!$C$73:$D$955,2,FALSE))))</f>
        <v xml:space="preserve"> </v>
      </c>
      <c r="BS40" s="238"/>
      <c r="BT40" s="238"/>
      <c r="BU40" s="8" t="s">
        <v>98</v>
      </c>
      <c r="BV40" s="25" t="str">
        <f>IFERROR(IF(OR($I40="",$N40=""),"",'Units of measurement'!$A$2),"")</f>
        <v>/container</v>
      </c>
      <c r="BW40" s="9" t="str">
        <f t="shared" si="36"/>
        <v>⚠</v>
      </c>
      <c r="BX40" s="238" t="str" cm="1">
        <f t="array" ref="BX40">IF(OR($I40="",$N40="")," ",_xlfn.IFS($AX40=""," ",$AW40=""," ",CA40=""," ",CA40=" "," ",AND($AX40&lt;&gt;"",$AX40&lt;&gt;" ",$AW40&lt;&gt;"",$AW40&lt;&gt;" ",CA40&lt;&gt;"",CA40&lt;&gt;" "),IF($AX40=$AW40,CA40,CA40/VLOOKUP(_xlfn.CONCAT($AX40,"/",$AW40),Currencies!$C$73:$D$955,2,FALSE))))</f>
        <v xml:space="preserve"> </v>
      </c>
      <c r="BY40" s="238"/>
      <c r="BZ40" s="238"/>
      <c r="CA40" s="8" t="s">
        <v>98</v>
      </c>
      <c r="CB40" s="25" t="str">
        <f>IFERROR(IF(OR($I40="",$N40=""),"",'Units of measurement'!$A$2),"")</f>
        <v>/container</v>
      </c>
      <c r="CC40" s="9" t="str">
        <f t="shared" si="39"/>
        <v>⚠</v>
      </c>
      <c r="CD40" s="238" t="str" cm="1">
        <f t="array" ref="CD40">IF(OR($I40="",$N40="")," ",_xlfn.IFS($AX40=""," ",$AW40=""," ",CG40=""," ",CG40=" "," ",AND($AX40&lt;&gt;"",$AX40&lt;&gt;" ",$AW40&lt;&gt;"",$AW40&lt;&gt;" ",CG40&lt;&gt;"",CG40&lt;&gt;" "),IF($AX40=$AW40,CG40,CG40/VLOOKUP(_xlfn.CONCAT($AX40,"/",$AW40),Currencies!$C$73:$D$955,2,FALSE))))</f>
        <v xml:space="preserve"> </v>
      </c>
      <c r="CE40" s="238"/>
      <c r="CF40" s="238"/>
      <c r="CG40" s="8" t="s">
        <v>98</v>
      </c>
      <c r="CH40" s="25" t="str">
        <f>IFERROR(IF(OR($I40="",$N40=""),"",'Units of measurement'!$A$2),"")</f>
        <v>/container</v>
      </c>
      <c r="CI40" s="9" t="str">
        <f t="shared" si="42"/>
        <v>⚠</v>
      </c>
      <c r="CJ40" s="238" t="str" cm="1">
        <f t="array" ref="CJ40">IF(OR($I40="",$N40="")," ",_xlfn.IFS($AX40=""," ",$AW40=""," ",CM40=""," ",CM40=" "," ",AND($AX40&lt;&gt;"",$AX40&lt;&gt;" ",$AW40&lt;&gt;"",$AW40&lt;&gt;" ",CM40&lt;&gt;"",CM40&lt;&gt;" "),IF($AX40=$AW40,CM40,CM40/VLOOKUP(_xlfn.CONCAT($AX40,"/",$AW40),Currencies!$C$73:$D$955,2,FALSE))))</f>
        <v xml:space="preserve"> </v>
      </c>
      <c r="CK40" s="238"/>
      <c r="CL40" s="238"/>
      <c r="CM40" s="8" t="s">
        <v>98</v>
      </c>
      <c r="CN40" s="25" t="str">
        <f>IFERROR(IF(OR($I40="",$N40=""),"",'Units of measurement'!$A$2),"")</f>
        <v>/container</v>
      </c>
      <c r="CO40" s="253"/>
      <c r="CP40" s="253"/>
      <c r="CQ40" s="194"/>
      <c r="CR40" s="9" t="str">
        <f t="shared" si="47"/>
        <v>⚠</v>
      </c>
      <c r="CS40" s="238" t="str" cm="1">
        <f t="array" ref="CS40">IF(OR($I40="",$N40="")," ",_xlfn.IFS($AX40=""," ",$AW40=""," ",CV40=""," ",CV40=" "," ",AND($AX40&lt;&gt;"",$AX40&lt;&gt;" ",$AW40&lt;&gt;"",$AW40&lt;&gt;" ",CV40&lt;&gt;"",CV40&lt;&gt;" "),IF($AX40=$AW40,CV40,CV40/VLOOKUP(_xlfn.CONCAT($AX40,"/",$AW40),Currencies!$C$73:$D$955,2,FALSE))))</f>
        <v xml:space="preserve"> </v>
      </c>
      <c r="CT40" s="238"/>
      <c r="CU40" s="238"/>
      <c r="CV40" s="8" t="s">
        <v>98</v>
      </c>
      <c r="CW40" s="25" t="str">
        <f>IFERROR(IF(OR($I40="",$N40=""),"",'Units of measurement'!$A$2),"")</f>
        <v>/container</v>
      </c>
      <c r="CX40" s="11" t="str">
        <f t="shared" si="50"/>
        <v>⚠</v>
      </c>
      <c r="CY40" s="254"/>
      <c r="CZ40" s="254"/>
      <c r="DA40" s="10" t="s">
        <v>98</v>
      </c>
      <c r="DB40" s="9" t="str">
        <f t="shared" si="53"/>
        <v/>
      </c>
      <c r="DC40" s="252"/>
      <c r="DD40" s="252"/>
      <c r="DE40" s="8" t="s">
        <v>98</v>
      </c>
      <c r="DF40" s="256"/>
      <c r="DG40" s="256"/>
      <c r="DH40" s="164"/>
      <c r="DI40" s="257"/>
      <c r="DJ40" s="257"/>
      <c r="DK40" s="17"/>
      <c r="DL40" s="9" t="str">
        <f t="shared" si="60"/>
        <v/>
      </c>
      <c r="DM40" s="252"/>
      <c r="DN40" s="252"/>
      <c r="DO40" s="8" t="s">
        <v>98</v>
      </c>
      <c r="DP40" s="256"/>
      <c r="DQ40" s="256"/>
      <c r="DR40" s="164"/>
      <c r="DS40" s="257"/>
      <c r="DT40" s="257"/>
      <c r="DU40" s="17"/>
      <c r="DV40" s="201" t="str">
        <f t="shared" si="67"/>
        <v>USD</v>
      </c>
      <c r="DW40" s="239" t="s">
        <v>99</v>
      </c>
      <c r="DX40" s="11" t="str">
        <f t="shared" si="68"/>
        <v>⚠</v>
      </c>
      <c r="DY40" s="254"/>
      <c r="DZ40" s="254"/>
      <c r="EA40" s="15"/>
      <c r="EB40" s="11" t="str">
        <f t="shared" si="71"/>
        <v>⚠</v>
      </c>
      <c r="EC40" s="254"/>
      <c r="ED40" s="254"/>
      <c r="EE40" s="16"/>
      <c r="EF40" s="9" t="str">
        <f t="shared" si="74"/>
        <v>⚠</v>
      </c>
      <c r="EG40" s="252"/>
      <c r="EH40" s="252"/>
      <c r="EI40" s="33"/>
      <c r="EJ40" s="33"/>
      <c r="EK40" s="33"/>
      <c r="EL40" s="33"/>
      <c r="EM40" s="14"/>
      <c r="EN40" s="14"/>
      <c r="EO40" s="35"/>
      <c r="EP40" s="11" t="str">
        <f t="shared" si="81"/>
        <v>⚠</v>
      </c>
      <c r="EQ40" s="254"/>
      <c r="ER40" s="254"/>
      <c r="ES40" s="12" t="s">
        <v>98</v>
      </c>
      <c r="ET40" s="199" t="s">
        <v>98</v>
      </c>
      <c r="EU40" s="9" t="str">
        <f t="shared" si="84"/>
        <v>⚠</v>
      </c>
      <c r="EV40" s="259"/>
      <c r="EW40" s="259"/>
      <c r="EX40" s="166" t="s">
        <v>98</v>
      </c>
      <c r="EY40" s="9" t="str">
        <f t="shared" si="87"/>
        <v>⚠</v>
      </c>
      <c r="EZ40" s="254"/>
      <c r="FA40" s="254"/>
      <c r="FB40" s="23"/>
      <c r="FC40" s="260"/>
      <c r="FD40" s="260"/>
      <c r="FE40" s="29"/>
      <c r="FF40" s="29"/>
      <c r="FG40" s="29"/>
      <c r="FH40" s="29"/>
      <c r="FI40" s="200" t="s">
        <v>100</v>
      </c>
      <c r="FJ40" s="9" t="str">
        <f t="shared" si="94"/>
        <v>⚠</v>
      </c>
      <c r="FK40" s="259"/>
      <c r="FL40" s="259"/>
      <c r="FM40" s="12" t="s">
        <v>98</v>
      </c>
      <c r="FN40" s="26" t="s">
        <v>98</v>
      </c>
      <c r="FO40" s="28" t="s">
        <v>98</v>
      </c>
      <c r="FP40" s="339" t="s">
        <v>98</v>
      </c>
      <c r="FQ40" s="339" t="s">
        <v>98</v>
      </c>
      <c r="FR40" s="9" t="str">
        <f t="shared" si="97"/>
        <v>⚠</v>
      </c>
      <c r="FS40" s="238" t="str" cm="1">
        <f t="array" ref="FS40">IF(OR($I40="",$N40="")," ",_xlfn.IFS($DW40=""," ",$DV40=""," ",FV40=""," ",FV40=" "," ",AND($DW40&lt;&gt;"",$DW40&lt;&gt;" ",$DV40&lt;&gt;"",$DV40&lt;&gt;" ",FV40&lt;&gt;"",FV40&lt;&gt;" "),IF($DW40=$DV40,FV40,FV40/VLOOKUP(_xlfn.CONCAT($DW40,"/",$DV40),Currencies!$C$73:$D$955,2,FALSE))))</f>
        <v xml:space="preserve"> </v>
      </c>
      <c r="FT40" s="238"/>
      <c r="FU40" s="238"/>
      <c r="FV40" s="8" t="s">
        <v>98</v>
      </c>
      <c r="FW40" s="25" t="s">
        <v>2549</v>
      </c>
      <c r="FX40" s="9" t="str">
        <f t="shared" si="100"/>
        <v>⚠</v>
      </c>
      <c r="FY40" s="259"/>
      <c r="FZ40" s="259"/>
      <c r="GA40" s="12" t="s">
        <v>98</v>
      </c>
      <c r="GB40" s="26" t="s">
        <v>98</v>
      </c>
      <c r="GC40" s="28" t="s">
        <v>98</v>
      </c>
      <c r="GD40" s="339" t="s">
        <v>98</v>
      </c>
      <c r="GE40" s="339" t="s">
        <v>98</v>
      </c>
      <c r="GF40" s="9" t="str">
        <f t="shared" si="103"/>
        <v>⚠</v>
      </c>
      <c r="GG40" s="238" t="str" cm="1">
        <f t="array" ref="GG40">IF(OR($I40="",$N40="")," ",_xlfn.IFS($DW40=""," ",$DV40=""," ",GJ40=""," ",GJ40=" "," ",AND($DW40&lt;&gt;"",$DW40&lt;&gt;" ",$DV40&lt;&gt;"",$DV40&lt;&gt;" ",GJ40&lt;&gt;"",GJ40&lt;&gt;" "),IF($DW40=$DV40,GJ40,GJ40/VLOOKUP(_xlfn.CONCAT($DW40,"/",$DV40),Currencies!$C$73:$D$955,2,FALSE))))</f>
        <v xml:space="preserve"> </v>
      </c>
      <c r="GH40" s="238"/>
      <c r="GI40" s="238"/>
      <c r="GJ40" s="8" t="s">
        <v>98</v>
      </c>
      <c r="GK40" s="25" t="s">
        <v>2549</v>
      </c>
      <c r="GL40" s="11" t="str">
        <f t="shared" si="106"/>
        <v>⚠</v>
      </c>
      <c r="GM40" s="238" t="str" cm="1">
        <f t="array" ref="GM40">IF(OR($I40="",$N40="")," ",_xlfn.IFS($DW40=""," ",$DV40=""," ",GP40=""," ",GP40=" "," ",AND($DW40&lt;&gt;"",$DW40&lt;&gt;" ",$DV40&lt;&gt;"",$DV40&lt;&gt;" ",GP40&lt;&gt;"",GP40&lt;&gt;" "),IF($DW40=$DV40,GP40,GP40/VLOOKUP(_xlfn.CONCAT($DW40,"/",$DV40),Currencies!$C$73:$D$955,2,FALSE))))</f>
        <v xml:space="preserve"> </v>
      </c>
      <c r="GN40" s="238"/>
      <c r="GO40" s="238"/>
      <c r="GP40" s="8" t="s">
        <v>98</v>
      </c>
      <c r="GQ40" s="25" t="str">
        <f>IFERROR(IF(OR($I40="",$N40=""),"",'Units of measurement'!$A$2),"")</f>
        <v>/container</v>
      </c>
      <c r="GR40" s="253"/>
      <c r="GS40" s="253"/>
      <c r="GT40" s="31" t="s">
        <v>98</v>
      </c>
      <c r="GU40" s="261"/>
      <c r="GV40" s="261"/>
      <c r="GW40" s="32" t="s">
        <v>98</v>
      </c>
      <c r="GX40" s="11" t="str">
        <f t="shared" si="113"/>
        <v>⚠</v>
      </c>
      <c r="GY40" s="238" t="str" cm="1">
        <f t="array" ref="GY40">IF(OR($I40="",$N40="")," ",_xlfn.IFS($DW40=""," ",$DV40=""," ",HE40=""," ",HE40=" "," ",AND($DW40&lt;&gt;"",$DW40&lt;&gt;" ",$DV40&lt;&gt;"",$DV40&lt;&gt;" ",HE40&lt;&gt;"",HE40&lt;&gt;" "),IF($DW40=$DV40,HE40,HE40/VLOOKUP(_xlfn.CONCAT($DW40,"/",$DV40),Currencies!$C$73:$D$955,2,FALSE))))</f>
        <v xml:space="preserve"> </v>
      </c>
      <c r="GZ40" s="262"/>
      <c r="HA40" s="262"/>
      <c r="HB40" s="15"/>
      <c r="HC40" s="15"/>
      <c r="HD40" s="15"/>
      <c r="HE40" s="8" t="s">
        <v>98</v>
      </c>
      <c r="HF40" s="255"/>
      <c r="HG40" s="255"/>
      <c r="HH40" s="25" t="str">
        <f>IFERROR(IF(OR($I40="",$N40=""),"",'Units of measurement'!$A$2),"")</f>
        <v>/container</v>
      </c>
      <c r="HI40" s="253"/>
      <c r="HJ40" s="253"/>
      <c r="HK40" s="31" t="str">
        <f t="shared" si="122"/>
        <v xml:space="preserve"> </v>
      </c>
      <c r="HL40" s="261"/>
      <c r="HM40" s="261"/>
      <c r="HN40" s="32" t="str">
        <f t="shared" si="125"/>
        <v xml:space="preserve"> </v>
      </c>
      <c r="HO40" s="11" t="str">
        <f t="shared" si="126"/>
        <v>⚠</v>
      </c>
      <c r="HP40" s="238" t="str" cm="1">
        <f t="array" ref="HP40">IF(OR($I40="",$N40="")," ",_xlfn.IFS($DW40=""," ",$DV40=""," ",HV40=""," ",HV40=" "," ",AND($DW40&lt;&gt;"",$DW40&lt;&gt;" ",$DV40&lt;&gt;"",$DV40&lt;&gt;" ",HV40&lt;&gt;"",HV40&lt;&gt;" "),IF($DW40=$DV40,HV40,HV40/VLOOKUP(_xlfn.CONCAT($DW40,"/",$DV40),Currencies!$C$73:$D$955,2,FALSE))))</f>
        <v xml:space="preserve"> </v>
      </c>
      <c r="HQ40" s="262"/>
      <c r="HR40" s="262"/>
      <c r="HS40" s="15"/>
      <c r="HT40" s="15"/>
      <c r="HU40" s="15"/>
      <c r="HV40" s="8" t="s">
        <v>98</v>
      </c>
      <c r="HW40" s="255"/>
      <c r="HX40" s="255"/>
      <c r="HY40" s="25" t="str">
        <f>IFERROR(IF(OR($I40="",$N40=""),"",'Units of measurement'!$A$2),"")</f>
        <v>/container</v>
      </c>
      <c r="HZ40" s="253"/>
      <c r="IA40" s="253"/>
      <c r="IB40" s="31" t="str">
        <f t="shared" si="135"/>
        <v xml:space="preserve"> </v>
      </c>
      <c r="IC40" s="261"/>
      <c r="ID40" s="261"/>
      <c r="IE40" s="32" t="str">
        <f t="shared" si="138"/>
        <v xml:space="preserve"> </v>
      </c>
      <c r="IF40" s="9" t="str">
        <f t="shared" si="139"/>
        <v/>
      </c>
      <c r="IG40" s="252"/>
      <c r="IH40" s="252"/>
      <c r="II40" s="8" t="s">
        <v>98</v>
      </c>
      <c r="IJ40" s="256"/>
      <c r="IK40" s="256"/>
      <c r="IL40" s="164"/>
      <c r="IM40" s="257"/>
      <c r="IN40" s="257"/>
      <c r="IO40" s="17"/>
      <c r="IP40" s="9" t="str">
        <f t="shared" si="146"/>
        <v/>
      </c>
      <c r="IQ40" s="252"/>
      <c r="IR40" s="252"/>
      <c r="IS40" s="8" t="s">
        <v>98</v>
      </c>
      <c r="IT40" s="256"/>
      <c r="IU40" s="256"/>
      <c r="IV40" s="164"/>
      <c r="IW40" s="257"/>
      <c r="IX40" s="257"/>
      <c r="IY40" s="19"/>
      <c r="IZ40" s="201" t="s">
        <v>418</v>
      </c>
      <c r="JA40" s="239" t="s">
        <v>99</v>
      </c>
      <c r="JB40" s="9" t="s">
        <v>2517</v>
      </c>
      <c r="JC40" s="238" t="str" cm="1">
        <f t="array" ref="JC40">IF(OR($I40="",$N40="")," ",_xlfn.IFS($JA40=""," ",$IZ40=""," ",JF40=""," ",JF40=" "," ",AND($JA40&lt;&gt;"",$JA40&lt;&gt;" ",$IZ40&lt;&gt;"",$IZ40&lt;&gt;" ",JF40&lt;&gt;"",JF40&lt;&gt;" "),IF($JA40=$IZ40,JF40,JF40/VLOOKUP(_xlfn.CONCAT($JA40,"/",$IZ40),Currencies!$C$73:$D$955,2,FALSE))))</f>
        <v xml:space="preserve"> </v>
      </c>
      <c r="JD40" s="238"/>
      <c r="JE40" s="238"/>
      <c r="JF40" s="362" t="s">
        <v>98</v>
      </c>
      <c r="JG40" s="25" t="str">
        <f>IFERROR(IF(OR($I40="",$N40=""),"",'Units of measurement'!$A$2),"")</f>
        <v>/container</v>
      </c>
      <c r="JH40" s="9" t="s">
        <v>2517</v>
      </c>
      <c r="JI40" s="238" t="str" cm="1">
        <f t="array" ref="JI40">IF(OR($I40="",$N40="")," ",_xlfn.IFS($JA40=""," ",$IZ40=""," ",JL40=""," ",JL40=" "," ",AND($JA40&lt;&gt;"",$JA40&lt;&gt;" ",$IZ40&lt;&gt;"",$IZ40&lt;&gt;" ",JL40&lt;&gt;"",JL40&lt;&gt;" "),IF($JA40=$IZ40,JL40,JL40/VLOOKUP(_xlfn.CONCAT($JA40,"/",$IZ40),Currencies!$C$73:$D$955,2,FALSE))))</f>
        <v xml:space="preserve"> </v>
      </c>
      <c r="JJ40" s="238"/>
      <c r="JK40" s="238"/>
      <c r="JL40" s="372" t="s">
        <v>98</v>
      </c>
      <c r="JM40" s="25" t="str">
        <f>IFERROR(IF(OR($I40="",$N40=""),"",'Units of measurement'!$A$2),"")</f>
        <v>/container</v>
      </c>
      <c r="JN40" s="9" t="s">
        <v>2517</v>
      </c>
      <c r="JO40" s="238" t="str" cm="1">
        <f t="array" ref="JO40">IF(OR($I40="",$N40="")," ",_xlfn.IFS($JA40=""," ",$IZ40=""," ",JR40=""," ",JR40=" "," ",AND($JA40&lt;&gt;"",$JA40&lt;&gt;" ",$IZ40&lt;&gt;"",$IZ40&lt;&gt;" ",JR40&lt;&gt;"",JR40&lt;&gt;" "),IF($JA40=$IZ40,JR40,JR40/VLOOKUP(_xlfn.CONCAT($JA40,"/",$IZ40),Currencies!$C$73:$D$955,2,FALSE))))</f>
        <v xml:space="preserve"> </v>
      </c>
      <c r="JP40" s="238"/>
      <c r="JQ40" s="238"/>
      <c r="JR40" s="372" t="s">
        <v>98</v>
      </c>
      <c r="JS40" s="25" t="str">
        <f>IFERROR(IF(OR($I40="",$N40=""),"",'Units of measurement'!$A$2),"")</f>
        <v>/container</v>
      </c>
      <c r="JT40" s="9" t="s">
        <v>2517</v>
      </c>
      <c r="JU40" s="238" t="str" cm="1">
        <f t="array" ref="JU40">IF(OR($I40="",$N40="")," ",_xlfn.IFS($JA40=""," ",$IZ40=""," ",JX40=""," ",JX40=" "," ",AND($JA40&lt;&gt;"",$JA40&lt;&gt;" ",$IZ40&lt;&gt;"",$IZ40&lt;&gt;" ",JX40&lt;&gt;"",JX40&lt;&gt;" "),IF($JA40=$IZ40,JX40,JX40/VLOOKUP(_xlfn.CONCAT($JA40,"/",$IZ40),Currencies!$C$73:$D$955,2,FALSE))))</f>
        <v xml:space="preserve"> </v>
      </c>
      <c r="JV40" s="238"/>
      <c r="JW40" s="238"/>
      <c r="JX40" s="372" t="s">
        <v>98</v>
      </c>
      <c r="JY40" s="25" t="str">
        <f>IFERROR(IF(OR($I40="",$N40=""),"",'Units of measurement'!$A$2),"")</f>
        <v>/container</v>
      </c>
      <c r="JZ40" s="9" t="s">
        <v>2517</v>
      </c>
      <c r="KA40" s="238" t="str" cm="1">
        <f t="array" ref="KA40">IF(OR($I40="",$N40="")," ",_xlfn.IFS($JA40=""," ",$IZ40=""," ",KD40=""," ",KD40=" "," ",AND($JA40&lt;&gt;"",$JA40&lt;&gt;" ",$IZ40&lt;&gt;"",$IZ40&lt;&gt;" ",KD40&lt;&gt;"",KD40&lt;&gt;" "),IF($JA40=$IZ40,KD40,KD40/VLOOKUP(_xlfn.CONCAT($JA40,"/",$IZ40),Currencies!$C$73:$D$955,2,FALSE))))</f>
        <v xml:space="preserve"> </v>
      </c>
      <c r="KB40" s="238"/>
      <c r="KC40" s="238"/>
      <c r="KD40" s="372" t="s">
        <v>98</v>
      </c>
      <c r="KE40" s="25" t="str">
        <f>IFERROR(IF(OR($I40="",$N40=""),"",'Units of measurement'!$A$2),"")</f>
        <v>/container</v>
      </c>
      <c r="KF40" s="11" t="s">
        <v>2517</v>
      </c>
      <c r="KG40" s="254"/>
      <c r="KH40" s="254"/>
      <c r="KI40" s="378" t="s">
        <v>98</v>
      </c>
      <c r="KJ40" s="9" t="str">
        <f t="shared" si="165"/>
        <v/>
      </c>
      <c r="KK40" s="252"/>
      <c r="KL40" s="252"/>
      <c r="KM40" s="8" t="s">
        <v>98</v>
      </c>
      <c r="KN40" s="256"/>
      <c r="KO40" s="256"/>
      <c r="KP40" s="164"/>
      <c r="KQ40" s="257"/>
      <c r="KR40" s="257"/>
      <c r="KS40" s="17"/>
      <c r="KT40" s="9" t="str">
        <f t="shared" si="172"/>
        <v/>
      </c>
      <c r="KU40" s="252"/>
      <c r="KV40" s="252"/>
      <c r="KW40" s="8" t="s">
        <v>98</v>
      </c>
      <c r="KX40" s="256"/>
      <c r="KY40" s="256"/>
      <c r="KZ40" s="164"/>
      <c r="LA40" s="257"/>
      <c r="LB40" s="257"/>
      <c r="LC40" s="19"/>
      <c r="LD40" s="201" t="s">
        <v>418</v>
      </c>
      <c r="LE40" s="239" t="s">
        <v>99</v>
      </c>
      <c r="LF40" s="9" t="s">
        <v>2517</v>
      </c>
      <c r="LG40" s="238" t="str" cm="1">
        <f t="array" ref="LG40">IF(OR($I40="",$N40="")," ",_xlfn.IFS($AH40=""," ",$AG40=""," ",LL40=""," ",LL40=" "," ",AND($AH40&lt;&gt;"",$AH40&lt;&gt;" ",$AG40&lt;&gt;"",$AG40&lt;&gt;" ",LL40&lt;&gt;"",LL40&lt;&gt;" "),IF($AH40=$AG40,SUM(LL40,IF(OR(LK40="",LK40=" ",LJ40="Included"),0,LK40)),SUM(LL40,IF(OR(LK40="",LK40=" ",LJ40="Included"),0,LK40))/VLOOKUP(_xlfn.CONCAT($AH40,"/",$AG40),Currencies!$C$73:$D$955,2,FALSE))))</f>
        <v xml:space="preserve"> </v>
      </c>
      <c r="LH40" s="238"/>
      <c r="LI40" s="262"/>
      <c r="LJ40" s="379"/>
      <c r="LK40" s="333" t="s">
        <v>98</v>
      </c>
      <c r="LL40" s="380" t="s">
        <v>98</v>
      </c>
      <c r="LM40" s="25" t="str">
        <f>IFERROR(IF(OR($I40="",$N40=""),"",'Units of measurement'!$A$2),"")</f>
        <v>/container</v>
      </c>
      <c r="LN40" s="253"/>
      <c r="LO40" s="253"/>
      <c r="LP40" s="376"/>
      <c r="LQ40" s="170"/>
      <c r="LR40" s="170"/>
      <c r="LS40" s="381" t="s">
        <v>98</v>
      </c>
    </row>
    <row r="41" spans="1:331" ht="15" hidden="1" customHeight="1" x14ac:dyDescent="0.2">
      <c r="A41" s="46">
        <v>1849</v>
      </c>
      <c r="B41" s="250">
        <f>ROW()</f>
        <v>41</v>
      </c>
      <c r="C41" s="41" t="s">
        <v>2536</v>
      </c>
      <c r="D41" s="47" t="s">
        <v>2524</v>
      </c>
      <c r="E41" s="41" t="s">
        <v>2527</v>
      </c>
      <c r="F41" s="55" t="s">
        <v>2285</v>
      </c>
      <c r="G41" s="42" t="s">
        <v>2508</v>
      </c>
      <c r="H41" s="43" t="s">
        <v>2514</v>
      </c>
      <c r="I41" s="353" t="s">
        <v>488</v>
      </c>
      <c r="J41" s="357" t="s">
        <v>2553</v>
      </c>
      <c r="K41" s="47" t="s">
        <v>2294</v>
      </c>
      <c r="L41" s="48" t="s">
        <v>2322</v>
      </c>
      <c r="M41" s="49" t="s">
        <v>172</v>
      </c>
      <c r="N41" s="356" t="s">
        <v>277</v>
      </c>
      <c r="O41" s="357" t="s">
        <v>2468</v>
      </c>
      <c r="P41" s="47" t="s">
        <v>2349</v>
      </c>
      <c r="Q41" s="48" t="s">
        <v>2407</v>
      </c>
      <c r="R41" s="51" t="s">
        <v>95</v>
      </c>
      <c r="S41" s="52">
        <v>12</v>
      </c>
      <c r="T41" s="53">
        <f>IFERROR(IF(OR(R41="",S41=""),"",('FCL (No min.)'!S41*VLOOKUP('FCL (No min.)'!R41,containertype_table[#All],2,FALSE))),"")</f>
        <v>12</v>
      </c>
      <c r="U41" s="56">
        <v>10000</v>
      </c>
      <c r="V41" s="55" t="s">
        <v>2497</v>
      </c>
      <c r="W41" s="248" t="s">
        <v>104</v>
      </c>
      <c r="X41" s="337" t="s">
        <v>104</v>
      </c>
      <c r="Y41" s="24"/>
      <c r="Z41" s="24"/>
      <c r="AA41" s="24"/>
      <c r="AB41" s="24"/>
      <c r="AC41" s="24"/>
      <c r="AD41" s="24"/>
      <c r="AE41" s="24"/>
      <c r="AF41" s="24"/>
      <c r="AG41" s="201" t="s">
        <v>99</v>
      </c>
      <c r="AH41" s="239" t="s">
        <v>99</v>
      </c>
      <c r="AI41" s="9" t="str">
        <f t="shared" si="17"/>
        <v>⚠</v>
      </c>
      <c r="AJ41" s="238" cm="1">
        <f t="array" ref="AJ41">IF(OR($I41="",$N41="")," ",_xlfn.IFS($AH41=""," ",$AG41=""," ",AO41=""," ",AO41=" "," ",AND($AH41&lt;&gt;"",$AH41&lt;&gt;" ",$AG41&lt;&gt;"",$AG41&lt;&gt;" ",AO41&lt;&gt;"",AO41&lt;&gt;" "),IF($AH41=$AG41,SUM(AO41,IF(OR(AN41="",AN41=" ",AM41="Included"),0,AN41)),VLOOKUP(_xlfn.CONCAT($AG41,"/",$AH41),Currencies!$C$73:$D$955,2,FALSE)*SUM(AO41,IF(OR(AN41="",AN41=" ",AM41="Included"),0,AN41)))))</f>
        <v>119</v>
      </c>
      <c r="AK41" s="238"/>
      <c r="AL41" s="262"/>
      <c r="AM41" s="331"/>
      <c r="AN41" s="333" t="s">
        <v>98</v>
      </c>
      <c r="AO41" s="332">
        <v>119</v>
      </c>
      <c r="AP41" s="25" t="str">
        <f>IFERROR(IF(OR($I41="",$N41=""),"",'Units of measurement'!$A$2),"")</f>
        <v>/container</v>
      </c>
      <c r="AQ41" s="253"/>
      <c r="AR41" s="253"/>
      <c r="AS41" s="17" t="s">
        <v>1271</v>
      </c>
      <c r="AT41" s="170"/>
      <c r="AU41" s="170"/>
      <c r="AV41" s="170">
        <v>3</v>
      </c>
      <c r="AW41" s="201" t="s">
        <v>99</v>
      </c>
      <c r="AX41" s="239" t="s">
        <v>99</v>
      </c>
      <c r="AY41" s="9" t="str">
        <f t="shared" si="24"/>
        <v>⚠</v>
      </c>
      <c r="AZ41" s="238" t="str" cm="1">
        <f t="array" ref="AZ41">IF(OR($I41="",$N41="")," ",_xlfn.IFS($AX41=""," ",$AW41=""," ",BC41=""," ",BC41=" "," ",AND($AX41&lt;&gt;"",$AX41&lt;&gt;" ",$AW41&lt;&gt;"",$AW41&lt;&gt;" ",BC41&lt;&gt;"",BC41&lt;&gt;" "),IF($AX41=$AW41,BC41,BC41/VLOOKUP(_xlfn.CONCAT($AX41,"/",$AW41),Currencies!$C$73:$D$955,2,FALSE))))</f>
        <v xml:space="preserve"> </v>
      </c>
      <c r="BA41" s="238"/>
      <c r="BB41" s="238"/>
      <c r="BC41" s="8" t="s">
        <v>98</v>
      </c>
      <c r="BD41" s="25" t="str">
        <f>IFERROR(IF(OR($I41="",$N41=""),"",'Units of measurement'!$A$2),"")</f>
        <v>/container</v>
      </c>
      <c r="BE41" s="9" t="str">
        <f t="shared" si="27"/>
        <v>⚠</v>
      </c>
      <c r="BF41" s="238" t="str" cm="1">
        <f t="array" ref="BF41">IF(OR($I41="",$N41="")," ",_xlfn.IFS($AX41=""," ",$AW41=""," ",BI41=""," ",BI41=" "," ",AND($AX41&lt;&gt;"",$AX41&lt;&gt;" ",$AW41&lt;&gt;"",$AW41&lt;&gt;" ",BI41&lt;&gt;"",BI41&lt;&gt;" "),IF($AX41=$AW41,BI41,BI41/VLOOKUP(_xlfn.CONCAT($AX41,"/",$AW41),Currencies!$C$73:$D$955,2,FALSE))))</f>
        <v xml:space="preserve"> </v>
      </c>
      <c r="BG41" s="238"/>
      <c r="BH41" s="238"/>
      <c r="BI41" s="8" t="s">
        <v>98</v>
      </c>
      <c r="BJ41" s="25" t="str">
        <f>IFERROR(IF(OR($I41="",$N41=""),"",'Units of measurement'!$A$2),"")</f>
        <v>/container</v>
      </c>
      <c r="BK41" s="9" t="str">
        <f t="shared" si="30"/>
        <v>⚠</v>
      </c>
      <c r="BL41" s="238" t="str" cm="1">
        <f t="array" ref="BL41">IF(OR($I41="",$N41="")," ",_xlfn.IFS($AX41=""," ",$AW41=""," ",BO41=""," ",BO41=" "," ",AND($AX41&lt;&gt;"",$AX41&lt;&gt;" ",$AW41&lt;&gt;"",$AW41&lt;&gt;" ",BO41&lt;&gt;"",BO41&lt;&gt;" "),IF($AX41=$AW41,BO41,BO41/VLOOKUP(_xlfn.CONCAT($AX41,"/",$AW41),Currencies!$C$73:$D$955,2,FALSE))))</f>
        <v xml:space="preserve"> </v>
      </c>
      <c r="BM41" s="238"/>
      <c r="BN41" s="238"/>
      <c r="BO41" s="8" t="s">
        <v>98</v>
      </c>
      <c r="BP41" s="25" t="str">
        <f>IFERROR(IF(OR($I41="",$N41=""),"",'Units of measurement'!$A$2),"")</f>
        <v>/container</v>
      </c>
      <c r="BQ41" s="9" t="str">
        <f t="shared" si="33"/>
        <v>✓</v>
      </c>
      <c r="BR41" s="238" cm="1">
        <f t="array" ref="BR41">IF(OR($I41="",$N41="")," ",_xlfn.IFS($AX41=""," ",$AW41=""," ",BU41=""," ",BU41=" "," ",AND($AX41&lt;&gt;"",$AX41&lt;&gt;" ",$AW41&lt;&gt;"",$AW41&lt;&gt;" ",BU41&lt;&gt;"",BU41&lt;&gt;" "),IF($AX41=$AW41,BU41,BU41/VLOOKUP(_xlfn.CONCAT($AX41,"/",$AW41),Currencies!$C$73:$D$955,2,FALSE))))</f>
        <v>35</v>
      </c>
      <c r="BS41" s="238"/>
      <c r="BT41" s="238"/>
      <c r="BU41" s="8">
        <v>35</v>
      </c>
      <c r="BV41" s="25" t="str">
        <f>IFERROR(IF(OR($I41="",$N41=""),"",'Units of measurement'!$A$2),"")</f>
        <v>/container</v>
      </c>
      <c r="BW41" s="9" t="str">
        <f t="shared" si="36"/>
        <v>⚠</v>
      </c>
      <c r="BX41" s="238" t="str" cm="1">
        <f t="array" ref="BX41">IF(OR($I41="",$N41="")," ",_xlfn.IFS($AX41=""," ",$AW41=""," ",CA41=""," ",CA41=" "," ",AND($AX41&lt;&gt;"",$AX41&lt;&gt;" ",$AW41&lt;&gt;"",$AW41&lt;&gt;" ",CA41&lt;&gt;"",CA41&lt;&gt;" "),IF($AX41=$AW41,CA41,CA41/VLOOKUP(_xlfn.CONCAT($AX41,"/",$AW41),Currencies!$C$73:$D$955,2,FALSE))))</f>
        <v xml:space="preserve"> </v>
      </c>
      <c r="BY41" s="238"/>
      <c r="BZ41" s="238"/>
      <c r="CA41" s="8" t="s">
        <v>98</v>
      </c>
      <c r="CB41" s="25" t="str">
        <f>IFERROR(IF(OR($I41="",$N41=""),"",'Units of measurement'!$A$2),"")</f>
        <v>/container</v>
      </c>
      <c r="CC41" s="9" t="str">
        <f t="shared" si="39"/>
        <v>✓</v>
      </c>
      <c r="CD41" s="238" cm="1">
        <f t="array" ref="CD41">IF(OR($I41="",$N41="")," ",_xlfn.IFS($AX41=""," ",$AW41=""," ",CG41=""," ",CG41=" "," ",AND($AX41&lt;&gt;"",$AX41&lt;&gt;" ",$AW41&lt;&gt;"",$AW41&lt;&gt;" ",CG41&lt;&gt;"",CG41&lt;&gt;" "),IF($AX41=$AW41,CG41,CG41/VLOOKUP(_xlfn.CONCAT($AX41,"/",$AW41),Currencies!$C$73:$D$955,2,FALSE))))</f>
        <v>25</v>
      </c>
      <c r="CE41" s="238"/>
      <c r="CF41" s="238"/>
      <c r="CG41" s="8">
        <v>25</v>
      </c>
      <c r="CH41" s="25" t="str">
        <f>IFERROR(IF(OR($I41="",$N41=""),"",'Units of measurement'!$A$2),"")</f>
        <v>/container</v>
      </c>
      <c r="CI41" s="9" t="str">
        <f t="shared" si="42"/>
        <v>⚠</v>
      </c>
      <c r="CJ41" s="238" t="str" cm="1">
        <f t="array" ref="CJ41">IF(OR($I41="",$N41="")," ",_xlfn.IFS($AX41=""," ",$AW41=""," ",CM41=""," ",CM41=" "," ",AND($AX41&lt;&gt;"",$AX41&lt;&gt;" ",$AW41&lt;&gt;"",$AW41&lt;&gt;" ",CM41&lt;&gt;"",CM41&lt;&gt;" "),IF($AX41=$AW41,CM41,CM41/VLOOKUP(_xlfn.CONCAT($AX41,"/",$AW41),Currencies!$C$73:$D$955,2,FALSE))))</f>
        <v xml:space="preserve"> </v>
      </c>
      <c r="CK41" s="238"/>
      <c r="CL41" s="238"/>
      <c r="CM41" s="8" t="s">
        <v>98</v>
      </c>
      <c r="CN41" s="25" t="str">
        <f>IFERROR(IF(OR($I41="",$N41=""),"",'Units of measurement'!$A$2),"")</f>
        <v>/container</v>
      </c>
      <c r="CO41" s="253"/>
      <c r="CP41" s="253"/>
      <c r="CQ41" s="194"/>
      <c r="CR41" s="9" t="str">
        <f t="shared" si="47"/>
        <v>⚠</v>
      </c>
      <c r="CS41" s="238" t="str" cm="1">
        <f t="array" ref="CS41">IF(OR($I41="",$N41="")," ",_xlfn.IFS($AX41=""," ",$AW41=""," ",CV41=""," ",CV41=" "," ",AND($AX41&lt;&gt;"",$AX41&lt;&gt;" ",$AW41&lt;&gt;"",$AW41&lt;&gt;" ",CV41&lt;&gt;"",CV41&lt;&gt;" "),IF($AX41=$AW41,CV41,CV41/VLOOKUP(_xlfn.CONCAT($AX41,"/",$AW41),Currencies!$C$73:$D$955,2,FALSE))))</f>
        <v xml:space="preserve"> </v>
      </c>
      <c r="CT41" s="238"/>
      <c r="CU41" s="238"/>
      <c r="CV41" s="8" t="s">
        <v>98</v>
      </c>
      <c r="CW41" s="25" t="str">
        <f>IFERROR(IF(OR($I41="",$N41=""),"",'Units of measurement'!$A$2),"")</f>
        <v>/container</v>
      </c>
      <c r="CX41" s="11" t="str">
        <f t="shared" si="50"/>
        <v>⚠</v>
      </c>
      <c r="CY41" s="254"/>
      <c r="CZ41" s="254"/>
      <c r="DA41" s="10" t="s">
        <v>98</v>
      </c>
      <c r="DB41" s="9" t="str">
        <f t="shared" si="53"/>
        <v/>
      </c>
      <c r="DC41" s="252"/>
      <c r="DD41" s="252"/>
      <c r="DE41" s="8" t="s">
        <v>98</v>
      </c>
      <c r="DF41" s="256"/>
      <c r="DG41" s="256"/>
      <c r="DH41" s="164"/>
      <c r="DI41" s="257"/>
      <c r="DJ41" s="257"/>
      <c r="DK41" s="17"/>
      <c r="DL41" s="9" t="str">
        <f t="shared" si="60"/>
        <v/>
      </c>
      <c r="DM41" s="252"/>
      <c r="DN41" s="252"/>
      <c r="DO41" s="8" t="s">
        <v>98</v>
      </c>
      <c r="DP41" s="256"/>
      <c r="DQ41" s="256"/>
      <c r="DR41" s="164"/>
      <c r="DS41" s="257"/>
      <c r="DT41" s="257"/>
      <c r="DU41" s="17"/>
      <c r="DV41" s="201" t="str">
        <f t="shared" si="67"/>
        <v>USD</v>
      </c>
      <c r="DW41" s="239" t="s">
        <v>99</v>
      </c>
      <c r="DX41" s="11" t="s">
        <v>2517</v>
      </c>
      <c r="DY41" s="254"/>
      <c r="DZ41" s="254"/>
      <c r="EA41" s="364"/>
      <c r="EB41" s="11" t="s">
        <v>2517</v>
      </c>
      <c r="EC41" s="254"/>
      <c r="ED41" s="254"/>
      <c r="EE41" s="365"/>
      <c r="EF41" s="9" t="s">
        <v>2517</v>
      </c>
      <c r="EG41" s="252"/>
      <c r="EH41" s="252"/>
      <c r="EI41" s="366"/>
      <c r="EJ41" s="33"/>
      <c r="EK41" s="33"/>
      <c r="EL41" s="33"/>
      <c r="EM41" s="14"/>
      <c r="EN41" s="14"/>
      <c r="EO41" s="35"/>
      <c r="EP41" s="11" t="s">
        <v>2517</v>
      </c>
      <c r="EQ41" s="254"/>
      <c r="ER41" s="254"/>
      <c r="ES41" s="367" t="s">
        <v>98</v>
      </c>
      <c r="ET41" s="199">
        <v>34</v>
      </c>
      <c r="EU41" s="9" t="s">
        <v>2517</v>
      </c>
      <c r="EV41" s="259"/>
      <c r="EW41" s="259"/>
      <c r="EX41" s="368" t="s">
        <v>98</v>
      </c>
      <c r="EY41" s="9" t="s">
        <v>2517</v>
      </c>
      <c r="EZ41" s="254"/>
      <c r="FA41" s="254"/>
      <c r="FB41" s="369"/>
      <c r="FC41" s="260"/>
      <c r="FD41" s="260"/>
      <c r="FE41" s="29"/>
      <c r="FF41" s="29"/>
      <c r="FG41" s="29"/>
      <c r="FH41" s="29"/>
      <c r="FI41" s="200" t="s">
        <v>100</v>
      </c>
      <c r="FJ41" s="9" t="s">
        <v>2517</v>
      </c>
      <c r="FK41" s="259"/>
      <c r="FL41" s="259"/>
      <c r="FM41" s="367" t="s">
        <v>98</v>
      </c>
      <c r="FN41" s="370" t="s">
        <v>98</v>
      </c>
      <c r="FO41" s="371" t="s">
        <v>98</v>
      </c>
      <c r="FP41" s="339">
        <v>10</v>
      </c>
      <c r="FQ41" s="339">
        <v>7</v>
      </c>
      <c r="FR41" s="9" t="str">
        <f t="shared" si="97"/>
        <v>⚠</v>
      </c>
      <c r="FS41" s="238" t="str" cm="1">
        <f t="array" ref="FS41">IF(OR($I41="",$N41="")," ",_xlfn.IFS($DW41=""," ",$DV41=""," ",FV41=""," ",FV41=" "," ",AND($DW41&lt;&gt;"",$DW41&lt;&gt;" ",$DV41&lt;&gt;"",$DV41&lt;&gt;" ",FV41&lt;&gt;"",FV41&lt;&gt;" "),IF($DW41=$DV41,FV41,FV41/VLOOKUP(_xlfn.CONCAT($DW41,"/",$DV41),Currencies!$C$73:$D$955,2,FALSE))))</f>
        <v xml:space="preserve"> </v>
      </c>
      <c r="FT41" s="238"/>
      <c r="FU41" s="238"/>
      <c r="FV41" s="8" t="s">
        <v>98</v>
      </c>
      <c r="FW41" s="25" t="s">
        <v>2549</v>
      </c>
      <c r="FX41" s="9" t="s">
        <v>2517</v>
      </c>
      <c r="FY41" s="259"/>
      <c r="FZ41" s="259"/>
      <c r="GA41" s="367" t="s">
        <v>98</v>
      </c>
      <c r="GB41" s="370" t="s">
        <v>98</v>
      </c>
      <c r="GC41" s="371" t="s">
        <v>98</v>
      </c>
      <c r="GD41" s="339">
        <v>11</v>
      </c>
      <c r="GE41" s="339">
        <v>10</v>
      </c>
      <c r="GF41" s="9" t="str">
        <f t="shared" si="103"/>
        <v>⚠</v>
      </c>
      <c r="GG41" s="238" t="str" cm="1">
        <f t="array" ref="GG41">IF(OR($I41="",$N41="")," ",_xlfn.IFS($DW41=""," ",$DV41=""," ",GJ41=""," ",GJ41=" "," ",AND($DW41&lt;&gt;"",$DW41&lt;&gt;" ",$DV41&lt;&gt;"",$DV41&lt;&gt;" ",GJ41&lt;&gt;"",GJ41&lt;&gt;" "),IF($DW41=$DV41,GJ41,GJ41/VLOOKUP(_xlfn.CONCAT($DW41,"/",$DV41),Currencies!$C$73:$D$955,2,FALSE))))</f>
        <v xml:space="preserve"> </v>
      </c>
      <c r="GH41" s="238"/>
      <c r="GI41" s="238"/>
      <c r="GJ41" s="8" t="s">
        <v>98</v>
      </c>
      <c r="GK41" s="25" t="s">
        <v>2549</v>
      </c>
      <c r="GL41" s="11" t="s">
        <v>2517</v>
      </c>
      <c r="GM41" s="238" t="str" cm="1">
        <f t="array" ref="GM41">IF(OR($I41="",$N41="")," ",_xlfn.IFS($DW41=""," ",$DV41=""," ",GP41=""," ",GP41=" "," ",AND($DW41&lt;&gt;"",$DW41&lt;&gt;" ",$DV41&lt;&gt;"",$DV41&lt;&gt;" ",GP41&lt;&gt;"",GP41&lt;&gt;" "),IF($DW41=$DV41,GP41,GP41/VLOOKUP(_xlfn.CONCAT($DW41,"/",$DV41),Currencies!$C$73:$D$955,2,FALSE))))</f>
        <v xml:space="preserve"> </v>
      </c>
      <c r="GN41" s="238"/>
      <c r="GO41" s="238"/>
      <c r="GP41" s="372" t="s">
        <v>98</v>
      </c>
      <c r="GQ41" s="25" t="str">
        <f>IFERROR(IF(OR($I41="",$N41=""),"",'Units of measurement'!$A$2),"")</f>
        <v>/container</v>
      </c>
      <c r="GR41" s="253"/>
      <c r="GS41" s="253"/>
      <c r="GT41" s="373" t="s">
        <v>98</v>
      </c>
      <c r="GU41" s="261"/>
      <c r="GV41" s="261"/>
      <c r="GW41" s="374" t="s">
        <v>98</v>
      </c>
      <c r="GX41" s="11" t="s">
        <v>2517</v>
      </c>
      <c r="GY41" s="238" t="str" cm="1">
        <f t="array" ref="GY41">IF(OR($I41="",$N41="")," ",_xlfn.IFS($DW41=""," ",$DV41=""," ",HE41=""," ",HE41=" "," ",AND($DW41&lt;&gt;"",$DW41&lt;&gt;" ",$DV41&lt;&gt;"",$DV41&lt;&gt;" ",HE41&lt;&gt;"",HE41&lt;&gt;" "),IF($DW41=$DV41,HE41,HE41/VLOOKUP(_xlfn.CONCAT($DW41,"/",$DV41),Currencies!$C$73:$D$955,2,FALSE))))</f>
        <v xml:space="preserve"> </v>
      </c>
      <c r="GZ41" s="262"/>
      <c r="HA41" s="262"/>
      <c r="HB41" s="364"/>
      <c r="HC41" s="15"/>
      <c r="HD41" s="15"/>
      <c r="HE41" s="8" t="s">
        <v>98</v>
      </c>
      <c r="HF41" s="255"/>
      <c r="HG41" s="255"/>
      <c r="HH41" s="25" t="str">
        <f>IFERROR(IF(OR($I41="",$N41=""),"",'Units of measurement'!$A$2),"")</f>
        <v>/container</v>
      </c>
      <c r="HI41" s="253"/>
      <c r="HJ41" s="253"/>
      <c r="HK41" s="31" t="str">
        <f t="shared" si="122"/>
        <v xml:space="preserve"> </v>
      </c>
      <c r="HL41" s="261"/>
      <c r="HM41" s="261"/>
      <c r="HN41" s="32" t="str">
        <f t="shared" si="125"/>
        <v xml:space="preserve"> </v>
      </c>
      <c r="HO41" s="11" t="s">
        <v>2517</v>
      </c>
      <c r="HP41" s="238" t="str" cm="1">
        <f t="array" ref="HP41">IF(OR($I41="",$N41="")," ",_xlfn.IFS($DW41=""," ",$DV41=""," ",HV41=""," ",HV41=" "," ",AND($DW41&lt;&gt;"",$DW41&lt;&gt;" ",$DV41&lt;&gt;"",$DV41&lt;&gt;" ",HV41&lt;&gt;"",HV41&lt;&gt;" "),IF($DW41=$DV41,HV41,HV41/VLOOKUP(_xlfn.CONCAT($DW41,"/",$DV41),Currencies!$C$73:$D$955,2,FALSE))))</f>
        <v xml:space="preserve"> </v>
      </c>
      <c r="HQ41" s="262"/>
      <c r="HR41" s="262"/>
      <c r="HS41" s="364"/>
      <c r="HT41" s="15"/>
      <c r="HU41" s="15"/>
      <c r="HV41" s="8" t="s">
        <v>98</v>
      </c>
      <c r="HW41" s="255"/>
      <c r="HX41" s="255"/>
      <c r="HY41" s="25" t="str">
        <f>IFERROR(IF(OR($I41="",$N41=""),"",'Units of measurement'!$A$2),"")</f>
        <v>/container</v>
      </c>
      <c r="HZ41" s="253"/>
      <c r="IA41" s="253"/>
      <c r="IB41" s="31" t="str">
        <f t="shared" si="135"/>
        <v xml:space="preserve"> </v>
      </c>
      <c r="IC41" s="261"/>
      <c r="ID41" s="261"/>
      <c r="IE41" s="32" t="str">
        <f t="shared" si="138"/>
        <v xml:space="preserve"> </v>
      </c>
      <c r="IF41" s="9" t="str">
        <f t="shared" si="139"/>
        <v/>
      </c>
      <c r="IG41" s="252"/>
      <c r="IH41" s="252"/>
      <c r="II41" s="372" t="s">
        <v>98</v>
      </c>
      <c r="IJ41" s="256"/>
      <c r="IK41" s="256"/>
      <c r="IL41" s="375"/>
      <c r="IM41" s="257"/>
      <c r="IN41" s="257"/>
      <c r="IO41" s="376"/>
      <c r="IP41" s="9" t="str">
        <f t="shared" si="146"/>
        <v/>
      </c>
      <c r="IQ41" s="252"/>
      <c r="IR41" s="252"/>
      <c r="IS41" s="372" t="s">
        <v>98</v>
      </c>
      <c r="IT41" s="256"/>
      <c r="IU41" s="256"/>
      <c r="IV41" s="375"/>
      <c r="IW41" s="257"/>
      <c r="IX41" s="257"/>
      <c r="IY41" s="377"/>
      <c r="IZ41" s="201" t="s">
        <v>279</v>
      </c>
      <c r="JA41" s="239" t="s">
        <v>99</v>
      </c>
      <c r="JB41" s="9" t="s">
        <v>2517</v>
      </c>
      <c r="JC41" s="238" t="str" cm="1">
        <f t="array" ref="JC41">IF(OR($I41="",$N41="")," ",_xlfn.IFS($JA41=""," ",$IZ41=""," ",JF41=""," ",JF41=" "," ",AND($JA41&lt;&gt;"",$JA41&lt;&gt;" ",$IZ41&lt;&gt;"",$IZ41&lt;&gt;" ",JF41&lt;&gt;"",JF41&lt;&gt;" "),IF($JA41=$IZ41,JF41,JF41/VLOOKUP(_xlfn.CONCAT($JA41,"/",$IZ41),Currencies!$C$73:$D$955,2,FALSE))))</f>
        <v xml:space="preserve"> </v>
      </c>
      <c r="JD41" s="238"/>
      <c r="JE41" s="238"/>
      <c r="JF41" s="362" t="s">
        <v>98</v>
      </c>
      <c r="JG41" s="25" t="str">
        <f>IFERROR(IF(OR($I41="",$N41=""),"",'Units of measurement'!$A$2),"")</f>
        <v>/container</v>
      </c>
      <c r="JH41" s="9" t="s">
        <v>2517</v>
      </c>
      <c r="JI41" s="238" t="str" cm="1">
        <f t="array" ref="JI41">IF(OR($I41="",$N41="")," ",_xlfn.IFS($JA41=""," ",$IZ41=""," ",JL41=""," ",JL41=" "," ",AND($JA41&lt;&gt;"",$JA41&lt;&gt;" ",$IZ41&lt;&gt;"",$IZ41&lt;&gt;" ",JL41&lt;&gt;"",JL41&lt;&gt;" "),IF($JA41=$IZ41,JL41,JL41/VLOOKUP(_xlfn.CONCAT($JA41,"/",$IZ41),Currencies!$C$73:$D$955,2,FALSE))))</f>
        <v xml:space="preserve"> </v>
      </c>
      <c r="JJ41" s="238"/>
      <c r="JK41" s="238"/>
      <c r="JL41" s="372" t="s">
        <v>98</v>
      </c>
      <c r="JM41" s="25" t="str">
        <f>IFERROR(IF(OR($I41="",$N41=""),"",'Units of measurement'!$A$2),"")</f>
        <v>/container</v>
      </c>
      <c r="JN41" s="9" t="s">
        <v>2517</v>
      </c>
      <c r="JO41" s="238" t="str" cm="1">
        <f t="array" ref="JO41">IF(OR($I41="",$N41="")," ",_xlfn.IFS($JA41=""," ",$IZ41=""," ",JR41=""," ",JR41=" "," ",AND($JA41&lt;&gt;"",$JA41&lt;&gt;" ",$IZ41&lt;&gt;"",$IZ41&lt;&gt;" ",JR41&lt;&gt;"",JR41&lt;&gt;" "),IF($JA41=$IZ41,JR41,JR41/VLOOKUP(_xlfn.CONCAT($JA41,"/",$IZ41),Currencies!$C$73:$D$955,2,FALSE))))</f>
        <v xml:space="preserve"> </v>
      </c>
      <c r="JP41" s="238"/>
      <c r="JQ41" s="238"/>
      <c r="JR41" s="372" t="s">
        <v>98</v>
      </c>
      <c r="JS41" s="25" t="str">
        <f>IFERROR(IF(OR($I41="",$N41=""),"",'Units of measurement'!$A$2),"")</f>
        <v>/container</v>
      </c>
      <c r="JT41" s="9" t="s">
        <v>2517</v>
      </c>
      <c r="JU41" s="238" t="str" cm="1">
        <f t="array" ref="JU41">IF(OR($I41="",$N41="")," ",_xlfn.IFS($JA41=""," ",$IZ41=""," ",JX41=""," ",JX41=" "," ",AND($JA41&lt;&gt;"",$JA41&lt;&gt;" ",$IZ41&lt;&gt;"",$IZ41&lt;&gt;" ",JX41&lt;&gt;"",JX41&lt;&gt;" "),IF($JA41=$IZ41,JX41,JX41/VLOOKUP(_xlfn.CONCAT($JA41,"/",$IZ41),Currencies!$C$73:$D$955,2,FALSE))))</f>
        <v xml:space="preserve"> </v>
      </c>
      <c r="JV41" s="238"/>
      <c r="JW41" s="238"/>
      <c r="JX41" s="372" t="s">
        <v>98</v>
      </c>
      <c r="JY41" s="25" t="str">
        <f>IFERROR(IF(OR($I41="",$N41=""),"",'Units of measurement'!$A$2),"")</f>
        <v>/container</v>
      </c>
      <c r="JZ41" s="9" t="s">
        <v>2517</v>
      </c>
      <c r="KA41" s="238" t="str" cm="1">
        <f t="array" ref="KA41">IF(OR($I41="",$N41="")," ",_xlfn.IFS($JA41=""," ",$IZ41=""," ",KD41=""," ",KD41=" "," ",AND($JA41&lt;&gt;"",$JA41&lt;&gt;" ",$IZ41&lt;&gt;"",$IZ41&lt;&gt;" ",KD41&lt;&gt;"",KD41&lt;&gt;" "),IF($JA41=$IZ41,KD41,KD41/VLOOKUP(_xlfn.CONCAT($JA41,"/",$IZ41),Currencies!$C$73:$D$955,2,FALSE))))</f>
        <v xml:space="preserve"> </v>
      </c>
      <c r="KB41" s="238"/>
      <c r="KC41" s="238"/>
      <c r="KD41" s="372" t="s">
        <v>98</v>
      </c>
      <c r="KE41" s="25" t="str">
        <f>IFERROR(IF(OR($I41="",$N41=""),"",'Units of measurement'!$A$2),"")</f>
        <v>/container</v>
      </c>
      <c r="KF41" s="11" t="s">
        <v>2517</v>
      </c>
      <c r="KG41" s="254"/>
      <c r="KH41" s="254"/>
      <c r="KI41" s="378" t="s">
        <v>98</v>
      </c>
      <c r="KJ41" s="9" t="str">
        <f t="shared" si="165"/>
        <v/>
      </c>
      <c r="KK41" s="252"/>
      <c r="KL41" s="252"/>
      <c r="KM41" s="8" t="s">
        <v>98</v>
      </c>
      <c r="KN41" s="256"/>
      <c r="KO41" s="256"/>
      <c r="KP41" s="164"/>
      <c r="KQ41" s="257"/>
      <c r="KR41" s="257"/>
      <c r="KS41" s="17"/>
      <c r="KT41" s="9" t="str">
        <f t="shared" si="172"/>
        <v/>
      </c>
      <c r="KU41" s="252"/>
      <c r="KV41" s="252"/>
      <c r="KW41" s="8" t="s">
        <v>98</v>
      </c>
      <c r="KX41" s="256"/>
      <c r="KY41" s="256"/>
      <c r="KZ41" s="164"/>
      <c r="LA41" s="257"/>
      <c r="LB41" s="257"/>
      <c r="LC41" s="19"/>
      <c r="LD41" s="201" t="s">
        <v>279</v>
      </c>
      <c r="LE41" s="239" t="s">
        <v>99</v>
      </c>
      <c r="LF41" s="9" t="s">
        <v>2517</v>
      </c>
      <c r="LG41" s="238" t="str" cm="1">
        <f t="array" ref="LG41">IF(OR($I41="",$N41="")," ",_xlfn.IFS($AH41=""," ",$AG41=""," ",LL41=""," ",LL41=" "," ",AND($AH41&lt;&gt;"",$AH41&lt;&gt;" ",$AG41&lt;&gt;"",$AG41&lt;&gt;" ",LL41&lt;&gt;"",LL41&lt;&gt;" "),IF($AH41=$AG41,SUM(LL41,IF(OR(LK41="",LK41=" ",LJ41="Included"),0,LK41)),SUM(LL41,IF(OR(LK41="",LK41=" ",LJ41="Included"),0,LK41))/VLOOKUP(_xlfn.CONCAT($AH41,"/",$AG41),Currencies!$C$73:$D$955,2,FALSE))))</f>
        <v xml:space="preserve"> </v>
      </c>
      <c r="LH41" s="238"/>
      <c r="LI41" s="262"/>
      <c r="LJ41" s="379"/>
      <c r="LK41" s="333" t="s">
        <v>98</v>
      </c>
      <c r="LL41" s="380" t="s">
        <v>98</v>
      </c>
      <c r="LM41" s="25" t="str">
        <f>IFERROR(IF(OR($I41="",$N41=""),"",'Units of measurement'!$A$2),"")</f>
        <v>/container</v>
      </c>
      <c r="LN41" s="253"/>
      <c r="LO41" s="253"/>
      <c r="LP41" s="376"/>
      <c r="LQ41" s="170"/>
      <c r="LR41" s="170"/>
      <c r="LS41" s="381" t="s">
        <v>98</v>
      </c>
    </row>
    <row r="42" spans="1:331" ht="15" hidden="1" customHeight="1" x14ac:dyDescent="0.2">
      <c r="A42" s="46">
        <v>1501</v>
      </c>
      <c r="B42" s="250">
        <f>ROW()</f>
        <v>42</v>
      </c>
      <c r="C42" s="41" t="s">
        <v>2536</v>
      </c>
      <c r="D42" s="47" t="s">
        <v>2524</v>
      </c>
      <c r="E42" s="41" t="s">
        <v>2527</v>
      </c>
      <c r="F42" s="55" t="s">
        <v>2285</v>
      </c>
      <c r="G42" s="42" t="s">
        <v>2509</v>
      </c>
      <c r="H42" s="43" t="s">
        <v>2514</v>
      </c>
      <c r="I42" s="353" t="s">
        <v>488</v>
      </c>
      <c r="J42" s="357" t="s">
        <v>2553</v>
      </c>
      <c r="K42" s="47" t="s">
        <v>2294</v>
      </c>
      <c r="L42" s="48" t="s">
        <v>2322</v>
      </c>
      <c r="M42" s="49" t="s">
        <v>172</v>
      </c>
      <c r="N42" s="356" t="s">
        <v>277</v>
      </c>
      <c r="O42" s="357" t="s">
        <v>2468</v>
      </c>
      <c r="P42" s="47" t="s">
        <v>2349</v>
      </c>
      <c r="Q42" s="48" t="s">
        <v>2407</v>
      </c>
      <c r="R42" s="51" t="s">
        <v>95</v>
      </c>
      <c r="S42" s="52">
        <v>12</v>
      </c>
      <c r="T42" s="53">
        <f>IFERROR(IF(OR(R42="",S42=""),"",('FCL (No min.)'!S42*VLOOKUP('FCL (No min.)'!R42,containertype_table[#All],2,FALSE))),"")</f>
        <v>12</v>
      </c>
      <c r="U42" s="56">
        <v>10000</v>
      </c>
      <c r="V42" s="55" t="s">
        <v>2497</v>
      </c>
      <c r="W42" s="248" t="s">
        <v>104</v>
      </c>
      <c r="X42" s="337" t="s">
        <v>104</v>
      </c>
      <c r="Y42" s="24"/>
      <c r="Z42" s="24"/>
      <c r="AA42" s="24"/>
      <c r="AB42" s="24"/>
      <c r="AC42" s="24"/>
      <c r="AD42" s="24"/>
      <c r="AE42" s="24"/>
      <c r="AF42" s="24"/>
      <c r="AG42" s="201" t="s">
        <v>99</v>
      </c>
      <c r="AH42" s="239" t="s">
        <v>99</v>
      </c>
      <c r="AI42" s="9" t="s">
        <v>2517</v>
      </c>
      <c r="AJ42" s="238" t="str" cm="1">
        <f t="array" ref="AJ42">IF(OR($I42="",$N42="")," ",_xlfn.IFS($AH42=""," ",$AG42=""," ",AO42=""," ",AO42=" "," ",AND($AH42&lt;&gt;"",$AH42&lt;&gt;" ",$AG42&lt;&gt;"",$AG42&lt;&gt;" ",AO42&lt;&gt;"",AO42&lt;&gt;" "),IF($AH42=$AG42,SUM(AO42,IF(OR(AN42="",AN42=" ",AM42="Included"),0,AN42)),VLOOKUP(_xlfn.CONCAT($AG42,"/",$AH42),Currencies!$C$73:$D$955,2,FALSE)*SUM(AO42,IF(OR(AN42="",AN42=" ",AM42="Included"),0,AN42)))))</f>
        <v xml:space="preserve"> </v>
      </c>
      <c r="AK42" s="238"/>
      <c r="AL42" s="262"/>
      <c r="AM42" s="358"/>
      <c r="AN42" s="333" t="s">
        <v>98</v>
      </c>
      <c r="AO42" s="359" t="s">
        <v>98</v>
      </c>
      <c r="AP42" s="25" t="str">
        <f>IFERROR(IF(OR($I42="",$N42=""),"",'Units of measurement'!$A$2),"")</f>
        <v>/container</v>
      </c>
      <c r="AQ42" s="253"/>
      <c r="AR42" s="253"/>
      <c r="AS42" s="360"/>
      <c r="AT42" s="170"/>
      <c r="AU42" s="170"/>
      <c r="AV42" s="361" t="s">
        <v>98</v>
      </c>
      <c r="AW42" s="201" t="s">
        <v>99</v>
      </c>
      <c r="AX42" s="239" t="s">
        <v>99</v>
      </c>
      <c r="AY42" s="9" t="s">
        <v>2517</v>
      </c>
      <c r="AZ42" s="238" t="str" cm="1">
        <f t="array" ref="AZ42">IF(OR($I42="",$N42="")," ",_xlfn.IFS($AX42=""," ",$AW42=""," ",BC42=""," ",BC42=" "," ",AND($AX42&lt;&gt;"",$AX42&lt;&gt;" ",$AW42&lt;&gt;"",$AW42&lt;&gt;" ",BC42&lt;&gt;"",BC42&lt;&gt;" "),IF($AX42=$AW42,BC42,BC42/VLOOKUP(_xlfn.CONCAT($AX42,"/",$AW42),Currencies!$C$73:$D$955,2,FALSE))))</f>
        <v xml:space="preserve"> </v>
      </c>
      <c r="BA42" s="238"/>
      <c r="BB42" s="238"/>
      <c r="BC42" s="362" t="s">
        <v>98</v>
      </c>
      <c r="BD42" s="25" t="str">
        <f>IFERROR(IF(OR($I42="",$N42=""),"",'Units of measurement'!$A$2),"")</f>
        <v>/container</v>
      </c>
      <c r="BE42" s="9" t="s">
        <v>2517</v>
      </c>
      <c r="BF42" s="238" t="str" cm="1">
        <f t="array" ref="BF42">IF(OR($I42="",$N42="")," ",_xlfn.IFS($AX42=""," ",$AW42=""," ",BI42=""," ",BI42=" "," ",AND($AX42&lt;&gt;"",$AX42&lt;&gt;" ",$AW42&lt;&gt;"",$AW42&lt;&gt;" ",BI42&lt;&gt;"",BI42&lt;&gt;" "),IF($AX42=$AW42,BI42,BI42/VLOOKUP(_xlfn.CONCAT($AX42,"/",$AW42),Currencies!$C$73:$D$955,2,FALSE))))</f>
        <v xml:space="preserve"> </v>
      </c>
      <c r="BG42" s="238"/>
      <c r="BH42" s="238"/>
      <c r="BI42" s="362" t="s">
        <v>98</v>
      </c>
      <c r="BJ42" s="25" t="str">
        <f>IFERROR(IF(OR($I42="",$N42=""),"",'Units of measurement'!$A$2),"")</f>
        <v>/container</v>
      </c>
      <c r="BK42" s="9" t="s">
        <v>2517</v>
      </c>
      <c r="BL42" s="238" t="str" cm="1">
        <f t="array" ref="BL42">IF(OR($I42="",$N42="")," ",_xlfn.IFS($AX42=""," ",$AW42=""," ",BO42=""," ",BO42=" "," ",AND($AX42&lt;&gt;"",$AX42&lt;&gt;" ",$AW42&lt;&gt;"",$AW42&lt;&gt;" ",BO42&lt;&gt;"",BO42&lt;&gt;" "),IF($AX42=$AW42,BO42,BO42/VLOOKUP(_xlfn.CONCAT($AX42,"/",$AW42),Currencies!$C$73:$D$955,2,FALSE))))</f>
        <v xml:space="preserve"> </v>
      </c>
      <c r="BM42" s="238"/>
      <c r="BN42" s="238"/>
      <c r="BO42" s="362" t="s">
        <v>98</v>
      </c>
      <c r="BP42" s="25" t="str">
        <f>IFERROR(IF(OR($I42="",$N42=""),"",'Units of measurement'!$A$2),"")</f>
        <v>/container</v>
      </c>
      <c r="BQ42" s="9" t="s">
        <v>2517</v>
      </c>
      <c r="BR42" s="238" t="str" cm="1">
        <f t="array" ref="BR42">IF(OR($I42="",$N42="")," ",_xlfn.IFS($AX42=""," ",$AW42=""," ",BU42=""," ",BU42=" "," ",AND($AX42&lt;&gt;"",$AX42&lt;&gt;" ",$AW42&lt;&gt;"",$AW42&lt;&gt;" ",BU42&lt;&gt;"",BU42&lt;&gt;" "),IF($AX42=$AW42,BU42,BU42/VLOOKUP(_xlfn.CONCAT($AX42,"/",$AW42),Currencies!$C$73:$D$955,2,FALSE))))</f>
        <v xml:space="preserve"> </v>
      </c>
      <c r="BS42" s="238"/>
      <c r="BT42" s="238"/>
      <c r="BU42" s="362" t="s">
        <v>98</v>
      </c>
      <c r="BV42" s="25" t="str">
        <f>IFERROR(IF(OR($I42="",$N42=""),"",'Units of measurement'!$A$2),"")</f>
        <v>/container</v>
      </c>
      <c r="BW42" s="9" t="s">
        <v>2517</v>
      </c>
      <c r="BX42" s="238" t="str" cm="1">
        <f t="array" ref="BX42">IF(OR($I42="",$N42="")," ",_xlfn.IFS($AX42=""," ",$AW42=""," ",CA42=""," ",CA42=" "," ",AND($AX42&lt;&gt;"",$AX42&lt;&gt;" ",$AW42&lt;&gt;"",$AW42&lt;&gt;" ",CA42&lt;&gt;"",CA42&lt;&gt;" "),IF($AX42=$AW42,CA42,CA42/VLOOKUP(_xlfn.CONCAT($AX42,"/",$AW42),Currencies!$C$73:$D$955,2,FALSE))))</f>
        <v xml:space="preserve"> </v>
      </c>
      <c r="BY42" s="238"/>
      <c r="BZ42" s="238"/>
      <c r="CA42" s="362" t="s">
        <v>98</v>
      </c>
      <c r="CB42" s="25" t="str">
        <f>IFERROR(IF(OR($I42="",$N42=""),"",'Units of measurement'!$A$2),"")</f>
        <v>/container</v>
      </c>
      <c r="CC42" s="9" t="s">
        <v>2517</v>
      </c>
      <c r="CD42" s="238" t="str" cm="1">
        <f t="array" ref="CD42">IF(OR($I42="",$N42="")," ",_xlfn.IFS($AX42=""," ",$AW42=""," ",CG42=""," ",CG42=" "," ",AND($AX42&lt;&gt;"",$AX42&lt;&gt;" ",$AW42&lt;&gt;"",$AW42&lt;&gt;" ",CG42&lt;&gt;"",CG42&lt;&gt;" "),IF($AX42=$AW42,CG42,CG42/VLOOKUP(_xlfn.CONCAT($AX42,"/",$AW42),Currencies!$C$73:$D$955,2,FALSE))))</f>
        <v xml:space="preserve"> </v>
      </c>
      <c r="CE42" s="238"/>
      <c r="CF42" s="238"/>
      <c r="CG42" s="362" t="s">
        <v>98</v>
      </c>
      <c r="CH42" s="25" t="str">
        <f>IFERROR(IF(OR($I42="",$N42=""),"",'Units of measurement'!$A$2),"")</f>
        <v>/container</v>
      </c>
      <c r="CI42" s="9" t="s">
        <v>2517</v>
      </c>
      <c r="CJ42" s="238" t="str" cm="1">
        <f t="array" ref="CJ42">IF(OR($I42="",$N42="")," ",_xlfn.IFS($AX42=""," ",$AW42=""," ",CM42=""," ",CM42=" "," ",AND($AX42&lt;&gt;"",$AX42&lt;&gt;" ",$AW42&lt;&gt;"",$AW42&lt;&gt;" ",CM42&lt;&gt;"",CM42&lt;&gt;" "),IF($AX42=$AW42,CM42,CM42/VLOOKUP(_xlfn.CONCAT($AX42,"/",$AW42),Currencies!$C$73:$D$955,2,FALSE))))</f>
        <v xml:space="preserve"> </v>
      </c>
      <c r="CK42" s="238"/>
      <c r="CL42" s="238"/>
      <c r="CM42" s="362" t="s">
        <v>98</v>
      </c>
      <c r="CN42" s="25" t="str">
        <f>IFERROR(IF(OR($I42="",$N42=""),"",'Units of measurement'!$A$2),"")</f>
        <v>/container</v>
      </c>
      <c r="CO42" s="253"/>
      <c r="CP42" s="253"/>
      <c r="CQ42" s="194"/>
      <c r="CR42" s="9" t="s">
        <v>2517</v>
      </c>
      <c r="CS42" s="238" t="str" cm="1">
        <f t="array" ref="CS42">IF(OR($I42="",$N42="")," ",_xlfn.IFS($AX42=""," ",$AW42=""," ",CV42=""," ",CV42=" "," ",AND($AX42&lt;&gt;"",$AX42&lt;&gt;" ",$AW42&lt;&gt;"",$AW42&lt;&gt;" ",CV42&lt;&gt;"",CV42&lt;&gt;" "),IF($AX42=$AW42,CV42,CV42/VLOOKUP(_xlfn.CONCAT($AX42,"/",$AW42),Currencies!$C$73:$D$955,2,FALSE))))</f>
        <v xml:space="preserve"> </v>
      </c>
      <c r="CT42" s="238"/>
      <c r="CU42" s="238"/>
      <c r="CV42" s="362" t="s">
        <v>98</v>
      </c>
      <c r="CW42" s="25" t="str">
        <f>IFERROR(IF(OR($I42="",$N42=""),"",'Units of measurement'!$A$2),"")</f>
        <v>/container</v>
      </c>
      <c r="CX42" s="11" t="s">
        <v>2517</v>
      </c>
      <c r="CY42" s="254"/>
      <c r="CZ42" s="254"/>
      <c r="DA42" s="363" t="s">
        <v>98</v>
      </c>
      <c r="DB42" s="9" t="str">
        <f t="shared" si="53"/>
        <v/>
      </c>
      <c r="DC42" s="252"/>
      <c r="DD42" s="252"/>
      <c r="DE42" s="362" t="s">
        <v>98</v>
      </c>
      <c r="DF42" s="256"/>
      <c r="DG42" s="256"/>
      <c r="DH42" s="375"/>
      <c r="DI42" s="257"/>
      <c r="DJ42" s="257"/>
      <c r="DK42" s="376"/>
      <c r="DL42" s="9" t="str">
        <f t="shared" si="60"/>
        <v/>
      </c>
      <c r="DM42" s="252"/>
      <c r="DN42" s="252"/>
      <c r="DO42" s="362" t="s">
        <v>98</v>
      </c>
      <c r="DP42" s="256"/>
      <c r="DQ42" s="256"/>
      <c r="DR42" s="375"/>
      <c r="DS42" s="257"/>
      <c r="DT42" s="257"/>
      <c r="DU42" s="376"/>
      <c r="DV42" s="201" t="str">
        <f t="shared" si="67"/>
        <v>USD</v>
      </c>
      <c r="DW42" s="239" t="s">
        <v>99</v>
      </c>
      <c r="DX42" s="11" t="str">
        <f t="shared" si="68"/>
        <v>⚠</v>
      </c>
      <c r="DY42" s="254"/>
      <c r="DZ42" s="254"/>
      <c r="EA42" s="15"/>
      <c r="EB42" s="11" t="str">
        <f t="shared" si="71"/>
        <v>⚠</v>
      </c>
      <c r="EC42" s="254"/>
      <c r="ED42" s="254"/>
      <c r="EE42" s="16"/>
      <c r="EF42" s="9" t="str">
        <f t="shared" si="74"/>
        <v>⚠</v>
      </c>
      <c r="EG42" s="252"/>
      <c r="EH42" s="252"/>
      <c r="EI42" s="33"/>
      <c r="EJ42" s="33"/>
      <c r="EK42" s="33"/>
      <c r="EL42" s="33"/>
      <c r="EM42" s="14"/>
      <c r="EN42" s="14"/>
      <c r="EO42" s="35"/>
      <c r="EP42" s="11" t="str">
        <f t="shared" si="81"/>
        <v>⚠</v>
      </c>
      <c r="EQ42" s="254"/>
      <c r="ER42" s="254"/>
      <c r="ES42" s="12" t="s">
        <v>98</v>
      </c>
      <c r="ET42" s="199">
        <v>34</v>
      </c>
      <c r="EU42" s="9" t="str">
        <f t="shared" si="84"/>
        <v>⚠</v>
      </c>
      <c r="EV42" s="259"/>
      <c r="EW42" s="259"/>
      <c r="EX42" s="166" t="s">
        <v>98</v>
      </c>
      <c r="EY42" s="9" t="str">
        <f t="shared" si="87"/>
        <v>⚠</v>
      </c>
      <c r="EZ42" s="254"/>
      <c r="FA42" s="254"/>
      <c r="FB42" s="23"/>
      <c r="FC42" s="260"/>
      <c r="FD42" s="260"/>
      <c r="FE42" s="29"/>
      <c r="FF42" s="29"/>
      <c r="FG42" s="29"/>
      <c r="FH42" s="29"/>
      <c r="FI42" s="200" t="s">
        <v>100</v>
      </c>
      <c r="FJ42" s="9" t="str">
        <f t="shared" si="94"/>
        <v>⚠</v>
      </c>
      <c r="FK42" s="259"/>
      <c r="FL42" s="259"/>
      <c r="FM42" s="12" t="s">
        <v>98</v>
      </c>
      <c r="FN42" s="26" t="s">
        <v>98</v>
      </c>
      <c r="FO42" s="28" t="s">
        <v>98</v>
      </c>
      <c r="FP42" s="339">
        <v>10</v>
      </c>
      <c r="FQ42" s="339">
        <v>7</v>
      </c>
      <c r="FR42" s="9" t="str">
        <f t="shared" si="97"/>
        <v>⚠</v>
      </c>
      <c r="FS42" s="238" t="str" cm="1">
        <f t="array" ref="FS42">IF(OR($I42="",$N42="")," ",_xlfn.IFS($DW42=""," ",$DV42=""," ",FV42=""," ",FV42=" "," ",AND($DW42&lt;&gt;"",$DW42&lt;&gt;" ",$DV42&lt;&gt;"",$DV42&lt;&gt;" ",FV42&lt;&gt;"",FV42&lt;&gt;" "),IF($DW42=$DV42,FV42,FV42/VLOOKUP(_xlfn.CONCAT($DW42,"/",$DV42),Currencies!$C$73:$D$955,2,FALSE))))</f>
        <v xml:space="preserve"> </v>
      </c>
      <c r="FT42" s="238"/>
      <c r="FU42" s="238"/>
      <c r="FV42" s="8" t="s">
        <v>98</v>
      </c>
      <c r="FW42" s="25" t="s">
        <v>2549</v>
      </c>
      <c r="FX42" s="9" t="str">
        <f t="shared" si="100"/>
        <v>⚠</v>
      </c>
      <c r="FY42" s="259"/>
      <c r="FZ42" s="259"/>
      <c r="GA42" s="12" t="s">
        <v>98</v>
      </c>
      <c r="GB42" s="26" t="s">
        <v>98</v>
      </c>
      <c r="GC42" s="28" t="s">
        <v>98</v>
      </c>
      <c r="GD42" s="339">
        <v>11</v>
      </c>
      <c r="GE42" s="339">
        <v>10</v>
      </c>
      <c r="GF42" s="9" t="str">
        <f t="shared" si="103"/>
        <v>⚠</v>
      </c>
      <c r="GG42" s="238" t="str" cm="1">
        <f t="array" ref="GG42">IF(OR($I42="",$N42="")," ",_xlfn.IFS($DW42=""," ",$DV42=""," ",GJ42=""," ",GJ42=" "," ",AND($DW42&lt;&gt;"",$DW42&lt;&gt;" ",$DV42&lt;&gt;"",$DV42&lt;&gt;" ",GJ42&lt;&gt;"",GJ42&lt;&gt;" "),IF($DW42=$DV42,GJ42,GJ42/VLOOKUP(_xlfn.CONCAT($DW42,"/",$DV42),Currencies!$C$73:$D$955,2,FALSE))))</f>
        <v xml:space="preserve"> </v>
      </c>
      <c r="GH42" s="238"/>
      <c r="GI42" s="238"/>
      <c r="GJ42" s="8" t="s">
        <v>98</v>
      </c>
      <c r="GK42" s="25" t="s">
        <v>2549</v>
      </c>
      <c r="GL42" s="11" t="str">
        <f t="shared" si="106"/>
        <v>⚠</v>
      </c>
      <c r="GM42" s="238" t="str" cm="1">
        <f t="array" ref="GM42">IF(OR($I42="",$N42="")," ",_xlfn.IFS($DW42=""," ",$DV42=""," ",GP42=""," ",GP42=" "," ",AND($DW42&lt;&gt;"",$DW42&lt;&gt;" ",$DV42&lt;&gt;"",$DV42&lt;&gt;" ",GP42&lt;&gt;"",GP42&lt;&gt;" "),IF($DW42=$DV42,GP42,GP42/VLOOKUP(_xlfn.CONCAT($DW42,"/",$DV42),Currencies!$C$73:$D$955,2,FALSE))))</f>
        <v xml:space="preserve"> </v>
      </c>
      <c r="GN42" s="238"/>
      <c r="GO42" s="238"/>
      <c r="GP42" s="8" t="s">
        <v>98</v>
      </c>
      <c r="GQ42" s="25" t="str">
        <f>IFERROR(IF(OR($I42="",$N42=""),"",'Units of measurement'!$A$2),"")</f>
        <v>/container</v>
      </c>
      <c r="GR42" s="253"/>
      <c r="GS42" s="253"/>
      <c r="GT42" s="31" t="s">
        <v>98</v>
      </c>
      <c r="GU42" s="261"/>
      <c r="GV42" s="261"/>
      <c r="GW42" s="32" t="s">
        <v>98</v>
      </c>
      <c r="GX42" s="11" t="str">
        <f t="shared" si="113"/>
        <v>⚠</v>
      </c>
      <c r="GY42" s="238" t="str" cm="1">
        <f t="array" ref="GY42">IF(OR($I42="",$N42="")," ",_xlfn.IFS($DW42=""," ",$DV42=""," ",HE42=""," ",HE42=" "," ",AND($DW42&lt;&gt;"",$DW42&lt;&gt;" ",$DV42&lt;&gt;"",$DV42&lt;&gt;" ",HE42&lt;&gt;"",HE42&lt;&gt;" "),IF($DW42=$DV42,HE42,HE42/VLOOKUP(_xlfn.CONCAT($DW42,"/",$DV42),Currencies!$C$73:$D$955,2,FALSE))))</f>
        <v xml:space="preserve"> </v>
      </c>
      <c r="GZ42" s="262"/>
      <c r="HA42" s="262"/>
      <c r="HB42" s="15"/>
      <c r="HC42" s="15"/>
      <c r="HD42" s="15"/>
      <c r="HE42" s="8" t="s">
        <v>98</v>
      </c>
      <c r="HF42" s="255"/>
      <c r="HG42" s="255"/>
      <c r="HH42" s="25" t="str">
        <f>IFERROR(IF(OR($I42="",$N42=""),"",'Units of measurement'!$A$2),"")</f>
        <v>/container</v>
      </c>
      <c r="HI42" s="253"/>
      <c r="HJ42" s="253"/>
      <c r="HK42" s="31" t="str">
        <f t="shared" si="122"/>
        <v xml:space="preserve"> </v>
      </c>
      <c r="HL42" s="261"/>
      <c r="HM42" s="261"/>
      <c r="HN42" s="32" t="str">
        <f t="shared" si="125"/>
        <v xml:space="preserve"> </v>
      </c>
      <c r="HO42" s="11" t="str">
        <f t="shared" si="126"/>
        <v>⚠</v>
      </c>
      <c r="HP42" s="238" t="str" cm="1">
        <f t="array" ref="HP42">IF(OR($I42="",$N42="")," ",_xlfn.IFS($DW42=""," ",$DV42=""," ",HV42=""," ",HV42=" "," ",AND($DW42&lt;&gt;"",$DW42&lt;&gt;" ",$DV42&lt;&gt;"",$DV42&lt;&gt;" ",HV42&lt;&gt;"",HV42&lt;&gt;" "),IF($DW42=$DV42,HV42,HV42/VLOOKUP(_xlfn.CONCAT($DW42,"/",$DV42),Currencies!$C$73:$D$955,2,FALSE))))</f>
        <v xml:space="preserve"> </v>
      </c>
      <c r="HQ42" s="262"/>
      <c r="HR42" s="262"/>
      <c r="HS42" s="15"/>
      <c r="HT42" s="15"/>
      <c r="HU42" s="15"/>
      <c r="HV42" s="8" t="s">
        <v>98</v>
      </c>
      <c r="HW42" s="255"/>
      <c r="HX42" s="255"/>
      <c r="HY42" s="25" t="str">
        <f>IFERROR(IF(OR($I42="",$N42=""),"",'Units of measurement'!$A$2),"")</f>
        <v>/container</v>
      </c>
      <c r="HZ42" s="253"/>
      <c r="IA42" s="253"/>
      <c r="IB42" s="31" t="str">
        <f t="shared" si="135"/>
        <v xml:space="preserve"> </v>
      </c>
      <c r="IC42" s="261"/>
      <c r="ID42" s="261"/>
      <c r="IE42" s="32" t="str">
        <f t="shared" si="138"/>
        <v xml:space="preserve"> </v>
      </c>
      <c r="IF42" s="9" t="str">
        <f t="shared" si="139"/>
        <v/>
      </c>
      <c r="IG42" s="252"/>
      <c r="IH42" s="252"/>
      <c r="II42" s="8" t="s">
        <v>98</v>
      </c>
      <c r="IJ42" s="256"/>
      <c r="IK42" s="256"/>
      <c r="IL42" s="164"/>
      <c r="IM42" s="257"/>
      <c r="IN42" s="257"/>
      <c r="IO42" s="17"/>
      <c r="IP42" s="9" t="str">
        <f t="shared" si="146"/>
        <v/>
      </c>
      <c r="IQ42" s="252"/>
      <c r="IR42" s="252"/>
      <c r="IS42" s="8" t="s">
        <v>98</v>
      </c>
      <c r="IT42" s="256"/>
      <c r="IU42" s="256"/>
      <c r="IV42" s="164"/>
      <c r="IW42" s="257"/>
      <c r="IX42" s="257"/>
      <c r="IY42" s="19"/>
      <c r="IZ42" s="201" t="s">
        <v>279</v>
      </c>
      <c r="JA42" s="239" t="s">
        <v>99</v>
      </c>
      <c r="JB42" s="9" t="str">
        <f t="shared" si="186"/>
        <v>⚠</v>
      </c>
      <c r="JC42" s="238" t="str" cm="1">
        <f t="array" ref="JC42">IF(OR($I42="",$N42="")," ",_xlfn.IFS($JA42=""," ",$IZ42=""," ",JF42=""," ",JF42=" "," ",AND($JA42&lt;&gt;"",$JA42&lt;&gt;" ",$IZ42&lt;&gt;"",$IZ42&lt;&gt;" ",JF42&lt;&gt;"",JF42&lt;&gt;" "),IF($JA42=$IZ42,JF42,JF42/VLOOKUP(_xlfn.CONCAT($JA42,"/",$IZ42),Currencies!$C$73:$D$955,2,FALSE))))</f>
        <v xml:space="preserve"> </v>
      </c>
      <c r="JD42" s="238"/>
      <c r="JE42" s="238"/>
      <c r="JF42" s="8" t="s">
        <v>98</v>
      </c>
      <c r="JG42" s="25" t="str">
        <f>IFERROR(IF(OR($I42="",$N42=""),"",'Units of measurement'!$A$2),"")</f>
        <v>/container</v>
      </c>
      <c r="JH42" s="9" t="str">
        <f t="shared" si="187"/>
        <v>⚠</v>
      </c>
      <c r="JI42" s="238" t="str" cm="1">
        <f t="array" ref="JI42">IF(OR($I42="",$N42="")," ",_xlfn.IFS($JA42=""," ",$IZ42=""," ",JL42=""," ",JL42=" "," ",AND($JA42&lt;&gt;"",$JA42&lt;&gt;" ",$IZ42&lt;&gt;"",$IZ42&lt;&gt;" ",JL42&lt;&gt;"",JL42&lt;&gt;" "),IF($JA42=$IZ42,JL42,JL42/VLOOKUP(_xlfn.CONCAT($JA42,"/",$IZ42),Currencies!$C$73:$D$955,2,FALSE))))</f>
        <v xml:space="preserve"> </v>
      </c>
      <c r="JJ42" s="238"/>
      <c r="JK42" s="238"/>
      <c r="JL42" s="8" t="s">
        <v>98</v>
      </c>
      <c r="JM42" s="25" t="str">
        <f>IFERROR(IF(OR($I42="",$N42=""),"",'Units of measurement'!$A$2),"")</f>
        <v>/container</v>
      </c>
      <c r="JN42" s="9" t="str">
        <f t="shared" si="188"/>
        <v>⚠</v>
      </c>
      <c r="JO42" s="238" t="str" cm="1">
        <f t="array" ref="JO42">IF(OR($I42="",$N42="")," ",_xlfn.IFS($JA42=""," ",$IZ42=""," ",JR42=""," ",JR42=" "," ",AND($JA42&lt;&gt;"",$JA42&lt;&gt;" ",$IZ42&lt;&gt;"",$IZ42&lt;&gt;" ",JR42&lt;&gt;"",JR42&lt;&gt;" "),IF($JA42=$IZ42,JR42,JR42/VLOOKUP(_xlfn.CONCAT($JA42,"/",$IZ42),Currencies!$C$73:$D$955,2,FALSE))))</f>
        <v xml:space="preserve"> </v>
      </c>
      <c r="JP42" s="238"/>
      <c r="JQ42" s="238"/>
      <c r="JR42" s="8" t="s">
        <v>98</v>
      </c>
      <c r="JS42" s="25" t="str">
        <f>IFERROR(IF(OR($I42="",$N42=""),"",'Units of measurement'!$A$2),"")</f>
        <v>/container</v>
      </c>
      <c r="JT42" s="9" t="str">
        <f t="shared" si="189"/>
        <v>⚠</v>
      </c>
      <c r="JU42" s="238" t="str" cm="1">
        <f t="array" ref="JU42">IF(OR($I42="",$N42="")," ",_xlfn.IFS($JA42=""," ",$IZ42=""," ",JX42=""," ",JX42=" "," ",AND($JA42&lt;&gt;"",$JA42&lt;&gt;" ",$IZ42&lt;&gt;"",$IZ42&lt;&gt;" ",JX42&lt;&gt;"",JX42&lt;&gt;" "),IF($JA42=$IZ42,JX42,JX42/VLOOKUP(_xlfn.CONCAT($JA42,"/",$IZ42),Currencies!$C$73:$D$955,2,FALSE))))</f>
        <v xml:space="preserve"> </v>
      </c>
      <c r="JV42" s="238"/>
      <c r="JW42" s="238"/>
      <c r="JX42" s="8" t="s">
        <v>98</v>
      </c>
      <c r="JY42" s="25" t="str">
        <f>IFERROR(IF(OR($I42="",$N42=""),"",'Units of measurement'!$A$2),"")</f>
        <v>/container</v>
      </c>
      <c r="JZ42" s="9" t="str">
        <f t="shared" si="190"/>
        <v>⚠</v>
      </c>
      <c r="KA42" s="238" t="str" cm="1">
        <f t="array" ref="KA42">IF(OR($I42="",$N42="")," ",_xlfn.IFS($JA42=""," ",$IZ42=""," ",KD42=""," ",KD42=" "," ",AND($JA42&lt;&gt;"",$JA42&lt;&gt;" ",$IZ42&lt;&gt;"",$IZ42&lt;&gt;" ",KD42&lt;&gt;"",KD42&lt;&gt;" "),IF($JA42=$IZ42,KD42,KD42/VLOOKUP(_xlfn.CONCAT($JA42,"/",$IZ42),Currencies!$C$73:$D$955,2,FALSE))))</f>
        <v xml:space="preserve"> </v>
      </c>
      <c r="KB42" s="238"/>
      <c r="KC42" s="238"/>
      <c r="KD42" s="8" t="s">
        <v>98</v>
      </c>
      <c r="KE42" s="25" t="str">
        <f>IFERROR(IF(OR($I42="",$N42=""),"",'Units of measurement'!$A$2),"")</f>
        <v>/container</v>
      </c>
      <c r="KF42" s="11" t="str">
        <f t="shared" si="191"/>
        <v>⚠</v>
      </c>
      <c r="KG42" s="254"/>
      <c r="KH42" s="254"/>
      <c r="KI42" s="10" t="s">
        <v>98</v>
      </c>
      <c r="KJ42" s="9" t="str">
        <f t="shared" si="165"/>
        <v/>
      </c>
      <c r="KK42" s="252"/>
      <c r="KL42" s="252"/>
      <c r="KM42" s="8" t="s">
        <v>98</v>
      </c>
      <c r="KN42" s="256"/>
      <c r="KO42" s="256"/>
      <c r="KP42" s="164"/>
      <c r="KQ42" s="257"/>
      <c r="KR42" s="257"/>
      <c r="KS42" s="17"/>
      <c r="KT42" s="9" t="str">
        <f t="shared" si="172"/>
        <v/>
      </c>
      <c r="KU42" s="252"/>
      <c r="KV42" s="252"/>
      <c r="KW42" s="8" t="s">
        <v>98</v>
      </c>
      <c r="KX42" s="256"/>
      <c r="KY42" s="256"/>
      <c r="KZ42" s="164"/>
      <c r="LA42" s="257"/>
      <c r="LB42" s="257"/>
      <c r="LC42" s="19"/>
      <c r="LD42" s="201" t="s">
        <v>279</v>
      </c>
      <c r="LE42" s="239" t="s">
        <v>99</v>
      </c>
      <c r="LF42" s="9" t="str">
        <f t="shared" si="192"/>
        <v>⚠</v>
      </c>
      <c r="LG42" s="238" t="str" cm="1">
        <f t="array" ref="LG42">IF(OR($I42="",$N42="")," ",_xlfn.IFS($AH42=""," ",$AG42=""," ",LL42=""," ",LL42=" "," ",AND($AH42&lt;&gt;"",$AH42&lt;&gt;" ",$AG42&lt;&gt;"",$AG42&lt;&gt;" ",LL42&lt;&gt;"",LL42&lt;&gt;" "),IF($AH42=$AG42,SUM(LL42,IF(OR(LK42="",LK42=" ",LJ42="Included"),0,LK42)),SUM(LL42,IF(OR(LK42="",LK42=" ",LJ42="Included"),0,LK42))/VLOOKUP(_xlfn.CONCAT($AH42,"/",$AG42),Currencies!$C$73:$D$955,2,FALSE))))</f>
        <v xml:space="preserve"> </v>
      </c>
      <c r="LH42" s="238"/>
      <c r="LI42" s="262"/>
      <c r="LJ42" s="331"/>
      <c r="LK42" s="333" t="s">
        <v>98</v>
      </c>
      <c r="LL42" s="332" t="s">
        <v>98</v>
      </c>
      <c r="LM42" s="25" t="str">
        <f>IFERROR(IF(OR($I42="",$N42=""),"",'Units of measurement'!$A$2),"")</f>
        <v>/container</v>
      </c>
      <c r="LN42" s="253"/>
      <c r="LO42" s="253"/>
      <c r="LP42" s="17"/>
      <c r="LQ42" s="170"/>
      <c r="LR42" s="170"/>
      <c r="LS42" s="170" t="s">
        <v>98</v>
      </c>
    </row>
    <row r="43" spans="1:331" ht="15" hidden="1" customHeight="1" x14ac:dyDescent="0.2">
      <c r="A43" s="46">
        <v>1850</v>
      </c>
      <c r="B43" s="250">
        <f>ROW()</f>
        <v>43</v>
      </c>
      <c r="C43" s="41" t="s">
        <v>2536</v>
      </c>
      <c r="D43" s="47" t="s">
        <v>2524</v>
      </c>
      <c r="E43" s="41" t="s">
        <v>2527</v>
      </c>
      <c r="F43" s="55" t="s">
        <v>2285</v>
      </c>
      <c r="G43" s="42" t="s">
        <v>2508</v>
      </c>
      <c r="H43" s="43" t="s">
        <v>2514</v>
      </c>
      <c r="I43" s="353" t="s">
        <v>488</v>
      </c>
      <c r="J43" s="357" t="s">
        <v>2553</v>
      </c>
      <c r="K43" s="47" t="s">
        <v>2294</v>
      </c>
      <c r="L43" s="48" t="s">
        <v>2322</v>
      </c>
      <c r="M43" s="49" t="s">
        <v>172</v>
      </c>
      <c r="N43" s="356" t="s">
        <v>277</v>
      </c>
      <c r="O43" s="357" t="s">
        <v>2468</v>
      </c>
      <c r="P43" s="47" t="s">
        <v>2349</v>
      </c>
      <c r="Q43" s="48" t="s">
        <v>2407</v>
      </c>
      <c r="R43" s="51" t="s">
        <v>2206</v>
      </c>
      <c r="S43" s="52">
        <v>25</v>
      </c>
      <c r="T43" s="53">
        <f>IFERROR(IF(OR(R43="",S43=""),"",('FCL (No min.)'!S43*VLOOKUP('FCL (No min.)'!R43,containertype_table[#All],2,FALSE))),"")</f>
        <v>50</v>
      </c>
      <c r="U43" s="56">
        <v>22000</v>
      </c>
      <c r="V43" s="55" t="s">
        <v>2497</v>
      </c>
      <c r="W43" s="248" t="s">
        <v>104</v>
      </c>
      <c r="X43" s="337" t="s">
        <v>104</v>
      </c>
      <c r="Y43" s="248"/>
      <c r="Z43" s="24"/>
      <c r="AA43" s="24"/>
      <c r="AB43" s="24"/>
      <c r="AC43" s="24"/>
      <c r="AD43" s="248"/>
      <c r="AE43" s="248"/>
      <c r="AF43" s="248"/>
      <c r="AG43" s="201" t="s">
        <v>99</v>
      </c>
      <c r="AH43" s="239" t="s">
        <v>99</v>
      </c>
      <c r="AI43" s="9" t="str">
        <f t="shared" ref="AI43:AI74" si="195">IFERROR(IF(OR($I43="",$N43=""),"",IF(OR(AND(AM43="Subject to",OR(AN43="",AN43=" ")),AM43="",AM43=" ",AO43="",AO43=" ",AP43="",AP43=" ",AS43="",AS43=" ",AV43="",AV43=" "),"⚠",IF(OR(AND(AM43="Subject to",AN43=0),AO43=0),"!","✓"))),"")</f>
        <v>⚠</v>
      </c>
      <c r="AJ43" s="238" cm="1">
        <f t="array" ref="AJ43">IF(OR($I43="",$N43="")," ",_xlfn.IFS($AH43=""," ",$AG43=""," ",AO43=""," ",AO43=" "," ",AND($AH43&lt;&gt;"",$AH43&lt;&gt;" ",$AG43&lt;&gt;"",$AG43&lt;&gt;" ",AO43&lt;&gt;"",AO43&lt;&gt;" "),IF($AH43=$AG43,SUM(AO43,IF(OR(AN43="",AN43=" ",AM43="Included"),0,AN43)),VLOOKUP(_xlfn.CONCAT($AG43,"/",$AH43),Currencies!$C$73:$D$955,2,FALSE)*SUM(AO43,IF(OR(AN43="",AN43=" ",AM43="Included"),0,AN43)))))</f>
        <v>154</v>
      </c>
      <c r="AK43" s="238"/>
      <c r="AL43" s="262"/>
      <c r="AM43" s="331"/>
      <c r="AN43" s="333" t="s">
        <v>98</v>
      </c>
      <c r="AO43" s="332">
        <v>154</v>
      </c>
      <c r="AP43" s="25" t="str">
        <f>IFERROR(IF(OR($I43="",$N43=""),"",'Units of measurement'!$A$2),"")</f>
        <v>/container</v>
      </c>
      <c r="AQ43" s="253"/>
      <c r="AR43" s="253"/>
      <c r="AS43" s="17" t="s">
        <v>1271</v>
      </c>
      <c r="AT43" s="170"/>
      <c r="AU43" s="170"/>
      <c r="AV43" s="170">
        <v>3</v>
      </c>
      <c r="AW43" s="201" t="s">
        <v>99</v>
      </c>
      <c r="AX43" s="239" t="s">
        <v>99</v>
      </c>
      <c r="AY43" s="9" t="str">
        <f t="shared" ref="AY43:AY74" si="196">IFERROR(IF(OR($I43="",$N43=""),"",IF(OR(BC43="",BC43=" ",BD43="",BD43=" "),"⚠",IF(BC43=0,"!","✓"))),"")</f>
        <v>⚠</v>
      </c>
      <c r="AZ43" s="238" t="str" cm="1">
        <f t="array" ref="AZ43">IF(OR($I43="",$N43="")," ",_xlfn.IFS($AX43=""," ",$AW43=""," ",BC43=""," ",BC43=" "," ",AND($AX43&lt;&gt;"",$AX43&lt;&gt;" ",$AW43&lt;&gt;"",$AW43&lt;&gt;" ",BC43&lt;&gt;"",BC43&lt;&gt;" "),IF($AX43=$AW43,BC43,BC43/VLOOKUP(_xlfn.CONCAT($AX43,"/",$AW43),Currencies!$C$73:$D$955,2,FALSE))))</f>
        <v xml:space="preserve"> </v>
      </c>
      <c r="BA43" s="238"/>
      <c r="BB43" s="238"/>
      <c r="BC43" s="8" t="s">
        <v>98</v>
      </c>
      <c r="BD43" s="25" t="str">
        <f>IFERROR(IF(OR($I43="",$N43=""),"",'Units of measurement'!$A$2),"")</f>
        <v>/container</v>
      </c>
      <c r="BE43" s="9" t="str">
        <f t="shared" ref="BE43:BE74" si="197">IFERROR(IF(OR($I43="",$N43=""),"",IF(OR(BI43="",BI43=" ",BJ43="",BJ43=" "),"⚠",IF(BI43=0,"!","✓"))),"")</f>
        <v>⚠</v>
      </c>
      <c r="BF43" s="238" t="str" cm="1">
        <f t="array" ref="BF43">IF(OR($I43="",$N43="")," ",_xlfn.IFS($AX43=""," ",$AW43=""," ",BI43=""," ",BI43=" "," ",AND($AX43&lt;&gt;"",$AX43&lt;&gt;" ",$AW43&lt;&gt;"",$AW43&lt;&gt;" ",BI43&lt;&gt;"",BI43&lt;&gt;" "),IF($AX43=$AW43,BI43,BI43/VLOOKUP(_xlfn.CONCAT($AX43,"/",$AW43),Currencies!$C$73:$D$955,2,FALSE))))</f>
        <v xml:space="preserve"> </v>
      </c>
      <c r="BG43" s="238"/>
      <c r="BH43" s="238"/>
      <c r="BI43" s="8" t="s">
        <v>98</v>
      </c>
      <c r="BJ43" s="25" t="str">
        <f>IFERROR(IF(OR($I43="",$N43=""),"",'Units of measurement'!$A$2),"")</f>
        <v>/container</v>
      </c>
      <c r="BK43" s="9" t="str">
        <f t="shared" ref="BK43:BK74" si="198">IFERROR(IF(OR($I43="",$N43=""),"",IF(OR(BO43="",BO43=" ",BP43="",BP43=" "),"⚠",IF(BO43=0,"!","✓"))),"")</f>
        <v>⚠</v>
      </c>
      <c r="BL43" s="238" t="str" cm="1">
        <f t="array" ref="BL43">IF(OR($I43="",$N43="")," ",_xlfn.IFS($AX43=""," ",$AW43=""," ",BO43=""," ",BO43=" "," ",AND($AX43&lt;&gt;"",$AX43&lt;&gt;" ",$AW43&lt;&gt;"",$AW43&lt;&gt;" ",BO43&lt;&gt;"",BO43&lt;&gt;" "),IF($AX43=$AW43,BO43,BO43/VLOOKUP(_xlfn.CONCAT($AX43,"/",$AW43),Currencies!$C$73:$D$955,2,FALSE))))</f>
        <v xml:space="preserve"> </v>
      </c>
      <c r="BM43" s="238"/>
      <c r="BN43" s="238"/>
      <c r="BO43" s="8" t="s">
        <v>98</v>
      </c>
      <c r="BP43" s="25" t="str">
        <f>IFERROR(IF(OR($I43="",$N43=""),"",'Units of measurement'!$A$2),"")</f>
        <v>/container</v>
      </c>
      <c r="BQ43" s="9" t="str">
        <f t="shared" ref="BQ43:BQ74" si="199">IFERROR(IF(OR($I43="",$N43=""),"",IF(OR(BU43="",BU43=" ",BV43="",BV43=" "),"⚠",IF(BU43=0,"!","✓"))),"")</f>
        <v>✓</v>
      </c>
      <c r="BR43" s="238" cm="1">
        <f t="array" ref="BR43">IF(OR($I43="",$N43="")," ",_xlfn.IFS($AX43=""," ",$AW43=""," ",BU43=""," ",BU43=" "," ",AND($AX43&lt;&gt;"",$AX43&lt;&gt;" ",$AW43&lt;&gt;"",$AW43&lt;&gt;" ",BU43&lt;&gt;"",BU43&lt;&gt;" "),IF($AX43=$AW43,BU43,BU43/VLOOKUP(_xlfn.CONCAT($AX43,"/",$AW43),Currencies!$C$73:$D$955,2,FALSE))))</f>
        <v>35</v>
      </c>
      <c r="BS43" s="238"/>
      <c r="BT43" s="238"/>
      <c r="BU43" s="8">
        <v>35</v>
      </c>
      <c r="BV43" s="25" t="str">
        <f>IFERROR(IF(OR($I43="",$N43=""),"",'Units of measurement'!$A$2),"")</f>
        <v>/container</v>
      </c>
      <c r="BW43" s="9" t="str">
        <f t="shared" ref="BW43:BW74" si="200">IFERROR(IF(OR($I43="",$N43=""),"",IF(OR(CA43="",CA43=" ",CB43="",CB43=" "),"⚠",IF(CA43=0,"!","✓"))),"")</f>
        <v>⚠</v>
      </c>
      <c r="BX43" s="238" t="str" cm="1">
        <f t="array" ref="BX43">IF(OR($I43="",$N43="")," ",_xlfn.IFS($AX43=""," ",$AW43=""," ",CA43=""," ",CA43=" "," ",AND($AX43&lt;&gt;"",$AX43&lt;&gt;" ",$AW43&lt;&gt;"",$AW43&lt;&gt;" ",CA43&lt;&gt;"",CA43&lt;&gt;" "),IF($AX43=$AW43,CA43,CA43/VLOOKUP(_xlfn.CONCAT($AX43,"/",$AW43),Currencies!$C$73:$D$955,2,FALSE))))</f>
        <v xml:space="preserve"> </v>
      </c>
      <c r="BY43" s="238"/>
      <c r="BZ43" s="238"/>
      <c r="CA43" s="8" t="s">
        <v>98</v>
      </c>
      <c r="CB43" s="25" t="str">
        <f>IFERROR(IF(OR($I43="",$N43=""),"",'Units of measurement'!$A$2),"")</f>
        <v>/container</v>
      </c>
      <c r="CC43" s="9" t="str">
        <f t="shared" ref="CC43:CC74" si="201">IFERROR(IF(OR($I43="",$N43=""),"",IF(OR(CG43="",CG43=" ",CH43="",CH43=" "),"⚠",IF(CG43=0,"!","✓"))),"")</f>
        <v>✓</v>
      </c>
      <c r="CD43" s="238" cm="1">
        <f t="array" ref="CD43">IF(OR($I43="",$N43="")," ",_xlfn.IFS($AX43=""," ",$AW43=""," ",CG43=""," ",CG43=" "," ",AND($AX43&lt;&gt;"",$AX43&lt;&gt;" ",$AW43&lt;&gt;"",$AW43&lt;&gt;" ",CG43&lt;&gt;"",CG43&lt;&gt;" "),IF($AX43=$AW43,CG43,CG43/VLOOKUP(_xlfn.CONCAT($AX43,"/",$AW43),Currencies!$C$73:$D$955,2,FALSE))))</f>
        <v>25</v>
      </c>
      <c r="CE43" s="238"/>
      <c r="CF43" s="238"/>
      <c r="CG43" s="8">
        <v>25</v>
      </c>
      <c r="CH43" s="25" t="str">
        <f>IFERROR(IF(OR($I43="",$N43=""),"",'Units of measurement'!$A$2),"")</f>
        <v>/container</v>
      </c>
      <c r="CI43" s="9" t="str">
        <f t="shared" ref="CI43:CI74" si="202">IFERROR(IF(OR($I43="",$N43=""),"",IF(OR(CM43="",CM43=" ",CN43="",CN43=" "),"⚠",IF(CM43=0,"!","✓"))),"")</f>
        <v>⚠</v>
      </c>
      <c r="CJ43" s="238" t="str" cm="1">
        <f t="array" ref="CJ43">IF(OR($I43="",$N43="")," ",_xlfn.IFS($AX43=""," ",$AW43=""," ",CM43=""," ",CM43=" "," ",AND($AX43&lt;&gt;"",$AX43&lt;&gt;" ",$AW43&lt;&gt;"",$AW43&lt;&gt;" ",CM43&lt;&gt;"",CM43&lt;&gt;" "),IF($AX43=$AW43,CM43,CM43/VLOOKUP(_xlfn.CONCAT($AX43,"/",$AW43),Currencies!$C$73:$D$955,2,FALSE))))</f>
        <v xml:space="preserve"> </v>
      </c>
      <c r="CK43" s="238"/>
      <c r="CL43" s="238"/>
      <c r="CM43" s="8" t="s">
        <v>98</v>
      </c>
      <c r="CN43" s="25" t="str">
        <f>IFERROR(IF(OR($I43="",$N43=""),"",'Units of measurement'!$A$2),"")</f>
        <v>/container</v>
      </c>
      <c r="CO43" s="253"/>
      <c r="CP43" s="253"/>
      <c r="CQ43" s="194"/>
      <c r="CR43" s="9" t="str">
        <f t="shared" ref="CR43:CR74" si="203">IFERROR(IF(OR($I43="",$N43=""),"",IF(OR(CV43="",CV43=" ",CW43="",CW43=" "),"⚠",IF(CV43=0,"!","✓"))),"")</f>
        <v>⚠</v>
      </c>
      <c r="CS43" s="238" t="str" cm="1">
        <f t="array" ref="CS43">IF(OR($I43="",$N43="")," ",_xlfn.IFS($AX43=""," ",$AW43=""," ",CV43=""," ",CV43=" "," ",AND($AX43&lt;&gt;"",$AX43&lt;&gt;" ",$AW43&lt;&gt;"",$AW43&lt;&gt;" ",CV43&lt;&gt;"",CV43&lt;&gt;" "),IF($AX43=$AW43,CV43,CV43/VLOOKUP(_xlfn.CONCAT($AX43,"/",$AW43),Currencies!$C$73:$D$955,2,FALSE))))</f>
        <v xml:space="preserve"> </v>
      </c>
      <c r="CT43" s="238"/>
      <c r="CU43" s="238"/>
      <c r="CV43" s="8" t="s">
        <v>98</v>
      </c>
      <c r="CW43" s="25" t="str">
        <f>IFERROR(IF(OR($I43="",$N43=""),"",'Units of measurement'!$A$2),"")</f>
        <v>/container</v>
      </c>
      <c r="CX43" s="11" t="str">
        <f t="shared" ref="CX43:CX74" si="204">IFERROR(IF(OR($I43="",$N43=""),"",IF(OR(DA43=" ",DA43=""),"⚠",IF(DA43=0,"!","✓"))),"")</f>
        <v>⚠</v>
      </c>
      <c r="CY43" s="254"/>
      <c r="CZ43" s="254"/>
      <c r="DA43" s="10" t="s">
        <v>98</v>
      </c>
      <c r="DB43" s="9" t="str">
        <f t="shared" ref="DB43:DB74" si="205">IFERROR(IF(OR($I43="",$N43=""),"",IF(AND(OR(DE43=" ",DE43=""),DH43="",DK43=""),"",IF(AND(DE43&lt;&gt;"",DH43&lt;&gt;"",DK43&lt;&gt;""),"✓","⚠"))),"")</f>
        <v/>
      </c>
      <c r="DC43" s="252"/>
      <c r="DD43" s="252"/>
      <c r="DE43" s="8" t="s">
        <v>98</v>
      </c>
      <c r="DF43" s="256"/>
      <c r="DG43" s="256"/>
      <c r="DH43" s="164"/>
      <c r="DI43" s="257"/>
      <c r="DJ43" s="257"/>
      <c r="DK43" s="17"/>
      <c r="DL43" s="9" t="str">
        <f t="shared" ref="DL43:DL74" si="206">IFERROR(IF(OR($I43="",$N43=""),"",IF(AND(OR(DO43=" ",DO43=""),DR43="",DU43=""),"",IF(AND(DO43&lt;&gt;"",DR43&lt;&gt;"",DU43&lt;&gt;""),"✓","⚠"))),"")</f>
        <v/>
      </c>
      <c r="DM43" s="252"/>
      <c r="DN43" s="252"/>
      <c r="DO43" s="8" t="s">
        <v>98</v>
      </c>
      <c r="DP43" s="256"/>
      <c r="DQ43" s="256"/>
      <c r="DR43" s="164"/>
      <c r="DS43" s="257"/>
      <c r="DT43" s="257"/>
      <c r="DU43" s="17"/>
      <c r="DV43" s="201" t="str">
        <f t="shared" ref="DV43:DV74" si="207">IFERROR(IF(OR($I43="",$N43="")," ","USD"),"")</f>
        <v>USD</v>
      </c>
      <c r="DW43" s="239" t="s">
        <v>99</v>
      </c>
      <c r="DX43" s="11" t="s">
        <v>2517</v>
      </c>
      <c r="DY43" s="254"/>
      <c r="DZ43" s="254"/>
      <c r="EA43" s="364"/>
      <c r="EB43" s="11" t="s">
        <v>2517</v>
      </c>
      <c r="EC43" s="254"/>
      <c r="ED43" s="254"/>
      <c r="EE43" s="365"/>
      <c r="EF43" s="9" t="s">
        <v>2517</v>
      </c>
      <c r="EG43" s="252"/>
      <c r="EH43" s="252"/>
      <c r="EI43" s="366"/>
      <c r="EJ43" s="33"/>
      <c r="EK43" s="33"/>
      <c r="EL43" s="33"/>
      <c r="EM43" s="14"/>
      <c r="EN43" s="14"/>
      <c r="EO43" s="35"/>
      <c r="EP43" s="11" t="s">
        <v>2517</v>
      </c>
      <c r="EQ43" s="254"/>
      <c r="ER43" s="254"/>
      <c r="ES43" s="367" t="s">
        <v>98</v>
      </c>
      <c r="ET43" s="199">
        <v>34</v>
      </c>
      <c r="EU43" s="9" t="s">
        <v>2517</v>
      </c>
      <c r="EV43" s="259"/>
      <c r="EW43" s="259"/>
      <c r="EX43" s="368" t="s">
        <v>98</v>
      </c>
      <c r="EY43" s="9" t="s">
        <v>2517</v>
      </c>
      <c r="EZ43" s="254"/>
      <c r="FA43" s="254"/>
      <c r="FB43" s="369"/>
      <c r="FC43" s="260"/>
      <c r="FD43" s="260"/>
      <c r="FE43" s="29"/>
      <c r="FF43" s="29"/>
      <c r="FG43" s="29"/>
      <c r="FH43" s="29"/>
      <c r="FI43" s="200" t="s">
        <v>100</v>
      </c>
      <c r="FJ43" s="9" t="s">
        <v>2517</v>
      </c>
      <c r="FK43" s="259"/>
      <c r="FL43" s="259"/>
      <c r="FM43" s="367" t="s">
        <v>98</v>
      </c>
      <c r="FN43" s="370" t="s">
        <v>98</v>
      </c>
      <c r="FO43" s="371" t="s">
        <v>98</v>
      </c>
      <c r="FP43" s="339">
        <v>10</v>
      </c>
      <c r="FQ43" s="339">
        <v>7</v>
      </c>
      <c r="FR43" s="9" t="str">
        <f t="shared" si="97"/>
        <v>⚠</v>
      </c>
      <c r="FS43" s="238" t="str" cm="1">
        <f t="array" ref="FS43">IF(OR($I43="",$N43="")," ",_xlfn.IFS($DW43=""," ",$DV43=""," ",FV43=""," ",FV43=" "," ",AND($DW43&lt;&gt;"",$DW43&lt;&gt;" ",$DV43&lt;&gt;"",$DV43&lt;&gt;" ",FV43&lt;&gt;"",FV43&lt;&gt;" "),IF($DW43=$DV43,FV43,FV43/VLOOKUP(_xlfn.CONCAT($DW43,"/",$DV43),Currencies!$C$73:$D$955,2,FALSE))))</f>
        <v xml:space="preserve"> </v>
      </c>
      <c r="FT43" s="238"/>
      <c r="FU43" s="238"/>
      <c r="FV43" s="8" t="s">
        <v>98</v>
      </c>
      <c r="FW43" s="25" t="s">
        <v>2549</v>
      </c>
      <c r="FX43" s="9" t="s">
        <v>2517</v>
      </c>
      <c r="FY43" s="259"/>
      <c r="FZ43" s="259"/>
      <c r="GA43" s="367" t="s">
        <v>98</v>
      </c>
      <c r="GB43" s="370" t="s">
        <v>98</v>
      </c>
      <c r="GC43" s="371" t="s">
        <v>98</v>
      </c>
      <c r="GD43" s="339">
        <v>11</v>
      </c>
      <c r="GE43" s="339">
        <v>10</v>
      </c>
      <c r="GF43" s="9" t="str">
        <f t="shared" si="103"/>
        <v>⚠</v>
      </c>
      <c r="GG43" s="238" t="str" cm="1">
        <f t="array" ref="GG43">IF(OR($I43="",$N43="")," ",_xlfn.IFS($DW43=""," ",$DV43=""," ",GJ43=""," ",GJ43=" "," ",AND($DW43&lt;&gt;"",$DW43&lt;&gt;" ",$DV43&lt;&gt;"",$DV43&lt;&gt;" ",GJ43&lt;&gt;"",GJ43&lt;&gt;" "),IF($DW43=$DV43,GJ43,GJ43/VLOOKUP(_xlfn.CONCAT($DW43,"/",$DV43),Currencies!$C$73:$D$955,2,FALSE))))</f>
        <v xml:space="preserve"> </v>
      </c>
      <c r="GH43" s="238"/>
      <c r="GI43" s="238"/>
      <c r="GJ43" s="8" t="s">
        <v>98</v>
      </c>
      <c r="GK43" s="25" t="s">
        <v>2549</v>
      </c>
      <c r="GL43" s="11" t="s">
        <v>2517</v>
      </c>
      <c r="GM43" s="238" t="str" cm="1">
        <f t="array" ref="GM43">IF(OR($I43="",$N43="")," ",_xlfn.IFS($DW43=""," ",$DV43=""," ",GP43=""," ",GP43=" "," ",AND($DW43&lt;&gt;"",$DW43&lt;&gt;" ",$DV43&lt;&gt;"",$DV43&lt;&gt;" ",GP43&lt;&gt;"",GP43&lt;&gt;" "),IF($DW43=$DV43,GP43,GP43/VLOOKUP(_xlfn.CONCAT($DW43,"/",$DV43),Currencies!$C$73:$D$955,2,FALSE))))</f>
        <v xml:space="preserve"> </v>
      </c>
      <c r="GN43" s="238"/>
      <c r="GO43" s="238"/>
      <c r="GP43" s="372" t="s">
        <v>98</v>
      </c>
      <c r="GQ43" s="25" t="str">
        <f>IFERROR(IF(OR($I43="",$N43=""),"",'Units of measurement'!$A$2),"")</f>
        <v>/container</v>
      </c>
      <c r="GR43" s="253"/>
      <c r="GS43" s="253"/>
      <c r="GT43" s="373" t="s">
        <v>98</v>
      </c>
      <c r="GU43" s="261"/>
      <c r="GV43" s="261"/>
      <c r="GW43" s="374" t="s">
        <v>98</v>
      </c>
      <c r="GX43" s="11" t="s">
        <v>2517</v>
      </c>
      <c r="GY43" s="238" t="str" cm="1">
        <f t="array" ref="GY43">IF(OR($I43="",$N43="")," ",_xlfn.IFS($DW43=""," ",$DV43=""," ",HE43=""," ",HE43=" "," ",AND($DW43&lt;&gt;"",$DW43&lt;&gt;" ",$DV43&lt;&gt;"",$DV43&lt;&gt;" ",HE43&lt;&gt;"",HE43&lt;&gt;" "),IF($DW43=$DV43,HE43,HE43/VLOOKUP(_xlfn.CONCAT($DW43,"/",$DV43),Currencies!$C$73:$D$955,2,FALSE))))</f>
        <v xml:space="preserve"> </v>
      </c>
      <c r="GZ43" s="262"/>
      <c r="HA43" s="262"/>
      <c r="HB43" s="364"/>
      <c r="HC43" s="15"/>
      <c r="HD43" s="15"/>
      <c r="HE43" s="8" t="s">
        <v>98</v>
      </c>
      <c r="HF43" s="255"/>
      <c r="HG43" s="255"/>
      <c r="HH43" s="25" t="str">
        <f>IFERROR(IF(OR($I43="",$N43=""),"",'Units of measurement'!$A$2),"")</f>
        <v>/container</v>
      </c>
      <c r="HI43" s="253"/>
      <c r="HJ43" s="253"/>
      <c r="HK43" s="31" t="str">
        <f t="shared" ref="HK43:HK74" si="208">IF(OR($GT43="",$GT43=" ")," ",$GT43)</f>
        <v xml:space="preserve"> </v>
      </c>
      <c r="HL43" s="261"/>
      <c r="HM43" s="261"/>
      <c r="HN43" s="32" t="str">
        <f t="shared" ref="HN43:HN74" si="209">IF(OR($GW43="",$GW43=" ")," ",$GW43)</f>
        <v xml:space="preserve"> </v>
      </c>
      <c r="HO43" s="11" t="s">
        <v>2517</v>
      </c>
      <c r="HP43" s="238" t="str" cm="1">
        <f t="array" ref="HP43">IF(OR($I43="",$N43="")," ",_xlfn.IFS($DW43=""," ",$DV43=""," ",HV43=""," ",HV43=" "," ",AND($DW43&lt;&gt;"",$DW43&lt;&gt;" ",$DV43&lt;&gt;"",$DV43&lt;&gt;" ",HV43&lt;&gt;"",HV43&lt;&gt;" "),IF($DW43=$DV43,HV43,HV43/VLOOKUP(_xlfn.CONCAT($DW43,"/",$DV43),Currencies!$C$73:$D$955,2,FALSE))))</f>
        <v xml:space="preserve"> </v>
      </c>
      <c r="HQ43" s="262"/>
      <c r="HR43" s="262"/>
      <c r="HS43" s="364"/>
      <c r="HT43" s="15"/>
      <c r="HU43" s="15"/>
      <c r="HV43" s="8" t="s">
        <v>98</v>
      </c>
      <c r="HW43" s="255"/>
      <c r="HX43" s="255"/>
      <c r="HY43" s="25" t="str">
        <f>IFERROR(IF(OR($I43="",$N43=""),"",'Units of measurement'!$A$2),"")</f>
        <v>/container</v>
      </c>
      <c r="HZ43" s="253"/>
      <c r="IA43" s="253"/>
      <c r="IB43" s="31" t="str">
        <f t="shared" ref="IB43:IB74" si="210">IF(OR($GT43="",$GT43=" ")," ",$GT43)</f>
        <v xml:space="preserve"> </v>
      </c>
      <c r="IC43" s="261"/>
      <c r="ID43" s="261"/>
      <c r="IE43" s="32" t="str">
        <f t="shared" ref="IE43:IE74" si="211">IF(OR($GW43="",$GW43=" ")," ",$GW43)</f>
        <v xml:space="preserve"> </v>
      </c>
      <c r="IF43" s="9" t="str">
        <f t="shared" ref="IF43:IF74" si="212">IFERROR(IF(OR($I43="",$N43=""),"",IF(AND(OR(II43=" ",II43=""),IL43="",IO43=""),"",IF(AND(II43&lt;&gt;"",IL43&lt;&gt;"",IO43&lt;&gt;""),"✓","⚠"))),"")</f>
        <v/>
      </c>
      <c r="IG43" s="252"/>
      <c r="IH43" s="252"/>
      <c r="II43" s="372" t="s">
        <v>98</v>
      </c>
      <c r="IJ43" s="256"/>
      <c r="IK43" s="256"/>
      <c r="IL43" s="375"/>
      <c r="IM43" s="257"/>
      <c r="IN43" s="257"/>
      <c r="IO43" s="376"/>
      <c r="IP43" s="9" t="str">
        <f t="shared" ref="IP43:IP74" si="213">IFERROR(IF(OR($I43="",$N43=""),"",IF(AND(OR(IS43=" ",IS43=""),IV43="",IY43=""),"",IF(AND(IS43&lt;&gt;"",IV43&lt;&gt;"",IY43&lt;&gt;""),"✓","⚠"))),"")</f>
        <v/>
      </c>
      <c r="IQ43" s="252"/>
      <c r="IR43" s="252"/>
      <c r="IS43" s="372" t="s">
        <v>98</v>
      </c>
      <c r="IT43" s="256"/>
      <c r="IU43" s="256"/>
      <c r="IV43" s="375"/>
      <c r="IW43" s="257"/>
      <c r="IX43" s="257"/>
      <c r="IY43" s="377"/>
      <c r="IZ43" s="201" t="s">
        <v>279</v>
      </c>
      <c r="JA43" s="239" t="s">
        <v>99</v>
      </c>
      <c r="JB43" s="9" t="s">
        <v>2517</v>
      </c>
      <c r="JC43" s="238" t="str" cm="1">
        <f t="array" ref="JC43">IF(OR($I43="",$N43="")," ",_xlfn.IFS($JA43=""," ",$IZ43=""," ",JF43=""," ",JF43=" "," ",AND($JA43&lt;&gt;"",$JA43&lt;&gt;" ",$IZ43&lt;&gt;"",$IZ43&lt;&gt;" ",JF43&lt;&gt;"",JF43&lt;&gt;" "),IF($JA43=$IZ43,JF43,JF43/VLOOKUP(_xlfn.CONCAT($JA43,"/",$IZ43),Currencies!$C$73:$D$955,2,FALSE))))</f>
        <v xml:space="preserve"> </v>
      </c>
      <c r="JD43" s="238"/>
      <c r="JE43" s="238"/>
      <c r="JF43" s="362" t="s">
        <v>98</v>
      </c>
      <c r="JG43" s="25" t="str">
        <f>IFERROR(IF(OR($I43="",$N43=""),"",'Units of measurement'!$A$2),"")</f>
        <v>/container</v>
      </c>
      <c r="JH43" s="9" t="s">
        <v>2517</v>
      </c>
      <c r="JI43" s="238" t="str" cm="1">
        <f t="array" ref="JI43">IF(OR($I43="",$N43="")," ",_xlfn.IFS($JA43=""," ",$IZ43=""," ",JL43=""," ",JL43=" "," ",AND($JA43&lt;&gt;"",$JA43&lt;&gt;" ",$IZ43&lt;&gt;"",$IZ43&lt;&gt;" ",JL43&lt;&gt;"",JL43&lt;&gt;" "),IF($JA43=$IZ43,JL43,JL43/VLOOKUP(_xlfn.CONCAT($JA43,"/",$IZ43),Currencies!$C$73:$D$955,2,FALSE))))</f>
        <v xml:space="preserve"> </v>
      </c>
      <c r="JJ43" s="238"/>
      <c r="JK43" s="238"/>
      <c r="JL43" s="372" t="s">
        <v>98</v>
      </c>
      <c r="JM43" s="25" t="str">
        <f>IFERROR(IF(OR($I43="",$N43=""),"",'Units of measurement'!$A$2),"")</f>
        <v>/container</v>
      </c>
      <c r="JN43" s="9" t="s">
        <v>2517</v>
      </c>
      <c r="JO43" s="238" t="str" cm="1">
        <f t="array" ref="JO43">IF(OR($I43="",$N43="")," ",_xlfn.IFS($JA43=""," ",$IZ43=""," ",JR43=""," ",JR43=" "," ",AND($JA43&lt;&gt;"",$JA43&lt;&gt;" ",$IZ43&lt;&gt;"",$IZ43&lt;&gt;" ",JR43&lt;&gt;"",JR43&lt;&gt;" "),IF($JA43=$IZ43,JR43,JR43/VLOOKUP(_xlfn.CONCAT($JA43,"/",$IZ43),Currencies!$C$73:$D$955,2,FALSE))))</f>
        <v xml:space="preserve"> </v>
      </c>
      <c r="JP43" s="238"/>
      <c r="JQ43" s="238"/>
      <c r="JR43" s="372" t="s">
        <v>98</v>
      </c>
      <c r="JS43" s="25" t="str">
        <f>IFERROR(IF(OR($I43="",$N43=""),"",'Units of measurement'!$A$2),"")</f>
        <v>/container</v>
      </c>
      <c r="JT43" s="9" t="s">
        <v>2517</v>
      </c>
      <c r="JU43" s="238" t="str" cm="1">
        <f t="array" ref="JU43">IF(OR($I43="",$N43="")," ",_xlfn.IFS($JA43=""," ",$IZ43=""," ",JX43=""," ",JX43=" "," ",AND($JA43&lt;&gt;"",$JA43&lt;&gt;" ",$IZ43&lt;&gt;"",$IZ43&lt;&gt;" ",JX43&lt;&gt;"",JX43&lt;&gt;" "),IF($JA43=$IZ43,JX43,JX43/VLOOKUP(_xlfn.CONCAT($JA43,"/",$IZ43),Currencies!$C$73:$D$955,2,FALSE))))</f>
        <v xml:space="preserve"> </v>
      </c>
      <c r="JV43" s="238"/>
      <c r="JW43" s="238"/>
      <c r="JX43" s="372" t="s">
        <v>98</v>
      </c>
      <c r="JY43" s="25" t="str">
        <f>IFERROR(IF(OR($I43="",$N43=""),"",'Units of measurement'!$A$2),"")</f>
        <v>/container</v>
      </c>
      <c r="JZ43" s="9" t="s">
        <v>2517</v>
      </c>
      <c r="KA43" s="238" t="str" cm="1">
        <f t="array" ref="KA43">IF(OR($I43="",$N43="")," ",_xlfn.IFS($JA43=""," ",$IZ43=""," ",KD43=""," ",KD43=" "," ",AND($JA43&lt;&gt;"",$JA43&lt;&gt;" ",$IZ43&lt;&gt;"",$IZ43&lt;&gt;" ",KD43&lt;&gt;"",KD43&lt;&gt;" "),IF($JA43=$IZ43,KD43,KD43/VLOOKUP(_xlfn.CONCAT($JA43,"/",$IZ43),Currencies!$C$73:$D$955,2,FALSE))))</f>
        <v xml:space="preserve"> </v>
      </c>
      <c r="KB43" s="238"/>
      <c r="KC43" s="238"/>
      <c r="KD43" s="372" t="s">
        <v>98</v>
      </c>
      <c r="KE43" s="25" t="str">
        <f>IFERROR(IF(OR($I43="",$N43=""),"",'Units of measurement'!$A$2),"")</f>
        <v>/container</v>
      </c>
      <c r="KF43" s="11" t="s">
        <v>2517</v>
      </c>
      <c r="KG43" s="254"/>
      <c r="KH43" s="254"/>
      <c r="KI43" s="378" t="s">
        <v>98</v>
      </c>
      <c r="KJ43" s="9" t="str">
        <f t="shared" ref="KJ43:KJ74" si="214">IFERROR(IF(OR($I43="",$N43=""),"",IF(AND(OR(KM43=" ",KM43=""),KP43="",KS43=""),"",IF(AND(KM43&lt;&gt;"",KP43&lt;&gt;"",KS43&lt;&gt;""),"✓","⚠"))),"")</f>
        <v/>
      </c>
      <c r="KK43" s="252"/>
      <c r="KL43" s="252"/>
      <c r="KM43" s="8" t="s">
        <v>98</v>
      </c>
      <c r="KN43" s="256"/>
      <c r="KO43" s="256"/>
      <c r="KP43" s="164"/>
      <c r="KQ43" s="257"/>
      <c r="KR43" s="257"/>
      <c r="KS43" s="17"/>
      <c r="KT43" s="9" t="str">
        <f t="shared" ref="KT43:KT74" si="215">IFERROR(IF(OR($I43="",$N43=""),"",IF(AND(OR(KW43=" ",KW43=""),KZ43="",LC43=""),"",IF(AND(KW43&lt;&gt;"",KZ43&lt;&gt;"",LC43&lt;&gt;""),"✓","⚠"))),"")</f>
        <v/>
      </c>
      <c r="KU43" s="252"/>
      <c r="KV43" s="252"/>
      <c r="KW43" s="8" t="s">
        <v>98</v>
      </c>
      <c r="KX43" s="256"/>
      <c r="KY43" s="256"/>
      <c r="KZ43" s="164"/>
      <c r="LA43" s="257"/>
      <c r="LB43" s="257"/>
      <c r="LC43" s="19"/>
      <c r="LD43" s="201" t="s">
        <v>279</v>
      </c>
      <c r="LE43" s="239" t="s">
        <v>99</v>
      </c>
      <c r="LF43" s="9" t="s">
        <v>2517</v>
      </c>
      <c r="LG43" s="238" t="str" cm="1">
        <f t="array" ref="LG43">IF(OR($I43="",$N43="")," ",_xlfn.IFS($AH43=""," ",$AG43=""," ",LL43=""," ",LL43=" "," ",AND($AH43&lt;&gt;"",$AH43&lt;&gt;" ",$AG43&lt;&gt;"",$AG43&lt;&gt;" ",LL43&lt;&gt;"",LL43&lt;&gt;" "),IF($AH43=$AG43,SUM(LL43,IF(OR(LK43="",LK43=" ",LJ43="Included"),0,LK43)),SUM(LL43,IF(OR(LK43="",LK43=" ",LJ43="Included"),0,LK43))/VLOOKUP(_xlfn.CONCAT($AH43,"/",$AG43),Currencies!$C$73:$D$955,2,FALSE))))</f>
        <v xml:space="preserve"> </v>
      </c>
      <c r="LH43" s="238"/>
      <c r="LI43" s="262"/>
      <c r="LJ43" s="379"/>
      <c r="LK43" s="333" t="s">
        <v>98</v>
      </c>
      <c r="LL43" s="380" t="s">
        <v>98</v>
      </c>
      <c r="LM43" s="25" t="str">
        <f>IFERROR(IF(OR($I43="",$N43=""),"",'Units of measurement'!$A$2),"")</f>
        <v>/container</v>
      </c>
      <c r="LN43" s="253"/>
      <c r="LO43" s="253"/>
      <c r="LP43" s="376"/>
      <c r="LQ43" s="170"/>
      <c r="LR43" s="170"/>
      <c r="LS43" s="381" t="s">
        <v>98</v>
      </c>
    </row>
    <row r="44" spans="1:331" ht="15" hidden="1" customHeight="1" x14ac:dyDescent="0.2">
      <c r="A44" s="46">
        <v>1293</v>
      </c>
      <c r="B44" s="250">
        <f>ROW()</f>
        <v>44</v>
      </c>
      <c r="C44" s="41" t="s">
        <v>2536</v>
      </c>
      <c r="D44" s="47" t="s">
        <v>2524</v>
      </c>
      <c r="E44" s="41" t="s">
        <v>2527</v>
      </c>
      <c r="F44" s="55" t="s">
        <v>2285</v>
      </c>
      <c r="G44" s="42" t="s">
        <v>2509</v>
      </c>
      <c r="H44" s="43" t="s">
        <v>2514</v>
      </c>
      <c r="I44" s="353" t="s">
        <v>488</v>
      </c>
      <c r="J44" s="357" t="s">
        <v>2553</v>
      </c>
      <c r="K44" s="47" t="s">
        <v>2294</v>
      </c>
      <c r="L44" s="48" t="s">
        <v>2322</v>
      </c>
      <c r="M44" s="49" t="s">
        <v>172</v>
      </c>
      <c r="N44" s="356" t="s">
        <v>277</v>
      </c>
      <c r="O44" s="357" t="s">
        <v>2468</v>
      </c>
      <c r="P44" s="47" t="s">
        <v>2349</v>
      </c>
      <c r="Q44" s="48" t="s">
        <v>2407</v>
      </c>
      <c r="R44" s="51" t="s">
        <v>2206</v>
      </c>
      <c r="S44" s="52">
        <v>25</v>
      </c>
      <c r="T44" s="53">
        <f>IFERROR(IF(OR(R44="",S44=""),"",('FCL (No min.)'!S44*VLOOKUP('FCL (No min.)'!R44,containertype_table[#All],2,FALSE))),"")</f>
        <v>50</v>
      </c>
      <c r="U44" s="56">
        <v>22000</v>
      </c>
      <c r="V44" s="55" t="s">
        <v>2497</v>
      </c>
      <c r="W44" s="248" t="s">
        <v>104</v>
      </c>
      <c r="X44" s="337" t="s">
        <v>104</v>
      </c>
      <c r="Y44" s="248"/>
      <c r="Z44" s="248"/>
      <c r="AA44" s="248"/>
      <c r="AB44" s="248"/>
      <c r="AC44" s="248"/>
      <c r="AD44" s="248"/>
      <c r="AE44" s="248"/>
      <c r="AF44" s="248"/>
      <c r="AG44" s="201" t="s">
        <v>99</v>
      </c>
      <c r="AH44" s="239" t="s">
        <v>99</v>
      </c>
      <c r="AI44" s="9" t="s">
        <v>2517</v>
      </c>
      <c r="AJ44" s="238" t="str" cm="1">
        <f t="array" ref="AJ44">IF(OR($I44="",$N44="")," ",_xlfn.IFS($AH44=""," ",$AG44=""," ",AO44=""," ",AO44=" "," ",AND($AH44&lt;&gt;"",$AH44&lt;&gt;" ",$AG44&lt;&gt;"",$AG44&lt;&gt;" ",AO44&lt;&gt;"",AO44&lt;&gt;" "),IF($AH44=$AG44,SUM(AO44,IF(OR(AN44="",AN44=" ",AM44="Included"),0,AN44)),VLOOKUP(_xlfn.CONCAT($AG44,"/",$AH44),Currencies!$C$73:$D$955,2,FALSE)*SUM(AO44,IF(OR(AN44="",AN44=" ",AM44="Included"),0,AN44)))))</f>
        <v xml:space="preserve"> </v>
      </c>
      <c r="AK44" s="238"/>
      <c r="AL44" s="262"/>
      <c r="AM44" s="358"/>
      <c r="AN44" s="333" t="s">
        <v>98</v>
      </c>
      <c r="AO44" s="359" t="s">
        <v>98</v>
      </c>
      <c r="AP44" s="25" t="str">
        <f>IFERROR(IF(OR($I44="",$N44=""),"",'Units of measurement'!$A$2),"")</f>
        <v>/container</v>
      </c>
      <c r="AQ44" s="253"/>
      <c r="AR44" s="253"/>
      <c r="AS44" s="360"/>
      <c r="AT44" s="170"/>
      <c r="AU44" s="170"/>
      <c r="AV44" s="361" t="s">
        <v>98</v>
      </c>
      <c r="AW44" s="201" t="s">
        <v>99</v>
      </c>
      <c r="AX44" s="239" t="s">
        <v>99</v>
      </c>
      <c r="AY44" s="9" t="s">
        <v>2517</v>
      </c>
      <c r="AZ44" s="238" t="str" cm="1">
        <f t="array" ref="AZ44">IF(OR($I44="",$N44="")," ",_xlfn.IFS($AX44=""," ",$AW44=""," ",BC44=""," ",BC44=" "," ",AND($AX44&lt;&gt;"",$AX44&lt;&gt;" ",$AW44&lt;&gt;"",$AW44&lt;&gt;" ",BC44&lt;&gt;"",BC44&lt;&gt;" "),IF($AX44=$AW44,BC44,BC44/VLOOKUP(_xlfn.CONCAT($AX44,"/",$AW44),Currencies!$C$73:$D$955,2,FALSE))))</f>
        <v xml:space="preserve"> </v>
      </c>
      <c r="BA44" s="238"/>
      <c r="BB44" s="238"/>
      <c r="BC44" s="362" t="s">
        <v>98</v>
      </c>
      <c r="BD44" s="25" t="str">
        <f>IFERROR(IF(OR($I44="",$N44=""),"",'Units of measurement'!$A$2),"")</f>
        <v>/container</v>
      </c>
      <c r="BE44" s="9" t="s">
        <v>2517</v>
      </c>
      <c r="BF44" s="238" t="str" cm="1">
        <f t="array" ref="BF44">IF(OR($I44="",$N44="")," ",_xlfn.IFS($AX44=""," ",$AW44=""," ",BI44=""," ",BI44=" "," ",AND($AX44&lt;&gt;"",$AX44&lt;&gt;" ",$AW44&lt;&gt;"",$AW44&lt;&gt;" ",BI44&lt;&gt;"",BI44&lt;&gt;" "),IF($AX44=$AW44,BI44,BI44/VLOOKUP(_xlfn.CONCAT($AX44,"/",$AW44),Currencies!$C$73:$D$955,2,FALSE))))</f>
        <v xml:space="preserve"> </v>
      </c>
      <c r="BG44" s="238"/>
      <c r="BH44" s="238"/>
      <c r="BI44" s="362" t="s">
        <v>98</v>
      </c>
      <c r="BJ44" s="25" t="str">
        <f>IFERROR(IF(OR($I44="",$N44=""),"",'Units of measurement'!$A$2),"")</f>
        <v>/container</v>
      </c>
      <c r="BK44" s="9" t="s">
        <v>2517</v>
      </c>
      <c r="BL44" s="238" t="str" cm="1">
        <f t="array" ref="BL44">IF(OR($I44="",$N44="")," ",_xlfn.IFS($AX44=""," ",$AW44=""," ",BO44=""," ",BO44=" "," ",AND($AX44&lt;&gt;"",$AX44&lt;&gt;" ",$AW44&lt;&gt;"",$AW44&lt;&gt;" ",BO44&lt;&gt;"",BO44&lt;&gt;" "),IF($AX44=$AW44,BO44,BO44/VLOOKUP(_xlfn.CONCAT($AX44,"/",$AW44),Currencies!$C$73:$D$955,2,FALSE))))</f>
        <v xml:space="preserve"> </v>
      </c>
      <c r="BM44" s="238"/>
      <c r="BN44" s="238"/>
      <c r="BO44" s="362" t="s">
        <v>98</v>
      </c>
      <c r="BP44" s="25" t="str">
        <f>IFERROR(IF(OR($I44="",$N44=""),"",'Units of measurement'!$A$2),"")</f>
        <v>/container</v>
      </c>
      <c r="BQ44" s="9" t="s">
        <v>2517</v>
      </c>
      <c r="BR44" s="238" t="str" cm="1">
        <f t="array" ref="BR44">IF(OR($I44="",$N44="")," ",_xlfn.IFS($AX44=""," ",$AW44=""," ",BU44=""," ",BU44=" "," ",AND($AX44&lt;&gt;"",$AX44&lt;&gt;" ",$AW44&lt;&gt;"",$AW44&lt;&gt;" ",BU44&lt;&gt;"",BU44&lt;&gt;" "),IF($AX44=$AW44,BU44,BU44/VLOOKUP(_xlfn.CONCAT($AX44,"/",$AW44),Currencies!$C$73:$D$955,2,FALSE))))</f>
        <v xml:space="preserve"> </v>
      </c>
      <c r="BS44" s="238"/>
      <c r="BT44" s="238"/>
      <c r="BU44" s="362" t="s">
        <v>98</v>
      </c>
      <c r="BV44" s="25" t="str">
        <f>IFERROR(IF(OR($I44="",$N44=""),"",'Units of measurement'!$A$2),"")</f>
        <v>/container</v>
      </c>
      <c r="BW44" s="9" t="s">
        <v>2517</v>
      </c>
      <c r="BX44" s="238" t="str" cm="1">
        <f t="array" ref="BX44">IF(OR($I44="",$N44="")," ",_xlfn.IFS($AX44=""," ",$AW44=""," ",CA44=""," ",CA44=" "," ",AND($AX44&lt;&gt;"",$AX44&lt;&gt;" ",$AW44&lt;&gt;"",$AW44&lt;&gt;" ",CA44&lt;&gt;"",CA44&lt;&gt;" "),IF($AX44=$AW44,CA44,CA44/VLOOKUP(_xlfn.CONCAT($AX44,"/",$AW44),Currencies!$C$73:$D$955,2,FALSE))))</f>
        <v xml:space="preserve"> </v>
      </c>
      <c r="BY44" s="238"/>
      <c r="BZ44" s="238"/>
      <c r="CA44" s="362" t="s">
        <v>98</v>
      </c>
      <c r="CB44" s="25" t="str">
        <f>IFERROR(IF(OR($I44="",$N44=""),"",'Units of measurement'!$A$2),"")</f>
        <v>/container</v>
      </c>
      <c r="CC44" s="9" t="s">
        <v>2517</v>
      </c>
      <c r="CD44" s="238" t="str" cm="1">
        <f t="array" ref="CD44">IF(OR($I44="",$N44="")," ",_xlfn.IFS($AX44=""," ",$AW44=""," ",CG44=""," ",CG44=" "," ",AND($AX44&lt;&gt;"",$AX44&lt;&gt;" ",$AW44&lt;&gt;"",$AW44&lt;&gt;" ",CG44&lt;&gt;"",CG44&lt;&gt;" "),IF($AX44=$AW44,CG44,CG44/VLOOKUP(_xlfn.CONCAT($AX44,"/",$AW44),Currencies!$C$73:$D$955,2,FALSE))))</f>
        <v xml:space="preserve"> </v>
      </c>
      <c r="CE44" s="238"/>
      <c r="CF44" s="238"/>
      <c r="CG44" s="362" t="s">
        <v>98</v>
      </c>
      <c r="CH44" s="25" t="str">
        <f>IFERROR(IF(OR($I44="",$N44=""),"",'Units of measurement'!$A$2),"")</f>
        <v>/container</v>
      </c>
      <c r="CI44" s="9" t="s">
        <v>2517</v>
      </c>
      <c r="CJ44" s="238" t="str" cm="1">
        <f t="array" ref="CJ44">IF(OR($I44="",$N44="")," ",_xlfn.IFS($AX44=""," ",$AW44=""," ",CM44=""," ",CM44=" "," ",AND($AX44&lt;&gt;"",$AX44&lt;&gt;" ",$AW44&lt;&gt;"",$AW44&lt;&gt;" ",CM44&lt;&gt;"",CM44&lt;&gt;" "),IF($AX44=$AW44,CM44,CM44/VLOOKUP(_xlfn.CONCAT($AX44,"/",$AW44),Currencies!$C$73:$D$955,2,FALSE))))</f>
        <v xml:space="preserve"> </v>
      </c>
      <c r="CK44" s="238"/>
      <c r="CL44" s="238"/>
      <c r="CM44" s="362" t="s">
        <v>98</v>
      </c>
      <c r="CN44" s="25" t="str">
        <f>IFERROR(IF(OR($I44="",$N44=""),"",'Units of measurement'!$A$2),"")</f>
        <v>/container</v>
      </c>
      <c r="CO44" s="253"/>
      <c r="CP44" s="253"/>
      <c r="CQ44" s="194"/>
      <c r="CR44" s="9" t="s">
        <v>2517</v>
      </c>
      <c r="CS44" s="238" t="str" cm="1">
        <f t="array" ref="CS44">IF(OR($I44="",$N44="")," ",_xlfn.IFS($AX44=""," ",$AW44=""," ",CV44=""," ",CV44=" "," ",AND($AX44&lt;&gt;"",$AX44&lt;&gt;" ",$AW44&lt;&gt;"",$AW44&lt;&gt;" ",CV44&lt;&gt;"",CV44&lt;&gt;" "),IF($AX44=$AW44,CV44,CV44/VLOOKUP(_xlfn.CONCAT($AX44,"/",$AW44),Currencies!$C$73:$D$955,2,FALSE))))</f>
        <v xml:space="preserve"> </v>
      </c>
      <c r="CT44" s="238"/>
      <c r="CU44" s="238"/>
      <c r="CV44" s="362" t="s">
        <v>98</v>
      </c>
      <c r="CW44" s="25" t="str">
        <f>IFERROR(IF(OR($I44="",$N44=""),"",'Units of measurement'!$A$2),"")</f>
        <v>/container</v>
      </c>
      <c r="CX44" s="11" t="s">
        <v>2517</v>
      </c>
      <c r="CY44" s="254"/>
      <c r="CZ44" s="254"/>
      <c r="DA44" s="363" t="s">
        <v>98</v>
      </c>
      <c r="DB44" s="9" t="str">
        <f t="shared" si="205"/>
        <v/>
      </c>
      <c r="DC44" s="252"/>
      <c r="DD44" s="252"/>
      <c r="DE44" s="362" t="s">
        <v>98</v>
      </c>
      <c r="DF44" s="256"/>
      <c r="DG44" s="256"/>
      <c r="DH44" s="375"/>
      <c r="DI44" s="257"/>
      <c r="DJ44" s="257"/>
      <c r="DK44" s="376"/>
      <c r="DL44" s="9" t="str">
        <f t="shared" si="206"/>
        <v/>
      </c>
      <c r="DM44" s="252"/>
      <c r="DN44" s="252"/>
      <c r="DO44" s="362" t="s">
        <v>98</v>
      </c>
      <c r="DP44" s="256"/>
      <c r="DQ44" s="256"/>
      <c r="DR44" s="375"/>
      <c r="DS44" s="257"/>
      <c r="DT44" s="257"/>
      <c r="DU44" s="376"/>
      <c r="DV44" s="201" t="str">
        <f t="shared" si="207"/>
        <v>USD</v>
      </c>
      <c r="DW44" s="239" t="s">
        <v>99</v>
      </c>
      <c r="DX44" s="11" t="str">
        <f t="shared" ref="DX44:DX74" si="216">IFERROR(IF(OR($I44="",$N44=""),"",IF(OR(EA44=" ",EA44=""),"⚠","✓")),"")</f>
        <v>⚠</v>
      </c>
      <c r="DY44" s="254"/>
      <c r="DZ44" s="254"/>
      <c r="EA44" s="15"/>
      <c r="EB44" s="11" t="str">
        <f t="shared" ref="EB44:EB74" si="217">IFERROR(IF(OR($I44="",$N44=""),"",IF(OR(EE44=" ",EE44=""),"⚠","✓")),"")</f>
        <v>⚠</v>
      </c>
      <c r="EC44" s="254"/>
      <c r="ED44" s="254"/>
      <c r="EE44" s="16"/>
      <c r="EF44" s="9" t="str">
        <f t="shared" ref="EF44:EF74" si="218">IFERROR(IF(OR($I44="",$N44=""),"",IF(OR(AND(EI44="",EL44="",EO44=""),AND(EI44="",OR(EL44&lt;&gt;"",EO44&lt;&gt;""))),"⚠","✓")),"")</f>
        <v>⚠</v>
      </c>
      <c r="EG44" s="252"/>
      <c r="EH44" s="252"/>
      <c r="EI44" s="33"/>
      <c r="EJ44" s="33"/>
      <c r="EK44" s="33"/>
      <c r="EL44" s="33"/>
      <c r="EM44" s="14"/>
      <c r="EN44" s="14"/>
      <c r="EO44" s="35"/>
      <c r="EP44" s="11" t="str">
        <f t="shared" ref="EP44:EP74" si="219">IFERROR(IF(OR($I44="",$N44=""),"",IF(OR(ES44=" ",ES44=""),"⚠",IF(ISERROR(IF(OR(ET44&lt;ES44,ET44=0,ES44=0),"!","✓")),"✓",IF(OR(ET44&lt;ES44,ES44=0),"!","✓")))),"")</f>
        <v>⚠</v>
      </c>
      <c r="EQ44" s="254"/>
      <c r="ER44" s="254"/>
      <c r="ES44" s="12" t="s">
        <v>98</v>
      </c>
      <c r="ET44" s="199">
        <v>34</v>
      </c>
      <c r="EU44" s="9" t="str">
        <f t="shared" ref="EU44:EU74" si="220">IFERROR(IF(OR($I44="",$L44=""),"",IF(OR(EX44=" ",EX44=""),"⚠","✓")),"")</f>
        <v>⚠</v>
      </c>
      <c r="EV44" s="259"/>
      <c r="EW44" s="259"/>
      <c r="EX44" s="166" t="s">
        <v>98</v>
      </c>
      <c r="EY44" s="9" t="str">
        <f t="shared" ref="EY44:EY74" si="221">IFERROR(IF(OR($I44="",$L44=""),"",IF(AND(FB44="Direct",FE44="",FH44=""),"✓",IF(AND(FB44="Direct",OR(FE44&lt;&gt;"",FH44&lt;&gt;"",AND(FE44="",FH44&lt;&gt;""))),"⚠",IF(AND(FB44="Transshipment",FE44&lt;&gt;""),"✓","⚠")))),"")</f>
        <v>⚠</v>
      </c>
      <c r="EZ44" s="254"/>
      <c r="FA44" s="254"/>
      <c r="FB44" s="23"/>
      <c r="FC44" s="260"/>
      <c r="FD44" s="260"/>
      <c r="FE44" s="29"/>
      <c r="FF44" s="29"/>
      <c r="FG44" s="29"/>
      <c r="FH44" s="29"/>
      <c r="FI44" s="200" t="s">
        <v>100</v>
      </c>
      <c r="FJ44" s="9" t="str">
        <f t="shared" ref="FJ44:FJ74" si="222">IFERROR(IF(OR($I44="",$L44=""),"",IF(OR(FM44=" ",FM44="", FM44&lt;SUM(FN44:FO44)),"⚠","✓")),"")</f>
        <v>⚠</v>
      </c>
      <c r="FK44" s="259"/>
      <c r="FL44" s="259"/>
      <c r="FM44" s="12" t="s">
        <v>98</v>
      </c>
      <c r="FN44" s="26" t="s">
        <v>98</v>
      </c>
      <c r="FO44" s="28" t="s">
        <v>98</v>
      </c>
      <c r="FP44" s="339">
        <v>10</v>
      </c>
      <c r="FQ44" s="339">
        <v>7</v>
      </c>
      <c r="FR44" s="9" t="str">
        <f t="shared" si="97"/>
        <v>⚠</v>
      </c>
      <c r="FS44" s="238" t="str" cm="1">
        <f t="array" ref="FS44">IF(OR($I44="",$N44="")," ",_xlfn.IFS($DW44=""," ",$DV44=""," ",FV44=""," ",FV44=" "," ",AND($DW44&lt;&gt;"",$DW44&lt;&gt;" ",$DV44&lt;&gt;"",$DV44&lt;&gt;" ",FV44&lt;&gt;"",FV44&lt;&gt;" "),IF($DW44=$DV44,FV44,FV44/VLOOKUP(_xlfn.CONCAT($DW44,"/",$DV44),Currencies!$C$73:$D$955,2,FALSE))))</f>
        <v xml:space="preserve"> </v>
      </c>
      <c r="FT44" s="238"/>
      <c r="FU44" s="238"/>
      <c r="FV44" s="8" t="s">
        <v>98</v>
      </c>
      <c r="FW44" s="25" t="s">
        <v>2549</v>
      </c>
      <c r="FX44" s="9" t="str">
        <f t="shared" ref="FX44:FX74" si="223">IFERROR(IF(OR($I44="",$L44=""),"",IF(OR(GA44=" ",GA44="", GA44&lt;SUM(GB44:GC44)),"⚠","✓")),"")</f>
        <v>⚠</v>
      </c>
      <c r="FY44" s="259"/>
      <c r="FZ44" s="259"/>
      <c r="GA44" s="12" t="s">
        <v>98</v>
      </c>
      <c r="GB44" s="26" t="s">
        <v>98</v>
      </c>
      <c r="GC44" s="28" t="s">
        <v>98</v>
      </c>
      <c r="GD44" s="339">
        <v>11</v>
      </c>
      <c r="GE44" s="339">
        <v>10</v>
      </c>
      <c r="GF44" s="9" t="str">
        <f t="shared" si="103"/>
        <v>⚠</v>
      </c>
      <c r="GG44" s="238" t="str" cm="1">
        <f t="array" ref="GG44">IF(OR($I44="",$N44="")," ",_xlfn.IFS($DW44=""," ",$DV44=""," ",GJ44=""," ",GJ44=" "," ",AND($DW44&lt;&gt;"",$DW44&lt;&gt;" ",$DV44&lt;&gt;"",$DV44&lt;&gt;" ",GJ44&lt;&gt;"",GJ44&lt;&gt;" "),IF($DW44=$DV44,GJ44,GJ44/VLOOKUP(_xlfn.CONCAT($DW44,"/",$DV44),Currencies!$C$73:$D$955,2,FALSE))))</f>
        <v xml:space="preserve"> </v>
      </c>
      <c r="GH44" s="238"/>
      <c r="GI44" s="238"/>
      <c r="GJ44" s="8" t="s">
        <v>98</v>
      </c>
      <c r="GK44" s="25" t="s">
        <v>2549</v>
      </c>
      <c r="GL44" s="11" t="str">
        <f t="shared" ref="GL44:GL74" si="224">IFERROR(IF(OR($I44="",$N44=""),"",IF(OR(GP44=" ",GP44="",GQ44="",GT44="",GT44=" ",GW44="",GW44=" "),"⚠",IF(GP44=0,"!","✓"))),"")</f>
        <v>⚠</v>
      </c>
      <c r="GM44" s="238" t="str" cm="1">
        <f t="array" ref="GM44">IF(OR($I44="",$N44="")," ",_xlfn.IFS($DW44=""," ",$DV44=""," ",GP44=""," ",GP44=" "," ",AND($DW44&lt;&gt;"",$DW44&lt;&gt;" ",$DV44&lt;&gt;"",$DV44&lt;&gt;" ",GP44&lt;&gt;"",GP44&lt;&gt;" "),IF($DW44=$DV44,GP44,GP44/VLOOKUP(_xlfn.CONCAT($DW44,"/",$DV44),Currencies!$C$73:$D$955,2,FALSE))))</f>
        <v xml:space="preserve"> </v>
      </c>
      <c r="GN44" s="238"/>
      <c r="GO44" s="238"/>
      <c r="GP44" s="8" t="s">
        <v>98</v>
      </c>
      <c r="GQ44" s="25" t="str">
        <f>IFERROR(IF(OR($I44="",$N44=""),"",'Units of measurement'!$A$2),"")</f>
        <v>/container</v>
      </c>
      <c r="GR44" s="253"/>
      <c r="GS44" s="253"/>
      <c r="GT44" s="31" t="s">
        <v>98</v>
      </c>
      <c r="GU44" s="261"/>
      <c r="GV44" s="261"/>
      <c r="GW44" s="32" t="s">
        <v>98</v>
      </c>
      <c r="GX44" s="11" t="str">
        <f t="shared" ref="GX44:GX74" si="225">IFERROR(IF(OR($I44="",$N44=""),"",IF(OR(HB44="",AND(HB44&lt;&gt;"Included",OR(HE44=" ",HE44="",HH44="",HK44="",HK44=" ",HN44="",HN44=" "))),"⚠",IF(HE44=0,"!","✓"))),"")</f>
        <v>⚠</v>
      </c>
      <c r="GY44" s="238" t="str" cm="1">
        <f t="array" ref="GY44">IF(OR($I44="",$N44="")," ",_xlfn.IFS($DW44=""," ",$DV44=""," ",HE44=""," ",HE44=" "," ",AND($DW44&lt;&gt;"",$DW44&lt;&gt;" ",$DV44&lt;&gt;"",$DV44&lt;&gt;" ",HE44&lt;&gt;"",HE44&lt;&gt;" "),IF($DW44=$DV44,HE44,HE44/VLOOKUP(_xlfn.CONCAT($DW44,"/",$DV44),Currencies!$C$73:$D$955,2,FALSE))))</f>
        <v xml:space="preserve"> </v>
      </c>
      <c r="GZ44" s="262"/>
      <c r="HA44" s="262"/>
      <c r="HB44" s="15"/>
      <c r="HC44" s="15"/>
      <c r="HD44" s="15"/>
      <c r="HE44" s="8" t="s">
        <v>98</v>
      </c>
      <c r="HF44" s="255"/>
      <c r="HG44" s="255"/>
      <c r="HH44" s="25" t="str">
        <f>IFERROR(IF(OR($I44="",$N44=""),"",'Units of measurement'!$A$2),"")</f>
        <v>/container</v>
      </c>
      <c r="HI44" s="253"/>
      <c r="HJ44" s="253"/>
      <c r="HK44" s="31" t="str">
        <f t="shared" si="208"/>
        <v xml:space="preserve"> </v>
      </c>
      <c r="HL44" s="261"/>
      <c r="HM44" s="261"/>
      <c r="HN44" s="32" t="str">
        <f t="shared" si="209"/>
        <v xml:space="preserve"> </v>
      </c>
      <c r="HO44" s="11" t="str">
        <f t="shared" ref="HO44:HO74" si="226">IFERROR(IF(OR($I44="",$N44=""),"",IF(OR(HS44="",AND(HS44&lt;&gt;"Included",OR(HV44=" ",HV44="",HY44="",IB44="",IB44=" ",IE44="",IE44=" "))),"⚠",IF(HV44=0,"!","✓"))),"")</f>
        <v>⚠</v>
      </c>
      <c r="HP44" s="238" t="str" cm="1">
        <f t="array" ref="HP44">IF(OR($I44="",$N44="")," ",_xlfn.IFS($DW44=""," ",$DV44=""," ",HV44=""," ",HV44=" "," ",AND($DW44&lt;&gt;"",$DW44&lt;&gt;" ",$DV44&lt;&gt;"",$DV44&lt;&gt;" ",HV44&lt;&gt;"",HV44&lt;&gt;" "),IF($DW44=$DV44,HV44,HV44/VLOOKUP(_xlfn.CONCAT($DW44,"/",$DV44),Currencies!$C$73:$D$955,2,FALSE))))</f>
        <v xml:space="preserve"> </v>
      </c>
      <c r="HQ44" s="262"/>
      <c r="HR44" s="262"/>
      <c r="HS44" s="15"/>
      <c r="HT44" s="15"/>
      <c r="HU44" s="15"/>
      <c r="HV44" s="8" t="s">
        <v>98</v>
      </c>
      <c r="HW44" s="255"/>
      <c r="HX44" s="255"/>
      <c r="HY44" s="25" t="str">
        <f>IFERROR(IF(OR($I44="",$N44=""),"",'Units of measurement'!$A$2),"")</f>
        <v>/container</v>
      </c>
      <c r="HZ44" s="253"/>
      <c r="IA44" s="253"/>
      <c r="IB44" s="31" t="str">
        <f t="shared" si="210"/>
        <v xml:space="preserve"> </v>
      </c>
      <c r="IC44" s="261"/>
      <c r="ID44" s="261"/>
      <c r="IE44" s="32" t="str">
        <f t="shared" si="211"/>
        <v xml:space="preserve"> </v>
      </c>
      <c r="IF44" s="9" t="str">
        <f t="shared" si="212"/>
        <v/>
      </c>
      <c r="IG44" s="252"/>
      <c r="IH44" s="252"/>
      <c r="II44" s="8" t="s">
        <v>98</v>
      </c>
      <c r="IJ44" s="256"/>
      <c r="IK44" s="256"/>
      <c r="IL44" s="164"/>
      <c r="IM44" s="257"/>
      <c r="IN44" s="257"/>
      <c r="IO44" s="17"/>
      <c r="IP44" s="9" t="str">
        <f t="shared" si="213"/>
        <v/>
      </c>
      <c r="IQ44" s="252"/>
      <c r="IR44" s="252"/>
      <c r="IS44" s="8" t="s">
        <v>98</v>
      </c>
      <c r="IT44" s="256"/>
      <c r="IU44" s="256"/>
      <c r="IV44" s="164"/>
      <c r="IW44" s="257"/>
      <c r="IX44" s="257"/>
      <c r="IY44" s="19"/>
      <c r="IZ44" s="201" t="s">
        <v>279</v>
      </c>
      <c r="JA44" s="239" t="s">
        <v>99</v>
      </c>
      <c r="JB44" s="9" t="str">
        <f t="shared" ref="JB44:JB74" si="227">IFERROR(IF(OR($I44="",$N44=""),"",IF(OR(JF44=" ",JF44="",JG44=""),"⚠",IF(JF44=0,"!","✓"))),"")</f>
        <v>⚠</v>
      </c>
      <c r="JC44" s="238" t="str" cm="1">
        <f t="array" ref="JC44">IF(OR($I44="",$N44="")," ",_xlfn.IFS($JA44=""," ",$IZ44=""," ",JF44=""," ",JF44=" "," ",AND($JA44&lt;&gt;"",$JA44&lt;&gt;" ",$IZ44&lt;&gt;"",$IZ44&lt;&gt;" ",JF44&lt;&gt;"",JF44&lt;&gt;" "),IF($JA44=$IZ44,JF44,JF44/VLOOKUP(_xlfn.CONCAT($JA44,"/",$IZ44),Currencies!$C$73:$D$955,2,FALSE))))</f>
        <v xml:space="preserve"> </v>
      </c>
      <c r="JD44" s="238"/>
      <c r="JE44" s="238"/>
      <c r="JF44" s="8" t="s">
        <v>98</v>
      </c>
      <c r="JG44" s="25" t="str">
        <f>IFERROR(IF(OR($I44="",$N44=""),"",'Units of measurement'!$A$2),"")</f>
        <v>/container</v>
      </c>
      <c r="JH44" s="9" t="str">
        <f t="shared" ref="JH44:JH73" si="228">IFERROR(IF(OR($I44="",$N44=""),"",IF(OR(JL44=" ",JL44="",JM44=""),"⚠",IF(JL44=0,"!","✓"))),"")</f>
        <v>⚠</v>
      </c>
      <c r="JI44" s="238" t="str" cm="1">
        <f t="array" ref="JI44">IF(OR($I44="",$N44="")," ",_xlfn.IFS($JA44=""," ",$IZ44=""," ",JL44=""," ",JL44=" "," ",AND($JA44&lt;&gt;"",$JA44&lt;&gt;" ",$IZ44&lt;&gt;"",$IZ44&lt;&gt;" ",JL44&lt;&gt;"",JL44&lt;&gt;" "),IF($JA44=$IZ44,JL44,JL44/VLOOKUP(_xlfn.CONCAT($JA44,"/",$IZ44),Currencies!$C$73:$D$955,2,FALSE))))</f>
        <v xml:space="preserve"> </v>
      </c>
      <c r="JJ44" s="238"/>
      <c r="JK44" s="238"/>
      <c r="JL44" s="8" t="s">
        <v>98</v>
      </c>
      <c r="JM44" s="25" t="str">
        <f>IFERROR(IF(OR($I44="",$N44=""),"",'Units of measurement'!$A$2),"")</f>
        <v>/container</v>
      </c>
      <c r="JN44" s="9" t="str">
        <f t="shared" ref="JN44:JN73" si="229">IFERROR(IF(OR($I44="",$N44=""),"",IF(OR(JR44=" ",JR44="",JS44=""),"⚠",IF(JR44=0,"!","✓"))),"")</f>
        <v>⚠</v>
      </c>
      <c r="JO44" s="238" t="str" cm="1">
        <f t="array" ref="JO44">IF(OR($I44="",$N44="")," ",_xlfn.IFS($JA44=""," ",$IZ44=""," ",JR44=""," ",JR44=" "," ",AND($JA44&lt;&gt;"",$JA44&lt;&gt;" ",$IZ44&lt;&gt;"",$IZ44&lt;&gt;" ",JR44&lt;&gt;"",JR44&lt;&gt;" "),IF($JA44=$IZ44,JR44,JR44/VLOOKUP(_xlfn.CONCAT($JA44,"/",$IZ44),Currencies!$C$73:$D$955,2,FALSE))))</f>
        <v xml:space="preserve"> </v>
      </c>
      <c r="JP44" s="238"/>
      <c r="JQ44" s="238"/>
      <c r="JR44" s="8" t="s">
        <v>98</v>
      </c>
      <c r="JS44" s="25" t="str">
        <f>IFERROR(IF(OR($I44="",$N44=""),"",'Units of measurement'!$A$2),"")</f>
        <v>/container</v>
      </c>
      <c r="JT44" s="9" t="str">
        <f t="shared" ref="JT44:JT73" si="230">IFERROR(IF(OR($I44="",$N44=""),"",IF(OR(JX44=" ",JX44="",JY44=""),"⚠",IF(JX44=0,"!","✓"))),"")</f>
        <v>⚠</v>
      </c>
      <c r="JU44" s="238" t="str" cm="1">
        <f t="array" ref="JU44">IF(OR($I44="",$N44="")," ",_xlfn.IFS($JA44=""," ",$IZ44=""," ",JX44=""," ",JX44=" "," ",AND($JA44&lt;&gt;"",$JA44&lt;&gt;" ",$IZ44&lt;&gt;"",$IZ44&lt;&gt;" ",JX44&lt;&gt;"",JX44&lt;&gt;" "),IF($JA44=$IZ44,JX44,JX44/VLOOKUP(_xlfn.CONCAT($JA44,"/",$IZ44),Currencies!$C$73:$D$955,2,FALSE))))</f>
        <v xml:space="preserve"> </v>
      </c>
      <c r="JV44" s="238"/>
      <c r="JW44" s="238"/>
      <c r="JX44" s="8" t="s">
        <v>98</v>
      </c>
      <c r="JY44" s="25" t="str">
        <f>IFERROR(IF(OR($I44="",$N44=""),"",'Units of measurement'!$A$2),"")</f>
        <v>/container</v>
      </c>
      <c r="JZ44" s="9" t="str">
        <f t="shared" ref="JZ44:JZ73" si="231">IFERROR(IF(OR($I44="",$N44=""),"",IF(OR(KD44=" ",KD44="",KE44=""),"⚠",IF(KD44=0,"!","✓"))),"")</f>
        <v>⚠</v>
      </c>
      <c r="KA44" s="238" t="str" cm="1">
        <f t="array" ref="KA44">IF(OR($I44="",$N44="")," ",_xlfn.IFS($JA44=""," ",$IZ44=""," ",KD44=""," ",KD44=" "," ",AND($JA44&lt;&gt;"",$JA44&lt;&gt;" ",$IZ44&lt;&gt;"",$IZ44&lt;&gt;" ",KD44&lt;&gt;"",KD44&lt;&gt;" "),IF($JA44=$IZ44,KD44,KD44/VLOOKUP(_xlfn.CONCAT($JA44,"/",$IZ44),Currencies!$C$73:$D$955,2,FALSE))))</f>
        <v xml:space="preserve"> </v>
      </c>
      <c r="KB44" s="238"/>
      <c r="KC44" s="238"/>
      <c r="KD44" s="8" t="s">
        <v>98</v>
      </c>
      <c r="KE44" s="25" t="str">
        <f>IFERROR(IF(OR($I44="",$N44=""),"",'Units of measurement'!$A$2),"")</f>
        <v>/container</v>
      </c>
      <c r="KF44" s="11" t="str">
        <f t="shared" ref="KF44:KF73" si="232">IFERROR(IF(OR($I44="",$N44=""),"",IF(OR(KI44=" ",KI44=""),"⚠",IF(KI44=0,"!","✓"))),"")</f>
        <v>⚠</v>
      </c>
      <c r="KG44" s="254"/>
      <c r="KH44" s="254"/>
      <c r="KI44" s="10" t="s">
        <v>98</v>
      </c>
      <c r="KJ44" s="9" t="str">
        <f t="shared" si="214"/>
        <v/>
      </c>
      <c r="KK44" s="252"/>
      <c r="KL44" s="252"/>
      <c r="KM44" s="8" t="s">
        <v>98</v>
      </c>
      <c r="KN44" s="256"/>
      <c r="KO44" s="256"/>
      <c r="KP44" s="164"/>
      <c r="KQ44" s="257"/>
      <c r="KR44" s="257"/>
      <c r="KS44" s="17"/>
      <c r="KT44" s="9" t="str">
        <f t="shared" si="215"/>
        <v/>
      </c>
      <c r="KU44" s="252"/>
      <c r="KV44" s="252"/>
      <c r="KW44" s="8" t="s">
        <v>98</v>
      </c>
      <c r="KX44" s="256"/>
      <c r="KY44" s="256"/>
      <c r="KZ44" s="164"/>
      <c r="LA44" s="257"/>
      <c r="LB44" s="257"/>
      <c r="LC44" s="19"/>
      <c r="LD44" s="201" t="s">
        <v>279</v>
      </c>
      <c r="LE44" s="239" t="s">
        <v>99</v>
      </c>
      <c r="LF44" s="9" t="str">
        <f t="shared" ref="LF44:LF73" si="233">IFERROR(IF(OR($I44="",$N44=""),"",IF(OR(AND(LJ44="Subject to",OR(LK44="",LK44=" ")),LJ44="",LJ44=" ",LL44="",LL44=" ",LM44="",LM44=" ",LP44="",LP44=" ",LS44="",LS44=" "),"⚠",IF(OR(AND(LJ44="Subject to",LK44=0),LL44=0),"!","✓"))),"")</f>
        <v>⚠</v>
      </c>
      <c r="LG44" s="238" t="str" cm="1">
        <f t="array" ref="LG44">IF(OR($I44="",$N44="")," ",_xlfn.IFS($AH44=""," ",$AG44=""," ",LL44=""," ",LL44=" "," ",AND($AH44&lt;&gt;"",$AH44&lt;&gt;" ",$AG44&lt;&gt;"",$AG44&lt;&gt;" ",LL44&lt;&gt;"",LL44&lt;&gt;" "),IF($AH44=$AG44,SUM(LL44,IF(OR(LK44="",LK44=" ",LJ44="Included"),0,LK44)),SUM(LL44,IF(OR(LK44="",LK44=" ",LJ44="Included"),0,LK44))/VLOOKUP(_xlfn.CONCAT($AH44,"/",$AG44),Currencies!$C$73:$D$955,2,FALSE))))</f>
        <v xml:space="preserve"> </v>
      </c>
      <c r="LH44" s="238"/>
      <c r="LI44" s="262"/>
      <c r="LJ44" s="331"/>
      <c r="LK44" s="333" t="s">
        <v>98</v>
      </c>
      <c r="LL44" s="332" t="s">
        <v>98</v>
      </c>
      <c r="LM44" s="25" t="str">
        <f>IFERROR(IF(OR($I44="",$N44=""),"",'Units of measurement'!$A$2),"")</f>
        <v>/container</v>
      </c>
      <c r="LN44" s="253"/>
      <c r="LO44" s="253"/>
      <c r="LP44" s="17"/>
      <c r="LQ44" s="170"/>
      <c r="LR44" s="170"/>
      <c r="LS44" s="170" t="s">
        <v>98</v>
      </c>
    </row>
    <row r="45" spans="1:331" ht="15" hidden="1" customHeight="1" x14ac:dyDescent="0.2">
      <c r="A45" s="46">
        <v>1717</v>
      </c>
      <c r="B45" s="250">
        <f>ROW()</f>
        <v>45</v>
      </c>
      <c r="C45" s="41" t="s">
        <v>2536</v>
      </c>
      <c r="D45" s="47" t="s">
        <v>2524</v>
      </c>
      <c r="E45" s="41" t="s">
        <v>2527</v>
      </c>
      <c r="F45" s="55" t="s">
        <v>2284</v>
      </c>
      <c r="G45" s="42" t="s">
        <v>2510</v>
      </c>
      <c r="H45" s="43" t="s">
        <v>2514</v>
      </c>
      <c r="I45" s="353" t="s">
        <v>488</v>
      </c>
      <c r="J45" s="357" t="s">
        <v>2553</v>
      </c>
      <c r="K45" s="47" t="s">
        <v>2294</v>
      </c>
      <c r="L45" s="48" t="s">
        <v>2322</v>
      </c>
      <c r="M45" s="49" t="s">
        <v>172</v>
      </c>
      <c r="N45" s="356" t="s">
        <v>277</v>
      </c>
      <c r="O45" s="50" t="s">
        <v>2468</v>
      </c>
      <c r="P45" s="47" t="s">
        <v>2361</v>
      </c>
      <c r="Q45" s="48" t="s">
        <v>2410</v>
      </c>
      <c r="R45" s="51" t="s">
        <v>2206</v>
      </c>
      <c r="S45" s="52">
        <v>9</v>
      </c>
      <c r="T45" s="53">
        <f>IFERROR(IF(OR(R45="",S45=""),"",('FCL (No min.)'!S45*VLOOKUP('FCL (No min.)'!R45,containertype_table[#All],2,FALSE))),"")</f>
        <v>18</v>
      </c>
      <c r="U45" s="56">
        <v>24000</v>
      </c>
      <c r="V45" s="55" t="s">
        <v>2497</v>
      </c>
      <c r="W45" s="248" t="s">
        <v>104</v>
      </c>
      <c r="X45" s="337" t="s">
        <v>104</v>
      </c>
      <c r="Y45" s="248"/>
      <c r="Z45" s="248"/>
      <c r="AA45" s="248"/>
      <c r="AB45" s="248"/>
      <c r="AC45" s="248"/>
      <c r="AD45" s="248"/>
      <c r="AE45" s="248"/>
      <c r="AF45" s="248"/>
      <c r="AG45" s="201" t="s">
        <v>99</v>
      </c>
      <c r="AH45" s="239" t="s">
        <v>99</v>
      </c>
      <c r="AI45" s="9" t="str">
        <f t="shared" si="195"/>
        <v>⚠</v>
      </c>
      <c r="AJ45" s="238" cm="1">
        <f t="array" ref="AJ45">IF(OR($I45="",$N45="")," ",_xlfn.IFS($AH45=""," ",$AG45=""," ",AO45=""," ",AO45=" "," ",AND($AH45&lt;&gt;"",$AH45&lt;&gt;" ",$AG45&lt;&gt;"",$AG45&lt;&gt;" ",AO45&lt;&gt;"",AO45&lt;&gt;" "),IF($AH45=$AG45,SUM(AO45,IF(OR(AN45="",AN45=" ",AM45="Included"),0,AN45)),VLOOKUP(_xlfn.CONCAT($AG45,"/",$AH45),Currencies!$C$73:$D$955,2,FALSE)*SUM(AO45,IF(OR(AN45="",AN45=" ",AM45="Included"),0,AN45)))))</f>
        <v>154</v>
      </c>
      <c r="AK45" s="238"/>
      <c r="AL45" s="262"/>
      <c r="AM45" s="331"/>
      <c r="AN45" s="333" t="s">
        <v>98</v>
      </c>
      <c r="AO45" s="332">
        <v>154</v>
      </c>
      <c r="AP45" s="25" t="str">
        <f>IFERROR(IF(OR($I45="",$N45=""),"",'Units of measurement'!$A$2),"")</f>
        <v>/container</v>
      </c>
      <c r="AQ45" s="253"/>
      <c r="AR45" s="253"/>
      <c r="AS45" s="17" t="s">
        <v>1271</v>
      </c>
      <c r="AT45" s="170"/>
      <c r="AU45" s="170"/>
      <c r="AV45" s="170">
        <v>3</v>
      </c>
      <c r="AW45" s="201" t="s">
        <v>99</v>
      </c>
      <c r="AX45" s="239" t="s">
        <v>99</v>
      </c>
      <c r="AY45" s="9" t="str">
        <f t="shared" si="196"/>
        <v>⚠</v>
      </c>
      <c r="AZ45" s="238" t="str" cm="1">
        <f t="array" ref="AZ45">IF(OR($I45="",$N45="")," ",_xlfn.IFS($AX45=""," ",$AW45=""," ",BC45=""," ",BC45=" "," ",AND($AX45&lt;&gt;"",$AX45&lt;&gt;" ",$AW45&lt;&gt;"",$AW45&lt;&gt;" ",BC45&lt;&gt;"",BC45&lt;&gt;" "),IF($AX45=$AW45,BC45,BC45/VLOOKUP(_xlfn.CONCAT($AX45,"/",$AW45),Currencies!$C$73:$D$955,2,FALSE))))</f>
        <v xml:space="preserve"> </v>
      </c>
      <c r="BA45" s="238"/>
      <c r="BB45" s="238"/>
      <c r="BC45" s="8" t="s">
        <v>98</v>
      </c>
      <c r="BD45" s="25" t="str">
        <f>IFERROR(IF(OR($I45="",$N45=""),"",'Units of measurement'!$A$2),"")</f>
        <v>/container</v>
      </c>
      <c r="BE45" s="9" t="str">
        <f t="shared" si="197"/>
        <v>⚠</v>
      </c>
      <c r="BF45" s="238" t="str" cm="1">
        <f t="array" ref="BF45">IF(OR($I45="",$N45="")," ",_xlfn.IFS($AX45=""," ",$AW45=""," ",BI45=""," ",BI45=" "," ",AND($AX45&lt;&gt;"",$AX45&lt;&gt;" ",$AW45&lt;&gt;"",$AW45&lt;&gt;" ",BI45&lt;&gt;"",BI45&lt;&gt;" "),IF($AX45=$AW45,BI45,BI45/VLOOKUP(_xlfn.CONCAT($AX45,"/",$AW45),Currencies!$C$73:$D$955,2,FALSE))))</f>
        <v xml:space="preserve"> </v>
      </c>
      <c r="BG45" s="238"/>
      <c r="BH45" s="238"/>
      <c r="BI45" s="8" t="s">
        <v>98</v>
      </c>
      <c r="BJ45" s="25" t="str">
        <f>IFERROR(IF(OR($I45="",$N45=""),"",'Units of measurement'!$A$2),"")</f>
        <v>/container</v>
      </c>
      <c r="BK45" s="9" t="str">
        <f t="shared" si="198"/>
        <v>⚠</v>
      </c>
      <c r="BL45" s="238" t="str" cm="1">
        <f t="array" ref="BL45">IF(OR($I45="",$N45="")," ",_xlfn.IFS($AX45=""," ",$AW45=""," ",BO45=""," ",BO45=" "," ",AND($AX45&lt;&gt;"",$AX45&lt;&gt;" ",$AW45&lt;&gt;"",$AW45&lt;&gt;" ",BO45&lt;&gt;"",BO45&lt;&gt;" "),IF($AX45=$AW45,BO45,BO45/VLOOKUP(_xlfn.CONCAT($AX45,"/",$AW45),Currencies!$C$73:$D$955,2,FALSE))))</f>
        <v xml:space="preserve"> </v>
      </c>
      <c r="BM45" s="238"/>
      <c r="BN45" s="238"/>
      <c r="BO45" s="8" t="s">
        <v>98</v>
      </c>
      <c r="BP45" s="25" t="str">
        <f>IFERROR(IF(OR($I45="",$N45=""),"",'Units of measurement'!$A$2),"")</f>
        <v>/container</v>
      </c>
      <c r="BQ45" s="9" t="str">
        <f t="shared" si="199"/>
        <v>✓</v>
      </c>
      <c r="BR45" s="238" cm="1">
        <f t="array" ref="BR45">IF(OR($I45="",$N45="")," ",_xlfn.IFS($AX45=""," ",$AW45=""," ",BU45=""," ",BU45=" "," ",AND($AX45&lt;&gt;"",$AX45&lt;&gt;" ",$AW45&lt;&gt;"",$AW45&lt;&gt;" ",BU45&lt;&gt;"",BU45&lt;&gt;" "),IF($AX45=$AW45,BU45,BU45/VLOOKUP(_xlfn.CONCAT($AX45,"/",$AW45),Currencies!$C$73:$D$955,2,FALSE))))</f>
        <v>35</v>
      </c>
      <c r="BS45" s="238"/>
      <c r="BT45" s="238"/>
      <c r="BU45" s="8">
        <v>35</v>
      </c>
      <c r="BV45" s="25" t="str">
        <f>IFERROR(IF(OR($I45="",$N45=""),"",'Units of measurement'!$A$2),"")</f>
        <v>/container</v>
      </c>
      <c r="BW45" s="9" t="str">
        <f t="shared" si="200"/>
        <v>⚠</v>
      </c>
      <c r="BX45" s="238" t="str" cm="1">
        <f t="array" ref="BX45">IF(OR($I45="",$N45="")," ",_xlfn.IFS($AX45=""," ",$AW45=""," ",CA45=""," ",CA45=" "," ",AND($AX45&lt;&gt;"",$AX45&lt;&gt;" ",$AW45&lt;&gt;"",$AW45&lt;&gt;" ",CA45&lt;&gt;"",CA45&lt;&gt;" "),IF($AX45=$AW45,CA45,CA45/VLOOKUP(_xlfn.CONCAT($AX45,"/",$AW45),Currencies!$C$73:$D$955,2,FALSE))))</f>
        <v xml:space="preserve"> </v>
      </c>
      <c r="BY45" s="238"/>
      <c r="BZ45" s="238"/>
      <c r="CA45" s="8" t="s">
        <v>98</v>
      </c>
      <c r="CB45" s="25" t="str">
        <f>IFERROR(IF(OR($I45="",$N45=""),"",'Units of measurement'!$A$2),"")</f>
        <v>/container</v>
      </c>
      <c r="CC45" s="9" t="str">
        <f t="shared" si="201"/>
        <v>✓</v>
      </c>
      <c r="CD45" s="238" cm="1">
        <f t="array" ref="CD45">IF(OR($I45="",$N45="")," ",_xlfn.IFS($AX45=""," ",$AW45=""," ",CG45=""," ",CG45=" "," ",AND($AX45&lt;&gt;"",$AX45&lt;&gt;" ",$AW45&lt;&gt;"",$AW45&lt;&gt;" ",CG45&lt;&gt;"",CG45&lt;&gt;" "),IF($AX45=$AW45,CG45,CG45/VLOOKUP(_xlfn.CONCAT($AX45,"/",$AW45),Currencies!$C$73:$D$955,2,FALSE))))</f>
        <v>25</v>
      </c>
      <c r="CE45" s="238"/>
      <c r="CF45" s="238"/>
      <c r="CG45" s="8">
        <v>25</v>
      </c>
      <c r="CH45" s="25" t="str">
        <f>IFERROR(IF(OR($I45="",$N45=""),"",'Units of measurement'!$A$2),"")</f>
        <v>/container</v>
      </c>
      <c r="CI45" s="9" t="str">
        <f t="shared" si="202"/>
        <v>⚠</v>
      </c>
      <c r="CJ45" s="238" t="str" cm="1">
        <f t="array" ref="CJ45">IF(OR($I45="",$N45="")," ",_xlfn.IFS($AX45=""," ",$AW45=""," ",CM45=""," ",CM45=" "," ",AND($AX45&lt;&gt;"",$AX45&lt;&gt;" ",$AW45&lt;&gt;"",$AW45&lt;&gt;" ",CM45&lt;&gt;"",CM45&lt;&gt;" "),IF($AX45=$AW45,CM45,CM45/VLOOKUP(_xlfn.CONCAT($AX45,"/",$AW45),Currencies!$C$73:$D$955,2,FALSE))))</f>
        <v xml:space="preserve"> </v>
      </c>
      <c r="CK45" s="238"/>
      <c r="CL45" s="238"/>
      <c r="CM45" s="8" t="s">
        <v>98</v>
      </c>
      <c r="CN45" s="25" t="str">
        <f>IFERROR(IF(OR($I45="",$N45=""),"",'Units of measurement'!$A$2),"")</f>
        <v>/container</v>
      </c>
      <c r="CO45" s="253"/>
      <c r="CP45" s="253"/>
      <c r="CQ45" s="194"/>
      <c r="CR45" s="9" t="str">
        <f t="shared" si="203"/>
        <v>⚠</v>
      </c>
      <c r="CS45" s="238" t="str" cm="1">
        <f t="array" ref="CS45">IF(OR($I45="",$N45="")," ",_xlfn.IFS($AX45=""," ",$AW45=""," ",CV45=""," ",CV45=" "," ",AND($AX45&lt;&gt;"",$AX45&lt;&gt;" ",$AW45&lt;&gt;"",$AW45&lt;&gt;" ",CV45&lt;&gt;"",CV45&lt;&gt;" "),IF($AX45=$AW45,CV45,CV45/VLOOKUP(_xlfn.CONCAT($AX45,"/",$AW45),Currencies!$C$73:$D$955,2,FALSE))))</f>
        <v xml:space="preserve"> </v>
      </c>
      <c r="CT45" s="238"/>
      <c r="CU45" s="238"/>
      <c r="CV45" s="8" t="s">
        <v>98</v>
      </c>
      <c r="CW45" s="25" t="str">
        <f>IFERROR(IF(OR($I45="",$N45=""),"",'Units of measurement'!$A$2),"")</f>
        <v>/container</v>
      </c>
      <c r="CX45" s="11" t="str">
        <f t="shared" si="204"/>
        <v>⚠</v>
      </c>
      <c r="CY45" s="254"/>
      <c r="CZ45" s="254"/>
      <c r="DA45" s="10" t="s">
        <v>98</v>
      </c>
      <c r="DB45" s="9" t="str">
        <f t="shared" si="205"/>
        <v/>
      </c>
      <c r="DC45" s="252"/>
      <c r="DD45" s="252"/>
      <c r="DE45" s="8" t="s">
        <v>98</v>
      </c>
      <c r="DF45" s="256"/>
      <c r="DG45" s="256"/>
      <c r="DH45" s="164"/>
      <c r="DI45" s="257"/>
      <c r="DJ45" s="257"/>
      <c r="DK45" s="17"/>
      <c r="DL45" s="9" t="str">
        <f t="shared" si="206"/>
        <v/>
      </c>
      <c r="DM45" s="252"/>
      <c r="DN45" s="252"/>
      <c r="DO45" s="8" t="s">
        <v>98</v>
      </c>
      <c r="DP45" s="256"/>
      <c r="DQ45" s="256"/>
      <c r="DR45" s="164"/>
      <c r="DS45" s="257"/>
      <c r="DT45" s="257"/>
      <c r="DU45" s="17"/>
      <c r="DV45" s="201" t="str">
        <f t="shared" si="207"/>
        <v>USD</v>
      </c>
      <c r="DW45" s="239" t="s">
        <v>99</v>
      </c>
      <c r="DX45" s="11" t="str">
        <f t="shared" si="216"/>
        <v>⚠</v>
      </c>
      <c r="DY45" s="254"/>
      <c r="DZ45" s="254"/>
      <c r="EA45" s="15"/>
      <c r="EB45" s="11" t="str">
        <f t="shared" si="217"/>
        <v>⚠</v>
      </c>
      <c r="EC45" s="254"/>
      <c r="ED45" s="254"/>
      <c r="EE45" s="16"/>
      <c r="EF45" s="9" t="str">
        <f t="shared" si="218"/>
        <v>⚠</v>
      </c>
      <c r="EG45" s="252"/>
      <c r="EH45" s="252"/>
      <c r="EI45" s="33"/>
      <c r="EJ45" s="33"/>
      <c r="EK45" s="33"/>
      <c r="EL45" s="33"/>
      <c r="EM45" s="14"/>
      <c r="EN45" s="14"/>
      <c r="EO45" s="35"/>
      <c r="EP45" s="11" t="str">
        <f t="shared" si="219"/>
        <v>⚠</v>
      </c>
      <c r="EQ45" s="254"/>
      <c r="ER45" s="254"/>
      <c r="ES45" s="12" t="s">
        <v>98</v>
      </c>
      <c r="ET45" s="199" t="s">
        <v>98</v>
      </c>
      <c r="EU45" s="9" t="str">
        <f t="shared" si="220"/>
        <v>⚠</v>
      </c>
      <c r="EV45" s="259"/>
      <c r="EW45" s="259"/>
      <c r="EX45" s="166" t="s">
        <v>98</v>
      </c>
      <c r="EY45" s="9" t="str">
        <f t="shared" si="221"/>
        <v>⚠</v>
      </c>
      <c r="EZ45" s="254"/>
      <c r="FA45" s="254"/>
      <c r="FB45" s="23"/>
      <c r="FC45" s="260"/>
      <c r="FD45" s="260"/>
      <c r="FE45" s="29"/>
      <c r="FF45" s="29"/>
      <c r="FG45" s="29"/>
      <c r="FH45" s="29"/>
      <c r="FI45" s="200" t="s">
        <v>100</v>
      </c>
      <c r="FJ45" s="9" t="str">
        <f t="shared" si="222"/>
        <v>⚠</v>
      </c>
      <c r="FK45" s="259"/>
      <c r="FL45" s="259"/>
      <c r="FM45" s="12" t="s">
        <v>98</v>
      </c>
      <c r="FN45" s="26" t="s">
        <v>98</v>
      </c>
      <c r="FO45" s="28" t="s">
        <v>98</v>
      </c>
      <c r="FP45" s="339" t="s">
        <v>98</v>
      </c>
      <c r="FQ45" s="339" t="s">
        <v>98</v>
      </c>
      <c r="FR45" s="9" t="str">
        <f t="shared" si="97"/>
        <v>⚠</v>
      </c>
      <c r="FS45" s="238" t="str" cm="1">
        <f t="array" ref="FS45">IF(OR($I45="",$N45="")," ",_xlfn.IFS($DW45=""," ",$DV45=""," ",FV45=""," ",FV45=" "," ",AND($DW45&lt;&gt;"",$DW45&lt;&gt;" ",$DV45&lt;&gt;"",$DV45&lt;&gt;" ",FV45&lt;&gt;"",FV45&lt;&gt;" "),IF($DW45=$DV45,FV45,FV45/VLOOKUP(_xlfn.CONCAT($DW45,"/",$DV45),Currencies!$C$73:$D$955,2,FALSE))))</f>
        <v xml:space="preserve"> </v>
      </c>
      <c r="FT45" s="238"/>
      <c r="FU45" s="238"/>
      <c r="FV45" s="8" t="s">
        <v>98</v>
      </c>
      <c r="FW45" s="25" t="s">
        <v>2549</v>
      </c>
      <c r="FX45" s="9" t="str">
        <f t="shared" si="223"/>
        <v>⚠</v>
      </c>
      <c r="FY45" s="259"/>
      <c r="FZ45" s="259"/>
      <c r="GA45" s="12" t="s">
        <v>98</v>
      </c>
      <c r="GB45" s="26" t="s">
        <v>98</v>
      </c>
      <c r="GC45" s="28" t="s">
        <v>98</v>
      </c>
      <c r="GD45" s="339" t="s">
        <v>98</v>
      </c>
      <c r="GE45" s="339" t="s">
        <v>98</v>
      </c>
      <c r="GF45" s="9" t="str">
        <f t="shared" si="103"/>
        <v>⚠</v>
      </c>
      <c r="GG45" s="238" t="str" cm="1">
        <f t="array" ref="GG45">IF(OR($I45="",$N45="")," ",_xlfn.IFS($DW45=""," ",$DV45=""," ",GJ45=""," ",GJ45=" "," ",AND($DW45&lt;&gt;"",$DW45&lt;&gt;" ",$DV45&lt;&gt;"",$DV45&lt;&gt;" ",GJ45&lt;&gt;"",GJ45&lt;&gt;" "),IF($DW45=$DV45,GJ45,GJ45/VLOOKUP(_xlfn.CONCAT($DW45,"/",$DV45),Currencies!$C$73:$D$955,2,FALSE))))</f>
        <v xml:space="preserve"> </v>
      </c>
      <c r="GH45" s="238"/>
      <c r="GI45" s="238"/>
      <c r="GJ45" s="8" t="s">
        <v>98</v>
      </c>
      <c r="GK45" s="25" t="s">
        <v>2549</v>
      </c>
      <c r="GL45" s="11" t="str">
        <f t="shared" si="224"/>
        <v>⚠</v>
      </c>
      <c r="GM45" s="238" t="str" cm="1">
        <f t="array" ref="GM45">IF(OR($I45="",$N45="")," ",_xlfn.IFS($DW45=""," ",$DV45=""," ",GP45=""," ",GP45=" "," ",AND($DW45&lt;&gt;"",$DW45&lt;&gt;" ",$DV45&lt;&gt;"",$DV45&lt;&gt;" ",GP45&lt;&gt;"",GP45&lt;&gt;" "),IF($DW45=$DV45,GP45,GP45/VLOOKUP(_xlfn.CONCAT($DW45,"/",$DV45),Currencies!$C$73:$D$955,2,FALSE))))</f>
        <v xml:space="preserve"> </v>
      </c>
      <c r="GN45" s="238"/>
      <c r="GO45" s="238"/>
      <c r="GP45" s="8" t="s">
        <v>98</v>
      </c>
      <c r="GQ45" s="25" t="str">
        <f>IFERROR(IF(OR($I45="",$N45=""),"",'Units of measurement'!$A$2),"")</f>
        <v>/container</v>
      </c>
      <c r="GR45" s="253"/>
      <c r="GS45" s="253"/>
      <c r="GT45" s="31" t="s">
        <v>98</v>
      </c>
      <c r="GU45" s="261"/>
      <c r="GV45" s="261"/>
      <c r="GW45" s="32" t="s">
        <v>98</v>
      </c>
      <c r="GX45" s="11" t="str">
        <f t="shared" si="225"/>
        <v>⚠</v>
      </c>
      <c r="GY45" s="238" t="str" cm="1">
        <f t="array" ref="GY45">IF(OR($I45="",$N45="")," ",_xlfn.IFS($DW45=""," ",$DV45=""," ",HE45=""," ",HE45=" "," ",AND($DW45&lt;&gt;"",$DW45&lt;&gt;" ",$DV45&lt;&gt;"",$DV45&lt;&gt;" ",HE45&lt;&gt;"",HE45&lt;&gt;" "),IF($DW45=$DV45,HE45,HE45/VLOOKUP(_xlfn.CONCAT($DW45,"/",$DV45),Currencies!$C$73:$D$955,2,FALSE))))</f>
        <v xml:space="preserve"> </v>
      </c>
      <c r="GZ45" s="262"/>
      <c r="HA45" s="262"/>
      <c r="HB45" s="15"/>
      <c r="HC45" s="15"/>
      <c r="HD45" s="15"/>
      <c r="HE45" s="8" t="s">
        <v>98</v>
      </c>
      <c r="HF45" s="255"/>
      <c r="HG45" s="255"/>
      <c r="HH45" s="25" t="str">
        <f>IFERROR(IF(OR($I45="",$N45=""),"",'Units of measurement'!$A$2),"")</f>
        <v>/container</v>
      </c>
      <c r="HI45" s="253"/>
      <c r="HJ45" s="253"/>
      <c r="HK45" s="31" t="str">
        <f t="shared" si="208"/>
        <v xml:space="preserve"> </v>
      </c>
      <c r="HL45" s="261"/>
      <c r="HM45" s="261"/>
      <c r="HN45" s="32" t="str">
        <f t="shared" si="209"/>
        <v xml:space="preserve"> </v>
      </c>
      <c r="HO45" s="11" t="str">
        <f t="shared" si="226"/>
        <v>⚠</v>
      </c>
      <c r="HP45" s="238" t="str" cm="1">
        <f t="array" ref="HP45">IF(OR($I45="",$N45="")," ",_xlfn.IFS($DW45=""," ",$DV45=""," ",HV45=""," ",HV45=" "," ",AND($DW45&lt;&gt;"",$DW45&lt;&gt;" ",$DV45&lt;&gt;"",$DV45&lt;&gt;" ",HV45&lt;&gt;"",HV45&lt;&gt;" "),IF($DW45=$DV45,HV45,HV45/VLOOKUP(_xlfn.CONCAT($DW45,"/",$DV45),Currencies!$C$73:$D$955,2,FALSE))))</f>
        <v xml:space="preserve"> </v>
      </c>
      <c r="HQ45" s="262"/>
      <c r="HR45" s="262"/>
      <c r="HS45" s="15"/>
      <c r="HT45" s="15"/>
      <c r="HU45" s="15"/>
      <c r="HV45" s="8" t="s">
        <v>98</v>
      </c>
      <c r="HW45" s="255"/>
      <c r="HX45" s="255"/>
      <c r="HY45" s="25" t="str">
        <f>IFERROR(IF(OR($I45="",$N45=""),"",'Units of measurement'!$A$2),"")</f>
        <v>/container</v>
      </c>
      <c r="HZ45" s="253"/>
      <c r="IA45" s="253"/>
      <c r="IB45" s="31" t="str">
        <f t="shared" si="210"/>
        <v xml:space="preserve"> </v>
      </c>
      <c r="IC45" s="261"/>
      <c r="ID45" s="261"/>
      <c r="IE45" s="32" t="str">
        <f t="shared" si="211"/>
        <v xml:space="preserve"> </v>
      </c>
      <c r="IF45" s="9" t="str">
        <f t="shared" si="212"/>
        <v/>
      </c>
      <c r="IG45" s="252"/>
      <c r="IH45" s="252"/>
      <c r="II45" s="8" t="s">
        <v>98</v>
      </c>
      <c r="IJ45" s="256"/>
      <c r="IK45" s="256"/>
      <c r="IL45" s="164"/>
      <c r="IM45" s="257"/>
      <c r="IN45" s="257"/>
      <c r="IO45" s="17"/>
      <c r="IP45" s="9" t="str">
        <f t="shared" si="213"/>
        <v/>
      </c>
      <c r="IQ45" s="252"/>
      <c r="IR45" s="252"/>
      <c r="IS45" s="8" t="s">
        <v>98</v>
      </c>
      <c r="IT45" s="256"/>
      <c r="IU45" s="256"/>
      <c r="IV45" s="164"/>
      <c r="IW45" s="257"/>
      <c r="IX45" s="257"/>
      <c r="IY45" s="19"/>
      <c r="IZ45" s="201" t="s">
        <v>279</v>
      </c>
      <c r="JA45" s="239" t="s">
        <v>99</v>
      </c>
      <c r="JB45" s="9" t="str">
        <f t="shared" si="227"/>
        <v>⚠</v>
      </c>
      <c r="JC45" s="238" t="str" cm="1">
        <f t="array" ref="JC45">IF(OR($I45="",$N45="")," ",_xlfn.IFS($JA45=""," ",$IZ45=""," ",JF45=""," ",JF45=" "," ",AND($JA45&lt;&gt;"",$JA45&lt;&gt;" ",$IZ45&lt;&gt;"",$IZ45&lt;&gt;" ",JF45&lt;&gt;"",JF45&lt;&gt;" "),IF($JA45=$IZ45,JF45,JF45/VLOOKUP(_xlfn.CONCAT($JA45,"/",$IZ45),Currencies!$C$73:$D$955,2,FALSE))))</f>
        <v xml:space="preserve"> </v>
      </c>
      <c r="JD45" s="238"/>
      <c r="JE45" s="238"/>
      <c r="JF45" s="8" t="s">
        <v>98</v>
      </c>
      <c r="JG45" s="25" t="str">
        <f>IFERROR(IF(OR($I45="",$N45=""),"",'Units of measurement'!$A$2),"")</f>
        <v>/container</v>
      </c>
      <c r="JH45" s="9" t="s">
        <v>2517</v>
      </c>
      <c r="JI45" s="238" t="str" cm="1">
        <f t="array" ref="JI45">IF(OR($I45="",$N45="")," ",_xlfn.IFS($JA45=""," ",$IZ45=""," ",JL45=""," ",JL45=" "," ",AND($JA45&lt;&gt;"",$JA45&lt;&gt;" ",$IZ45&lt;&gt;"",$IZ45&lt;&gt;" ",JL45&lt;&gt;"",JL45&lt;&gt;" "),IF($JA45=$IZ45,JL45,JL45/VLOOKUP(_xlfn.CONCAT($JA45,"/",$IZ45),Currencies!$C$73:$D$955,2,FALSE))))</f>
        <v xml:space="preserve"> </v>
      </c>
      <c r="JJ45" s="238"/>
      <c r="JK45" s="238"/>
      <c r="JL45" s="372" t="s">
        <v>98</v>
      </c>
      <c r="JM45" s="25" t="str">
        <f>IFERROR(IF(OR($I45="",$N45=""),"",'Units of measurement'!$A$2),"")</f>
        <v>/container</v>
      </c>
      <c r="JN45" s="9" t="s">
        <v>2517</v>
      </c>
      <c r="JO45" s="238" t="str" cm="1">
        <f t="array" ref="JO45">IF(OR($I45="",$N45="")," ",_xlfn.IFS($JA45=""," ",$IZ45=""," ",JR45=""," ",JR45=" "," ",AND($JA45&lt;&gt;"",$JA45&lt;&gt;" ",$IZ45&lt;&gt;"",$IZ45&lt;&gt;" ",JR45&lt;&gt;"",JR45&lt;&gt;" "),IF($JA45=$IZ45,JR45,JR45/VLOOKUP(_xlfn.CONCAT($JA45,"/",$IZ45),Currencies!$C$73:$D$955,2,FALSE))))</f>
        <v xml:space="preserve"> </v>
      </c>
      <c r="JP45" s="238"/>
      <c r="JQ45" s="238"/>
      <c r="JR45" s="372" t="s">
        <v>98</v>
      </c>
      <c r="JS45" s="25" t="str">
        <f>IFERROR(IF(OR($I45="",$N45=""),"",'Units of measurement'!$A$2),"")</f>
        <v>/container</v>
      </c>
      <c r="JT45" s="9" t="s">
        <v>2517</v>
      </c>
      <c r="JU45" s="238" t="str" cm="1">
        <f t="array" ref="JU45">IF(OR($I45="",$N45="")," ",_xlfn.IFS($JA45=""," ",$IZ45=""," ",JX45=""," ",JX45=" "," ",AND($JA45&lt;&gt;"",$JA45&lt;&gt;" ",$IZ45&lt;&gt;"",$IZ45&lt;&gt;" ",JX45&lt;&gt;"",JX45&lt;&gt;" "),IF($JA45=$IZ45,JX45,JX45/VLOOKUP(_xlfn.CONCAT($JA45,"/",$IZ45),Currencies!$C$73:$D$955,2,FALSE))))</f>
        <v xml:space="preserve"> </v>
      </c>
      <c r="JV45" s="238"/>
      <c r="JW45" s="238"/>
      <c r="JX45" s="372" t="s">
        <v>98</v>
      </c>
      <c r="JY45" s="25" t="str">
        <f>IFERROR(IF(OR($I45="",$N45=""),"",'Units of measurement'!$A$2),"")</f>
        <v>/container</v>
      </c>
      <c r="JZ45" s="9" t="s">
        <v>2517</v>
      </c>
      <c r="KA45" s="238" t="str" cm="1">
        <f t="array" ref="KA45">IF(OR($I45="",$N45="")," ",_xlfn.IFS($JA45=""," ",$IZ45=""," ",KD45=""," ",KD45=" "," ",AND($JA45&lt;&gt;"",$JA45&lt;&gt;" ",$IZ45&lt;&gt;"",$IZ45&lt;&gt;" ",KD45&lt;&gt;"",KD45&lt;&gt;" "),IF($JA45=$IZ45,KD45,KD45/VLOOKUP(_xlfn.CONCAT($JA45,"/",$IZ45),Currencies!$C$73:$D$955,2,FALSE))))</f>
        <v xml:space="preserve"> </v>
      </c>
      <c r="KB45" s="238"/>
      <c r="KC45" s="238"/>
      <c r="KD45" s="372" t="s">
        <v>98</v>
      </c>
      <c r="KE45" s="25" t="str">
        <f>IFERROR(IF(OR($I45="",$N45=""),"",'Units of measurement'!$A$2),"")</f>
        <v>/container</v>
      </c>
      <c r="KF45" s="11" t="s">
        <v>2517</v>
      </c>
      <c r="KG45" s="254"/>
      <c r="KH45" s="254"/>
      <c r="KI45" s="378" t="s">
        <v>98</v>
      </c>
      <c r="KJ45" s="9" t="str">
        <f t="shared" si="214"/>
        <v/>
      </c>
      <c r="KK45" s="252"/>
      <c r="KL45" s="252"/>
      <c r="KM45" s="8" t="s">
        <v>98</v>
      </c>
      <c r="KN45" s="256"/>
      <c r="KO45" s="256"/>
      <c r="KP45" s="164"/>
      <c r="KQ45" s="257"/>
      <c r="KR45" s="257"/>
      <c r="KS45" s="17"/>
      <c r="KT45" s="9" t="str">
        <f t="shared" si="215"/>
        <v/>
      </c>
      <c r="KU45" s="252"/>
      <c r="KV45" s="252"/>
      <c r="KW45" s="8" t="s">
        <v>98</v>
      </c>
      <c r="KX45" s="256"/>
      <c r="KY45" s="256"/>
      <c r="KZ45" s="164"/>
      <c r="LA45" s="257"/>
      <c r="LB45" s="257"/>
      <c r="LC45" s="19"/>
      <c r="LD45" s="201" t="s">
        <v>279</v>
      </c>
      <c r="LE45" s="239" t="s">
        <v>99</v>
      </c>
      <c r="LF45" s="9" t="s">
        <v>2517</v>
      </c>
      <c r="LG45" s="238" t="str" cm="1">
        <f t="array" ref="LG45">IF(OR($I45="",$N45="")," ",_xlfn.IFS($AH45=""," ",$AG45=""," ",LL45=""," ",LL45=" "," ",AND($AH45&lt;&gt;"",$AH45&lt;&gt;" ",$AG45&lt;&gt;"",$AG45&lt;&gt;" ",LL45&lt;&gt;"",LL45&lt;&gt;" "),IF($AH45=$AG45,SUM(LL45,IF(OR(LK45="",LK45=" ",LJ45="Included"),0,LK45)),SUM(LL45,IF(OR(LK45="",LK45=" ",LJ45="Included"),0,LK45))/VLOOKUP(_xlfn.CONCAT($AH45,"/",$AG45),Currencies!$C$73:$D$955,2,FALSE))))</f>
        <v xml:space="preserve"> </v>
      </c>
      <c r="LH45" s="238"/>
      <c r="LI45" s="262"/>
      <c r="LJ45" s="379"/>
      <c r="LK45" s="333" t="s">
        <v>98</v>
      </c>
      <c r="LL45" s="380" t="s">
        <v>98</v>
      </c>
      <c r="LM45" s="25" t="str">
        <f>IFERROR(IF(OR($I45="",$N45=""),"",'Units of measurement'!$A$2),"")</f>
        <v>/container</v>
      </c>
      <c r="LN45" s="253"/>
      <c r="LO45" s="253"/>
      <c r="LP45" s="376"/>
      <c r="LQ45" s="170"/>
      <c r="LR45" s="170"/>
      <c r="LS45" s="381" t="s">
        <v>98</v>
      </c>
    </row>
    <row r="46" spans="1:331" ht="15" hidden="1" customHeight="1" x14ac:dyDescent="0.2">
      <c r="A46" s="46">
        <v>520</v>
      </c>
      <c r="B46" s="250">
        <f>ROW()</f>
        <v>46</v>
      </c>
      <c r="C46" s="41" t="s">
        <v>2536</v>
      </c>
      <c r="D46" s="47" t="s">
        <v>2524</v>
      </c>
      <c r="E46" s="41" t="s">
        <v>2523</v>
      </c>
      <c r="F46" s="55" t="s">
        <v>2287</v>
      </c>
      <c r="G46" s="42" t="s">
        <v>2510</v>
      </c>
      <c r="H46" s="43" t="s">
        <v>2514</v>
      </c>
      <c r="I46" s="353" t="s">
        <v>488</v>
      </c>
      <c r="J46" s="357" t="s">
        <v>2553</v>
      </c>
      <c r="K46" s="47" t="s">
        <v>2294</v>
      </c>
      <c r="L46" s="48" t="s">
        <v>2322</v>
      </c>
      <c r="M46" s="49" t="s">
        <v>172</v>
      </c>
      <c r="N46" s="356" t="s">
        <v>317</v>
      </c>
      <c r="O46" s="357"/>
      <c r="P46" s="47" t="s">
        <v>2362</v>
      </c>
      <c r="Q46" s="48" t="s">
        <v>2411</v>
      </c>
      <c r="R46" s="51" t="s">
        <v>95</v>
      </c>
      <c r="S46" s="52">
        <v>14</v>
      </c>
      <c r="T46" s="53">
        <f>IFERROR(IF(OR(R46="",S46=""),"",('FCL (No min.)'!S46*VLOOKUP('FCL (No min.)'!R46,containertype_table[#All],2,FALSE))),"")</f>
        <v>14</v>
      </c>
      <c r="U46" s="56">
        <v>15000</v>
      </c>
      <c r="V46" s="55" t="s">
        <v>2497</v>
      </c>
      <c r="W46" s="248" t="s">
        <v>104</v>
      </c>
      <c r="X46" s="337" t="s">
        <v>104</v>
      </c>
      <c r="Y46" s="248"/>
      <c r="Z46" s="248"/>
      <c r="AA46" s="248"/>
      <c r="AB46" s="248"/>
      <c r="AC46" s="248"/>
      <c r="AD46" s="248"/>
      <c r="AE46" s="248"/>
      <c r="AF46" s="248"/>
      <c r="AG46" s="201" t="s">
        <v>99</v>
      </c>
      <c r="AH46" s="239" t="s">
        <v>99</v>
      </c>
      <c r="AI46" s="9" t="str">
        <f t="shared" si="195"/>
        <v>⚠</v>
      </c>
      <c r="AJ46" s="238" cm="1">
        <f t="array" ref="AJ46">IF(OR($I46="",$N46="")," ",_xlfn.IFS($AH46=""," ",$AG46=""," ",AO46=""," ",AO46=" "," ",AND($AH46&lt;&gt;"",$AH46&lt;&gt;" ",$AG46&lt;&gt;"",$AG46&lt;&gt;" ",AO46&lt;&gt;"",AO46&lt;&gt;" "),IF($AH46=$AG46,SUM(AO46,IF(OR(AN46="",AN46=" ",AM46="Included"),0,AN46)),VLOOKUP(_xlfn.CONCAT($AG46,"/",$AH46),Currencies!$C$73:$D$955,2,FALSE)*SUM(AO46,IF(OR(AN46="",AN46=" ",AM46="Included"),0,AN46)))))</f>
        <v>119</v>
      </c>
      <c r="AK46" s="238"/>
      <c r="AL46" s="262"/>
      <c r="AM46" s="331"/>
      <c r="AN46" s="333" t="s">
        <v>98</v>
      </c>
      <c r="AO46" s="332">
        <v>119</v>
      </c>
      <c r="AP46" s="25" t="str">
        <f>IFERROR(IF(OR($I46="",$N46=""),"",'Units of measurement'!$A$2),"")</f>
        <v>/container</v>
      </c>
      <c r="AQ46" s="253"/>
      <c r="AR46" s="253"/>
      <c r="AS46" s="17" t="s">
        <v>1271</v>
      </c>
      <c r="AT46" s="170"/>
      <c r="AU46" s="170"/>
      <c r="AV46" s="170">
        <v>3</v>
      </c>
      <c r="AW46" s="201" t="s">
        <v>99</v>
      </c>
      <c r="AX46" s="239" t="s">
        <v>99</v>
      </c>
      <c r="AY46" s="9" t="str">
        <f t="shared" si="196"/>
        <v>⚠</v>
      </c>
      <c r="AZ46" s="238" t="str" cm="1">
        <f t="array" ref="AZ46">IF(OR($I46="",$N46="")," ",_xlfn.IFS($AX46=""," ",$AW46=""," ",BC46=""," ",BC46=" "," ",AND($AX46&lt;&gt;"",$AX46&lt;&gt;" ",$AW46&lt;&gt;"",$AW46&lt;&gt;" ",BC46&lt;&gt;"",BC46&lt;&gt;" "),IF($AX46=$AW46,BC46,BC46/VLOOKUP(_xlfn.CONCAT($AX46,"/",$AW46),Currencies!$C$73:$D$955,2,FALSE))))</f>
        <v xml:space="preserve"> </v>
      </c>
      <c r="BA46" s="238"/>
      <c r="BB46" s="238"/>
      <c r="BC46" s="8" t="s">
        <v>98</v>
      </c>
      <c r="BD46" s="25" t="str">
        <f>IFERROR(IF(OR($I46="",$N46=""),"",'Units of measurement'!$A$2),"")</f>
        <v>/container</v>
      </c>
      <c r="BE46" s="9" t="str">
        <f t="shared" si="197"/>
        <v>⚠</v>
      </c>
      <c r="BF46" s="238" t="str" cm="1">
        <f t="array" ref="BF46">IF(OR($I46="",$N46="")," ",_xlfn.IFS($AX46=""," ",$AW46=""," ",BI46=""," ",BI46=" "," ",AND($AX46&lt;&gt;"",$AX46&lt;&gt;" ",$AW46&lt;&gt;"",$AW46&lt;&gt;" ",BI46&lt;&gt;"",BI46&lt;&gt;" "),IF($AX46=$AW46,BI46,BI46/VLOOKUP(_xlfn.CONCAT($AX46,"/",$AW46),Currencies!$C$73:$D$955,2,FALSE))))</f>
        <v xml:space="preserve"> </v>
      </c>
      <c r="BG46" s="238"/>
      <c r="BH46" s="238"/>
      <c r="BI46" s="8" t="s">
        <v>98</v>
      </c>
      <c r="BJ46" s="25" t="str">
        <f>IFERROR(IF(OR($I46="",$N46=""),"",'Units of measurement'!$A$2),"")</f>
        <v>/container</v>
      </c>
      <c r="BK46" s="9" t="str">
        <f t="shared" si="198"/>
        <v>⚠</v>
      </c>
      <c r="BL46" s="238" t="str" cm="1">
        <f t="array" ref="BL46">IF(OR($I46="",$N46="")," ",_xlfn.IFS($AX46=""," ",$AW46=""," ",BO46=""," ",BO46=" "," ",AND($AX46&lt;&gt;"",$AX46&lt;&gt;" ",$AW46&lt;&gt;"",$AW46&lt;&gt;" ",BO46&lt;&gt;"",BO46&lt;&gt;" "),IF($AX46=$AW46,BO46,BO46/VLOOKUP(_xlfn.CONCAT($AX46,"/",$AW46),Currencies!$C$73:$D$955,2,FALSE))))</f>
        <v xml:space="preserve"> </v>
      </c>
      <c r="BM46" s="238"/>
      <c r="BN46" s="238"/>
      <c r="BO46" s="8" t="s">
        <v>98</v>
      </c>
      <c r="BP46" s="25" t="str">
        <f>IFERROR(IF(OR($I46="",$N46=""),"",'Units of measurement'!$A$2),"")</f>
        <v>/container</v>
      </c>
      <c r="BQ46" s="9" t="str">
        <f t="shared" si="199"/>
        <v>✓</v>
      </c>
      <c r="BR46" s="238" cm="1">
        <f t="array" ref="BR46">IF(OR($I46="",$N46="")," ",_xlfn.IFS($AX46=""," ",$AW46=""," ",BU46=""," ",BU46=" "," ",AND($AX46&lt;&gt;"",$AX46&lt;&gt;" ",$AW46&lt;&gt;"",$AW46&lt;&gt;" ",BU46&lt;&gt;"",BU46&lt;&gt;" "),IF($AX46=$AW46,BU46,BU46/VLOOKUP(_xlfn.CONCAT($AX46,"/",$AW46),Currencies!$C$73:$D$955,2,FALSE))))</f>
        <v>35</v>
      </c>
      <c r="BS46" s="238"/>
      <c r="BT46" s="238"/>
      <c r="BU46" s="8">
        <v>35</v>
      </c>
      <c r="BV46" s="25" t="str">
        <f>IFERROR(IF(OR($I46="",$N46=""),"",'Units of measurement'!$A$2),"")</f>
        <v>/container</v>
      </c>
      <c r="BW46" s="9" t="str">
        <f t="shared" si="200"/>
        <v>⚠</v>
      </c>
      <c r="BX46" s="238" t="str" cm="1">
        <f t="array" ref="BX46">IF(OR($I46="",$N46="")," ",_xlfn.IFS($AX46=""," ",$AW46=""," ",CA46=""," ",CA46=" "," ",AND($AX46&lt;&gt;"",$AX46&lt;&gt;" ",$AW46&lt;&gt;"",$AW46&lt;&gt;" ",CA46&lt;&gt;"",CA46&lt;&gt;" "),IF($AX46=$AW46,CA46,CA46/VLOOKUP(_xlfn.CONCAT($AX46,"/",$AW46),Currencies!$C$73:$D$955,2,FALSE))))</f>
        <v xml:space="preserve"> </v>
      </c>
      <c r="BY46" s="238"/>
      <c r="BZ46" s="238"/>
      <c r="CA46" s="8" t="s">
        <v>98</v>
      </c>
      <c r="CB46" s="25" t="str">
        <f>IFERROR(IF(OR($I46="",$N46=""),"",'Units of measurement'!$A$2),"")</f>
        <v>/container</v>
      </c>
      <c r="CC46" s="9" t="str">
        <f t="shared" si="201"/>
        <v>✓</v>
      </c>
      <c r="CD46" s="238" cm="1">
        <f t="array" ref="CD46">IF(OR($I46="",$N46="")," ",_xlfn.IFS($AX46=""," ",$AW46=""," ",CG46=""," ",CG46=" "," ",AND($AX46&lt;&gt;"",$AX46&lt;&gt;" ",$AW46&lt;&gt;"",$AW46&lt;&gt;" ",CG46&lt;&gt;"",CG46&lt;&gt;" "),IF($AX46=$AW46,CG46,CG46/VLOOKUP(_xlfn.CONCAT($AX46,"/",$AW46),Currencies!$C$73:$D$955,2,FALSE))))</f>
        <v>25</v>
      </c>
      <c r="CE46" s="238"/>
      <c r="CF46" s="238"/>
      <c r="CG46" s="8">
        <v>25</v>
      </c>
      <c r="CH46" s="25" t="str">
        <f>IFERROR(IF(OR($I46="",$N46=""),"",'Units of measurement'!$A$2),"")</f>
        <v>/container</v>
      </c>
      <c r="CI46" s="9" t="str">
        <f t="shared" si="202"/>
        <v>⚠</v>
      </c>
      <c r="CJ46" s="238" t="str" cm="1">
        <f t="array" ref="CJ46">IF(OR($I46="",$N46="")," ",_xlfn.IFS($AX46=""," ",$AW46=""," ",CM46=""," ",CM46=" "," ",AND($AX46&lt;&gt;"",$AX46&lt;&gt;" ",$AW46&lt;&gt;"",$AW46&lt;&gt;" ",CM46&lt;&gt;"",CM46&lt;&gt;" "),IF($AX46=$AW46,CM46,CM46/VLOOKUP(_xlfn.CONCAT($AX46,"/",$AW46),Currencies!$C$73:$D$955,2,FALSE))))</f>
        <v xml:space="preserve"> </v>
      </c>
      <c r="CK46" s="238"/>
      <c r="CL46" s="238"/>
      <c r="CM46" s="8" t="s">
        <v>98</v>
      </c>
      <c r="CN46" s="25" t="str">
        <f>IFERROR(IF(OR($I46="",$N46=""),"",'Units of measurement'!$A$2),"")</f>
        <v>/container</v>
      </c>
      <c r="CO46" s="253"/>
      <c r="CP46" s="253"/>
      <c r="CQ46" s="194"/>
      <c r="CR46" s="9" t="str">
        <f t="shared" si="203"/>
        <v>⚠</v>
      </c>
      <c r="CS46" s="238" t="str" cm="1">
        <f t="array" ref="CS46">IF(OR($I46="",$N46="")," ",_xlfn.IFS($AX46=""," ",$AW46=""," ",CV46=""," ",CV46=" "," ",AND($AX46&lt;&gt;"",$AX46&lt;&gt;" ",$AW46&lt;&gt;"",$AW46&lt;&gt;" ",CV46&lt;&gt;"",CV46&lt;&gt;" "),IF($AX46=$AW46,CV46,CV46/VLOOKUP(_xlfn.CONCAT($AX46,"/",$AW46),Currencies!$C$73:$D$955,2,FALSE))))</f>
        <v xml:space="preserve"> </v>
      </c>
      <c r="CT46" s="238"/>
      <c r="CU46" s="238"/>
      <c r="CV46" s="8" t="s">
        <v>98</v>
      </c>
      <c r="CW46" s="25" t="str">
        <f>IFERROR(IF(OR($I46="",$N46=""),"",'Units of measurement'!$A$2),"")</f>
        <v>/container</v>
      </c>
      <c r="CX46" s="11" t="str">
        <f t="shared" si="204"/>
        <v>⚠</v>
      </c>
      <c r="CY46" s="254"/>
      <c r="CZ46" s="254"/>
      <c r="DA46" s="10" t="s">
        <v>98</v>
      </c>
      <c r="DB46" s="9" t="str">
        <f t="shared" si="205"/>
        <v/>
      </c>
      <c r="DC46" s="252"/>
      <c r="DD46" s="252"/>
      <c r="DE46" s="8" t="s">
        <v>98</v>
      </c>
      <c r="DF46" s="256"/>
      <c r="DG46" s="256"/>
      <c r="DH46" s="164"/>
      <c r="DI46" s="257"/>
      <c r="DJ46" s="257"/>
      <c r="DK46" s="17"/>
      <c r="DL46" s="9" t="str">
        <f t="shared" si="206"/>
        <v/>
      </c>
      <c r="DM46" s="252"/>
      <c r="DN46" s="252"/>
      <c r="DO46" s="8" t="s">
        <v>98</v>
      </c>
      <c r="DP46" s="256"/>
      <c r="DQ46" s="256"/>
      <c r="DR46" s="164"/>
      <c r="DS46" s="257"/>
      <c r="DT46" s="257"/>
      <c r="DU46" s="17"/>
      <c r="DV46" s="201" t="str">
        <f t="shared" si="207"/>
        <v>USD</v>
      </c>
      <c r="DW46" s="239" t="s">
        <v>99</v>
      </c>
      <c r="DX46" s="11" t="str">
        <f t="shared" si="216"/>
        <v>⚠</v>
      </c>
      <c r="DY46" s="254"/>
      <c r="DZ46" s="254"/>
      <c r="EA46" s="15"/>
      <c r="EB46" s="11" t="str">
        <f t="shared" si="217"/>
        <v>⚠</v>
      </c>
      <c r="EC46" s="254"/>
      <c r="ED46" s="254"/>
      <c r="EE46" s="16"/>
      <c r="EF46" s="9" t="str">
        <f t="shared" si="218"/>
        <v>⚠</v>
      </c>
      <c r="EG46" s="252"/>
      <c r="EH46" s="252"/>
      <c r="EI46" s="33"/>
      <c r="EJ46" s="33"/>
      <c r="EK46" s="33"/>
      <c r="EL46" s="33"/>
      <c r="EM46" s="14"/>
      <c r="EN46" s="14"/>
      <c r="EO46" s="35"/>
      <c r="EP46" s="11" t="str">
        <f t="shared" si="219"/>
        <v>⚠</v>
      </c>
      <c r="EQ46" s="254"/>
      <c r="ER46" s="254"/>
      <c r="ES46" s="12" t="s">
        <v>98</v>
      </c>
      <c r="ET46" s="199">
        <v>30</v>
      </c>
      <c r="EU46" s="9" t="str">
        <f t="shared" si="220"/>
        <v>⚠</v>
      </c>
      <c r="EV46" s="259"/>
      <c r="EW46" s="259"/>
      <c r="EX46" s="166" t="s">
        <v>98</v>
      </c>
      <c r="EY46" s="9" t="str">
        <f t="shared" si="221"/>
        <v>⚠</v>
      </c>
      <c r="EZ46" s="254"/>
      <c r="FA46" s="254"/>
      <c r="FB46" s="23"/>
      <c r="FC46" s="260"/>
      <c r="FD46" s="260"/>
      <c r="FE46" s="29"/>
      <c r="FF46" s="29"/>
      <c r="FG46" s="29"/>
      <c r="FH46" s="29"/>
      <c r="FI46" s="200" t="s">
        <v>100</v>
      </c>
      <c r="FJ46" s="9" t="str">
        <f t="shared" si="222"/>
        <v>⚠</v>
      </c>
      <c r="FK46" s="259"/>
      <c r="FL46" s="259"/>
      <c r="FM46" s="12" t="s">
        <v>98</v>
      </c>
      <c r="FN46" s="26" t="s">
        <v>98</v>
      </c>
      <c r="FO46" s="28" t="s">
        <v>98</v>
      </c>
      <c r="FP46" s="339" t="s">
        <v>98</v>
      </c>
      <c r="FQ46" s="339" t="s">
        <v>98</v>
      </c>
      <c r="FR46" s="9" t="str">
        <f t="shared" si="97"/>
        <v>⚠</v>
      </c>
      <c r="FS46" s="238" t="str" cm="1">
        <f t="array" ref="FS46">IF(OR($I46="",$N46="")," ",_xlfn.IFS($DW46=""," ",$DV46=""," ",FV46=""," ",FV46=" "," ",AND($DW46&lt;&gt;"",$DW46&lt;&gt;" ",$DV46&lt;&gt;"",$DV46&lt;&gt;" ",FV46&lt;&gt;"",FV46&lt;&gt;" "),IF($DW46=$DV46,FV46,FV46/VLOOKUP(_xlfn.CONCAT($DW46,"/",$DV46),Currencies!$C$73:$D$955,2,FALSE))))</f>
        <v xml:space="preserve"> </v>
      </c>
      <c r="FT46" s="238"/>
      <c r="FU46" s="238"/>
      <c r="FV46" s="8" t="s">
        <v>98</v>
      </c>
      <c r="FW46" s="25" t="s">
        <v>2549</v>
      </c>
      <c r="FX46" s="9" t="str">
        <f t="shared" si="223"/>
        <v>⚠</v>
      </c>
      <c r="FY46" s="259"/>
      <c r="FZ46" s="259"/>
      <c r="GA46" s="12" t="s">
        <v>98</v>
      </c>
      <c r="GB46" s="26" t="s">
        <v>98</v>
      </c>
      <c r="GC46" s="28" t="s">
        <v>98</v>
      </c>
      <c r="GD46" s="339" t="s">
        <v>98</v>
      </c>
      <c r="GE46" s="339" t="s">
        <v>98</v>
      </c>
      <c r="GF46" s="9" t="str">
        <f t="shared" si="103"/>
        <v>⚠</v>
      </c>
      <c r="GG46" s="238" t="str" cm="1">
        <f t="array" ref="GG46">IF(OR($I46="",$N46="")," ",_xlfn.IFS($DW46=""," ",$DV46=""," ",GJ46=""," ",GJ46=" "," ",AND($DW46&lt;&gt;"",$DW46&lt;&gt;" ",$DV46&lt;&gt;"",$DV46&lt;&gt;" ",GJ46&lt;&gt;"",GJ46&lt;&gt;" "),IF($DW46=$DV46,GJ46,GJ46/VLOOKUP(_xlfn.CONCAT($DW46,"/",$DV46),Currencies!$C$73:$D$955,2,FALSE))))</f>
        <v xml:space="preserve"> </v>
      </c>
      <c r="GH46" s="238"/>
      <c r="GI46" s="238"/>
      <c r="GJ46" s="8" t="s">
        <v>98</v>
      </c>
      <c r="GK46" s="25" t="s">
        <v>2549</v>
      </c>
      <c r="GL46" s="11" t="str">
        <f t="shared" si="224"/>
        <v>⚠</v>
      </c>
      <c r="GM46" s="238" t="str" cm="1">
        <f t="array" ref="GM46">IF(OR($I46="",$N46="")," ",_xlfn.IFS($DW46=""," ",$DV46=""," ",GP46=""," ",GP46=" "," ",AND($DW46&lt;&gt;"",$DW46&lt;&gt;" ",$DV46&lt;&gt;"",$DV46&lt;&gt;" ",GP46&lt;&gt;"",GP46&lt;&gt;" "),IF($DW46=$DV46,GP46,GP46/VLOOKUP(_xlfn.CONCAT($DW46,"/",$DV46),Currencies!$C$73:$D$955,2,FALSE))))</f>
        <v xml:space="preserve"> </v>
      </c>
      <c r="GN46" s="238"/>
      <c r="GO46" s="238"/>
      <c r="GP46" s="8" t="s">
        <v>98</v>
      </c>
      <c r="GQ46" s="25" t="str">
        <f>IFERROR(IF(OR($I46="",$N46=""),"",'Units of measurement'!$A$2),"")</f>
        <v>/container</v>
      </c>
      <c r="GR46" s="253"/>
      <c r="GS46" s="253"/>
      <c r="GT46" s="31" t="s">
        <v>98</v>
      </c>
      <c r="GU46" s="261"/>
      <c r="GV46" s="261"/>
      <c r="GW46" s="32" t="s">
        <v>98</v>
      </c>
      <c r="GX46" s="11" t="str">
        <f t="shared" si="225"/>
        <v>⚠</v>
      </c>
      <c r="GY46" s="238" t="str" cm="1">
        <f t="array" ref="GY46">IF(OR($I46="",$N46="")," ",_xlfn.IFS($DW46=""," ",$DV46=""," ",HE46=""," ",HE46=" "," ",AND($DW46&lt;&gt;"",$DW46&lt;&gt;" ",$DV46&lt;&gt;"",$DV46&lt;&gt;" ",HE46&lt;&gt;"",HE46&lt;&gt;" "),IF($DW46=$DV46,HE46,HE46/VLOOKUP(_xlfn.CONCAT($DW46,"/",$DV46),Currencies!$C$73:$D$955,2,FALSE))))</f>
        <v xml:space="preserve"> </v>
      </c>
      <c r="GZ46" s="262"/>
      <c r="HA46" s="262"/>
      <c r="HB46" s="15"/>
      <c r="HC46" s="15"/>
      <c r="HD46" s="15"/>
      <c r="HE46" s="8" t="s">
        <v>98</v>
      </c>
      <c r="HF46" s="255"/>
      <c r="HG46" s="255"/>
      <c r="HH46" s="25" t="str">
        <f>IFERROR(IF(OR($I46="",$N46=""),"",'Units of measurement'!$A$2),"")</f>
        <v>/container</v>
      </c>
      <c r="HI46" s="253"/>
      <c r="HJ46" s="253"/>
      <c r="HK46" s="31" t="str">
        <f t="shared" si="208"/>
        <v xml:space="preserve"> </v>
      </c>
      <c r="HL46" s="261"/>
      <c r="HM46" s="261"/>
      <c r="HN46" s="32" t="str">
        <f t="shared" si="209"/>
        <v xml:space="preserve"> </v>
      </c>
      <c r="HO46" s="11" t="str">
        <f t="shared" si="226"/>
        <v>⚠</v>
      </c>
      <c r="HP46" s="238" t="str" cm="1">
        <f t="array" ref="HP46">IF(OR($I46="",$N46="")," ",_xlfn.IFS($DW46=""," ",$DV46=""," ",HV46=""," ",HV46=" "," ",AND($DW46&lt;&gt;"",$DW46&lt;&gt;" ",$DV46&lt;&gt;"",$DV46&lt;&gt;" ",HV46&lt;&gt;"",HV46&lt;&gt;" "),IF($DW46=$DV46,HV46,HV46/VLOOKUP(_xlfn.CONCAT($DW46,"/",$DV46),Currencies!$C$73:$D$955,2,FALSE))))</f>
        <v xml:space="preserve"> </v>
      </c>
      <c r="HQ46" s="262"/>
      <c r="HR46" s="262"/>
      <c r="HS46" s="15"/>
      <c r="HT46" s="15"/>
      <c r="HU46" s="15"/>
      <c r="HV46" s="8" t="s">
        <v>98</v>
      </c>
      <c r="HW46" s="255"/>
      <c r="HX46" s="255"/>
      <c r="HY46" s="25" t="str">
        <f>IFERROR(IF(OR($I46="",$N46=""),"",'Units of measurement'!$A$2),"")</f>
        <v>/container</v>
      </c>
      <c r="HZ46" s="253"/>
      <c r="IA46" s="253"/>
      <c r="IB46" s="31" t="str">
        <f t="shared" si="210"/>
        <v xml:space="preserve"> </v>
      </c>
      <c r="IC46" s="261"/>
      <c r="ID46" s="261"/>
      <c r="IE46" s="32" t="str">
        <f t="shared" si="211"/>
        <v xml:space="preserve"> </v>
      </c>
      <c r="IF46" s="9" t="str">
        <f t="shared" si="212"/>
        <v/>
      </c>
      <c r="IG46" s="252"/>
      <c r="IH46" s="252"/>
      <c r="II46" s="8" t="s">
        <v>98</v>
      </c>
      <c r="IJ46" s="256"/>
      <c r="IK46" s="256"/>
      <c r="IL46" s="164"/>
      <c r="IM46" s="257"/>
      <c r="IN46" s="257"/>
      <c r="IO46" s="17"/>
      <c r="IP46" s="9" t="str">
        <f t="shared" si="213"/>
        <v/>
      </c>
      <c r="IQ46" s="252"/>
      <c r="IR46" s="252"/>
      <c r="IS46" s="8" t="s">
        <v>98</v>
      </c>
      <c r="IT46" s="256"/>
      <c r="IU46" s="256"/>
      <c r="IV46" s="164"/>
      <c r="IW46" s="257"/>
      <c r="IX46" s="257"/>
      <c r="IY46" s="19"/>
      <c r="IZ46" s="201" t="s">
        <v>319</v>
      </c>
      <c r="JA46" s="239" t="s">
        <v>99</v>
      </c>
      <c r="JB46" s="9" t="str">
        <f t="shared" si="227"/>
        <v>⚠</v>
      </c>
      <c r="JC46" s="238" t="str" cm="1">
        <f t="array" ref="JC46">IF(OR($I46="",$N46="")," ",_xlfn.IFS($JA46=""," ",$IZ46=""," ",JF46=""," ",JF46=" "," ",AND($JA46&lt;&gt;"",$JA46&lt;&gt;" ",$IZ46&lt;&gt;"",$IZ46&lt;&gt;" ",JF46&lt;&gt;"",JF46&lt;&gt;" "),IF($JA46=$IZ46,JF46,JF46/VLOOKUP(_xlfn.CONCAT($JA46,"/",$IZ46),Currencies!$C$73:$D$955,2,FALSE))))</f>
        <v xml:space="preserve"> </v>
      </c>
      <c r="JD46" s="238"/>
      <c r="JE46" s="238"/>
      <c r="JF46" s="8" t="s">
        <v>98</v>
      </c>
      <c r="JG46" s="25" t="str">
        <f>IFERROR(IF(OR($I46="",$N46=""),"",'Units of measurement'!$A$2),"")</f>
        <v>/container</v>
      </c>
      <c r="JH46" s="9" t="str">
        <f t="shared" si="228"/>
        <v>⚠</v>
      </c>
      <c r="JI46" s="238" t="str" cm="1">
        <f t="array" ref="JI46">IF(OR($I46="",$N46="")," ",_xlfn.IFS($JA46=""," ",$IZ46=""," ",JL46=""," ",JL46=" "," ",AND($JA46&lt;&gt;"",$JA46&lt;&gt;" ",$IZ46&lt;&gt;"",$IZ46&lt;&gt;" ",JL46&lt;&gt;"",JL46&lt;&gt;" "),IF($JA46=$IZ46,JL46,JL46/VLOOKUP(_xlfn.CONCAT($JA46,"/",$IZ46),Currencies!$C$73:$D$955,2,FALSE))))</f>
        <v xml:space="preserve"> </v>
      </c>
      <c r="JJ46" s="238"/>
      <c r="JK46" s="238"/>
      <c r="JL46" s="8" t="s">
        <v>98</v>
      </c>
      <c r="JM46" s="25" t="str">
        <f>IFERROR(IF(OR($I46="",$N46=""),"",'Units of measurement'!$A$2),"")</f>
        <v>/container</v>
      </c>
      <c r="JN46" s="9" t="str">
        <f t="shared" si="229"/>
        <v>⚠</v>
      </c>
      <c r="JO46" s="238" t="str" cm="1">
        <f t="array" ref="JO46">IF(OR($I46="",$N46="")," ",_xlfn.IFS($JA46=""," ",$IZ46=""," ",JR46=""," ",JR46=" "," ",AND($JA46&lt;&gt;"",$JA46&lt;&gt;" ",$IZ46&lt;&gt;"",$IZ46&lt;&gt;" ",JR46&lt;&gt;"",JR46&lt;&gt;" "),IF($JA46=$IZ46,JR46,JR46/VLOOKUP(_xlfn.CONCAT($JA46,"/",$IZ46),Currencies!$C$73:$D$955,2,FALSE))))</f>
        <v xml:space="preserve"> </v>
      </c>
      <c r="JP46" s="238"/>
      <c r="JQ46" s="238"/>
      <c r="JR46" s="8" t="s">
        <v>98</v>
      </c>
      <c r="JS46" s="25" t="str">
        <f>IFERROR(IF(OR($I46="",$N46=""),"",'Units of measurement'!$A$2),"")</f>
        <v>/container</v>
      </c>
      <c r="JT46" s="9" t="str">
        <f t="shared" si="230"/>
        <v>⚠</v>
      </c>
      <c r="JU46" s="238" t="str" cm="1">
        <f t="array" ref="JU46">IF(OR($I46="",$N46="")," ",_xlfn.IFS($JA46=""," ",$IZ46=""," ",JX46=""," ",JX46=" "," ",AND($JA46&lt;&gt;"",$JA46&lt;&gt;" ",$IZ46&lt;&gt;"",$IZ46&lt;&gt;" ",JX46&lt;&gt;"",JX46&lt;&gt;" "),IF($JA46=$IZ46,JX46,JX46/VLOOKUP(_xlfn.CONCAT($JA46,"/",$IZ46),Currencies!$C$73:$D$955,2,FALSE))))</f>
        <v xml:space="preserve"> </v>
      </c>
      <c r="JV46" s="238"/>
      <c r="JW46" s="238"/>
      <c r="JX46" s="8" t="s">
        <v>98</v>
      </c>
      <c r="JY46" s="25" t="str">
        <f>IFERROR(IF(OR($I46="",$N46=""),"",'Units of measurement'!$A$2),"")</f>
        <v>/container</v>
      </c>
      <c r="JZ46" s="9" t="str">
        <f t="shared" si="231"/>
        <v>⚠</v>
      </c>
      <c r="KA46" s="238" t="str" cm="1">
        <f t="array" ref="KA46">IF(OR($I46="",$N46="")," ",_xlfn.IFS($JA46=""," ",$IZ46=""," ",KD46=""," ",KD46=" "," ",AND($JA46&lt;&gt;"",$JA46&lt;&gt;" ",$IZ46&lt;&gt;"",$IZ46&lt;&gt;" ",KD46&lt;&gt;"",KD46&lt;&gt;" "),IF($JA46=$IZ46,KD46,KD46/VLOOKUP(_xlfn.CONCAT($JA46,"/",$IZ46),Currencies!$C$73:$D$955,2,FALSE))))</f>
        <v xml:space="preserve"> </v>
      </c>
      <c r="KB46" s="238"/>
      <c r="KC46" s="238"/>
      <c r="KD46" s="8" t="s">
        <v>98</v>
      </c>
      <c r="KE46" s="25" t="str">
        <f>IFERROR(IF(OR($I46="",$N46=""),"",'Units of measurement'!$A$2),"")</f>
        <v>/container</v>
      </c>
      <c r="KF46" s="11" t="str">
        <f t="shared" si="232"/>
        <v>⚠</v>
      </c>
      <c r="KG46" s="254"/>
      <c r="KH46" s="254"/>
      <c r="KI46" s="10" t="s">
        <v>98</v>
      </c>
      <c r="KJ46" s="9" t="str">
        <f t="shared" si="214"/>
        <v/>
      </c>
      <c r="KK46" s="252"/>
      <c r="KL46" s="252"/>
      <c r="KM46" s="8" t="s">
        <v>98</v>
      </c>
      <c r="KN46" s="256"/>
      <c r="KO46" s="256"/>
      <c r="KP46" s="164"/>
      <c r="KQ46" s="257"/>
      <c r="KR46" s="257"/>
      <c r="KS46" s="17"/>
      <c r="KT46" s="9" t="str">
        <f t="shared" si="215"/>
        <v/>
      </c>
      <c r="KU46" s="252"/>
      <c r="KV46" s="252"/>
      <c r="KW46" s="8" t="s">
        <v>98</v>
      </c>
      <c r="KX46" s="256"/>
      <c r="KY46" s="256"/>
      <c r="KZ46" s="164"/>
      <c r="LA46" s="257"/>
      <c r="LB46" s="257"/>
      <c r="LC46" s="19"/>
      <c r="LD46" s="201" t="s">
        <v>319</v>
      </c>
      <c r="LE46" s="239" t="s">
        <v>99</v>
      </c>
      <c r="LF46" s="9" t="str">
        <f t="shared" si="233"/>
        <v>⚠</v>
      </c>
      <c r="LG46" s="238" t="str" cm="1">
        <f t="array" ref="LG46">IF(OR($I46="",$N46="")," ",_xlfn.IFS($AH46=""," ",$AG46=""," ",LL46=""," ",LL46=" "," ",AND($AH46&lt;&gt;"",$AH46&lt;&gt;" ",$AG46&lt;&gt;"",$AG46&lt;&gt;" ",LL46&lt;&gt;"",LL46&lt;&gt;" "),IF($AH46=$AG46,SUM(LL46,IF(OR(LK46="",LK46=" ",LJ46="Included"),0,LK46)),SUM(LL46,IF(OR(LK46="",LK46=" ",LJ46="Included"),0,LK46))/VLOOKUP(_xlfn.CONCAT($AH46,"/",$AG46),Currencies!$C$73:$D$955,2,FALSE))))</f>
        <v xml:space="preserve"> </v>
      </c>
      <c r="LH46" s="238"/>
      <c r="LI46" s="262"/>
      <c r="LJ46" s="331"/>
      <c r="LK46" s="333" t="s">
        <v>98</v>
      </c>
      <c r="LL46" s="332" t="s">
        <v>98</v>
      </c>
      <c r="LM46" s="25" t="str">
        <f>IFERROR(IF(OR($I46="",$N46=""),"",'Units of measurement'!$A$2),"")</f>
        <v>/container</v>
      </c>
      <c r="LN46" s="253"/>
      <c r="LO46" s="253"/>
      <c r="LP46" s="17"/>
      <c r="LQ46" s="170"/>
      <c r="LR46" s="170"/>
      <c r="LS46" s="170" t="s">
        <v>98</v>
      </c>
    </row>
    <row r="47" spans="1:331" ht="15" hidden="1" customHeight="1" x14ac:dyDescent="0.2">
      <c r="A47" s="46">
        <v>593</v>
      </c>
      <c r="B47" s="250">
        <f>ROW()</f>
        <v>47</v>
      </c>
      <c r="C47" s="41" t="s">
        <v>2536</v>
      </c>
      <c r="D47" s="47" t="s">
        <v>2524</v>
      </c>
      <c r="E47" s="48" t="s">
        <v>2525</v>
      </c>
      <c r="F47" s="55" t="s">
        <v>2286</v>
      </c>
      <c r="G47" s="42" t="s">
        <v>2508</v>
      </c>
      <c r="H47" s="43" t="s">
        <v>2514</v>
      </c>
      <c r="I47" s="353" t="s">
        <v>488</v>
      </c>
      <c r="J47" s="357" t="s">
        <v>3017</v>
      </c>
      <c r="K47" s="47" t="s">
        <v>2294</v>
      </c>
      <c r="L47" s="48" t="s">
        <v>2322</v>
      </c>
      <c r="M47" s="49" t="s">
        <v>2516</v>
      </c>
      <c r="N47" s="356" t="s">
        <v>136</v>
      </c>
      <c r="O47" s="50" t="s">
        <v>2469</v>
      </c>
      <c r="P47" s="47" t="s">
        <v>2363</v>
      </c>
      <c r="Q47" s="48" t="s">
        <v>2412</v>
      </c>
      <c r="R47" s="51" t="s">
        <v>95</v>
      </c>
      <c r="S47" s="52">
        <v>3</v>
      </c>
      <c r="T47" s="53">
        <f>IFERROR(IF(OR(R47="",S47=""),"",('FCL (No min.)'!S47*VLOOKUP('FCL (No min.)'!R47,containertype_table[#All],2,FALSE))),"")</f>
        <v>3</v>
      </c>
      <c r="U47" s="56">
        <v>10000</v>
      </c>
      <c r="V47" s="55" t="s">
        <v>2497</v>
      </c>
      <c r="W47" s="248" t="s">
        <v>104</v>
      </c>
      <c r="X47" s="337" t="s">
        <v>104</v>
      </c>
      <c r="Y47" s="248"/>
      <c r="Z47" s="248"/>
      <c r="AA47" s="248"/>
      <c r="AB47" s="248"/>
      <c r="AC47" s="248"/>
      <c r="AD47" s="248"/>
      <c r="AE47" s="248"/>
      <c r="AF47" s="248"/>
      <c r="AG47" s="201" t="s">
        <v>99</v>
      </c>
      <c r="AH47" s="239" t="s">
        <v>99</v>
      </c>
      <c r="AI47" s="9" t="str">
        <f t="shared" si="195"/>
        <v>⚠</v>
      </c>
      <c r="AJ47" s="238" cm="1">
        <f t="array" ref="AJ47">IF(OR($I47="",$N47="")," ",_xlfn.IFS($AH47=""," ",$AG47=""," ",AO47=""," ",AO47=" "," ",AND($AH47&lt;&gt;"",$AH47&lt;&gt;" ",$AG47&lt;&gt;"",$AG47&lt;&gt;" ",AO47&lt;&gt;"",AO47&lt;&gt;" "),IF($AH47=$AG47,SUM(AO47,IF(OR(AN47="",AN47=" ",AM47="Included"),0,AN47)),VLOOKUP(_xlfn.CONCAT($AG47,"/",$AH47),Currencies!$C$73:$D$955,2,FALSE)*SUM(AO47,IF(OR(AN47="",AN47=" ",AM47="Included"),0,AN47)))))</f>
        <v>119</v>
      </c>
      <c r="AK47" s="238"/>
      <c r="AL47" s="262"/>
      <c r="AM47" s="331"/>
      <c r="AN47" s="333" t="s">
        <v>98</v>
      </c>
      <c r="AO47" s="332">
        <v>119</v>
      </c>
      <c r="AP47" s="25" t="str">
        <f>IFERROR(IF(OR($I47="",$N47=""),"",'Units of measurement'!$A$2),"")</f>
        <v>/container</v>
      </c>
      <c r="AQ47" s="253"/>
      <c r="AR47" s="253"/>
      <c r="AS47" s="17" t="s">
        <v>1271</v>
      </c>
      <c r="AT47" s="170"/>
      <c r="AU47" s="170"/>
      <c r="AV47" s="170">
        <v>3</v>
      </c>
      <c r="AW47" s="201" t="s">
        <v>99</v>
      </c>
      <c r="AX47" s="239" t="s">
        <v>99</v>
      </c>
      <c r="AY47" s="9" t="str">
        <f t="shared" si="196"/>
        <v>⚠</v>
      </c>
      <c r="AZ47" s="238" t="str" cm="1">
        <f t="array" ref="AZ47">IF(OR($I47="",$N47="")," ",_xlfn.IFS($AX47=""," ",$AW47=""," ",BC47=""," ",BC47=" "," ",AND($AX47&lt;&gt;"",$AX47&lt;&gt;" ",$AW47&lt;&gt;"",$AW47&lt;&gt;" ",BC47&lt;&gt;"",BC47&lt;&gt;" "),IF($AX47=$AW47,BC47,BC47/VLOOKUP(_xlfn.CONCAT($AX47,"/",$AW47),Currencies!$C$73:$D$955,2,FALSE))))</f>
        <v xml:space="preserve"> </v>
      </c>
      <c r="BA47" s="238"/>
      <c r="BB47" s="238"/>
      <c r="BC47" s="8" t="s">
        <v>98</v>
      </c>
      <c r="BD47" s="25" t="str">
        <f>IFERROR(IF(OR($I47="",$N47=""),"",'Units of measurement'!$A$2),"")</f>
        <v>/container</v>
      </c>
      <c r="BE47" s="9" t="str">
        <f t="shared" si="197"/>
        <v>⚠</v>
      </c>
      <c r="BF47" s="238" t="str" cm="1">
        <f t="array" ref="BF47">IF(OR($I47="",$N47="")," ",_xlfn.IFS($AX47=""," ",$AW47=""," ",BI47=""," ",BI47=" "," ",AND($AX47&lt;&gt;"",$AX47&lt;&gt;" ",$AW47&lt;&gt;"",$AW47&lt;&gt;" ",BI47&lt;&gt;"",BI47&lt;&gt;" "),IF($AX47=$AW47,BI47,BI47/VLOOKUP(_xlfn.CONCAT($AX47,"/",$AW47),Currencies!$C$73:$D$955,2,FALSE))))</f>
        <v xml:space="preserve"> </v>
      </c>
      <c r="BG47" s="238"/>
      <c r="BH47" s="238"/>
      <c r="BI47" s="8" t="s">
        <v>98</v>
      </c>
      <c r="BJ47" s="25" t="str">
        <f>IFERROR(IF(OR($I47="",$N47=""),"",'Units of measurement'!$A$2),"")</f>
        <v>/container</v>
      </c>
      <c r="BK47" s="9" t="str">
        <f t="shared" si="198"/>
        <v>⚠</v>
      </c>
      <c r="BL47" s="238" t="str" cm="1">
        <f t="array" ref="BL47">IF(OR($I47="",$N47="")," ",_xlfn.IFS($AX47=""," ",$AW47=""," ",BO47=""," ",BO47=" "," ",AND($AX47&lt;&gt;"",$AX47&lt;&gt;" ",$AW47&lt;&gt;"",$AW47&lt;&gt;" ",BO47&lt;&gt;"",BO47&lt;&gt;" "),IF($AX47=$AW47,BO47,BO47/VLOOKUP(_xlfn.CONCAT($AX47,"/",$AW47),Currencies!$C$73:$D$955,2,FALSE))))</f>
        <v xml:space="preserve"> </v>
      </c>
      <c r="BM47" s="238"/>
      <c r="BN47" s="238"/>
      <c r="BO47" s="8" t="s">
        <v>98</v>
      </c>
      <c r="BP47" s="25" t="str">
        <f>IFERROR(IF(OR($I47="",$N47=""),"",'Units of measurement'!$A$2),"")</f>
        <v>/container</v>
      </c>
      <c r="BQ47" s="9" t="str">
        <f t="shared" si="199"/>
        <v>✓</v>
      </c>
      <c r="BR47" s="238" cm="1">
        <f t="array" ref="BR47">IF(OR($I47="",$N47="")," ",_xlfn.IFS($AX47=""," ",$AW47=""," ",BU47=""," ",BU47=" "," ",AND($AX47&lt;&gt;"",$AX47&lt;&gt;" ",$AW47&lt;&gt;"",$AW47&lt;&gt;" ",BU47&lt;&gt;"",BU47&lt;&gt;" "),IF($AX47=$AW47,BU47,BU47/VLOOKUP(_xlfn.CONCAT($AX47,"/",$AW47),Currencies!$C$73:$D$955,2,FALSE))))</f>
        <v>35</v>
      </c>
      <c r="BS47" s="238"/>
      <c r="BT47" s="238"/>
      <c r="BU47" s="8">
        <v>35</v>
      </c>
      <c r="BV47" s="25" t="str">
        <f>IFERROR(IF(OR($I47="",$N47=""),"",'Units of measurement'!$A$2),"")</f>
        <v>/container</v>
      </c>
      <c r="BW47" s="9" t="str">
        <f t="shared" si="200"/>
        <v>⚠</v>
      </c>
      <c r="BX47" s="238" t="str" cm="1">
        <f t="array" ref="BX47">IF(OR($I47="",$N47="")," ",_xlfn.IFS($AX47=""," ",$AW47=""," ",CA47=""," ",CA47=" "," ",AND($AX47&lt;&gt;"",$AX47&lt;&gt;" ",$AW47&lt;&gt;"",$AW47&lt;&gt;" ",CA47&lt;&gt;"",CA47&lt;&gt;" "),IF($AX47=$AW47,CA47,CA47/VLOOKUP(_xlfn.CONCAT($AX47,"/",$AW47),Currencies!$C$73:$D$955,2,FALSE))))</f>
        <v xml:space="preserve"> </v>
      </c>
      <c r="BY47" s="238"/>
      <c r="BZ47" s="238"/>
      <c r="CA47" s="8" t="s">
        <v>98</v>
      </c>
      <c r="CB47" s="25" t="str">
        <f>IFERROR(IF(OR($I47="",$N47=""),"",'Units of measurement'!$A$2),"")</f>
        <v>/container</v>
      </c>
      <c r="CC47" s="9" t="str">
        <f t="shared" si="201"/>
        <v>✓</v>
      </c>
      <c r="CD47" s="238" cm="1">
        <f t="array" ref="CD47">IF(OR($I47="",$N47="")," ",_xlfn.IFS($AX47=""," ",$AW47=""," ",CG47=""," ",CG47=" "," ",AND($AX47&lt;&gt;"",$AX47&lt;&gt;" ",$AW47&lt;&gt;"",$AW47&lt;&gt;" ",CG47&lt;&gt;"",CG47&lt;&gt;" "),IF($AX47=$AW47,CG47,CG47/VLOOKUP(_xlfn.CONCAT($AX47,"/",$AW47),Currencies!$C$73:$D$955,2,FALSE))))</f>
        <v>25</v>
      </c>
      <c r="CE47" s="238"/>
      <c r="CF47" s="238"/>
      <c r="CG47" s="8">
        <v>25</v>
      </c>
      <c r="CH47" s="25" t="str">
        <f>IFERROR(IF(OR($I47="",$N47=""),"",'Units of measurement'!$A$2),"")</f>
        <v>/container</v>
      </c>
      <c r="CI47" s="9" t="str">
        <f t="shared" si="202"/>
        <v>⚠</v>
      </c>
      <c r="CJ47" s="238" t="str" cm="1">
        <f t="array" ref="CJ47">IF(OR($I47="",$N47="")," ",_xlfn.IFS($AX47=""," ",$AW47=""," ",CM47=""," ",CM47=" "," ",AND($AX47&lt;&gt;"",$AX47&lt;&gt;" ",$AW47&lt;&gt;"",$AW47&lt;&gt;" ",CM47&lt;&gt;"",CM47&lt;&gt;" "),IF($AX47=$AW47,CM47,CM47/VLOOKUP(_xlfn.CONCAT($AX47,"/",$AW47),Currencies!$C$73:$D$955,2,FALSE))))</f>
        <v xml:space="preserve"> </v>
      </c>
      <c r="CK47" s="238"/>
      <c r="CL47" s="238"/>
      <c r="CM47" s="8" t="s">
        <v>98</v>
      </c>
      <c r="CN47" s="25" t="str">
        <f>IFERROR(IF(OR($I47="",$N47=""),"",'Units of measurement'!$A$2),"")</f>
        <v>/container</v>
      </c>
      <c r="CO47" s="253"/>
      <c r="CP47" s="253"/>
      <c r="CQ47" s="194"/>
      <c r="CR47" s="9" t="str">
        <f t="shared" si="203"/>
        <v>⚠</v>
      </c>
      <c r="CS47" s="238" t="str" cm="1">
        <f t="array" ref="CS47">IF(OR($I47="",$N47="")," ",_xlfn.IFS($AX47=""," ",$AW47=""," ",CV47=""," ",CV47=" "," ",AND($AX47&lt;&gt;"",$AX47&lt;&gt;" ",$AW47&lt;&gt;"",$AW47&lt;&gt;" ",CV47&lt;&gt;"",CV47&lt;&gt;" "),IF($AX47=$AW47,CV47,CV47/VLOOKUP(_xlfn.CONCAT($AX47,"/",$AW47),Currencies!$C$73:$D$955,2,FALSE))))</f>
        <v xml:space="preserve"> </v>
      </c>
      <c r="CT47" s="238"/>
      <c r="CU47" s="238"/>
      <c r="CV47" s="8" t="s">
        <v>98</v>
      </c>
      <c r="CW47" s="25" t="str">
        <f>IFERROR(IF(OR($I47="",$N47=""),"",'Units of measurement'!$A$2),"")</f>
        <v>/container</v>
      </c>
      <c r="CX47" s="11" t="str">
        <f t="shared" si="204"/>
        <v>⚠</v>
      </c>
      <c r="CY47" s="254"/>
      <c r="CZ47" s="254"/>
      <c r="DA47" s="10" t="s">
        <v>98</v>
      </c>
      <c r="DB47" s="9" t="str">
        <f t="shared" si="205"/>
        <v/>
      </c>
      <c r="DC47" s="252"/>
      <c r="DD47" s="252"/>
      <c r="DE47" s="8" t="s">
        <v>98</v>
      </c>
      <c r="DF47" s="256"/>
      <c r="DG47" s="256"/>
      <c r="DH47" s="164"/>
      <c r="DI47" s="257"/>
      <c r="DJ47" s="257"/>
      <c r="DK47" s="17"/>
      <c r="DL47" s="9" t="str">
        <f t="shared" si="206"/>
        <v/>
      </c>
      <c r="DM47" s="252"/>
      <c r="DN47" s="252"/>
      <c r="DO47" s="8" t="s">
        <v>98</v>
      </c>
      <c r="DP47" s="256"/>
      <c r="DQ47" s="256"/>
      <c r="DR47" s="164"/>
      <c r="DS47" s="257"/>
      <c r="DT47" s="257"/>
      <c r="DU47" s="17"/>
      <c r="DV47" s="201" t="str">
        <f t="shared" si="207"/>
        <v>USD</v>
      </c>
      <c r="DW47" s="239" t="s">
        <v>99</v>
      </c>
      <c r="DX47" s="11" t="str">
        <f t="shared" si="216"/>
        <v>⚠</v>
      </c>
      <c r="DY47" s="254"/>
      <c r="DZ47" s="254"/>
      <c r="EA47" s="15"/>
      <c r="EB47" s="11" t="str">
        <f t="shared" si="217"/>
        <v>⚠</v>
      </c>
      <c r="EC47" s="254"/>
      <c r="ED47" s="254"/>
      <c r="EE47" s="16"/>
      <c r="EF47" s="9" t="str">
        <f t="shared" si="218"/>
        <v>⚠</v>
      </c>
      <c r="EG47" s="252"/>
      <c r="EH47" s="252"/>
      <c r="EI47" s="33"/>
      <c r="EJ47" s="33"/>
      <c r="EK47" s="33"/>
      <c r="EL47" s="33"/>
      <c r="EM47" s="14"/>
      <c r="EN47" s="14"/>
      <c r="EO47" s="35"/>
      <c r="EP47" s="11" t="str">
        <f t="shared" si="219"/>
        <v>⚠</v>
      </c>
      <c r="EQ47" s="254"/>
      <c r="ER47" s="254"/>
      <c r="ES47" s="12" t="s">
        <v>98</v>
      </c>
      <c r="ET47" s="199">
        <v>25</v>
      </c>
      <c r="EU47" s="9" t="str">
        <f t="shared" si="220"/>
        <v>⚠</v>
      </c>
      <c r="EV47" s="259"/>
      <c r="EW47" s="259"/>
      <c r="EX47" s="166" t="s">
        <v>98</v>
      </c>
      <c r="EY47" s="9" t="str">
        <f t="shared" si="221"/>
        <v>⚠</v>
      </c>
      <c r="EZ47" s="254"/>
      <c r="FA47" s="254"/>
      <c r="FB47" s="23"/>
      <c r="FC47" s="260"/>
      <c r="FD47" s="260"/>
      <c r="FE47" s="29"/>
      <c r="FF47" s="29"/>
      <c r="FG47" s="29"/>
      <c r="FH47" s="29"/>
      <c r="FI47" s="200" t="s">
        <v>100</v>
      </c>
      <c r="FJ47" s="9" t="str">
        <f t="shared" si="222"/>
        <v>⚠</v>
      </c>
      <c r="FK47" s="259"/>
      <c r="FL47" s="259"/>
      <c r="FM47" s="12" t="s">
        <v>98</v>
      </c>
      <c r="FN47" s="26" t="s">
        <v>98</v>
      </c>
      <c r="FO47" s="28" t="s">
        <v>98</v>
      </c>
      <c r="FP47" s="339" t="s">
        <v>98</v>
      </c>
      <c r="FQ47" s="339" t="s">
        <v>98</v>
      </c>
      <c r="FR47" s="9" t="str">
        <f t="shared" si="97"/>
        <v>⚠</v>
      </c>
      <c r="FS47" s="238" t="str" cm="1">
        <f t="array" ref="FS47">IF(OR($I47="",$N47="")," ",_xlfn.IFS($DW47=""," ",$DV47=""," ",FV47=""," ",FV47=" "," ",AND($DW47&lt;&gt;"",$DW47&lt;&gt;" ",$DV47&lt;&gt;"",$DV47&lt;&gt;" ",FV47&lt;&gt;"",FV47&lt;&gt;" "),IF($DW47=$DV47,FV47,FV47/VLOOKUP(_xlfn.CONCAT($DW47,"/",$DV47),Currencies!$C$73:$D$955,2,FALSE))))</f>
        <v xml:space="preserve"> </v>
      </c>
      <c r="FT47" s="238"/>
      <c r="FU47" s="238"/>
      <c r="FV47" s="8" t="s">
        <v>98</v>
      </c>
      <c r="FW47" s="25" t="s">
        <v>2549</v>
      </c>
      <c r="FX47" s="9" t="str">
        <f t="shared" si="223"/>
        <v>⚠</v>
      </c>
      <c r="FY47" s="259"/>
      <c r="FZ47" s="259"/>
      <c r="GA47" s="12" t="s">
        <v>98</v>
      </c>
      <c r="GB47" s="26" t="s">
        <v>98</v>
      </c>
      <c r="GC47" s="28" t="s">
        <v>98</v>
      </c>
      <c r="GD47" s="339">
        <v>11</v>
      </c>
      <c r="GE47" s="339">
        <v>7</v>
      </c>
      <c r="GF47" s="9" t="str">
        <f t="shared" si="103"/>
        <v>⚠</v>
      </c>
      <c r="GG47" s="238" t="str" cm="1">
        <f t="array" ref="GG47">IF(OR($I47="",$N47="")," ",_xlfn.IFS($DW47=""," ",$DV47=""," ",GJ47=""," ",GJ47=" "," ",AND($DW47&lt;&gt;"",$DW47&lt;&gt;" ",$DV47&lt;&gt;"",$DV47&lt;&gt;" ",GJ47&lt;&gt;"",GJ47&lt;&gt;" "),IF($DW47=$DV47,GJ47,GJ47/VLOOKUP(_xlfn.CONCAT($DW47,"/",$DV47),Currencies!$C$73:$D$955,2,FALSE))))</f>
        <v xml:space="preserve"> </v>
      </c>
      <c r="GH47" s="238"/>
      <c r="GI47" s="238"/>
      <c r="GJ47" s="8" t="s">
        <v>98</v>
      </c>
      <c r="GK47" s="25" t="s">
        <v>2549</v>
      </c>
      <c r="GL47" s="11" t="str">
        <f t="shared" si="224"/>
        <v>⚠</v>
      </c>
      <c r="GM47" s="238" t="str" cm="1">
        <f t="array" ref="GM47">IF(OR($I47="",$N47="")," ",_xlfn.IFS($DW47=""," ",$DV47=""," ",GP47=""," ",GP47=" "," ",AND($DW47&lt;&gt;"",$DW47&lt;&gt;" ",$DV47&lt;&gt;"",$DV47&lt;&gt;" ",GP47&lt;&gt;"",GP47&lt;&gt;" "),IF($DW47=$DV47,GP47,GP47/VLOOKUP(_xlfn.CONCAT($DW47,"/",$DV47),Currencies!$C$73:$D$955,2,FALSE))))</f>
        <v xml:space="preserve"> </v>
      </c>
      <c r="GN47" s="238"/>
      <c r="GO47" s="238"/>
      <c r="GP47" s="8" t="s">
        <v>98</v>
      </c>
      <c r="GQ47" s="25" t="str">
        <f>IFERROR(IF(OR($I47="",$N47=""),"",'Units of measurement'!$A$2),"")</f>
        <v>/container</v>
      </c>
      <c r="GR47" s="253"/>
      <c r="GS47" s="253"/>
      <c r="GT47" s="31" t="s">
        <v>98</v>
      </c>
      <c r="GU47" s="261"/>
      <c r="GV47" s="261"/>
      <c r="GW47" s="32" t="s">
        <v>98</v>
      </c>
      <c r="GX47" s="11" t="str">
        <f t="shared" si="225"/>
        <v>⚠</v>
      </c>
      <c r="GY47" s="238" t="str" cm="1">
        <f t="array" ref="GY47">IF(OR($I47="",$N47="")," ",_xlfn.IFS($DW47=""," ",$DV47=""," ",HE47=""," ",HE47=" "," ",AND($DW47&lt;&gt;"",$DW47&lt;&gt;" ",$DV47&lt;&gt;"",$DV47&lt;&gt;" ",HE47&lt;&gt;"",HE47&lt;&gt;" "),IF($DW47=$DV47,HE47,HE47/VLOOKUP(_xlfn.CONCAT($DW47,"/",$DV47),Currencies!$C$73:$D$955,2,FALSE))))</f>
        <v xml:space="preserve"> </v>
      </c>
      <c r="GZ47" s="262"/>
      <c r="HA47" s="262"/>
      <c r="HB47" s="15"/>
      <c r="HC47" s="15"/>
      <c r="HD47" s="15"/>
      <c r="HE47" s="8" t="s">
        <v>98</v>
      </c>
      <c r="HF47" s="255"/>
      <c r="HG47" s="255"/>
      <c r="HH47" s="25" t="str">
        <f>IFERROR(IF(OR($I47="",$N47=""),"",'Units of measurement'!$A$2),"")</f>
        <v>/container</v>
      </c>
      <c r="HI47" s="253"/>
      <c r="HJ47" s="253"/>
      <c r="HK47" s="31" t="str">
        <f t="shared" si="208"/>
        <v xml:space="preserve"> </v>
      </c>
      <c r="HL47" s="261"/>
      <c r="HM47" s="261"/>
      <c r="HN47" s="32" t="str">
        <f t="shared" si="209"/>
        <v xml:space="preserve"> </v>
      </c>
      <c r="HO47" s="11" t="str">
        <f t="shared" si="226"/>
        <v>⚠</v>
      </c>
      <c r="HP47" s="238" t="str" cm="1">
        <f t="array" ref="HP47">IF(OR($I47="",$N47="")," ",_xlfn.IFS($DW47=""," ",$DV47=""," ",HV47=""," ",HV47=" "," ",AND($DW47&lt;&gt;"",$DW47&lt;&gt;" ",$DV47&lt;&gt;"",$DV47&lt;&gt;" ",HV47&lt;&gt;"",HV47&lt;&gt;" "),IF($DW47=$DV47,HV47,HV47/VLOOKUP(_xlfn.CONCAT($DW47,"/",$DV47),Currencies!$C$73:$D$955,2,FALSE))))</f>
        <v xml:space="preserve"> </v>
      </c>
      <c r="HQ47" s="262"/>
      <c r="HR47" s="262"/>
      <c r="HS47" s="15"/>
      <c r="HT47" s="15"/>
      <c r="HU47" s="15"/>
      <c r="HV47" s="8" t="s">
        <v>98</v>
      </c>
      <c r="HW47" s="255"/>
      <c r="HX47" s="255"/>
      <c r="HY47" s="25" t="str">
        <f>IFERROR(IF(OR($I47="",$N47=""),"",'Units of measurement'!$A$2),"")</f>
        <v>/container</v>
      </c>
      <c r="HZ47" s="253"/>
      <c r="IA47" s="253"/>
      <c r="IB47" s="31" t="str">
        <f t="shared" si="210"/>
        <v xml:space="preserve"> </v>
      </c>
      <c r="IC47" s="261"/>
      <c r="ID47" s="261"/>
      <c r="IE47" s="32" t="str">
        <f t="shared" si="211"/>
        <v xml:space="preserve"> </v>
      </c>
      <c r="IF47" s="9" t="str">
        <f t="shared" si="212"/>
        <v/>
      </c>
      <c r="IG47" s="252"/>
      <c r="IH47" s="252"/>
      <c r="II47" s="8" t="s">
        <v>98</v>
      </c>
      <c r="IJ47" s="256"/>
      <c r="IK47" s="256"/>
      <c r="IL47" s="164"/>
      <c r="IM47" s="257"/>
      <c r="IN47" s="257"/>
      <c r="IO47" s="17"/>
      <c r="IP47" s="9" t="str">
        <f t="shared" si="213"/>
        <v/>
      </c>
      <c r="IQ47" s="252"/>
      <c r="IR47" s="252"/>
      <c r="IS47" s="8" t="s">
        <v>98</v>
      </c>
      <c r="IT47" s="256"/>
      <c r="IU47" s="256"/>
      <c r="IV47" s="164"/>
      <c r="IW47" s="257"/>
      <c r="IX47" s="257"/>
      <c r="IY47" s="19"/>
      <c r="IZ47" s="201" t="s">
        <v>139</v>
      </c>
      <c r="JA47" s="239" t="s">
        <v>99</v>
      </c>
      <c r="JB47" s="9" t="str">
        <f t="shared" si="227"/>
        <v>⚠</v>
      </c>
      <c r="JC47" s="238" t="str" cm="1">
        <f t="array" ref="JC47">IF(OR($I47="",$N47="")," ",_xlfn.IFS($JA47=""," ",$IZ47=""," ",JF47=""," ",JF47=" "," ",AND($JA47&lt;&gt;"",$JA47&lt;&gt;" ",$IZ47&lt;&gt;"",$IZ47&lt;&gt;" ",JF47&lt;&gt;"",JF47&lt;&gt;" "),IF($JA47=$IZ47,JF47,JF47/VLOOKUP(_xlfn.CONCAT($JA47,"/",$IZ47),Currencies!$C$73:$D$955,2,FALSE))))</f>
        <v xml:space="preserve"> </v>
      </c>
      <c r="JD47" s="238"/>
      <c r="JE47" s="238"/>
      <c r="JF47" s="8" t="s">
        <v>98</v>
      </c>
      <c r="JG47" s="25" t="str">
        <f>IFERROR(IF(OR($I47="",$N47=""),"",'Units of measurement'!$A$2),"")</f>
        <v>/container</v>
      </c>
      <c r="JH47" s="9" t="s">
        <v>2517</v>
      </c>
      <c r="JI47" s="238" t="str" cm="1">
        <f t="array" ref="JI47">IF(OR($I47="",$N47="")," ",_xlfn.IFS($JA47=""," ",$IZ47=""," ",JL47=""," ",JL47=" "," ",AND($JA47&lt;&gt;"",$JA47&lt;&gt;" ",$IZ47&lt;&gt;"",$IZ47&lt;&gt;" ",JL47&lt;&gt;"",JL47&lt;&gt;" "),IF($JA47=$IZ47,JL47,JL47/VLOOKUP(_xlfn.CONCAT($JA47,"/",$IZ47),Currencies!$C$73:$D$955,2,FALSE))))</f>
        <v xml:space="preserve"> </v>
      </c>
      <c r="JJ47" s="238"/>
      <c r="JK47" s="238"/>
      <c r="JL47" s="372" t="s">
        <v>98</v>
      </c>
      <c r="JM47" s="25" t="str">
        <f>IFERROR(IF(OR($I47="",$N47=""),"",'Units of measurement'!$A$2),"")</f>
        <v>/container</v>
      </c>
      <c r="JN47" s="9" t="s">
        <v>2517</v>
      </c>
      <c r="JO47" s="238" t="str" cm="1">
        <f t="array" ref="JO47">IF(OR($I47="",$N47="")," ",_xlfn.IFS($JA47=""," ",$IZ47=""," ",JR47=""," ",JR47=" "," ",AND($JA47&lt;&gt;"",$JA47&lt;&gt;" ",$IZ47&lt;&gt;"",$IZ47&lt;&gt;" ",JR47&lt;&gt;"",JR47&lt;&gt;" "),IF($JA47=$IZ47,JR47,JR47/VLOOKUP(_xlfn.CONCAT($JA47,"/",$IZ47),Currencies!$C$73:$D$955,2,FALSE))))</f>
        <v xml:space="preserve"> </v>
      </c>
      <c r="JP47" s="238"/>
      <c r="JQ47" s="238"/>
      <c r="JR47" s="372" t="s">
        <v>98</v>
      </c>
      <c r="JS47" s="25" t="str">
        <f>IFERROR(IF(OR($I47="",$N47=""),"",'Units of measurement'!$A$2),"")</f>
        <v>/container</v>
      </c>
      <c r="JT47" s="9" t="s">
        <v>2517</v>
      </c>
      <c r="JU47" s="238" t="str" cm="1">
        <f t="array" ref="JU47">IF(OR($I47="",$N47="")," ",_xlfn.IFS($JA47=""," ",$IZ47=""," ",JX47=""," ",JX47=" "," ",AND($JA47&lt;&gt;"",$JA47&lt;&gt;" ",$IZ47&lt;&gt;"",$IZ47&lt;&gt;" ",JX47&lt;&gt;"",JX47&lt;&gt;" "),IF($JA47=$IZ47,JX47,JX47/VLOOKUP(_xlfn.CONCAT($JA47,"/",$IZ47),Currencies!$C$73:$D$955,2,FALSE))))</f>
        <v xml:space="preserve"> </v>
      </c>
      <c r="JV47" s="238"/>
      <c r="JW47" s="238"/>
      <c r="JX47" s="372" t="s">
        <v>98</v>
      </c>
      <c r="JY47" s="25" t="str">
        <f>IFERROR(IF(OR($I47="",$N47=""),"",'Units of measurement'!$A$2),"")</f>
        <v>/container</v>
      </c>
      <c r="JZ47" s="9" t="s">
        <v>2517</v>
      </c>
      <c r="KA47" s="238" t="str" cm="1">
        <f t="array" ref="KA47">IF(OR($I47="",$N47="")," ",_xlfn.IFS($JA47=""," ",$IZ47=""," ",KD47=""," ",KD47=" "," ",AND($JA47&lt;&gt;"",$JA47&lt;&gt;" ",$IZ47&lt;&gt;"",$IZ47&lt;&gt;" ",KD47&lt;&gt;"",KD47&lt;&gt;" "),IF($JA47=$IZ47,KD47,KD47/VLOOKUP(_xlfn.CONCAT($JA47,"/",$IZ47),Currencies!$C$73:$D$955,2,FALSE))))</f>
        <v xml:space="preserve"> </v>
      </c>
      <c r="KB47" s="238"/>
      <c r="KC47" s="238"/>
      <c r="KD47" s="372" t="s">
        <v>98</v>
      </c>
      <c r="KE47" s="25" t="str">
        <f>IFERROR(IF(OR($I47="",$N47=""),"",'Units of measurement'!$A$2),"")</f>
        <v>/container</v>
      </c>
      <c r="KF47" s="11" t="s">
        <v>2517</v>
      </c>
      <c r="KG47" s="254"/>
      <c r="KH47" s="254"/>
      <c r="KI47" s="378" t="s">
        <v>98</v>
      </c>
      <c r="KJ47" s="9" t="str">
        <f t="shared" si="214"/>
        <v/>
      </c>
      <c r="KK47" s="252"/>
      <c r="KL47" s="252"/>
      <c r="KM47" s="8" t="s">
        <v>98</v>
      </c>
      <c r="KN47" s="256"/>
      <c r="KO47" s="256"/>
      <c r="KP47" s="164"/>
      <c r="KQ47" s="257"/>
      <c r="KR47" s="257"/>
      <c r="KS47" s="17"/>
      <c r="KT47" s="9" t="str">
        <f t="shared" si="215"/>
        <v/>
      </c>
      <c r="KU47" s="252"/>
      <c r="KV47" s="252"/>
      <c r="KW47" s="8" t="s">
        <v>98</v>
      </c>
      <c r="KX47" s="256"/>
      <c r="KY47" s="256"/>
      <c r="KZ47" s="164"/>
      <c r="LA47" s="257"/>
      <c r="LB47" s="257"/>
      <c r="LC47" s="19"/>
      <c r="LD47" s="201" t="s">
        <v>139</v>
      </c>
      <c r="LE47" s="239" t="s">
        <v>99</v>
      </c>
      <c r="LF47" s="9" t="s">
        <v>2517</v>
      </c>
      <c r="LG47" s="238" t="str" cm="1">
        <f t="array" ref="LG47">IF(OR($I47="",$N47="")," ",_xlfn.IFS($AH47=""," ",$AG47=""," ",LL47=""," ",LL47=" "," ",AND($AH47&lt;&gt;"",$AH47&lt;&gt;" ",$AG47&lt;&gt;"",$AG47&lt;&gt;" ",LL47&lt;&gt;"",LL47&lt;&gt;" "),IF($AH47=$AG47,SUM(LL47,IF(OR(LK47="",LK47=" ",LJ47="Included"),0,LK47)),SUM(LL47,IF(OR(LK47="",LK47=" ",LJ47="Included"),0,LK47))/VLOOKUP(_xlfn.CONCAT($AH47,"/",$AG47),Currencies!$C$73:$D$955,2,FALSE))))</f>
        <v xml:space="preserve"> </v>
      </c>
      <c r="LH47" s="238"/>
      <c r="LI47" s="262"/>
      <c r="LJ47" s="379"/>
      <c r="LK47" s="333" t="s">
        <v>98</v>
      </c>
      <c r="LL47" s="380" t="s">
        <v>98</v>
      </c>
      <c r="LM47" s="25" t="str">
        <f>IFERROR(IF(OR($I47="",$N47=""),"",'Units of measurement'!$A$2),"")</f>
        <v>/container</v>
      </c>
      <c r="LN47" s="253"/>
      <c r="LO47" s="253"/>
      <c r="LP47" s="376"/>
      <c r="LQ47" s="170"/>
      <c r="LR47" s="170"/>
      <c r="LS47" s="381" t="s">
        <v>98</v>
      </c>
    </row>
    <row r="48" spans="1:331" ht="15" hidden="1" customHeight="1" x14ac:dyDescent="0.2">
      <c r="A48" s="46">
        <v>517</v>
      </c>
      <c r="B48" s="250">
        <f>ROW()</f>
        <v>48</v>
      </c>
      <c r="C48" s="41" t="s">
        <v>2536</v>
      </c>
      <c r="D48" s="47" t="s">
        <v>2524</v>
      </c>
      <c r="E48" s="48" t="s">
        <v>2525</v>
      </c>
      <c r="F48" s="55" t="s">
        <v>2286</v>
      </c>
      <c r="G48" s="42" t="s">
        <v>2508</v>
      </c>
      <c r="H48" s="43" t="s">
        <v>2514</v>
      </c>
      <c r="I48" s="353" t="s">
        <v>488</v>
      </c>
      <c r="J48" s="357" t="s">
        <v>3017</v>
      </c>
      <c r="K48" s="47" t="s">
        <v>2294</v>
      </c>
      <c r="L48" s="48" t="s">
        <v>2322</v>
      </c>
      <c r="M48" s="49" t="s">
        <v>2516</v>
      </c>
      <c r="N48" s="356" t="s">
        <v>136</v>
      </c>
      <c r="O48" s="50" t="s">
        <v>2469</v>
      </c>
      <c r="P48" s="47" t="s">
        <v>2364</v>
      </c>
      <c r="Q48" s="48" t="s">
        <v>2413</v>
      </c>
      <c r="R48" s="51" t="s">
        <v>95</v>
      </c>
      <c r="S48" s="52">
        <v>4</v>
      </c>
      <c r="T48" s="53">
        <f>IFERROR(IF(OR(R48="",S48=""),"",('FCL (No min.)'!S48*VLOOKUP('FCL (No min.)'!R48,containertype_table[#All],2,FALSE))),"")</f>
        <v>4</v>
      </c>
      <c r="U48" s="56">
        <v>5000</v>
      </c>
      <c r="V48" s="55" t="s">
        <v>2497</v>
      </c>
      <c r="W48" s="248" t="s">
        <v>104</v>
      </c>
      <c r="X48" s="337" t="s">
        <v>104</v>
      </c>
      <c r="Y48" s="248"/>
      <c r="Z48" s="248"/>
      <c r="AA48" s="248"/>
      <c r="AB48" s="248"/>
      <c r="AC48" s="248"/>
      <c r="AD48" s="248"/>
      <c r="AE48" s="248"/>
      <c r="AF48" s="248"/>
      <c r="AG48" s="201" t="s">
        <v>99</v>
      </c>
      <c r="AH48" s="239" t="s">
        <v>99</v>
      </c>
      <c r="AI48" s="9" t="str">
        <f t="shared" si="195"/>
        <v>⚠</v>
      </c>
      <c r="AJ48" s="238" cm="1">
        <f t="array" ref="AJ48">IF(OR($I48="",$N48="")," ",_xlfn.IFS($AH48=""," ",$AG48=""," ",AO48=""," ",AO48=" "," ",AND($AH48&lt;&gt;"",$AH48&lt;&gt;" ",$AG48&lt;&gt;"",$AG48&lt;&gt;" ",AO48&lt;&gt;"",AO48&lt;&gt;" "),IF($AH48=$AG48,SUM(AO48,IF(OR(AN48="",AN48=" ",AM48="Included"),0,AN48)),VLOOKUP(_xlfn.CONCAT($AG48,"/",$AH48),Currencies!$C$73:$D$955,2,FALSE)*SUM(AO48,IF(OR(AN48="",AN48=" ",AM48="Included"),0,AN48)))))</f>
        <v>119</v>
      </c>
      <c r="AK48" s="238"/>
      <c r="AL48" s="262"/>
      <c r="AM48" s="331"/>
      <c r="AN48" s="333" t="s">
        <v>98</v>
      </c>
      <c r="AO48" s="332">
        <v>119</v>
      </c>
      <c r="AP48" s="25" t="str">
        <f>IFERROR(IF(OR($I48="",$N48=""),"",'Units of measurement'!$A$2),"")</f>
        <v>/container</v>
      </c>
      <c r="AQ48" s="253"/>
      <c r="AR48" s="253"/>
      <c r="AS48" s="17" t="s">
        <v>1271</v>
      </c>
      <c r="AT48" s="170"/>
      <c r="AU48" s="170"/>
      <c r="AV48" s="170">
        <v>3</v>
      </c>
      <c r="AW48" s="201" t="s">
        <v>99</v>
      </c>
      <c r="AX48" s="239" t="s">
        <v>99</v>
      </c>
      <c r="AY48" s="9" t="str">
        <f t="shared" si="196"/>
        <v>⚠</v>
      </c>
      <c r="AZ48" s="238" t="str" cm="1">
        <f t="array" ref="AZ48">IF(OR($I48="",$N48="")," ",_xlfn.IFS($AX48=""," ",$AW48=""," ",BC48=""," ",BC48=" "," ",AND($AX48&lt;&gt;"",$AX48&lt;&gt;" ",$AW48&lt;&gt;"",$AW48&lt;&gt;" ",BC48&lt;&gt;"",BC48&lt;&gt;" "),IF($AX48=$AW48,BC48,BC48/VLOOKUP(_xlfn.CONCAT($AX48,"/",$AW48),Currencies!$C$73:$D$955,2,FALSE))))</f>
        <v xml:space="preserve"> </v>
      </c>
      <c r="BA48" s="238"/>
      <c r="BB48" s="238"/>
      <c r="BC48" s="8" t="s">
        <v>98</v>
      </c>
      <c r="BD48" s="25" t="str">
        <f>IFERROR(IF(OR($I48="",$N48=""),"",'Units of measurement'!$A$2),"")</f>
        <v>/container</v>
      </c>
      <c r="BE48" s="9" t="str">
        <f t="shared" si="197"/>
        <v>⚠</v>
      </c>
      <c r="BF48" s="238" t="str" cm="1">
        <f t="array" ref="BF48">IF(OR($I48="",$N48="")," ",_xlfn.IFS($AX48=""," ",$AW48=""," ",BI48=""," ",BI48=" "," ",AND($AX48&lt;&gt;"",$AX48&lt;&gt;" ",$AW48&lt;&gt;"",$AW48&lt;&gt;" ",BI48&lt;&gt;"",BI48&lt;&gt;" "),IF($AX48=$AW48,BI48,BI48/VLOOKUP(_xlfn.CONCAT($AX48,"/",$AW48),Currencies!$C$73:$D$955,2,FALSE))))</f>
        <v xml:space="preserve"> </v>
      </c>
      <c r="BG48" s="238"/>
      <c r="BH48" s="238"/>
      <c r="BI48" s="8" t="s">
        <v>98</v>
      </c>
      <c r="BJ48" s="25" t="str">
        <f>IFERROR(IF(OR($I48="",$N48=""),"",'Units of measurement'!$A$2),"")</f>
        <v>/container</v>
      </c>
      <c r="BK48" s="9" t="str">
        <f t="shared" si="198"/>
        <v>⚠</v>
      </c>
      <c r="BL48" s="238" t="str" cm="1">
        <f t="array" ref="BL48">IF(OR($I48="",$N48="")," ",_xlfn.IFS($AX48=""," ",$AW48=""," ",BO48=""," ",BO48=" "," ",AND($AX48&lt;&gt;"",$AX48&lt;&gt;" ",$AW48&lt;&gt;"",$AW48&lt;&gt;" ",BO48&lt;&gt;"",BO48&lt;&gt;" "),IF($AX48=$AW48,BO48,BO48/VLOOKUP(_xlfn.CONCAT($AX48,"/",$AW48),Currencies!$C$73:$D$955,2,FALSE))))</f>
        <v xml:space="preserve"> </v>
      </c>
      <c r="BM48" s="238"/>
      <c r="BN48" s="238"/>
      <c r="BO48" s="8" t="s">
        <v>98</v>
      </c>
      <c r="BP48" s="25" t="str">
        <f>IFERROR(IF(OR($I48="",$N48=""),"",'Units of measurement'!$A$2),"")</f>
        <v>/container</v>
      </c>
      <c r="BQ48" s="9" t="str">
        <f t="shared" si="199"/>
        <v>✓</v>
      </c>
      <c r="BR48" s="238" cm="1">
        <f t="array" ref="BR48">IF(OR($I48="",$N48="")," ",_xlfn.IFS($AX48=""," ",$AW48=""," ",BU48=""," ",BU48=" "," ",AND($AX48&lt;&gt;"",$AX48&lt;&gt;" ",$AW48&lt;&gt;"",$AW48&lt;&gt;" ",BU48&lt;&gt;"",BU48&lt;&gt;" "),IF($AX48=$AW48,BU48,BU48/VLOOKUP(_xlfn.CONCAT($AX48,"/",$AW48),Currencies!$C$73:$D$955,2,FALSE))))</f>
        <v>35</v>
      </c>
      <c r="BS48" s="238"/>
      <c r="BT48" s="238"/>
      <c r="BU48" s="8">
        <v>35</v>
      </c>
      <c r="BV48" s="25" t="str">
        <f>IFERROR(IF(OR($I48="",$N48=""),"",'Units of measurement'!$A$2),"")</f>
        <v>/container</v>
      </c>
      <c r="BW48" s="9" t="str">
        <f t="shared" si="200"/>
        <v>⚠</v>
      </c>
      <c r="BX48" s="238" t="str" cm="1">
        <f t="array" ref="BX48">IF(OR($I48="",$N48="")," ",_xlfn.IFS($AX48=""," ",$AW48=""," ",CA48=""," ",CA48=" "," ",AND($AX48&lt;&gt;"",$AX48&lt;&gt;" ",$AW48&lt;&gt;"",$AW48&lt;&gt;" ",CA48&lt;&gt;"",CA48&lt;&gt;" "),IF($AX48=$AW48,CA48,CA48/VLOOKUP(_xlfn.CONCAT($AX48,"/",$AW48),Currencies!$C$73:$D$955,2,FALSE))))</f>
        <v xml:space="preserve"> </v>
      </c>
      <c r="BY48" s="238"/>
      <c r="BZ48" s="238"/>
      <c r="CA48" s="8" t="s">
        <v>98</v>
      </c>
      <c r="CB48" s="25" t="str">
        <f>IFERROR(IF(OR($I48="",$N48=""),"",'Units of measurement'!$A$2),"")</f>
        <v>/container</v>
      </c>
      <c r="CC48" s="9" t="str">
        <f t="shared" si="201"/>
        <v>✓</v>
      </c>
      <c r="CD48" s="238" cm="1">
        <f t="array" ref="CD48">IF(OR($I48="",$N48="")," ",_xlfn.IFS($AX48=""," ",$AW48=""," ",CG48=""," ",CG48=" "," ",AND($AX48&lt;&gt;"",$AX48&lt;&gt;" ",$AW48&lt;&gt;"",$AW48&lt;&gt;" ",CG48&lt;&gt;"",CG48&lt;&gt;" "),IF($AX48=$AW48,CG48,CG48/VLOOKUP(_xlfn.CONCAT($AX48,"/",$AW48),Currencies!$C$73:$D$955,2,FALSE))))</f>
        <v>25</v>
      </c>
      <c r="CE48" s="238"/>
      <c r="CF48" s="238"/>
      <c r="CG48" s="8">
        <v>25</v>
      </c>
      <c r="CH48" s="25" t="str">
        <f>IFERROR(IF(OR($I48="",$N48=""),"",'Units of measurement'!$A$2),"")</f>
        <v>/container</v>
      </c>
      <c r="CI48" s="9" t="str">
        <f t="shared" si="202"/>
        <v>⚠</v>
      </c>
      <c r="CJ48" s="238" t="str" cm="1">
        <f t="array" ref="CJ48">IF(OR($I48="",$N48="")," ",_xlfn.IFS($AX48=""," ",$AW48=""," ",CM48=""," ",CM48=" "," ",AND($AX48&lt;&gt;"",$AX48&lt;&gt;" ",$AW48&lt;&gt;"",$AW48&lt;&gt;" ",CM48&lt;&gt;"",CM48&lt;&gt;" "),IF($AX48=$AW48,CM48,CM48/VLOOKUP(_xlfn.CONCAT($AX48,"/",$AW48),Currencies!$C$73:$D$955,2,FALSE))))</f>
        <v xml:space="preserve"> </v>
      </c>
      <c r="CK48" s="238"/>
      <c r="CL48" s="238"/>
      <c r="CM48" s="8" t="s">
        <v>98</v>
      </c>
      <c r="CN48" s="25" t="str">
        <f>IFERROR(IF(OR($I48="",$N48=""),"",'Units of measurement'!$A$2),"")</f>
        <v>/container</v>
      </c>
      <c r="CO48" s="253"/>
      <c r="CP48" s="253"/>
      <c r="CQ48" s="194"/>
      <c r="CR48" s="9" t="str">
        <f t="shared" si="203"/>
        <v>⚠</v>
      </c>
      <c r="CS48" s="238" t="str" cm="1">
        <f t="array" ref="CS48">IF(OR($I48="",$N48="")," ",_xlfn.IFS($AX48=""," ",$AW48=""," ",CV48=""," ",CV48=" "," ",AND($AX48&lt;&gt;"",$AX48&lt;&gt;" ",$AW48&lt;&gt;"",$AW48&lt;&gt;" ",CV48&lt;&gt;"",CV48&lt;&gt;" "),IF($AX48=$AW48,CV48,CV48/VLOOKUP(_xlfn.CONCAT($AX48,"/",$AW48),Currencies!$C$73:$D$955,2,FALSE))))</f>
        <v xml:space="preserve"> </v>
      </c>
      <c r="CT48" s="238"/>
      <c r="CU48" s="238"/>
      <c r="CV48" s="8" t="s">
        <v>98</v>
      </c>
      <c r="CW48" s="25" t="str">
        <f>IFERROR(IF(OR($I48="",$N48=""),"",'Units of measurement'!$A$2),"")</f>
        <v>/container</v>
      </c>
      <c r="CX48" s="11" t="str">
        <f t="shared" si="204"/>
        <v>⚠</v>
      </c>
      <c r="CY48" s="254"/>
      <c r="CZ48" s="254"/>
      <c r="DA48" s="10" t="s">
        <v>98</v>
      </c>
      <c r="DB48" s="9" t="str">
        <f t="shared" si="205"/>
        <v/>
      </c>
      <c r="DC48" s="252"/>
      <c r="DD48" s="252"/>
      <c r="DE48" s="8" t="s">
        <v>98</v>
      </c>
      <c r="DF48" s="256"/>
      <c r="DG48" s="256"/>
      <c r="DH48" s="164"/>
      <c r="DI48" s="257"/>
      <c r="DJ48" s="257"/>
      <c r="DK48" s="17"/>
      <c r="DL48" s="9" t="str">
        <f t="shared" si="206"/>
        <v/>
      </c>
      <c r="DM48" s="252"/>
      <c r="DN48" s="252"/>
      <c r="DO48" s="8" t="s">
        <v>98</v>
      </c>
      <c r="DP48" s="256"/>
      <c r="DQ48" s="256"/>
      <c r="DR48" s="164"/>
      <c r="DS48" s="257"/>
      <c r="DT48" s="257"/>
      <c r="DU48" s="17"/>
      <c r="DV48" s="201" t="str">
        <f t="shared" si="207"/>
        <v>USD</v>
      </c>
      <c r="DW48" s="239" t="s">
        <v>99</v>
      </c>
      <c r="DX48" s="11" t="str">
        <f t="shared" si="216"/>
        <v>⚠</v>
      </c>
      <c r="DY48" s="254"/>
      <c r="DZ48" s="254"/>
      <c r="EA48" s="15"/>
      <c r="EB48" s="11" t="str">
        <f t="shared" si="217"/>
        <v>⚠</v>
      </c>
      <c r="EC48" s="254"/>
      <c r="ED48" s="254"/>
      <c r="EE48" s="16"/>
      <c r="EF48" s="9" t="str">
        <f t="shared" si="218"/>
        <v>⚠</v>
      </c>
      <c r="EG48" s="252"/>
      <c r="EH48" s="252"/>
      <c r="EI48" s="33"/>
      <c r="EJ48" s="33"/>
      <c r="EK48" s="33"/>
      <c r="EL48" s="33"/>
      <c r="EM48" s="14"/>
      <c r="EN48" s="14"/>
      <c r="EO48" s="35"/>
      <c r="EP48" s="11" t="str">
        <f t="shared" si="219"/>
        <v>⚠</v>
      </c>
      <c r="EQ48" s="254"/>
      <c r="ER48" s="254"/>
      <c r="ES48" s="12" t="s">
        <v>98</v>
      </c>
      <c r="ET48" s="199">
        <v>25</v>
      </c>
      <c r="EU48" s="9" t="str">
        <f t="shared" si="220"/>
        <v>⚠</v>
      </c>
      <c r="EV48" s="259"/>
      <c r="EW48" s="259"/>
      <c r="EX48" s="166" t="s">
        <v>98</v>
      </c>
      <c r="EY48" s="9" t="str">
        <f t="shared" si="221"/>
        <v>⚠</v>
      </c>
      <c r="EZ48" s="254"/>
      <c r="FA48" s="254"/>
      <c r="FB48" s="23"/>
      <c r="FC48" s="260"/>
      <c r="FD48" s="260"/>
      <c r="FE48" s="29"/>
      <c r="FF48" s="29"/>
      <c r="FG48" s="29"/>
      <c r="FH48" s="29"/>
      <c r="FI48" s="200" t="s">
        <v>100</v>
      </c>
      <c r="FJ48" s="9" t="str">
        <f t="shared" si="222"/>
        <v>⚠</v>
      </c>
      <c r="FK48" s="259"/>
      <c r="FL48" s="259"/>
      <c r="FM48" s="12" t="s">
        <v>98</v>
      </c>
      <c r="FN48" s="26" t="s">
        <v>98</v>
      </c>
      <c r="FO48" s="28" t="s">
        <v>98</v>
      </c>
      <c r="FP48" s="339" t="s">
        <v>98</v>
      </c>
      <c r="FQ48" s="339" t="s">
        <v>98</v>
      </c>
      <c r="FR48" s="9" t="str">
        <f t="shared" si="97"/>
        <v>⚠</v>
      </c>
      <c r="FS48" s="238" t="str" cm="1">
        <f t="array" ref="FS48">IF(OR($I48="",$N48="")," ",_xlfn.IFS($DW48=""," ",$DV48=""," ",FV48=""," ",FV48=" "," ",AND($DW48&lt;&gt;"",$DW48&lt;&gt;" ",$DV48&lt;&gt;"",$DV48&lt;&gt;" ",FV48&lt;&gt;"",FV48&lt;&gt;" "),IF($DW48=$DV48,FV48,FV48/VLOOKUP(_xlfn.CONCAT($DW48,"/",$DV48),Currencies!$C$73:$D$955,2,FALSE))))</f>
        <v xml:space="preserve"> </v>
      </c>
      <c r="FT48" s="238"/>
      <c r="FU48" s="238"/>
      <c r="FV48" s="8" t="s">
        <v>98</v>
      </c>
      <c r="FW48" s="25" t="s">
        <v>2549</v>
      </c>
      <c r="FX48" s="9" t="str">
        <f t="shared" si="223"/>
        <v>⚠</v>
      </c>
      <c r="FY48" s="259"/>
      <c r="FZ48" s="259"/>
      <c r="GA48" s="12" t="s">
        <v>98</v>
      </c>
      <c r="GB48" s="26" t="s">
        <v>98</v>
      </c>
      <c r="GC48" s="28" t="s">
        <v>98</v>
      </c>
      <c r="GD48" s="339">
        <v>11</v>
      </c>
      <c r="GE48" s="339">
        <v>7</v>
      </c>
      <c r="GF48" s="9" t="str">
        <f t="shared" si="103"/>
        <v>⚠</v>
      </c>
      <c r="GG48" s="238" t="str" cm="1">
        <f t="array" ref="GG48">IF(OR($I48="",$N48="")," ",_xlfn.IFS($DW48=""," ",$DV48=""," ",GJ48=""," ",GJ48=" "," ",AND($DW48&lt;&gt;"",$DW48&lt;&gt;" ",$DV48&lt;&gt;"",$DV48&lt;&gt;" ",GJ48&lt;&gt;"",GJ48&lt;&gt;" "),IF($DW48=$DV48,GJ48,GJ48/VLOOKUP(_xlfn.CONCAT($DW48,"/",$DV48),Currencies!$C$73:$D$955,2,FALSE))))</f>
        <v xml:space="preserve"> </v>
      </c>
      <c r="GH48" s="238"/>
      <c r="GI48" s="238"/>
      <c r="GJ48" s="8" t="s">
        <v>98</v>
      </c>
      <c r="GK48" s="25" t="s">
        <v>2549</v>
      </c>
      <c r="GL48" s="11" t="str">
        <f t="shared" si="224"/>
        <v>⚠</v>
      </c>
      <c r="GM48" s="238" t="str" cm="1">
        <f t="array" ref="GM48">IF(OR($I48="",$N48="")," ",_xlfn.IFS($DW48=""," ",$DV48=""," ",GP48=""," ",GP48=" "," ",AND($DW48&lt;&gt;"",$DW48&lt;&gt;" ",$DV48&lt;&gt;"",$DV48&lt;&gt;" ",GP48&lt;&gt;"",GP48&lt;&gt;" "),IF($DW48=$DV48,GP48,GP48/VLOOKUP(_xlfn.CONCAT($DW48,"/",$DV48),Currencies!$C$73:$D$955,2,FALSE))))</f>
        <v xml:space="preserve"> </v>
      </c>
      <c r="GN48" s="238"/>
      <c r="GO48" s="238"/>
      <c r="GP48" s="8" t="s">
        <v>98</v>
      </c>
      <c r="GQ48" s="25" t="str">
        <f>IFERROR(IF(OR($I48="",$N48=""),"",'Units of measurement'!$A$2),"")</f>
        <v>/container</v>
      </c>
      <c r="GR48" s="253"/>
      <c r="GS48" s="253"/>
      <c r="GT48" s="31" t="s">
        <v>98</v>
      </c>
      <c r="GU48" s="261"/>
      <c r="GV48" s="261"/>
      <c r="GW48" s="32" t="s">
        <v>98</v>
      </c>
      <c r="GX48" s="11" t="str">
        <f t="shared" si="225"/>
        <v>⚠</v>
      </c>
      <c r="GY48" s="238" t="str" cm="1">
        <f t="array" ref="GY48">IF(OR($I48="",$N48="")," ",_xlfn.IFS($DW48=""," ",$DV48=""," ",HE48=""," ",HE48=" "," ",AND($DW48&lt;&gt;"",$DW48&lt;&gt;" ",$DV48&lt;&gt;"",$DV48&lt;&gt;" ",HE48&lt;&gt;"",HE48&lt;&gt;" "),IF($DW48=$DV48,HE48,HE48/VLOOKUP(_xlfn.CONCAT($DW48,"/",$DV48),Currencies!$C$73:$D$955,2,FALSE))))</f>
        <v xml:space="preserve"> </v>
      </c>
      <c r="GZ48" s="262"/>
      <c r="HA48" s="262"/>
      <c r="HB48" s="15"/>
      <c r="HC48" s="15"/>
      <c r="HD48" s="15"/>
      <c r="HE48" s="8" t="s">
        <v>98</v>
      </c>
      <c r="HF48" s="255"/>
      <c r="HG48" s="255"/>
      <c r="HH48" s="25" t="str">
        <f>IFERROR(IF(OR($I48="",$N48=""),"",'Units of measurement'!$A$2),"")</f>
        <v>/container</v>
      </c>
      <c r="HI48" s="253"/>
      <c r="HJ48" s="253"/>
      <c r="HK48" s="31" t="str">
        <f t="shared" si="208"/>
        <v xml:space="preserve"> </v>
      </c>
      <c r="HL48" s="261"/>
      <c r="HM48" s="261"/>
      <c r="HN48" s="32" t="str">
        <f t="shared" si="209"/>
        <v xml:space="preserve"> </v>
      </c>
      <c r="HO48" s="11" t="str">
        <f t="shared" si="226"/>
        <v>⚠</v>
      </c>
      <c r="HP48" s="238" t="str" cm="1">
        <f t="array" ref="HP48">IF(OR($I48="",$N48="")," ",_xlfn.IFS($DW48=""," ",$DV48=""," ",HV48=""," ",HV48=" "," ",AND($DW48&lt;&gt;"",$DW48&lt;&gt;" ",$DV48&lt;&gt;"",$DV48&lt;&gt;" ",HV48&lt;&gt;"",HV48&lt;&gt;" "),IF($DW48=$DV48,HV48,HV48/VLOOKUP(_xlfn.CONCAT($DW48,"/",$DV48),Currencies!$C$73:$D$955,2,FALSE))))</f>
        <v xml:space="preserve"> </v>
      </c>
      <c r="HQ48" s="262"/>
      <c r="HR48" s="262"/>
      <c r="HS48" s="15"/>
      <c r="HT48" s="15"/>
      <c r="HU48" s="15"/>
      <c r="HV48" s="8" t="s">
        <v>98</v>
      </c>
      <c r="HW48" s="255"/>
      <c r="HX48" s="255"/>
      <c r="HY48" s="25" t="str">
        <f>IFERROR(IF(OR($I48="",$N48=""),"",'Units of measurement'!$A$2),"")</f>
        <v>/container</v>
      </c>
      <c r="HZ48" s="253"/>
      <c r="IA48" s="253"/>
      <c r="IB48" s="31" t="str">
        <f t="shared" si="210"/>
        <v xml:space="preserve"> </v>
      </c>
      <c r="IC48" s="261"/>
      <c r="ID48" s="261"/>
      <c r="IE48" s="32" t="str">
        <f t="shared" si="211"/>
        <v xml:space="preserve"> </v>
      </c>
      <c r="IF48" s="9" t="str">
        <f t="shared" si="212"/>
        <v/>
      </c>
      <c r="IG48" s="252"/>
      <c r="IH48" s="252"/>
      <c r="II48" s="8" t="s">
        <v>98</v>
      </c>
      <c r="IJ48" s="256"/>
      <c r="IK48" s="256"/>
      <c r="IL48" s="164"/>
      <c r="IM48" s="257"/>
      <c r="IN48" s="257"/>
      <c r="IO48" s="17"/>
      <c r="IP48" s="9" t="str">
        <f t="shared" si="213"/>
        <v/>
      </c>
      <c r="IQ48" s="252"/>
      <c r="IR48" s="252"/>
      <c r="IS48" s="8" t="s">
        <v>98</v>
      </c>
      <c r="IT48" s="256"/>
      <c r="IU48" s="256"/>
      <c r="IV48" s="164"/>
      <c r="IW48" s="257"/>
      <c r="IX48" s="257"/>
      <c r="IY48" s="19"/>
      <c r="IZ48" s="201" t="s">
        <v>139</v>
      </c>
      <c r="JA48" s="239" t="s">
        <v>99</v>
      </c>
      <c r="JB48" s="9" t="str">
        <f t="shared" si="227"/>
        <v>⚠</v>
      </c>
      <c r="JC48" s="238" t="str" cm="1">
        <f t="array" ref="JC48">IF(OR($I48="",$N48="")," ",_xlfn.IFS($JA48=""," ",$IZ48=""," ",JF48=""," ",JF48=" "," ",AND($JA48&lt;&gt;"",$JA48&lt;&gt;" ",$IZ48&lt;&gt;"",$IZ48&lt;&gt;" ",JF48&lt;&gt;"",JF48&lt;&gt;" "),IF($JA48=$IZ48,JF48,JF48/VLOOKUP(_xlfn.CONCAT($JA48,"/",$IZ48),Currencies!$C$73:$D$955,2,FALSE))))</f>
        <v xml:space="preserve"> </v>
      </c>
      <c r="JD48" s="238"/>
      <c r="JE48" s="238"/>
      <c r="JF48" s="8" t="s">
        <v>98</v>
      </c>
      <c r="JG48" s="25" t="str">
        <f>IFERROR(IF(OR($I48="",$N48=""),"",'Units of measurement'!$A$2),"")</f>
        <v>/container</v>
      </c>
      <c r="JH48" s="9" t="s">
        <v>2517</v>
      </c>
      <c r="JI48" s="238" t="str" cm="1">
        <f t="array" ref="JI48">IF(OR($I48="",$N48="")," ",_xlfn.IFS($JA48=""," ",$IZ48=""," ",JL48=""," ",JL48=" "," ",AND($JA48&lt;&gt;"",$JA48&lt;&gt;" ",$IZ48&lt;&gt;"",$IZ48&lt;&gt;" ",JL48&lt;&gt;"",JL48&lt;&gt;" "),IF($JA48=$IZ48,JL48,JL48/VLOOKUP(_xlfn.CONCAT($JA48,"/",$IZ48),Currencies!$C$73:$D$955,2,FALSE))))</f>
        <v xml:space="preserve"> </v>
      </c>
      <c r="JJ48" s="238"/>
      <c r="JK48" s="238"/>
      <c r="JL48" s="372" t="s">
        <v>98</v>
      </c>
      <c r="JM48" s="25" t="str">
        <f>IFERROR(IF(OR($I48="",$N48=""),"",'Units of measurement'!$A$2),"")</f>
        <v>/container</v>
      </c>
      <c r="JN48" s="9" t="s">
        <v>2517</v>
      </c>
      <c r="JO48" s="238" t="str" cm="1">
        <f t="array" ref="JO48">IF(OR($I48="",$N48="")," ",_xlfn.IFS($JA48=""," ",$IZ48=""," ",JR48=""," ",JR48=" "," ",AND($JA48&lt;&gt;"",$JA48&lt;&gt;" ",$IZ48&lt;&gt;"",$IZ48&lt;&gt;" ",JR48&lt;&gt;"",JR48&lt;&gt;" "),IF($JA48=$IZ48,JR48,JR48/VLOOKUP(_xlfn.CONCAT($JA48,"/",$IZ48),Currencies!$C$73:$D$955,2,FALSE))))</f>
        <v xml:space="preserve"> </v>
      </c>
      <c r="JP48" s="238"/>
      <c r="JQ48" s="238"/>
      <c r="JR48" s="372" t="s">
        <v>98</v>
      </c>
      <c r="JS48" s="25" t="str">
        <f>IFERROR(IF(OR($I48="",$N48=""),"",'Units of measurement'!$A$2),"")</f>
        <v>/container</v>
      </c>
      <c r="JT48" s="9" t="s">
        <v>2517</v>
      </c>
      <c r="JU48" s="238" t="str" cm="1">
        <f t="array" ref="JU48">IF(OR($I48="",$N48="")," ",_xlfn.IFS($JA48=""," ",$IZ48=""," ",JX48=""," ",JX48=" "," ",AND($JA48&lt;&gt;"",$JA48&lt;&gt;" ",$IZ48&lt;&gt;"",$IZ48&lt;&gt;" ",JX48&lt;&gt;"",JX48&lt;&gt;" "),IF($JA48=$IZ48,JX48,JX48/VLOOKUP(_xlfn.CONCAT($JA48,"/",$IZ48),Currencies!$C$73:$D$955,2,FALSE))))</f>
        <v xml:space="preserve"> </v>
      </c>
      <c r="JV48" s="238"/>
      <c r="JW48" s="238"/>
      <c r="JX48" s="372" t="s">
        <v>98</v>
      </c>
      <c r="JY48" s="25" t="str">
        <f>IFERROR(IF(OR($I48="",$N48=""),"",'Units of measurement'!$A$2),"")</f>
        <v>/container</v>
      </c>
      <c r="JZ48" s="9" t="s">
        <v>2517</v>
      </c>
      <c r="KA48" s="238" t="str" cm="1">
        <f t="array" ref="KA48">IF(OR($I48="",$N48="")," ",_xlfn.IFS($JA48=""," ",$IZ48=""," ",KD48=""," ",KD48=" "," ",AND($JA48&lt;&gt;"",$JA48&lt;&gt;" ",$IZ48&lt;&gt;"",$IZ48&lt;&gt;" ",KD48&lt;&gt;"",KD48&lt;&gt;" "),IF($JA48=$IZ48,KD48,KD48/VLOOKUP(_xlfn.CONCAT($JA48,"/",$IZ48),Currencies!$C$73:$D$955,2,FALSE))))</f>
        <v xml:space="preserve"> </v>
      </c>
      <c r="KB48" s="238"/>
      <c r="KC48" s="238"/>
      <c r="KD48" s="372" t="s">
        <v>98</v>
      </c>
      <c r="KE48" s="25" t="str">
        <f>IFERROR(IF(OR($I48="",$N48=""),"",'Units of measurement'!$A$2),"")</f>
        <v>/container</v>
      </c>
      <c r="KF48" s="11" t="s">
        <v>2517</v>
      </c>
      <c r="KG48" s="254"/>
      <c r="KH48" s="254"/>
      <c r="KI48" s="378" t="s">
        <v>98</v>
      </c>
      <c r="KJ48" s="9" t="str">
        <f t="shared" si="214"/>
        <v/>
      </c>
      <c r="KK48" s="252"/>
      <c r="KL48" s="252"/>
      <c r="KM48" s="8" t="s">
        <v>98</v>
      </c>
      <c r="KN48" s="256"/>
      <c r="KO48" s="256"/>
      <c r="KP48" s="164"/>
      <c r="KQ48" s="257"/>
      <c r="KR48" s="257"/>
      <c r="KS48" s="17"/>
      <c r="KT48" s="9" t="str">
        <f t="shared" si="215"/>
        <v/>
      </c>
      <c r="KU48" s="252"/>
      <c r="KV48" s="252"/>
      <c r="KW48" s="8" t="s">
        <v>98</v>
      </c>
      <c r="KX48" s="256"/>
      <c r="KY48" s="256"/>
      <c r="KZ48" s="164"/>
      <c r="LA48" s="257"/>
      <c r="LB48" s="257"/>
      <c r="LC48" s="19"/>
      <c r="LD48" s="201" t="s">
        <v>139</v>
      </c>
      <c r="LE48" s="239" t="s">
        <v>99</v>
      </c>
      <c r="LF48" s="9" t="s">
        <v>2517</v>
      </c>
      <c r="LG48" s="238" t="str" cm="1">
        <f t="array" ref="LG48">IF(OR($I48="",$N48="")," ",_xlfn.IFS($AH48=""," ",$AG48=""," ",LL48=""," ",LL48=" "," ",AND($AH48&lt;&gt;"",$AH48&lt;&gt;" ",$AG48&lt;&gt;"",$AG48&lt;&gt;" ",LL48&lt;&gt;"",LL48&lt;&gt;" "),IF($AH48=$AG48,SUM(LL48,IF(OR(LK48="",LK48=" ",LJ48="Included"),0,LK48)),SUM(LL48,IF(OR(LK48="",LK48=" ",LJ48="Included"),0,LK48))/VLOOKUP(_xlfn.CONCAT($AH48,"/",$AG48),Currencies!$C$73:$D$955,2,FALSE))))</f>
        <v xml:space="preserve"> </v>
      </c>
      <c r="LH48" s="238"/>
      <c r="LI48" s="262"/>
      <c r="LJ48" s="379"/>
      <c r="LK48" s="333" t="s">
        <v>98</v>
      </c>
      <c r="LL48" s="380" t="s">
        <v>98</v>
      </c>
      <c r="LM48" s="25" t="str">
        <f>IFERROR(IF(OR($I48="",$N48=""),"",'Units of measurement'!$A$2),"")</f>
        <v>/container</v>
      </c>
      <c r="LN48" s="253"/>
      <c r="LO48" s="253"/>
      <c r="LP48" s="376"/>
      <c r="LQ48" s="170"/>
      <c r="LR48" s="170"/>
      <c r="LS48" s="381" t="s">
        <v>98</v>
      </c>
    </row>
    <row r="49" spans="1:331" ht="15" hidden="1" customHeight="1" x14ac:dyDescent="0.2">
      <c r="A49" s="46">
        <v>519</v>
      </c>
      <c r="B49" s="250">
        <f>ROW()</f>
        <v>49</v>
      </c>
      <c r="C49" s="41" t="s">
        <v>2536</v>
      </c>
      <c r="D49" s="47" t="s">
        <v>2524</v>
      </c>
      <c r="E49" s="48" t="s">
        <v>2525</v>
      </c>
      <c r="F49" s="55" t="s">
        <v>2286</v>
      </c>
      <c r="G49" s="42" t="s">
        <v>2508</v>
      </c>
      <c r="H49" s="43" t="s">
        <v>2514</v>
      </c>
      <c r="I49" s="353" t="s">
        <v>488</v>
      </c>
      <c r="J49" s="357" t="s">
        <v>3017</v>
      </c>
      <c r="K49" s="47" t="s">
        <v>2294</v>
      </c>
      <c r="L49" s="48" t="s">
        <v>2322</v>
      </c>
      <c r="M49" s="49" t="s">
        <v>2516</v>
      </c>
      <c r="N49" s="356" t="s">
        <v>136</v>
      </c>
      <c r="O49" s="50" t="s">
        <v>2469</v>
      </c>
      <c r="P49" s="47" t="s">
        <v>2365</v>
      </c>
      <c r="Q49" s="48" t="s">
        <v>2414</v>
      </c>
      <c r="R49" s="51" t="s">
        <v>95</v>
      </c>
      <c r="S49" s="52">
        <v>3</v>
      </c>
      <c r="T49" s="53">
        <f>IFERROR(IF(OR(R49="",S49=""),"",('FCL (No min.)'!S49*VLOOKUP('FCL (No min.)'!R49,containertype_table[#All],2,FALSE))),"")</f>
        <v>3</v>
      </c>
      <c r="U49" s="56">
        <v>10000</v>
      </c>
      <c r="V49" s="55" t="s">
        <v>2497</v>
      </c>
      <c r="W49" s="248" t="s">
        <v>104</v>
      </c>
      <c r="X49" s="337" t="s">
        <v>104</v>
      </c>
      <c r="Y49" s="248"/>
      <c r="Z49" s="248"/>
      <c r="AA49" s="248"/>
      <c r="AB49" s="248"/>
      <c r="AC49" s="248"/>
      <c r="AD49" s="248"/>
      <c r="AE49" s="248"/>
      <c r="AF49" s="248"/>
      <c r="AG49" s="201" t="s">
        <v>99</v>
      </c>
      <c r="AH49" s="239" t="s">
        <v>99</v>
      </c>
      <c r="AI49" s="9" t="str">
        <f t="shared" si="195"/>
        <v>⚠</v>
      </c>
      <c r="AJ49" s="238" cm="1">
        <f t="array" ref="AJ49">IF(OR($I49="",$N49="")," ",_xlfn.IFS($AH49=""," ",$AG49=""," ",AO49=""," ",AO49=" "," ",AND($AH49&lt;&gt;"",$AH49&lt;&gt;" ",$AG49&lt;&gt;"",$AG49&lt;&gt;" ",AO49&lt;&gt;"",AO49&lt;&gt;" "),IF($AH49=$AG49,SUM(AO49,IF(OR(AN49="",AN49=" ",AM49="Included"),0,AN49)),VLOOKUP(_xlfn.CONCAT($AG49,"/",$AH49),Currencies!$C$73:$D$955,2,FALSE)*SUM(AO49,IF(OR(AN49="",AN49=" ",AM49="Included"),0,AN49)))))</f>
        <v>119</v>
      </c>
      <c r="AK49" s="238"/>
      <c r="AL49" s="262"/>
      <c r="AM49" s="331"/>
      <c r="AN49" s="333" t="s">
        <v>98</v>
      </c>
      <c r="AO49" s="332">
        <v>119</v>
      </c>
      <c r="AP49" s="25" t="str">
        <f>IFERROR(IF(OR($I49="",$N49=""),"",'Units of measurement'!$A$2),"")</f>
        <v>/container</v>
      </c>
      <c r="AQ49" s="253"/>
      <c r="AR49" s="253"/>
      <c r="AS49" s="17" t="s">
        <v>1271</v>
      </c>
      <c r="AT49" s="170"/>
      <c r="AU49" s="170"/>
      <c r="AV49" s="170">
        <v>3</v>
      </c>
      <c r="AW49" s="201" t="s">
        <v>99</v>
      </c>
      <c r="AX49" s="239" t="s">
        <v>99</v>
      </c>
      <c r="AY49" s="9" t="str">
        <f t="shared" si="196"/>
        <v>⚠</v>
      </c>
      <c r="AZ49" s="238" t="str" cm="1">
        <f t="array" ref="AZ49">IF(OR($I49="",$N49="")," ",_xlfn.IFS($AX49=""," ",$AW49=""," ",BC49=""," ",BC49=" "," ",AND($AX49&lt;&gt;"",$AX49&lt;&gt;" ",$AW49&lt;&gt;"",$AW49&lt;&gt;" ",BC49&lt;&gt;"",BC49&lt;&gt;" "),IF($AX49=$AW49,BC49,BC49/VLOOKUP(_xlfn.CONCAT($AX49,"/",$AW49),Currencies!$C$73:$D$955,2,FALSE))))</f>
        <v xml:space="preserve"> </v>
      </c>
      <c r="BA49" s="238"/>
      <c r="BB49" s="238"/>
      <c r="BC49" s="8" t="s">
        <v>98</v>
      </c>
      <c r="BD49" s="25" t="str">
        <f>IFERROR(IF(OR($I49="",$N49=""),"",'Units of measurement'!$A$2),"")</f>
        <v>/container</v>
      </c>
      <c r="BE49" s="9" t="str">
        <f t="shared" si="197"/>
        <v>⚠</v>
      </c>
      <c r="BF49" s="238" t="str" cm="1">
        <f t="array" ref="BF49">IF(OR($I49="",$N49="")," ",_xlfn.IFS($AX49=""," ",$AW49=""," ",BI49=""," ",BI49=" "," ",AND($AX49&lt;&gt;"",$AX49&lt;&gt;" ",$AW49&lt;&gt;"",$AW49&lt;&gt;" ",BI49&lt;&gt;"",BI49&lt;&gt;" "),IF($AX49=$AW49,BI49,BI49/VLOOKUP(_xlfn.CONCAT($AX49,"/",$AW49),Currencies!$C$73:$D$955,2,FALSE))))</f>
        <v xml:space="preserve"> </v>
      </c>
      <c r="BG49" s="238"/>
      <c r="BH49" s="238"/>
      <c r="BI49" s="8" t="s">
        <v>98</v>
      </c>
      <c r="BJ49" s="25" t="str">
        <f>IFERROR(IF(OR($I49="",$N49=""),"",'Units of measurement'!$A$2),"")</f>
        <v>/container</v>
      </c>
      <c r="BK49" s="9" t="str">
        <f t="shared" si="198"/>
        <v>⚠</v>
      </c>
      <c r="BL49" s="238" t="str" cm="1">
        <f t="array" ref="BL49">IF(OR($I49="",$N49="")," ",_xlfn.IFS($AX49=""," ",$AW49=""," ",BO49=""," ",BO49=" "," ",AND($AX49&lt;&gt;"",$AX49&lt;&gt;" ",$AW49&lt;&gt;"",$AW49&lt;&gt;" ",BO49&lt;&gt;"",BO49&lt;&gt;" "),IF($AX49=$AW49,BO49,BO49/VLOOKUP(_xlfn.CONCAT($AX49,"/",$AW49),Currencies!$C$73:$D$955,2,FALSE))))</f>
        <v xml:space="preserve"> </v>
      </c>
      <c r="BM49" s="238"/>
      <c r="BN49" s="238"/>
      <c r="BO49" s="8" t="s">
        <v>98</v>
      </c>
      <c r="BP49" s="25" t="str">
        <f>IFERROR(IF(OR($I49="",$N49=""),"",'Units of measurement'!$A$2),"")</f>
        <v>/container</v>
      </c>
      <c r="BQ49" s="9" t="str">
        <f t="shared" si="199"/>
        <v>✓</v>
      </c>
      <c r="BR49" s="238" cm="1">
        <f t="array" ref="BR49">IF(OR($I49="",$N49="")," ",_xlfn.IFS($AX49=""," ",$AW49=""," ",BU49=""," ",BU49=" "," ",AND($AX49&lt;&gt;"",$AX49&lt;&gt;" ",$AW49&lt;&gt;"",$AW49&lt;&gt;" ",BU49&lt;&gt;"",BU49&lt;&gt;" "),IF($AX49=$AW49,BU49,BU49/VLOOKUP(_xlfn.CONCAT($AX49,"/",$AW49),Currencies!$C$73:$D$955,2,FALSE))))</f>
        <v>35</v>
      </c>
      <c r="BS49" s="238"/>
      <c r="BT49" s="238"/>
      <c r="BU49" s="8">
        <v>35</v>
      </c>
      <c r="BV49" s="25" t="str">
        <f>IFERROR(IF(OR($I49="",$N49=""),"",'Units of measurement'!$A$2),"")</f>
        <v>/container</v>
      </c>
      <c r="BW49" s="9" t="str">
        <f t="shared" si="200"/>
        <v>⚠</v>
      </c>
      <c r="BX49" s="238" t="str" cm="1">
        <f t="array" ref="BX49">IF(OR($I49="",$N49="")," ",_xlfn.IFS($AX49=""," ",$AW49=""," ",CA49=""," ",CA49=" "," ",AND($AX49&lt;&gt;"",$AX49&lt;&gt;" ",$AW49&lt;&gt;"",$AW49&lt;&gt;" ",CA49&lt;&gt;"",CA49&lt;&gt;" "),IF($AX49=$AW49,CA49,CA49/VLOOKUP(_xlfn.CONCAT($AX49,"/",$AW49),Currencies!$C$73:$D$955,2,FALSE))))</f>
        <v xml:space="preserve"> </v>
      </c>
      <c r="BY49" s="238"/>
      <c r="BZ49" s="238"/>
      <c r="CA49" s="8" t="s">
        <v>98</v>
      </c>
      <c r="CB49" s="25" t="str">
        <f>IFERROR(IF(OR($I49="",$N49=""),"",'Units of measurement'!$A$2),"")</f>
        <v>/container</v>
      </c>
      <c r="CC49" s="9" t="str">
        <f t="shared" si="201"/>
        <v>✓</v>
      </c>
      <c r="CD49" s="238" cm="1">
        <f t="array" ref="CD49">IF(OR($I49="",$N49="")," ",_xlfn.IFS($AX49=""," ",$AW49=""," ",CG49=""," ",CG49=" "," ",AND($AX49&lt;&gt;"",$AX49&lt;&gt;" ",$AW49&lt;&gt;"",$AW49&lt;&gt;" ",CG49&lt;&gt;"",CG49&lt;&gt;" "),IF($AX49=$AW49,CG49,CG49/VLOOKUP(_xlfn.CONCAT($AX49,"/",$AW49),Currencies!$C$73:$D$955,2,FALSE))))</f>
        <v>25</v>
      </c>
      <c r="CE49" s="238"/>
      <c r="CF49" s="238"/>
      <c r="CG49" s="8">
        <v>25</v>
      </c>
      <c r="CH49" s="25" t="str">
        <f>IFERROR(IF(OR($I49="",$N49=""),"",'Units of measurement'!$A$2),"")</f>
        <v>/container</v>
      </c>
      <c r="CI49" s="9" t="str">
        <f t="shared" si="202"/>
        <v>⚠</v>
      </c>
      <c r="CJ49" s="238" t="str" cm="1">
        <f t="array" ref="CJ49">IF(OR($I49="",$N49="")," ",_xlfn.IFS($AX49=""," ",$AW49=""," ",CM49=""," ",CM49=" "," ",AND($AX49&lt;&gt;"",$AX49&lt;&gt;" ",$AW49&lt;&gt;"",$AW49&lt;&gt;" ",CM49&lt;&gt;"",CM49&lt;&gt;" "),IF($AX49=$AW49,CM49,CM49/VLOOKUP(_xlfn.CONCAT($AX49,"/",$AW49),Currencies!$C$73:$D$955,2,FALSE))))</f>
        <v xml:space="preserve"> </v>
      </c>
      <c r="CK49" s="238"/>
      <c r="CL49" s="238"/>
      <c r="CM49" s="8" t="s">
        <v>98</v>
      </c>
      <c r="CN49" s="25" t="str">
        <f>IFERROR(IF(OR($I49="",$N49=""),"",'Units of measurement'!$A$2),"")</f>
        <v>/container</v>
      </c>
      <c r="CO49" s="253"/>
      <c r="CP49" s="253"/>
      <c r="CQ49" s="194"/>
      <c r="CR49" s="9" t="str">
        <f t="shared" si="203"/>
        <v>⚠</v>
      </c>
      <c r="CS49" s="238" t="str" cm="1">
        <f t="array" ref="CS49">IF(OR($I49="",$N49="")," ",_xlfn.IFS($AX49=""," ",$AW49=""," ",CV49=""," ",CV49=" "," ",AND($AX49&lt;&gt;"",$AX49&lt;&gt;" ",$AW49&lt;&gt;"",$AW49&lt;&gt;" ",CV49&lt;&gt;"",CV49&lt;&gt;" "),IF($AX49=$AW49,CV49,CV49/VLOOKUP(_xlfn.CONCAT($AX49,"/",$AW49),Currencies!$C$73:$D$955,2,FALSE))))</f>
        <v xml:space="preserve"> </v>
      </c>
      <c r="CT49" s="238"/>
      <c r="CU49" s="238"/>
      <c r="CV49" s="8" t="s">
        <v>98</v>
      </c>
      <c r="CW49" s="25" t="str">
        <f>IFERROR(IF(OR($I49="",$N49=""),"",'Units of measurement'!$A$2),"")</f>
        <v>/container</v>
      </c>
      <c r="CX49" s="11" t="str">
        <f t="shared" si="204"/>
        <v>⚠</v>
      </c>
      <c r="CY49" s="254"/>
      <c r="CZ49" s="254"/>
      <c r="DA49" s="10" t="s">
        <v>98</v>
      </c>
      <c r="DB49" s="9" t="str">
        <f t="shared" si="205"/>
        <v/>
      </c>
      <c r="DC49" s="252"/>
      <c r="DD49" s="252"/>
      <c r="DE49" s="8" t="s">
        <v>98</v>
      </c>
      <c r="DF49" s="256"/>
      <c r="DG49" s="256"/>
      <c r="DH49" s="164"/>
      <c r="DI49" s="257"/>
      <c r="DJ49" s="257"/>
      <c r="DK49" s="17"/>
      <c r="DL49" s="9" t="str">
        <f t="shared" si="206"/>
        <v/>
      </c>
      <c r="DM49" s="252"/>
      <c r="DN49" s="252"/>
      <c r="DO49" s="8" t="s">
        <v>98</v>
      </c>
      <c r="DP49" s="256"/>
      <c r="DQ49" s="256"/>
      <c r="DR49" s="164"/>
      <c r="DS49" s="257"/>
      <c r="DT49" s="257"/>
      <c r="DU49" s="17"/>
      <c r="DV49" s="201" t="str">
        <f t="shared" si="207"/>
        <v>USD</v>
      </c>
      <c r="DW49" s="239" t="s">
        <v>99</v>
      </c>
      <c r="DX49" s="11" t="str">
        <f t="shared" si="216"/>
        <v>⚠</v>
      </c>
      <c r="DY49" s="254"/>
      <c r="DZ49" s="254"/>
      <c r="EA49" s="15"/>
      <c r="EB49" s="11" t="str">
        <f t="shared" si="217"/>
        <v>⚠</v>
      </c>
      <c r="EC49" s="254"/>
      <c r="ED49" s="254"/>
      <c r="EE49" s="16"/>
      <c r="EF49" s="9" t="str">
        <f t="shared" si="218"/>
        <v>⚠</v>
      </c>
      <c r="EG49" s="252"/>
      <c r="EH49" s="252"/>
      <c r="EI49" s="33"/>
      <c r="EJ49" s="33"/>
      <c r="EK49" s="33"/>
      <c r="EL49" s="33"/>
      <c r="EM49" s="14"/>
      <c r="EN49" s="14"/>
      <c r="EO49" s="35"/>
      <c r="EP49" s="11" t="str">
        <f t="shared" si="219"/>
        <v>⚠</v>
      </c>
      <c r="EQ49" s="254"/>
      <c r="ER49" s="254"/>
      <c r="ES49" s="12" t="s">
        <v>98</v>
      </c>
      <c r="ET49" s="199">
        <v>25</v>
      </c>
      <c r="EU49" s="9" t="str">
        <f t="shared" si="220"/>
        <v>⚠</v>
      </c>
      <c r="EV49" s="259"/>
      <c r="EW49" s="259"/>
      <c r="EX49" s="166" t="s">
        <v>98</v>
      </c>
      <c r="EY49" s="9" t="str">
        <f t="shared" si="221"/>
        <v>⚠</v>
      </c>
      <c r="EZ49" s="254"/>
      <c r="FA49" s="254"/>
      <c r="FB49" s="23"/>
      <c r="FC49" s="260"/>
      <c r="FD49" s="260"/>
      <c r="FE49" s="29"/>
      <c r="FF49" s="29"/>
      <c r="FG49" s="29"/>
      <c r="FH49" s="29"/>
      <c r="FI49" s="200" t="s">
        <v>100</v>
      </c>
      <c r="FJ49" s="9" t="str">
        <f t="shared" si="222"/>
        <v>⚠</v>
      </c>
      <c r="FK49" s="259"/>
      <c r="FL49" s="259"/>
      <c r="FM49" s="12" t="s">
        <v>98</v>
      </c>
      <c r="FN49" s="26" t="s">
        <v>98</v>
      </c>
      <c r="FO49" s="28" t="s">
        <v>98</v>
      </c>
      <c r="FP49" s="339" t="s">
        <v>98</v>
      </c>
      <c r="FQ49" s="339" t="s">
        <v>98</v>
      </c>
      <c r="FR49" s="9" t="str">
        <f t="shared" si="97"/>
        <v>⚠</v>
      </c>
      <c r="FS49" s="238" t="str" cm="1">
        <f t="array" ref="FS49">IF(OR($I49="",$N49="")," ",_xlfn.IFS($DW49=""," ",$DV49=""," ",FV49=""," ",FV49=" "," ",AND($DW49&lt;&gt;"",$DW49&lt;&gt;" ",$DV49&lt;&gt;"",$DV49&lt;&gt;" ",FV49&lt;&gt;"",FV49&lt;&gt;" "),IF($DW49=$DV49,FV49,FV49/VLOOKUP(_xlfn.CONCAT($DW49,"/",$DV49),Currencies!$C$73:$D$955,2,FALSE))))</f>
        <v xml:space="preserve"> </v>
      </c>
      <c r="FT49" s="238"/>
      <c r="FU49" s="238"/>
      <c r="FV49" s="8" t="s">
        <v>98</v>
      </c>
      <c r="FW49" s="25" t="s">
        <v>2549</v>
      </c>
      <c r="FX49" s="9" t="str">
        <f t="shared" si="223"/>
        <v>⚠</v>
      </c>
      <c r="FY49" s="259"/>
      <c r="FZ49" s="259"/>
      <c r="GA49" s="12" t="s">
        <v>98</v>
      </c>
      <c r="GB49" s="26" t="s">
        <v>98</v>
      </c>
      <c r="GC49" s="28" t="s">
        <v>98</v>
      </c>
      <c r="GD49" s="339">
        <v>11</v>
      </c>
      <c r="GE49" s="339">
        <v>7</v>
      </c>
      <c r="GF49" s="9" t="str">
        <f t="shared" si="103"/>
        <v>⚠</v>
      </c>
      <c r="GG49" s="238" t="str" cm="1">
        <f t="array" ref="GG49">IF(OR($I49="",$N49="")," ",_xlfn.IFS($DW49=""," ",$DV49=""," ",GJ49=""," ",GJ49=" "," ",AND($DW49&lt;&gt;"",$DW49&lt;&gt;" ",$DV49&lt;&gt;"",$DV49&lt;&gt;" ",GJ49&lt;&gt;"",GJ49&lt;&gt;" "),IF($DW49=$DV49,GJ49,GJ49/VLOOKUP(_xlfn.CONCAT($DW49,"/",$DV49),Currencies!$C$73:$D$955,2,FALSE))))</f>
        <v xml:space="preserve"> </v>
      </c>
      <c r="GH49" s="238"/>
      <c r="GI49" s="238"/>
      <c r="GJ49" s="8" t="s">
        <v>98</v>
      </c>
      <c r="GK49" s="25" t="s">
        <v>2549</v>
      </c>
      <c r="GL49" s="11" t="str">
        <f t="shared" si="224"/>
        <v>⚠</v>
      </c>
      <c r="GM49" s="238" t="str" cm="1">
        <f t="array" ref="GM49">IF(OR($I49="",$N49="")," ",_xlfn.IFS($DW49=""," ",$DV49=""," ",GP49=""," ",GP49=" "," ",AND($DW49&lt;&gt;"",$DW49&lt;&gt;" ",$DV49&lt;&gt;"",$DV49&lt;&gt;" ",GP49&lt;&gt;"",GP49&lt;&gt;" "),IF($DW49=$DV49,GP49,GP49/VLOOKUP(_xlfn.CONCAT($DW49,"/",$DV49),Currencies!$C$73:$D$955,2,FALSE))))</f>
        <v xml:space="preserve"> </v>
      </c>
      <c r="GN49" s="238"/>
      <c r="GO49" s="238"/>
      <c r="GP49" s="8" t="s">
        <v>98</v>
      </c>
      <c r="GQ49" s="25" t="str">
        <f>IFERROR(IF(OR($I49="",$N49=""),"",'Units of measurement'!$A$2),"")</f>
        <v>/container</v>
      </c>
      <c r="GR49" s="253"/>
      <c r="GS49" s="253"/>
      <c r="GT49" s="31" t="s">
        <v>98</v>
      </c>
      <c r="GU49" s="261"/>
      <c r="GV49" s="261"/>
      <c r="GW49" s="32" t="s">
        <v>98</v>
      </c>
      <c r="GX49" s="11" t="str">
        <f t="shared" si="225"/>
        <v>⚠</v>
      </c>
      <c r="GY49" s="238" t="str" cm="1">
        <f t="array" ref="GY49">IF(OR($I49="",$N49="")," ",_xlfn.IFS($DW49=""," ",$DV49=""," ",HE49=""," ",HE49=" "," ",AND($DW49&lt;&gt;"",$DW49&lt;&gt;" ",$DV49&lt;&gt;"",$DV49&lt;&gt;" ",HE49&lt;&gt;"",HE49&lt;&gt;" "),IF($DW49=$DV49,HE49,HE49/VLOOKUP(_xlfn.CONCAT($DW49,"/",$DV49),Currencies!$C$73:$D$955,2,FALSE))))</f>
        <v xml:space="preserve"> </v>
      </c>
      <c r="GZ49" s="262"/>
      <c r="HA49" s="262"/>
      <c r="HB49" s="15"/>
      <c r="HC49" s="15"/>
      <c r="HD49" s="15"/>
      <c r="HE49" s="8" t="s">
        <v>98</v>
      </c>
      <c r="HF49" s="255"/>
      <c r="HG49" s="255"/>
      <c r="HH49" s="25" t="str">
        <f>IFERROR(IF(OR($I49="",$N49=""),"",'Units of measurement'!$A$2),"")</f>
        <v>/container</v>
      </c>
      <c r="HI49" s="253"/>
      <c r="HJ49" s="253"/>
      <c r="HK49" s="31" t="str">
        <f t="shared" si="208"/>
        <v xml:space="preserve"> </v>
      </c>
      <c r="HL49" s="261"/>
      <c r="HM49" s="261"/>
      <c r="HN49" s="32" t="str">
        <f t="shared" si="209"/>
        <v xml:space="preserve"> </v>
      </c>
      <c r="HO49" s="11" t="str">
        <f t="shared" si="226"/>
        <v>⚠</v>
      </c>
      <c r="HP49" s="238" t="str" cm="1">
        <f t="array" ref="HP49">IF(OR($I49="",$N49="")," ",_xlfn.IFS($DW49=""," ",$DV49=""," ",HV49=""," ",HV49=" "," ",AND($DW49&lt;&gt;"",$DW49&lt;&gt;" ",$DV49&lt;&gt;"",$DV49&lt;&gt;" ",HV49&lt;&gt;"",HV49&lt;&gt;" "),IF($DW49=$DV49,HV49,HV49/VLOOKUP(_xlfn.CONCAT($DW49,"/",$DV49),Currencies!$C$73:$D$955,2,FALSE))))</f>
        <v xml:space="preserve"> </v>
      </c>
      <c r="HQ49" s="262"/>
      <c r="HR49" s="262"/>
      <c r="HS49" s="15"/>
      <c r="HT49" s="15"/>
      <c r="HU49" s="15"/>
      <c r="HV49" s="8" t="s">
        <v>98</v>
      </c>
      <c r="HW49" s="255"/>
      <c r="HX49" s="255"/>
      <c r="HY49" s="25" t="str">
        <f>IFERROR(IF(OR($I49="",$N49=""),"",'Units of measurement'!$A$2),"")</f>
        <v>/container</v>
      </c>
      <c r="HZ49" s="253"/>
      <c r="IA49" s="253"/>
      <c r="IB49" s="31" t="str">
        <f t="shared" si="210"/>
        <v xml:space="preserve"> </v>
      </c>
      <c r="IC49" s="261"/>
      <c r="ID49" s="261"/>
      <c r="IE49" s="32" t="str">
        <f t="shared" si="211"/>
        <v xml:space="preserve"> </v>
      </c>
      <c r="IF49" s="9" t="str">
        <f t="shared" si="212"/>
        <v/>
      </c>
      <c r="IG49" s="252"/>
      <c r="IH49" s="252"/>
      <c r="II49" s="8" t="s">
        <v>98</v>
      </c>
      <c r="IJ49" s="256"/>
      <c r="IK49" s="256"/>
      <c r="IL49" s="164"/>
      <c r="IM49" s="257"/>
      <c r="IN49" s="257"/>
      <c r="IO49" s="17"/>
      <c r="IP49" s="9" t="str">
        <f t="shared" si="213"/>
        <v/>
      </c>
      <c r="IQ49" s="252"/>
      <c r="IR49" s="252"/>
      <c r="IS49" s="8" t="s">
        <v>98</v>
      </c>
      <c r="IT49" s="256"/>
      <c r="IU49" s="256"/>
      <c r="IV49" s="164"/>
      <c r="IW49" s="257"/>
      <c r="IX49" s="257"/>
      <c r="IY49" s="19"/>
      <c r="IZ49" s="201" t="s">
        <v>139</v>
      </c>
      <c r="JA49" s="239" t="s">
        <v>99</v>
      </c>
      <c r="JB49" s="9" t="str">
        <f t="shared" si="227"/>
        <v>⚠</v>
      </c>
      <c r="JC49" s="238" t="str" cm="1">
        <f t="array" ref="JC49">IF(OR($I49="",$N49="")," ",_xlfn.IFS($JA49=""," ",$IZ49=""," ",JF49=""," ",JF49=" "," ",AND($JA49&lt;&gt;"",$JA49&lt;&gt;" ",$IZ49&lt;&gt;"",$IZ49&lt;&gt;" ",JF49&lt;&gt;"",JF49&lt;&gt;" "),IF($JA49=$IZ49,JF49,JF49/VLOOKUP(_xlfn.CONCAT($JA49,"/",$IZ49),Currencies!$C$73:$D$955,2,FALSE))))</f>
        <v xml:space="preserve"> </v>
      </c>
      <c r="JD49" s="238"/>
      <c r="JE49" s="238"/>
      <c r="JF49" s="8" t="s">
        <v>98</v>
      </c>
      <c r="JG49" s="25" t="str">
        <f>IFERROR(IF(OR($I49="",$N49=""),"",'Units of measurement'!$A$2),"")</f>
        <v>/container</v>
      </c>
      <c r="JH49" s="9" t="s">
        <v>2517</v>
      </c>
      <c r="JI49" s="238" t="str" cm="1">
        <f t="array" ref="JI49">IF(OR($I49="",$N49="")," ",_xlfn.IFS($JA49=""," ",$IZ49=""," ",JL49=""," ",JL49=" "," ",AND($JA49&lt;&gt;"",$JA49&lt;&gt;" ",$IZ49&lt;&gt;"",$IZ49&lt;&gt;" ",JL49&lt;&gt;"",JL49&lt;&gt;" "),IF($JA49=$IZ49,JL49,JL49/VLOOKUP(_xlfn.CONCAT($JA49,"/",$IZ49),Currencies!$C$73:$D$955,2,FALSE))))</f>
        <v xml:space="preserve"> </v>
      </c>
      <c r="JJ49" s="238"/>
      <c r="JK49" s="238"/>
      <c r="JL49" s="372" t="s">
        <v>98</v>
      </c>
      <c r="JM49" s="25" t="str">
        <f>IFERROR(IF(OR($I49="",$N49=""),"",'Units of measurement'!$A$2),"")</f>
        <v>/container</v>
      </c>
      <c r="JN49" s="9" t="s">
        <v>2517</v>
      </c>
      <c r="JO49" s="238" t="str" cm="1">
        <f t="array" ref="JO49">IF(OR($I49="",$N49="")," ",_xlfn.IFS($JA49=""," ",$IZ49=""," ",JR49=""," ",JR49=" "," ",AND($JA49&lt;&gt;"",$JA49&lt;&gt;" ",$IZ49&lt;&gt;"",$IZ49&lt;&gt;" ",JR49&lt;&gt;"",JR49&lt;&gt;" "),IF($JA49=$IZ49,JR49,JR49/VLOOKUP(_xlfn.CONCAT($JA49,"/",$IZ49),Currencies!$C$73:$D$955,2,FALSE))))</f>
        <v xml:space="preserve"> </v>
      </c>
      <c r="JP49" s="238"/>
      <c r="JQ49" s="238"/>
      <c r="JR49" s="372" t="s">
        <v>98</v>
      </c>
      <c r="JS49" s="25" t="str">
        <f>IFERROR(IF(OR($I49="",$N49=""),"",'Units of measurement'!$A$2),"")</f>
        <v>/container</v>
      </c>
      <c r="JT49" s="9" t="s">
        <v>2517</v>
      </c>
      <c r="JU49" s="238" t="str" cm="1">
        <f t="array" ref="JU49">IF(OR($I49="",$N49="")," ",_xlfn.IFS($JA49=""," ",$IZ49=""," ",JX49=""," ",JX49=" "," ",AND($JA49&lt;&gt;"",$JA49&lt;&gt;" ",$IZ49&lt;&gt;"",$IZ49&lt;&gt;" ",JX49&lt;&gt;"",JX49&lt;&gt;" "),IF($JA49=$IZ49,JX49,JX49/VLOOKUP(_xlfn.CONCAT($JA49,"/",$IZ49),Currencies!$C$73:$D$955,2,FALSE))))</f>
        <v xml:space="preserve"> </v>
      </c>
      <c r="JV49" s="238"/>
      <c r="JW49" s="238"/>
      <c r="JX49" s="372" t="s">
        <v>98</v>
      </c>
      <c r="JY49" s="25" t="str">
        <f>IFERROR(IF(OR($I49="",$N49=""),"",'Units of measurement'!$A$2),"")</f>
        <v>/container</v>
      </c>
      <c r="JZ49" s="9" t="s">
        <v>2517</v>
      </c>
      <c r="KA49" s="238" t="str" cm="1">
        <f t="array" ref="KA49">IF(OR($I49="",$N49="")," ",_xlfn.IFS($JA49=""," ",$IZ49=""," ",KD49=""," ",KD49=" "," ",AND($JA49&lt;&gt;"",$JA49&lt;&gt;" ",$IZ49&lt;&gt;"",$IZ49&lt;&gt;" ",KD49&lt;&gt;"",KD49&lt;&gt;" "),IF($JA49=$IZ49,KD49,KD49/VLOOKUP(_xlfn.CONCAT($JA49,"/",$IZ49),Currencies!$C$73:$D$955,2,FALSE))))</f>
        <v xml:space="preserve"> </v>
      </c>
      <c r="KB49" s="238"/>
      <c r="KC49" s="238"/>
      <c r="KD49" s="372" t="s">
        <v>98</v>
      </c>
      <c r="KE49" s="25" t="str">
        <f>IFERROR(IF(OR($I49="",$N49=""),"",'Units of measurement'!$A$2),"")</f>
        <v>/container</v>
      </c>
      <c r="KF49" s="11" t="s">
        <v>2517</v>
      </c>
      <c r="KG49" s="254"/>
      <c r="KH49" s="254"/>
      <c r="KI49" s="378" t="s">
        <v>98</v>
      </c>
      <c r="KJ49" s="9" t="str">
        <f t="shared" si="214"/>
        <v/>
      </c>
      <c r="KK49" s="252"/>
      <c r="KL49" s="252"/>
      <c r="KM49" s="8" t="s">
        <v>98</v>
      </c>
      <c r="KN49" s="256"/>
      <c r="KO49" s="256"/>
      <c r="KP49" s="164"/>
      <c r="KQ49" s="257"/>
      <c r="KR49" s="257"/>
      <c r="KS49" s="17"/>
      <c r="KT49" s="9" t="str">
        <f t="shared" si="215"/>
        <v/>
      </c>
      <c r="KU49" s="252"/>
      <c r="KV49" s="252"/>
      <c r="KW49" s="8" t="s">
        <v>98</v>
      </c>
      <c r="KX49" s="256"/>
      <c r="KY49" s="256"/>
      <c r="KZ49" s="164"/>
      <c r="LA49" s="257"/>
      <c r="LB49" s="257"/>
      <c r="LC49" s="19"/>
      <c r="LD49" s="201" t="s">
        <v>139</v>
      </c>
      <c r="LE49" s="239" t="s">
        <v>99</v>
      </c>
      <c r="LF49" s="9" t="s">
        <v>2517</v>
      </c>
      <c r="LG49" s="238" t="str" cm="1">
        <f t="array" ref="LG49">IF(OR($I49="",$N49="")," ",_xlfn.IFS($AH49=""," ",$AG49=""," ",LL49=""," ",LL49=" "," ",AND($AH49&lt;&gt;"",$AH49&lt;&gt;" ",$AG49&lt;&gt;"",$AG49&lt;&gt;" ",LL49&lt;&gt;"",LL49&lt;&gt;" "),IF($AH49=$AG49,SUM(LL49,IF(OR(LK49="",LK49=" ",LJ49="Included"),0,LK49)),SUM(LL49,IF(OR(LK49="",LK49=" ",LJ49="Included"),0,LK49))/VLOOKUP(_xlfn.CONCAT($AH49,"/",$AG49),Currencies!$C$73:$D$955,2,FALSE))))</f>
        <v xml:space="preserve"> </v>
      </c>
      <c r="LH49" s="238"/>
      <c r="LI49" s="262"/>
      <c r="LJ49" s="379"/>
      <c r="LK49" s="333" t="s">
        <v>98</v>
      </c>
      <c r="LL49" s="380" t="s">
        <v>98</v>
      </c>
      <c r="LM49" s="25" t="str">
        <f>IFERROR(IF(OR($I49="",$N49=""),"",'Units of measurement'!$A$2),"")</f>
        <v>/container</v>
      </c>
      <c r="LN49" s="253"/>
      <c r="LO49" s="253"/>
      <c r="LP49" s="376"/>
      <c r="LQ49" s="170"/>
      <c r="LR49" s="170"/>
      <c r="LS49" s="381" t="s">
        <v>98</v>
      </c>
    </row>
    <row r="50" spans="1:331" ht="15" hidden="1" customHeight="1" x14ac:dyDescent="0.2">
      <c r="A50" s="46">
        <v>526</v>
      </c>
      <c r="B50" s="250">
        <f>ROW()</f>
        <v>50</v>
      </c>
      <c r="C50" s="41" t="s">
        <v>2536</v>
      </c>
      <c r="D50" s="47" t="s">
        <v>2524</v>
      </c>
      <c r="E50" s="41" t="s">
        <v>2528</v>
      </c>
      <c r="F50" s="55" t="s">
        <v>2284</v>
      </c>
      <c r="G50" s="42" t="s">
        <v>2508</v>
      </c>
      <c r="H50" s="43" t="s">
        <v>2514</v>
      </c>
      <c r="I50" s="353" t="s">
        <v>488</v>
      </c>
      <c r="J50" s="357" t="s">
        <v>3017</v>
      </c>
      <c r="K50" s="47" t="s">
        <v>2294</v>
      </c>
      <c r="L50" s="48" t="s">
        <v>2322</v>
      </c>
      <c r="M50" s="49" t="s">
        <v>2515</v>
      </c>
      <c r="N50" s="356" t="s">
        <v>0</v>
      </c>
      <c r="O50" s="50" t="s">
        <v>2470</v>
      </c>
      <c r="P50" s="47" t="s">
        <v>2366</v>
      </c>
      <c r="Q50" s="48" t="s">
        <v>2415</v>
      </c>
      <c r="R50" s="51" t="s">
        <v>95</v>
      </c>
      <c r="S50" s="52">
        <v>5</v>
      </c>
      <c r="T50" s="53">
        <f>IFERROR(IF(OR(R50="",S50=""),"",('FCL (No min.)'!S50*VLOOKUP('FCL (No min.)'!R50,containertype_table[#All],2,FALSE))),"")</f>
        <v>5</v>
      </c>
      <c r="U50" s="56">
        <v>15000</v>
      </c>
      <c r="V50" s="55" t="s">
        <v>2497</v>
      </c>
      <c r="W50" s="248" t="s">
        <v>104</v>
      </c>
      <c r="X50" s="337" t="s">
        <v>104</v>
      </c>
      <c r="Y50" s="248"/>
      <c r="Z50" s="248"/>
      <c r="AA50" s="248"/>
      <c r="AB50" s="248"/>
      <c r="AC50" s="248"/>
      <c r="AD50" s="248"/>
      <c r="AE50" s="248"/>
      <c r="AF50" s="248"/>
      <c r="AG50" s="201" t="s">
        <v>99</v>
      </c>
      <c r="AH50" s="239" t="s">
        <v>99</v>
      </c>
      <c r="AI50" s="9" t="str">
        <f t="shared" si="195"/>
        <v>⚠</v>
      </c>
      <c r="AJ50" s="238" cm="1">
        <f t="array" ref="AJ50">IF(OR($I50="",$N50="")," ",_xlfn.IFS($AH50=""," ",$AG50=""," ",AO50=""," ",AO50=" "," ",AND($AH50&lt;&gt;"",$AH50&lt;&gt;" ",$AG50&lt;&gt;"",$AG50&lt;&gt;" ",AO50&lt;&gt;"",AO50&lt;&gt;" "),IF($AH50=$AG50,SUM(AO50,IF(OR(AN50="",AN50=" ",AM50="Included"),0,AN50)),VLOOKUP(_xlfn.CONCAT($AG50,"/",$AH50),Currencies!$C$73:$D$955,2,FALSE)*SUM(AO50,IF(OR(AN50="",AN50=" ",AM50="Included"),0,AN50)))))</f>
        <v>119</v>
      </c>
      <c r="AK50" s="238"/>
      <c r="AL50" s="262"/>
      <c r="AM50" s="331"/>
      <c r="AN50" s="333" t="s">
        <v>98</v>
      </c>
      <c r="AO50" s="332">
        <v>119</v>
      </c>
      <c r="AP50" s="25" t="str">
        <f>IFERROR(IF(OR($I50="",$N50=""),"",'Units of measurement'!$A$2),"")</f>
        <v>/container</v>
      </c>
      <c r="AQ50" s="253"/>
      <c r="AR50" s="253"/>
      <c r="AS50" s="17" t="s">
        <v>1271</v>
      </c>
      <c r="AT50" s="170"/>
      <c r="AU50" s="170"/>
      <c r="AV50" s="170">
        <v>3</v>
      </c>
      <c r="AW50" s="201" t="s">
        <v>99</v>
      </c>
      <c r="AX50" s="239" t="s">
        <v>99</v>
      </c>
      <c r="AY50" s="9" t="str">
        <f t="shared" si="196"/>
        <v>⚠</v>
      </c>
      <c r="AZ50" s="238" t="str" cm="1">
        <f t="array" ref="AZ50">IF(OR($I50="",$N50="")," ",_xlfn.IFS($AX50=""," ",$AW50=""," ",BC50=""," ",BC50=" "," ",AND($AX50&lt;&gt;"",$AX50&lt;&gt;" ",$AW50&lt;&gt;"",$AW50&lt;&gt;" ",BC50&lt;&gt;"",BC50&lt;&gt;" "),IF($AX50=$AW50,BC50,BC50/VLOOKUP(_xlfn.CONCAT($AX50,"/",$AW50),Currencies!$C$73:$D$955,2,FALSE))))</f>
        <v xml:space="preserve"> </v>
      </c>
      <c r="BA50" s="238"/>
      <c r="BB50" s="238"/>
      <c r="BC50" s="8" t="s">
        <v>98</v>
      </c>
      <c r="BD50" s="25" t="str">
        <f>IFERROR(IF(OR($I50="",$N50=""),"",'Units of measurement'!$A$2),"")</f>
        <v>/container</v>
      </c>
      <c r="BE50" s="9" t="str">
        <f t="shared" si="197"/>
        <v>⚠</v>
      </c>
      <c r="BF50" s="238" t="str" cm="1">
        <f t="array" ref="BF50">IF(OR($I50="",$N50="")," ",_xlfn.IFS($AX50=""," ",$AW50=""," ",BI50=""," ",BI50=" "," ",AND($AX50&lt;&gt;"",$AX50&lt;&gt;" ",$AW50&lt;&gt;"",$AW50&lt;&gt;" ",BI50&lt;&gt;"",BI50&lt;&gt;" "),IF($AX50=$AW50,BI50,BI50/VLOOKUP(_xlfn.CONCAT($AX50,"/",$AW50),Currencies!$C$73:$D$955,2,FALSE))))</f>
        <v xml:space="preserve"> </v>
      </c>
      <c r="BG50" s="238"/>
      <c r="BH50" s="238"/>
      <c r="BI50" s="8" t="s">
        <v>98</v>
      </c>
      <c r="BJ50" s="25" t="str">
        <f>IFERROR(IF(OR($I50="",$N50=""),"",'Units of measurement'!$A$2),"")</f>
        <v>/container</v>
      </c>
      <c r="BK50" s="9" t="str">
        <f t="shared" si="198"/>
        <v>⚠</v>
      </c>
      <c r="BL50" s="238" t="str" cm="1">
        <f t="array" ref="BL50">IF(OR($I50="",$N50="")," ",_xlfn.IFS($AX50=""," ",$AW50=""," ",BO50=""," ",BO50=" "," ",AND($AX50&lt;&gt;"",$AX50&lt;&gt;" ",$AW50&lt;&gt;"",$AW50&lt;&gt;" ",BO50&lt;&gt;"",BO50&lt;&gt;" "),IF($AX50=$AW50,BO50,BO50/VLOOKUP(_xlfn.CONCAT($AX50,"/",$AW50),Currencies!$C$73:$D$955,2,FALSE))))</f>
        <v xml:space="preserve"> </v>
      </c>
      <c r="BM50" s="238"/>
      <c r="BN50" s="238"/>
      <c r="BO50" s="8" t="s">
        <v>98</v>
      </c>
      <c r="BP50" s="25" t="str">
        <f>IFERROR(IF(OR($I50="",$N50=""),"",'Units of measurement'!$A$2),"")</f>
        <v>/container</v>
      </c>
      <c r="BQ50" s="9" t="str">
        <f t="shared" si="199"/>
        <v>✓</v>
      </c>
      <c r="BR50" s="238" cm="1">
        <f t="array" ref="BR50">IF(OR($I50="",$N50="")," ",_xlfn.IFS($AX50=""," ",$AW50=""," ",BU50=""," ",BU50=" "," ",AND($AX50&lt;&gt;"",$AX50&lt;&gt;" ",$AW50&lt;&gt;"",$AW50&lt;&gt;" ",BU50&lt;&gt;"",BU50&lt;&gt;" "),IF($AX50=$AW50,BU50,BU50/VLOOKUP(_xlfn.CONCAT($AX50,"/",$AW50),Currencies!$C$73:$D$955,2,FALSE))))</f>
        <v>35</v>
      </c>
      <c r="BS50" s="238"/>
      <c r="BT50" s="238"/>
      <c r="BU50" s="8">
        <v>35</v>
      </c>
      <c r="BV50" s="25" t="str">
        <f>IFERROR(IF(OR($I50="",$N50=""),"",'Units of measurement'!$A$2),"")</f>
        <v>/container</v>
      </c>
      <c r="BW50" s="9" t="str">
        <f t="shared" si="200"/>
        <v>⚠</v>
      </c>
      <c r="BX50" s="238" t="str" cm="1">
        <f t="array" ref="BX50">IF(OR($I50="",$N50="")," ",_xlfn.IFS($AX50=""," ",$AW50=""," ",CA50=""," ",CA50=" "," ",AND($AX50&lt;&gt;"",$AX50&lt;&gt;" ",$AW50&lt;&gt;"",$AW50&lt;&gt;" ",CA50&lt;&gt;"",CA50&lt;&gt;" "),IF($AX50=$AW50,CA50,CA50/VLOOKUP(_xlfn.CONCAT($AX50,"/",$AW50),Currencies!$C$73:$D$955,2,FALSE))))</f>
        <v xml:space="preserve"> </v>
      </c>
      <c r="BY50" s="238"/>
      <c r="BZ50" s="238"/>
      <c r="CA50" s="8" t="s">
        <v>98</v>
      </c>
      <c r="CB50" s="25" t="str">
        <f>IFERROR(IF(OR($I50="",$N50=""),"",'Units of measurement'!$A$2),"")</f>
        <v>/container</v>
      </c>
      <c r="CC50" s="9" t="str">
        <f t="shared" si="201"/>
        <v>✓</v>
      </c>
      <c r="CD50" s="238" cm="1">
        <f t="array" ref="CD50">IF(OR($I50="",$N50="")," ",_xlfn.IFS($AX50=""," ",$AW50=""," ",CG50=""," ",CG50=" "," ",AND($AX50&lt;&gt;"",$AX50&lt;&gt;" ",$AW50&lt;&gt;"",$AW50&lt;&gt;" ",CG50&lt;&gt;"",CG50&lt;&gt;" "),IF($AX50=$AW50,CG50,CG50/VLOOKUP(_xlfn.CONCAT($AX50,"/",$AW50),Currencies!$C$73:$D$955,2,FALSE))))</f>
        <v>25</v>
      </c>
      <c r="CE50" s="238"/>
      <c r="CF50" s="238"/>
      <c r="CG50" s="8">
        <v>25</v>
      </c>
      <c r="CH50" s="25" t="str">
        <f>IFERROR(IF(OR($I50="",$N50=""),"",'Units of measurement'!$A$2),"")</f>
        <v>/container</v>
      </c>
      <c r="CI50" s="9" t="str">
        <f t="shared" si="202"/>
        <v>⚠</v>
      </c>
      <c r="CJ50" s="238" t="str" cm="1">
        <f t="array" ref="CJ50">IF(OR($I50="",$N50="")," ",_xlfn.IFS($AX50=""," ",$AW50=""," ",CM50=""," ",CM50=" "," ",AND($AX50&lt;&gt;"",$AX50&lt;&gt;" ",$AW50&lt;&gt;"",$AW50&lt;&gt;" ",CM50&lt;&gt;"",CM50&lt;&gt;" "),IF($AX50=$AW50,CM50,CM50/VLOOKUP(_xlfn.CONCAT($AX50,"/",$AW50),Currencies!$C$73:$D$955,2,FALSE))))</f>
        <v xml:space="preserve"> </v>
      </c>
      <c r="CK50" s="238"/>
      <c r="CL50" s="238"/>
      <c r="CM50" s="8" t="s">
        <v>98</v>
      </c>
      <c r="CN50" s="25" t="str">
        <f>IFERROR(IF(OR($I50="",$N50=""),"",'Units of measurement'!$A$2),"")</f>
        <v>/container</v>
      </c>
      <c r="CO50" s="253"/>
      <c r="CP50" s="253"/>
      <c r="CQ50" s="194"/>
      <c r="CR50" s="9" t="str">
        <f t="shared" si="203"/>
        <v>⚠</v>
      </c>
      <c r="CS50" s="238" t="str" cm="1">
        <f t="array" ref="CS50">IF(OR($I50="",$N50="")," ",_xlfn.IFS($AX50=""," ",$AW50=""," ",CV50=""," ",CV50=" "," ",AND($AX50&lt;&gt;"",$AX50&lt;&gt;" ",$AW50&lt;&gt;"",$AW50&lt;&gt;" ",CV50&lt;&gt;"",CV50&lt;&gt;" "),IF($AX50=$AW50,CV50,CV50/VLOOKUP(_xlfn.CONCAT($AX50,"/",$AW50),Currencies!$C$73:$D$955,2,FALSE))))</f>
        <v xml:space="preserve"> </v>
      </c>
      <c r="CT50" s="238"/>
      <c r="CU50" s="238"/>
      <c r="CV50" s="8" t="s">
        <v>98</v>
      </c>
      <c r="CW50" s="25" t="str">
        <f>IFERROR(IF(OR($I50="",$N50=""),"",'Units of measurement'!$A$2),"")</f>
        <v>/container</v>
      </c>
      <c r="CX50" s="11" t="str">
        <f t="shared" si="204"/>
        <v>⚠</v>
      </c>
      <c r="CY50" s="254"/>
      <c r="CZ50" s="254"/>
      <c r="DA50" s="10" t="s">
        <v>98</v>
      </c>
      <c r="DB50" s="9" t="str">
        <f t="shared" si="205"/>
        <v/>
      </c>
      <c r="DC50" s="252"/>
      <c r="DD50" s="252"/>
      <c r="DE50" s="8" t="s">
        <v>98</v>
      </c>
      <c r="DF50" s="256"/>
      <c r="DG50" s="256"/>
      <c r="DH50" s="164"/>
      <c r="DI50" s="257"/>
      <c r="DJ50" s="257"/>
      <c r="DK50" s="17"/>
      <c r="DL50" s="9" t="str">
        <f t="shared" si="206"/>
        <v/>
      </c>
      <c r="DM50" s="252"/>
      <c r="DN50" s="252"/>
      <c r="DO50" s="8" t="s">
        <v>98</v>
      </c>
      <c r="DP50" s="256"/>
      <c r="DQ50" s="256"/>
      <c r="DR50" s="164"/>
      <c r="DS50" s="257"/>
      <c r="DT50" s="257"/>
      <c r="DU50" s="17"/>
      <c r="DV50" s="201" t="str">
        <f t="shared" si="207"/>
        <v>USD</v>
      </c>
      <c r="DW50" s="239" t="s">
        <v>99</v>
      </c>
      <c r="DX50" s="11" t="str">
        <f t="shared" si="216"/>
        <v>⚠</v>
      </c>
      <c r="DY50" s="254"/>
      <c r="DZ50" s="254"/>
      <c r="EA50" s="15"/>
      <c r="EB50" s="11" t="str">
        <f t="shared" si="217"/>
        <v>⚠</v>
      </c>
      <c r="EC50" s="254"/>
      <c r="ED50" s="254"/>
      <c r="EE50" s="16"/>
      <c r="EF50" s="9" t="str">
        <f t="shared" si="218"/>
        <v>⚠</v>
      </c>
      <c r="EG50" s="252"/>
      <c r="EH50" s="252"/>
      <c r="EI50" s="33"/>
      <c r="EJ50" s="33"/>
      <c r="EK50" s="33"/>
      <c r="EL50" s="33"/>
      <c r="EM50" s="14"/>
      <c r="EN50" s="14"/>
      <c r="EO50" s="35"/>
      <c r="EP50" s="11" t="str">
        <f t="shared" si="219"/>
        <v>⚠</v>
      </c>
      <c r="EQ50" s="254"/>
      <c r="ER50" s="254"/>
      <c r="ES50" s="12" t="s">
        <v>98</v>
      </c>
      <c r="ET50" s="199">
        <v>34</v>
      </c>
      <c r="EU50" s="9" t="str">
        <f t="shared" si="220"/>
        <v>⚠</v>
      </c>
      <c r="EV50" s="259"/>
      <c r="EW50" s="259"/>
      <c r="EX50" s="166" t="s">
        <v>98</v>
      </c>
      <c r="EY50" s="9" t="str">
        <f t="shared" si="221"/>
        <v>⚠</v>
      </c>
      <c r="EZ50" s="254"/>
      <c r="FA50" s="254"/>
      <c r="FB50" s="23"/>
      <c r="FC50" s="260"/>
      <c r="FD50" s="260"/>
      <c r="FE50" s="29"/>
      <c r="FF50" s="29"/>
      <c r="FG50" s="29"/>
      <c r="FH50" s="29"/>
      <c r="FI50" s="200" t="s">
        <v>100</v>
      </c>
      <c r="FJ50" s="9" t="str">
        <f t="shared" si="222"/>
        <v>⚠</v>
      </c>
      <c r="FK50" s="259"/>
      <c r="FL50" s="259"/>
      <c r="FM50" s="12" t="s">
        <v>98</v>
      </c>
      <c r="FN50" s="26" t="s">
        <v>98</v>
      </c>
      <c r="FO50" s="28" t="s">
        <v>98</v>
      </c>
      <c r="FP50" s="339" t="s">
        <v>98</v>
      </c>
      <c r="FQ50" s="339" t="s">
        <v>98</v>
      </c>
      <c r="FR50" s="9" t="str">
        <f t="shared" si="97"/>
        <v>⚠</v>
      </c>
      <c r="FS50" s="238" t="str" cm="1">
        <f t="array" ref="FS50">IF(OR($I50="",$N50="")," ",_xlfn.IFS($DW50=""," ",$DV50=""," ",FV50=""," ",FV50=" "," ",AND($DW50&lt;&gt;"",$DW50&lt;&gt;" ",$DV50&lt;&gt;"",$DV50&lt;&gt;" ",FV50&lt;&gt;"",FV50&lt;&gt;" "),IF($DW50=$DV50,FV50,FV50/VLOOKUP(_xlfn.CONCAT($DW50,"/",$DV50),Currencies!$C$73:$D$955,2,FALSE))))</f>
        <v xml:space="preserve"> </v>
      </c>
      <c r="FT50" s="238"/>
      <c r="FU50" s="238"/>
      <c r="FV50" s="8" t="s">
        <v>98</v>
      </c>
      <c r="FW50" s="25" t="s">
        <v>2549</v>
      </c>
      <c r="FX50" s="9" t="str">
        <f t="shared" si="223"/>
        <v>⚠</v>
      </c>
      <c r="FY50" s="259"/>
      <c r="FZ50" s="259"/>
      <c r="GA50" s="12" t="s">
        <v>98</v>
      </c>
      <c r="GB50" s="26" t="s">
        <v>98</v>
      </c>
      <c r="GC50" s="28" t="s">
        <v>98</v>
      </c>
      <c r="GD50" s="339">
        <v>11</v>
      </c>
      <c r="GE50" s="339">
        <v>3</v>
      </c>
      <c r="GF50" s="9" t="str">
        <f t="shared" si="103"/>
        <v>⚠</v>
      </c>
      <c r="GG50" s="238" t="str" cm="1">
        <f t="array" ref="GG50">IF(OR($I50="",$N50="")," ",_xlfn.IFS($DW50=""," ",$DV50=""," ",GJ50=""," ",GJ50=" "," ",AND($DW50&lt;&gt;"",$DW50&lt;&gt;" ",$DV50&lt;&gt;"",$DV50&lt;&gt;" ",GJ50&lt;&gt;"",GJ50&lt;&gt;" "),IF($DW50=$DV50,GJ50,GJ50/VLOOKUP(_xlfn.CONCAT($DW50,"/",$DV50),Currencies!$C$73:$D$955,2,FALSE))))</f>
        <v xml:space="preserve"> </v>
      </c>
      <c r="GH50" s="238"/>
      <c r="GI50" s="238"/>
      <c r="GJ50" s="8" t="s">
        <v>98</v>
      </c>
      <c r="GK50" s="25" t="s">
        <v>2549</v>
      </c>
      <c r="GL50" s="11" t="str">
        <f t="shared" si="224"/>
        <v>⚠</v>
      </c>
      <c r="GM50" s="238" t="str" cm="1">
        <f t="array" ref="GM50">IF(OR($I50="",$N50="")," ",_xlfn.IFS($DW50=""," ",$DV50=""," ",GP50=""," ",GP50=" "," ",AND($DW50&lt;&gt;"",$DW50&lt;&gt;" ",$DV50&lt;&gt;"",$DV50&lt;&gt;" ",GP50&lt;&gt;"",GP50&lt;&gt;" "),IF($DW50=$DV50,GP50,GP50/VLOOKUP(_xlfn.CONCAT($DW50,"/",$DV50),Currencies!$C$73:$D$955,2,FALSE))))</f>
        <v xml:space="preserve"> </v>
      </c>
      <c r="GN50" s="238"/>
      <c r="GO50" s="238"/>
      <c r="GP50" s="8" t="s">
        <v>98</v>
      </c>
      <c r="GQ50" s="25" t="str">
        <f>IFERROR(IF(OR($I50="",$N50=""),"",'Units of measurement'!$A$2),"")</f>
        <v>/container</v>
      </c>
      <c r="GR50" s="253"/>
      <c r="GS50" s="253"/>
      <c r="GT50" s="31" t="s">
        <v>98</v>
      </c>
      <c r="GU50" s="261"/>
      <c r="GV50" s="261"/>
      <c r="GW50" s="32" t="s">
        <v>98</v>
      </c>
      <c r="GX50" s="11" t="str">
        <f t="shared" si="225"/>
        <v>⚠</v>
      </c>
      <c r="GY50" s="238" t="str" cm="1">
        <f t="array" ref="GY50">IF(OR($I50="",$N50="")," ",_xlfn.IFS($DW50=""," ",$DV50=""," ",HE50=""," ",HE50=" "," ",AND($DW50&lt;&gt;"",$DW50&lt;&gt;" ",$DV50&lt;&gt;"",$DV50&lt;&gt;" ",HE50&lt;&gt;"",HE50&lt;&gt;" "),IF($DW50=$DV50,HE50,HE50/VLOOKUP(_xlfn.CONCAT($DW50,"/",$DV50),Currencies!$C$73:$D$955,2,FALSE))))</f>
        <v xml:space="preserve"> </v>
      </c>
      <c r="GZ50" s="262"/>
      <c r="HA50" s="262"/>
      <c r="HB50" s="15"/>
      <c r="HC50" s="15"/>
      <c r="HD50" s="15"/>
      <c r="HE50" s="8" t="s">
        <v>98</v>
      </c>
      <c r="HF50" s="255"/>
      <c r="HG50" s="255"/>
      <c r="HH50" s="25" t="str">
        <f>IFERROR(IF(OR($I50="",$N50=""),"",'Units of measurement'!$A$2),"")</f>
        <v>/container</v>
      </c>
      <c r="HI50" s="253"/>
      <c r="HJ50" s="253"/>
      <c r="HK50" s="31" t="str">
        <f t="shared" si="208"/>
        <v xml:space="preserve"> </v>
      </c>
      <c r="HL50" s="261"/>
      <c r="HM50" s="261"/>
      <c r="HN50" s="32" t="str">
        <f t="shared" si="209"/>
        <v xml:space="preserve"> </v>
      </c>
      <c r="HO50" s="11" t="str">
        <f t="shared" si="226"/>
        <v>⚠</v>
      </c>
      <c r="HP50" s="238" t="str" cm="1">
        <f t="array" ref="HP50">IF(OR($I50="",$N50="")," ",_xlfn.IFS($DW50=""," ",$DV50=""," ",HV50=""," ",HV50=" "," ",AND($DW50&lt;&gt;"",$DW50&lt;&gt;" ",$DV50&lt;&gt;"",$DV50&lt;&gt;" ",HV50&lt;&gt;"",HV50&lt;&gt;" "),IF($DW50=$DV50,HV50,HV50/VLOOKUP(_xlfn.CONCAT($DW50,"/",$DV50),Currencies!$C$73:$D$955,2,FALSE))))</f>
        <v xml:space="preserve"> </v>
      </c>
      <c r="HQ50" s="262"/>
      <c r="HR50" s="262"/>
      <c r="HS50" s="15"/>
      <c r="HT50" s="15"/>
      <c r="HU50" s="15"/>
      <c r="HV50" s="8" t="s">
        <v>98</v>
      </c>
      <c r="HW50" s="255"/>
      <c r="HX50" s="255"/>
      <c r="HY50" s="25" t="str">
        <f>IFERROR(IF(OR($I50="",$N50=""),"",'Units of measurement'!$A$2),"")</f>
        <v>/container</v>
      </c>
      <c r="HZ50" s="253"/>
      <c r="IA50" s="253"/>
      <c r="IB50" s="31" t="str">
        <f t="shared" si="210"/>
        <v xml:space="preserve"> </v>
      </c>
      <c r="IC50" s="261"/>
      <c r="ID50" s="261"/>
      <c r="IE50" s="32" t="str">
        <f t="shared" si="211"/>
        <v xml:space="preserve"> </v>
      </c>
      <c r="IF50" s="9" t="str">
        <f t="shared" si="212"/>
        <v/>
      </c>
      <c r="IG50" s="252"/>
      <c r="IH50" s="252"/>
      <c r="II50" s="8" t="s">
        <v>98</v>
      </c>
      <c r="IJ50" s="256"/>
      <c r="IK50" s="256"/>
      <c r="IL50" s="164"/>
      <c r="IM50" s="257"/>
      <c r="IN50" s="257"/>
      <c r="IO50" s="17"/>
      <c r="IP50" s="9" t="str">
        <f t="shared" si="213"/>
        <v/>
      </c>
      <c r="IQ50" s="252"/>
      <c r="IR50" s="252"/>
      <c r="IS50" s="8" t="s">
        <v>98</v>
      </c>
      <c r="IT50" s="256"/>
      <c r="IU50" s="256"/>
      <c r="IV50" s="164"/>
      <c r="IW50" s="257"/>
      <c r="IX50" s="257"/>
      <c r="IY50" s="19"/>
      <c r="IZ50" s="201" t="s">
        <v>568</v>
      </c>
      <c r="JA50" s="239" t="s">
        <v>99</v>
      </c>
      <c r="JB50" s="9" t="str">
        <f t="shared" si="227"/>
        <v>⚠</v>
      </c>
      <c r="JC50" s="238" t="str" cm="1">
        <f t="array" ref="JC50">IF(OR($I50="",$N50="")," ",_xlfn.IFS($JA50=""," ",$IZ50=""," ",JF50=""," ",JF50=" "," ",AND($JA50&lt;&gt;"",$JA50&lt;&gt;" ",$IZ50&lt;&gt;"",$IZ50&lt;&gt;" ",JF50&lt;&gt;"",JF50&lt;&gt;" "),IF($JA50=$IZ50,JF50,JF50/VLOOKUP(_xlfn.CONCAT($JA50,"/",$IZ50),Currencies!$C$73:$D$955,2,FALSE))))</f>
        <v xml:space="preserve"> </v>
      </c>
      <c r="JD50" s="238"/>
      <c r="JE50" s="238"/>
      <c r="JF50" s="8" t="s">
        <v>98</v>
      </c>
      <c r="JG50" s="25" t="str">
        <f>IFERROR(IF(OR($I50="",$N50=""),"",'Units of measurement'!$A$2),"")</f>
        <v>/container</v>
      </c>
      <c r="JH50" s="9" t="s">
        <v>2517</v>
      </c>
      <c r="JI50" s="238" t="str" cm="1">
        <f t="array" ref="JI50">IF(OR($I50="",$N50="")," ",_xlfn.IFS($JA50=""," ",$IZ50=""," ",JL50=""," ",JL50=" "," ",AND($JA50&lt;&gt;"",$JA50&lt;&gt;" ",$IZ50&lt;&gt;"",$IZ50&lt;&gt;" ",JL50&lt;&gt;"",JL50&lt;&gt;" "),IF($JA50=$IZ50,JL50,JL50/VLOOKUP(_xlfn.CONCAT($JA50,"/",$IZ50),Currencies!$C$73:$D$955,2,FALSE))))</f>
        <v xml:space="preserve"> </v>
      </c>
      <c r="JJ50" s="238"/>
      <c r="JK50" s="238"/>
      <c r="JL50" s="372" t="s">
        <v>98</v>
      </c>
      <c r="JM50" s="25" t="str">
        <f>IFERROR(IF(OR($I50="",$N50=""),"",'Units of measurement'!$A$2),"")</f>
        <v>/container</v>
      </c>
      <c r="JN50" s="9" t="s">
        <v>2517</v>
      </c>
      <c r="JO50" s="238" t="str" cm="1">
        <f t="array" ref="JO50">IF(OR($I50="",$N50="")," ",_xlfn.IFS($JA50=""," ",$IZ50=""," ",JR50=""," ",JR50=" "," ",AND($JA50&lt;&gt;"",$JA50&lt;&gt;" ",$IZ50&lt;&gt;"",$IZ50&lt;&gt;" ",JR50&lt;&gt;"",JR50&lt;&gt;" "),IF($JA50=$IZ50,JR50,JR50/VLOOKUP(_xlfn.CONCAT($JA50,"/",$IZ50),Currencies!$C$73:$D$955,2,FALSE))))</f>
        <v xml:space="preserve"> </v>
      </c>
      <c r="JP50" s="238"/>
      <c r="JQ50" s="238"/>
      <c r="JR50" s="372" t="s">
        <v>98</v>
      </c>
      <c r="JS50" s="25" t="str">
        <f>IFERROR(IF(OR($I50="",$N50=""),"",'Units of measurement'!$A$2),"")</f>
        <v>/container</v>
      </c>
      <c r="JT50" s="9" t="s">
        <v>2517</v>
      </c>
      <c r="JU50" s="238" t="str" cm="1">
        <f t="array" ref="JU50">IF(OR($I50="",$N50="")," ",_xlfn.IFS($JA50=""," ",$IZ50=""," ",JX50=""," ",JX50=" "," ",AND($JA50&lt;&gt;"",$JA50&lt;&gt;" ",$IZ50&lt;&gt;"",$IZ50&lt;&gt;" ",JX50&lt;&gt;"",JX50&lt;&gt;" "),IF($JA50=$IZ50,JX50,JX50/VLOOKUP(_xlfn.CONCAT($JA50,"/",$IZ50),Currencies!$C$73:$D$955,2,FALSE))))</f>
        <v xml:space="preserve"> </v>
      </c>
      <c r="JV50" s="238"/>
      <c r="JW50" s="238"/>
      <c r="JX50" s="372" t="s">
        <v>98</v>
      </c>
      <c r="JY50" s="25" t="str">
        <f>IFERROR(IF(OR($I50="",$N50=""),"",'Units of measurement'!$A$2),"")</f>
        <v>/container</v>
      </c>
      <c r="JZ50" s="9" t="s">
        <v>2517</v>
      </c>
      <c r="KA50" s="238" t="str" cm="1">
        <f t="array" ref="KA50">IF(OR($I50="",$N50="")," ",_xlfn.IFS($JA50=""," ",$IZ50=""," ",KD50=""," ",KD50=" "," ",AND($JA50&lt;&gt;"",$JA50&lt;&gt;" ",$IZ50&lt;&gt;"",$IZ50&lt;&gt;" ",KD50&lt;&gt;"",KD50&lt;&gt;" "),IF($JA50=$IZ50,KD50,KD50/VLOOKUP(_xlfn.CONCAT($JA50,"/",$IZ50),Currencies!$C$73:$D$955,2,FALSE))))</f>
        <v xml:space="preserve"> </v>
      </c>
      <c r="KB50" s="238"/>
      <c r="KC50" s="238"/>
      <c r="KD50" s="372" t="s">
        <v>98</v>
      </c>
      <c r="KE50" s="25" t="str">
        <f>IFERROR(IF(OR($I50="",$N50=""),"",'Units of measurement'!$A$2),"")</f>
        <v>/container</v>
      </c>
      <c r="KF50" s="11" t="s">
        <v>2517</v>
      </c>
      <c r="KG50" s="254"/>
      <c r="KH50" s="254"/>
      <c r="KI50" s="378" t="s">
        <v>98</v>
      </c>
      <c r="KJ50" s="9" t="str">
        <f t="shared" si="214"/>
        <v/>
      </c>
      <c r="KK50" s="252"/>
      <c r="KL50" s="252"/>
      <c r="KM50" s="8" t="s">
        <v>98</v>
      </c>
      <c r="KN50" s="256"/>
      <c r="KO50" s="256"/>
      <c r="KP50" s="164"/>
      <c r="KQ50" s="257"/>
      <c r="KR50" s="257"/>
      <c r="KS50" s="17"/>
      <c r="KT50" s="9" t="str">
        <f t="shared" si="215"/>
        <v/>
      </c>
      <c r="KU50" s="252"/>
      <c r="KV50" s="252"/>
      <c r="KW50" s="8" t="s">
        <v>98</v>
      </c>
      <c r="KX50" s="256"/>
      <c r="KY50" s="256"/>
      <c r="KZ50" s="164"/>
      <c r="LA50" s="257"/>
      <c r="LB50" s="257"/>
      <c r="LC50" s="19"/>
      <c r="LD50" s="201" t="s">
        <v>568</v>
      </c>
      <c r="LE50" s="239" t="s">
        <v>99</v>
      </c>
      <c r="LF50" s="9" t="s">
        <v>2517</v>
      </c>
      <c r="LG50" s="238" t="str" cm="1">
        <f t="array" ref="LG50">IF(OR($I50="",$N50="")," ",_xlfn.IFS($AH50=""," ",$AG50=""," ",LL50=""," ",LL50=" "," ",AND($AH50&lt;&gt;"",$AH50&lt;&gt;" ",$AG50&lt;&gt;"",$AG50&lt;&gt;" ",LL50&lt;&gt;"",LL50&lt;&gt;" "),IF($AH50=$AG50,SUM(LL50,IF(OR(LK50="",LK50=" ",LJ50="Included"),0,LK50)),SUM(LL50,IF(OR(LK50="",LK50=" ",LJ50="Included"),0,LK50))/VLOOKUP(_xlfn.CONCAT($AH50,"/",$AG50),Currencies!$C$73:$D$955,2,FALSE))))</f>
        <v xml:space="preserve"> </v>
      </c>
      <c r="LH50" s="238"/>
      <c r="LI50" s="262"/>
      <c r="LJ50" s="379"/>
      <c r="LK50" s="333" t="s">
        <v>98</v>
      </c>
      <c r="LL50" s="380" t="s">
        <v>98</v>
      </c>
      <c r="LM50" s="25" t="str">
        <f>IFERROR(IF(OR($I50="",$N50=""),"",'Units of measurement'!$A$2),"")</f>
        <v>/container</v>
      </c>
      <c r="LN50" s="253"/>
      <c r="LO50" s="253"/>
      <c r="LP50" s="376"/>
      <c r="LQ50" s="170"/>
      <c r="LR50" s="170"/>
      <c r="LS50" s="381" t="s">
        <v>98</v>
      </c>
    </row>
    <row r="51" spans="1:331" ht="15" hidden="1" customHeight="1" x14ac:dyDescent="0.2">
      <c r="A51" s="46">
        <v>588</v>
      </c>
      <c r="B51" s="250">
        <f>ROW()</f>
        <v>51</v>
      </c>
      <c r="C51" s="41" t="s">
        <v>2536</v>
      </c>
      <c r="D51" s="47" t="s">
        <v>2524</v>
      </c>
      <c r="E51" s="48" t="s">
        <v>2525</v>
      </c>
      <c r="F51" s="55" t="s">
        <v>2286</v>
      </c>
      <c r="G51" s="42" t="s">
        <v>2508</v>
      </c>
      <c r="H51" s="43" t="s">
        <v>2514</v>
      </c>
      <c r="I51" s="353" t="s">
        <v>488</v>
      </c>
      <c r="J51" s="357" t="s">
        <v>3017</v>
      </c>
      <c r="K51" s="47" t="s">
        <v>2294</v>
      </c>
      <c r="L51" s="48" t="s">
        <v>2322</v>
      </c>
      <c r="M51" s="49" t="s">
        <v>2516</v>
      </c>
      <c r="N51" s="356" t="s">
        <v>793</v>
      </c>
      <c r="O51" s="50" t="s">
        <v>2471</v>
      </c>
      <c r="P51" s="47" t="s">
        <v>2367</v>
      </c>
      <c r="Q51" s="48" t="s">
        <v>104</v>
      </c>
      <c r="R51" s="51" t="s">
        <v>95</v>
      </c>
      <c r="S51" s="52">
        <v>1</v>
      </c>
      <c r="T51" s="53">
        <f>IFERROR(IF(OR(R51="",S51=""),"",('FCL (No min.)'!S51*VLOOKUP('FCL (No min.)'!R51,containertype_table[#All],2,FALSE))),"")</f>
        <v>1</v>
      </c>
      <c r="U51" s="56">
        <v>10000</v>
      </c>
      <c r="V51" s="55" t="s">
        <v>2497</v>
      </c>
      <c r="W51" s="248" t="s">
        <v>104</v>
      </c>
      <c r="X51" s="337" t="s">
        <v>104</v>
      </c>
      <c r="Y51" s="248"/>
      <c r="Z51" s="248"/>
      <c r="AA51" s="248"/>
      <c r="AB51" s="248"/>
      <c r="AC51" s="248"/>
      <c r="AD51" s="248"/>
      <c r="AE51" s="248"/>
      <c r="AF51" s="248"/>
      <c r="AG51" s="201" t="s">
        <v>99</v>
      </c>
      <c r="AH51" s="239" t="s">
        <v>99</v>
      </c>
      <c r="AI51" s="9" t="str">
        <f t="shared" si="195"/>
        <v>⚠</v>
      </c>
      <c r="AJ51" s="238" cm="1">
        <f t="array" ref="AJ51">IF(OR($I51="",$N51="")," ",_xlfn.IFS($AH51=""," ",$AG51=""," ",AO51=""," ",AO51=" "," ",AND($AH51&lt;&gt;"",$AH51&lt;&gt;" ",$AG51&lt;&gt;"",$AG51&lt;&gt;" ",AO51&lt;&gt;"",AO51&lt;&gt;" "),IF($AH51=$AG51,SUM(AO51,IF(OR(AN51="",AN51=" ",AM51="Included"),0,AN51)),VLOOKUP(_xlfn.CONCAT($AG51,"/",$AH51),Currencies!$C$73:$D$955,2,FALSE)*SUM(AO51,IF(OR(AN51="",AN51=" ",AM51="Included"),0,AN51)))))</f>
        <v>119</v>
      </c>
      <c r="AK51" s="238"/>
      <c r="AL51" s="262"/>
      <c r="AM51" s="331"/>
      <c r="AN51" s="333" t="s">
        <v>98</v>
      </c>
      <c r="AO51" s="332">
        <v>119</v>
      </c>
      <c r="AP51" s="25" t="str">
        <f>IFERROR(IF(OR($I51="",$N51=""),"",'Units of measurement'!$A$2),"")</f>
        <v>/container</v>
      </c>
      <c r="AQ51" s="253"/>
      <c r="AR51" s="253"/>
      <c r="AS51" s="17" t="s">
        <v>1271</v>
      </c>
      <c r="AT51" s="170"/>
      <c r="AU51" s="170"/>
      <c r="AV51" s="170">
        <v>3</v>
      </c>
      <c r="AW51" s="201" t="s">
        <v>99</v>
      </c>
      <c r="AX51" s="239" t="s">
        <v>99</v>
      </c>
      <c r="AY51" s="9" t="str">
        <f t="shared" si="196"/>
        <v>⚠</v>
      </c>
      <c r="AZ51" s="238" t="str" cm="1">
        <f t="array" ref="AZ51">IF(OR($I51="",$N51="")," ",_xlfn.IFS($AX51=""," ",$AW51=""," ",BC51=""," ",BC51=" "," ",AND($AX51&lt;&gt;"",$AX51&lt;&gt;" ",$AW51&lt;&gt;"",$AW51&lt;&gt;" ",BC51&lt;&gt;"",BC51&lt;&gt;" "),IF($AX51=$AW51,BC51,BC51/VLOOKUP(_xlfn.CONCAT($AX51,"/",$AW51),Currencies!$C$73:$D$955,2,FALSE))))</f>
        <v xml:space="preserve"> </v>
      </c>
      <c r="BA51" s="238"/>
      <c r="BB51" s="238"/>
      <c r="BC51" s="8" t="s">
        <v>98</v>
      </c>
      <c r="BD51" s="25" t="str">
        <f>IFERROR(IF(OR($I51="",$N51=""),"",'Units of measurement'!$A$2),"")</f>
        <v>/container</v>
      </c>
      <c r="BE51" s="9" t="str">
        <f t="shared" si="197"/>
        <v>⚠</v>
      </c>
      <c r="BF51" s="238" t="str" cm="1">
        <f t="array" ref="BF51">IF(OR($I51="",$N51="")," ",_xlfn.IFS($AX51=""," ",$AW51=""," ",BI51=""," ",BI51=" "," ",AND($AX51&lt;&gt;"",$AX51&lt;&gt;" ",$AW51&lt;&gt;"",$AW51&lt;&gt;" ",BI51&lt;&gt;"",BI51&lt;&gt;" "),IF($AX51=$AW51,BI51,BI51/VLOOKUP(_xlfn.CONCAT($AX51,"/",$AW51),Currencies!$C$73:$D$955,2,FALSE))))</f>
        <v xml:space="preserve"> </v>
      </c>
      <c r="BG51" s="238"/>
      <c r="BH51" s="238"/>
      <c r="BI51" s="8" t="s">
        <v>98</v>
      </c>
      <c r="BJ51" s="25" t="str">
        <f>IFERROR(IF(OR($I51="",$N51=""),"",'Units of measurement'!$A$2),"")</f>
        <v>/container</v>
      </c>
      <c r="BK51" s="9" t="str">
        <f t="shared" si="198"/>
        <v>⚠</v>
      </c>
      <c r="BL51" s="238" t="str" cm="1">
        <f t="array" ref="BL51">IF(OR($I51="",$N51="")," ",_xlfn.IFS($AX51=""," ",$AW51=""," ",BO51=""," ",BO51=" "," ",AND($AX51&lt;&gt;"",$AX51&lt;&gt;" ",$AW51&lt;&gt;"",$AW51&lt;&gt;" ",BO51&lt;&gt;"",BO51&lt;&gt;" "),IF($AX51=$AW51,BO51,BO51/VLOOKUP(_xlfn.CONCAT($AX51,"/",$AW51),Currencies!$C$73:$D$955,2,FALSE))))</f>
        <v xml:space="preserve"> </v>
      </c>
      <c r="BM51" s="238"/>
      <c r="BN51" s="238"/>
      <c r="BO51" s="8" t="s">
        <v>98</v>
      </c>
      <c r="BP51" s="25" t="str">
        <f>IFERROR(IF(OR($I51="",$N51=""),"",'Units of measurement'!$A$2),"")</f>
        <v>/container</v>
      </c>
      <c r="BQ51" s="9" t="str">
        <f t="shared" si="199"/>
        <v>✓</v>
      </c>
      <c r="BR51" s="238" cm="1">
        <f t="array" ref="BR51">IF(OR($I51="",$N51="")," ",_xlfn.IFS($AX51=""," ",$AW51=""," ",BU51=""," ",BU51=" "," ",AND($AX51&lt;&gt;"",$AX51&lt;&gt;" ",$AW51&lt;&gt;"",$AW51&lt;&gt;" ",BU51&lt;&gt;"",BU51&lt;&gt;" "),IF($AX51=$AW51,BU51,BU51/VLOOKUP(_xlfn.CONCAT($AX51,"/",$AW51),Currencies!$C$73:$D$955,2,FALSE))))</f>
        <v>35</v>
      </c>
      <c r="BS51" s="238"/>
      <c r="BT51" s="238"/>
      <c r="BU51" s="8">
        <v>35</v>
      </c>
      <c r="BV51" s="25" t="str">
        <f>IFERROR(IF(OR($I51="",$N51=""),"",'Units of measurement'!$A$2),"")</f>
        <v>/container</v>
      </c>
      <c r="BW51" s="9" t="str">
        <f t="shared" si="200"/>
        <v>⚠</v>
      </c>
      <c r="BX51" s="238" t="str" cm="1">
        <f t="array" ref="BX51">IF(OR($I51="",$N51="")," ",_xlfn.IFS($AX51=""," ",$AW51=""," ",CA51=""," ",CA51=" "," ",AND($AX51&lt;&gt;"",$AX51&lt;&gt;" ",$AW51&lt;&gt;"",$AW51&lt;&gt;" ",CA51&lt;&gt;"",CA51&lt;&gt;" "),IF($AX51=$AW51,CA51,CA51/VLOOKUP(_xlfn.CONCAT($AX51,"/",$AW51),Currencies!$C$73:$D$955,2,FALSE))))</f>
        <v xml:space="preserve"> </v>
      </c>
      <c r="BY51" s="238"/>
      <c r="BZ51" s="238"/>
      <c r="CA51" s="8" t="s">
        <v>98</v>
      </c>
      <c r="CB51" s="25" t="str">
        <f>IFERROR(IF(OR($I51="",$N51=""),"",'Units of measurement'!$A$2),"")</f>
        <v>/container</v>
      </c>
      <c r="CC51" s="9" t="str">
        <f t="shared" si="201"/>
        <v>✓</v>
      </c>
      <c r="CD51" s="238" cm="1">
        <f t="array" ref="CD51">IF(OR($I51="",$N51="")," ",_xlfn.IFS($AX51=""," ",$AW51=""," ",CG51=""," ",CG51=" "," ",AND($AX51&lt;&gt;"",$AX51&lt;&gt;" ",$AW51&lt;&gt;"",$AW51&lt;&gt;" ",CG51&lt;&gt;"",CG51&lt;&gt;" "),IF($AX51=$AW51,CG51,CG51/VLOOKUP(_xlfn.CONCAT($AX51,"/",$AW51),Currencies!$C$73:$D$955,2,FALSE))))</f>
        <v>25</v>
      </c>
      <c r="CE51" s="238"/>
      <c r="CF51" s="238"/>
      <c r="CG51" s="8">
        <v>25</v>
      </c>
      <c r="CH51" s="25" t="str">
        <f>IFERROR(IF(OR($I51="",$N51=""),"",'Units of measurement'!$A$2),"")</f>
        <v>/container</v>
      </c>
      <c r="CI51" s="9" t="str">
        <f t="shared" si="202"/>
        <v>⚠</v>
      </c>
      <c r="CJ51" s="238" t="str" cm="1">
        <f t="array" ref="CJ51">IF(OR($I51="",$N51="")," ",_xlfn.IFS($AX51=""," ",$AW51=""," ",CM51=""," ",CM51=" "," ",AND($AX51&lt;&gt;"",$AX51&lt;&gt;" ",$AW51&lt;&gt;"",$AW51&lt;&gt;" ",CM51&lt;&gt;"",CM51&lt;&gt;" "),IF($AX51=$AW51,CM51,CM51/VLOOKUP(_xlfn.CONCAT($AX51,"/",$AW51),Currencies!$C$73:$D$955,2,FALSE))))</f>
        <v xml:space="preserve"> </v>
      </c>
      <c r="CK51" s="238"/>
      <c r="CL51" s="238"/>
      <c r="CM51" s="8" t="s">
        <v>98</v>
      </c>
      <c r="CN51" s="25" t="str">
        <f>IFERROR(IF(OR($I51="",$N51=""),"",'Units of measurement'!$A$2),"")</f>
        <v>/container</v>
      </c>
      <c r="CO51" s="253"/>
      <c r="CP51" s="253"/>
      <c r="CQ51" s="194"/>
      <c r="CR51" s="9" t="str">
        <f t="shared" si="203"/>
        <v>⚠</v>
      </c>
      <c r="CS51" s="238" t="str" cm="1">
        <f t="array" ref="CS51">IF(OR($I51="",$N51="")," ",_xlfn.IFS($AX51=""," ",$AW51=""," ",CV51=""," ",CV51=" "," ",AND($AX51&lt;&gt;"",$AX51&lt;&gt;" ",$AW51&lt;&gt;"",$AW51&lt;&gt;" ",CV51&lt;&gt;"",CV51&lt;&gt;" "),IF($AX51=$AW51,CV51,CV51/VLOOKUP(_xlfn.CONCAT($AX51,"/",$AW51),Currencies!$C$73:$D$955,2,FALSE))))</f>
        <v xml:space="preserve"> </v>
      </c>
      <c r="CT51" s="238"/>
      <c r="CU51" s="238"/>
      <c r="CV51" s="8" t="s">
        <v>98</v>
      </c>
      <c r="CW51" s="25" t="str">
        <f>IFERROR(IF(OR($I51="",$N51=""),"",'Units of measurement'!$A$2),"")</f>
        <v>/container</v>
      </c>
      <c r="CX51" s="11" t="str">
        <f t="shared" si="204"/>
        <v>⚠</v>
      </c>
      <c r="CY51" s="254"/>
      <c r="CZ51" s="254"/>
      <c r="DA51" s="10" t="s">
        <v>98</v>
      </c>
      <c r="DB51" s="9" t="str">
        <f t="shared" si="205"/>
        <v/>
      </c>
      <c r="DC51" s="252"/>
      <c r="DD51" s="252"/>
      <c r="DE51" s="8" t="s">
        <v>98</v>
      </c>
      <c r="DF51" s="256"/>
      <c r="DG51" s="256"/>
      <c r="DH51" s="164"/>
      <c r="DI51" s="257"/>
      <c r="DJ51" s="257"/>
      <c r="DK51" s="17"/>
      <c r="DL51" s="9" t="str">
        <f t="shared" si="206"/>
        <v/>
      </c>
      <c r="DM51" s="252"/>
      <c r="DN51" s="252"/>
      <c r="DO51" s="8" t="s">
        <v>98</v>
      </c>
      <c r="DP51" s="256"/>
      <c r="DQ51" s="256"/>
      <c r="DR51" s="164"/>
      <c r="DS51" s="257"/>
      <c r="DT51" s="257"/>
      <c r="DU51" s="17"/>
      <c r="DV51" s="201" t="str">
        <f t="shared" si="207"/>
        <v>USD</v>
      </c>
      <c r="DW51" s="239" t="s">
        <v>99</v>
      </c>
      <c r="DX51" s="11" t="str">
        <f t="shared" si="216"/>
        <v>⚠</v>
      </c>
      <c r="DY51" s="254"/>
      <c r="DZ51" s="254"/>
      <c r="EA51" s="15"/>
      <c r="EB51" s="11" t="str">
        <f t="shared" si="217"/>
        <v>⚠</v>
      </c>
      <c r="EC51" s="254"/>
      <c r="ED51" s="254"/>
      <c r="EE51" s="16"/>
      <c r="EF51" s="9" t="str">
        <f t="shared" si="218"/>
        <v>⚠</v>
      </c>
      <c r="EG51" s="252"/>
      <c r="EH51" s="252"/>
      <c r="EI51" s="33"/>
      <c r="EJ51" s="33"/>
      <c r="EK51" s="33"/>
      <c r="EL51" s="33"/>
      <c r="EM51" s="14"/>
      <c r="EN51" s="14"/>
      <c r="EO51" s="35"/>
      <c r="EP51" s="11" t="str">
        <f t="shared" si="219"/>
        <v>⚠</v>
      </c>
      <c r="EQ51" s="254"/>
      <c r="ER51" s="254"/>
      <c r="ES51" s="12" t="s">
        <v>98</v>
      </c>
      <c r="ET51" s="199">
        <v>15</v>
      </c>
      <c r="EU51" s="9" t="str">
        <f t="shared" si="220"/>
        <v>⚠</v>
      </c>
      <c r="EV51" s="259"/>
      <c r="EW51" s="259"/>
      <c r="EX51" s="166" t="s">
        <v>98</v>
      </c>
      <c r="EY51" s="9" t="str">
        <f t="shared" si="221"/>
        <v>⚠</v>
      </c>
      <c r="EZ51" s="254"/>
      <c r="FA51" s="254"/>
      <c r="FB51" s="23"/>
      <c r="FC51" s="260"/>
      <c r="FD51" s="260"/>
      <c r="FE51" s="29"/>
      <c r="FF51" s="29"/>
      <c r="FG51" s="29"/>
      <c r="FH51" s="29"/>
      <c r="FI51" s="200" t="s">
        <v>100</v>
      </c>
      <c r="FJ51" s="9" t="str">
        <f t="shared" si="222"/>
        <v>⚠</v>
      </c>
      <c r="FK51" s="259"/>
      <c r="FL51" s="259"/>
      <c r="FM51" s="12" t="s">
        <v>98</v>
      </c>
      <c r="FN51" s="26" t="s">
        <v>98</v>
      </c>
      <c r="FO51" s="28" t="s">
        <v>98</v>
      </c>
      <c r="FP51" s="339" t="s">
        <v>98</v>
      </c>
      <c r="FQ51" s="339" t="s">
        <v>98</v>
      </c>
      <c r="FR51" s="9" t="str">
        <f t="shared" si="97"/>
        <v>⚠</v>
      </c>
      <c r="FS51" s="238" t="str" cm="1">
        <f t="array" ref="FS51">IF(OR($I51="",$N51="")," ",_xlfn.IFS($DW51=""," ",$DV51=""," ",FV51=""," ",FV51=" "," ",AND($DW51&lt;&gt;"",$DW51&lt;&gt;" ",$DV51&lt;&gt;"",$DV51&lt;&gt;" ",FV51&lt;&gt;"",FV51&lt;&gt;" "),IF($DW51=$DV51,FV51,FV51/VLOOKUP(_xlfn.CONCAT($DW51,"/",$DV51),Currencies!$C$73:$D$955,2,FALSE))))</f>
        <v xml:space="preserve"> </v>
      </c>
      <c r="FT51" s="238"/>
      <c r="FU51" s="238"/>
      <c r="FV51" s="8" t="s">
        <v>98</v>
      </c>
      <c r="FW51" s="25" t="s">
        <v>2549</v>
      </c>
      <c r="FX51" s="9" t="str">
        <f t="shared" si="223"/>
        <v>⚠</v>
      </c>
      <c r="FY51" s="259"/>
      <c r="FZ51" s="259"/>
      <c r="GA51" s="12" t="s">
        <v>98</v>
      </c>
      <c r="GB51" s="26" t="s">
        <v>98</v>
      </c>
      <c r="GC51" s="28" t="s">
        <v>98</v>
      </c>
      <c r="GD51" s="339">
        <v>7</v>
      </c>
      <c r="GE51" s="339">
        <v>0</v>
      </c>
      <c r="GF51" s="9" t="str">
        <f t="shared" si="103"/>
        <v>⚠</v>
      </c>
      <c r="GG51" s="238" t="str" cm="1">
        <f t="array" ref="GG51">IF(OR($I51="",$N51="")," ",_xlfn.IFS($DW51=""," ",$DV51=""," ",GJ51=""," ",GJ51=" "," ",AND($DW51&lt;&gt;"",$DW51&lt;&gt;" ",$DV51&lt;&gt;"",$DV51&lt;&gt;" ",GJ51&lt;&gt;"",GJ51&lt;&gt;" "),IF($DW51=$DV51,GJ51,GJ51/VLOOKUP(_xlfn.CONCAT($DW51,"/",$DV51),Currencies!$C$73:$D$955,2,FALSE))))</f>
        <v xml:space="preserve"> </v>
      </c>
      <c r="GH51" s="238"/>
      <c r="GI51" s="238"/>
      <c r="GJ51" s="8" t="s">
        <v>98</v>
      </c>
      <c r="GK51" s="25" t="s">
        <v>2549</v>
      </c>
      <c r="GL51" s="11" t="str">
        <f t="shared" si="224"/>
        <v>⚠</v>
      </c>
      <c r="GM51" s="238" t="str" cm="1">
        <f t="array" ref="GM51">IF(OR($I51="",$N51="")," ",_xlfn.IFS($DW51=""," ",$DV51=""," ",GP51=""," ",GP51=" "," ",AND($DW51&lt;&gt;"",$DW51&lt;&gt;" ",$DV51&lt;&gt;"",$DV51&lt;&gt;" ",GP51&lt;&gt;"",GP51&lt;&gt;" "),IF($DW51=$DV51,GP51,GP51/VLOOKUP(_xlfn.CONCAT($DW51,"/",$DV51),Currencies!$C$73:$D$955,2,FALSE))))</f>
        <v xml:space="preserve"> </v>
      </c>
      <c r="GN51" s="238"/>
      <c r="GO51" s="238"/>
      <c r="GP51" s="8" t="s">
        <v>98</v>
      </c>
      <c r="GQ51" s="25" t="str">
        <f>IFERROR(IF(OR($I51="",$N51=""),"",'Units of measurement'!$A$2),"")</f>
        <v>/container</v>
      </c>
      <c r="GR51" s="253"/>
      <c r="GS51" s="253"/>
      <c r="GT51" s="31" t="s">
        <v>98</v>
      </c>
      <c r="GU51" s="261"/>
      <c r="GV51" s="261"/>
      <c r="GW51" s="32" t="s">
        <v>98</v>
      </c>
      <c r="GX51" s="11" t="str">
        <f t="shared" si="225"/>
        <v>⚠</v>
      </c>
      <c r="GY51" s="238" t="str" cm="1">
        <f t="array" ref="GY51">IF(OR($I51="",$N51="")," ",_xlfn.IFS($DW51=""," ",$DV51=""," ",HE51=""," ",HE51=" "," ",AND($DW51&lt;&gt;"",$DW51&lt;&gt;" ",$DV51&lt;&gt;"",$DV51&lt;&gt;" ",HE51&lt;&gt;"",HE51&lt;&gt;" "),IF($DW51=$DV51,HE51,HE51/VLOOKUP(_xlfn.CONCAT($DW51,"/",$DV51),Currencies!$C$73:$D$955,2,FALSE))))</f>
        <v xml:space="preserve"> </v>
      </c>
      <c r="GZ51" s="262"/>
      <c r="HA51" s="262"/>
      <c r="HB51" s="15"/>
      <c r="HC51" s="15"/>
      <c r="HD51" s="15"/>
      <c r="HE51" s="8" t="s">
        <v>98</v>
      </c>
      <c r="HF51" s="255"/>
      <c r="HG51" s="255"/>
      <c r="HH51" s="25" t="str">
        <f>IFERROR(IF(OR($I51="",$N51=""),"",'Units of measurement'!$A$2),"")</f>
        <v>/container</v>
      </c>
      <c r="HI51" s="253"/>
      <c r="HJ51" s="253"/>
      <c r="HK51" s="31" t="str">
        <f t="shared" si="208"/>
        <v xml:space="preserve"> </v>
      </c>
      <c r="HL51" s="261"/>
      <c r="HM51" s="261"/>
      <c r="HN51" s="32" t="str">
        <f t="shared" si="209"/>
        <v xml:space="preserve"> </v>
      </c>
      <c r="HO51" s="11" t="str">
        <f t="shared" si="226"/>
        <v>⚠</v>
      </c>
      <c r="HP51" s="238" t="str" cm="1">
        <f t="array" ref="HP51">IF(OR($I51="",$N51="")," ",_xlfn.IFS($DW51=""," ",$DV51=""," ",HV51=""," ",HV51=" "," ",AND($DW51&lt;&gt;"",$DW51&lt;&gt;" ",$DV51&lt;&gt;"",$DV51&lt;&gt;" ",HV51&lt;&gt;"",HV51&lt;&gt;" "),IF($DW51=$DV51,HV51,HV51/VLOOKUP(_xlfn.CONCAT($DW51,"/",$DV51),Currencies!$C$73:$D$955,2,FALSE))))</f>
        <v xml:space="preserve"> </v>
      </c>
      <c r="HQ51" s="262"/>
      <c r="HR51" s="262"/>
      <c r="HS51" s="15"/>
      <c r="HT51" s="15"/>
      <c r="HU51" s="15"/>
      <c r="HV51" s="8" t="s">
        <v>98</v>
      </c>
      <c r="HW51" s="255"/>
      <c r="HX51" s="255"/>
      <c r="HY51" s="25" t="str">
        <f>IFERROR(IF(OR($I51="",$N51=""),"",'Units of measurement'!$A$2),"")</f>
        <v>/container</v>
      </c>
      <c r="HZ51" s="253"/>
      <c r="IA51" s="253"/>
      <c r="IB51" s="31" t="str">
        <f t="shared" si="210"/>
        <v xml:space="preserve"> </v>
      </c>
      <c r="IC51" s="261"/>
      <c r="ID51" s="261"/>
      <c r="IE51" s="32" t="str">
        <f t="shared" si="211"/>
        <v xml:space="preserve"> </v>
      </c>
      <c r="IF51" s="9" t="str">
        <f t="shared" si="212"/>
        <v/>
      </c>
      <c r="IG51" s="252"/>
      <c r="IH51" s="252"/>
      <c r="II51" s="8" t="s">
        <v>98</v>
      </c>
      <c r="IJ51" s="256"/>
      <c r="IK51" s="256"/>
      <c r="IL51" s="164"/>
      <c r="IM51" s="257"/>
      <c r="IN51" s="257"/>
      <c r="IO51" s="17"/>
      <c r="IP51" s="9" t="str">
        <f t="shared" si="213"/>
        <v/>
      </c>
      <c r="IQ51" s="252"/>
      <c r="IR51" s="252"/>
      <c r="IS51" s="8" t="s">
        <v>98</v>
      </c>
      <c r="IT51" s="256"/>
      <c r="IU51" s="256"/>
      <c r="IV51" s="164"/>
      <c r="IW51" s="257"/>
      <c r="IX51" s="257"/>
      <c r="IY51" s="19"/>
      <c r="IZ51" s="201" t="s">
        <v>795</v>
      </c>
      <c r="JA51" s="239" t="s">
        <v>99</v>
      </c>
      <c r="JB51" s="9" t="str">
        <f t="shared" si="227"/>
        <v>⚠</v>
      </c>
      <c r="JC51" s="238" t="str" cm="1">
        <f t="array" ref="JC51">IF(OR($I51="",$N51="")," ",_xlfn.IFS($JA51=""," ",$IZ51=""," ",JF51=""," ",JF51=" "," ",AND($JA51&lt;&gt;"",$JA51&lt;&gt;" ",$IZ51&lt;&gt;"",$IZ51&lt;&gt;" ",JF51&lt;&gt;"",JF51&lt;&gt;" "),IF($JA51=$IZ51,JF51,JF51/VLOOKUP(_xlfn.CONCAT($JA51,"/",$IZ51),Currencies!$C$73:$D$955,2,FALSE))))</f>
        <v xml:space="preserve"> </v>
      </c>
      <c r="JD51" s="238"/>
      <c r="JE51" s="238"/>
      <c r="JF51" s="8" t="s">
        <v>98</v>
      </c>
      <c r="JG51" s="25" t="str">
        <f>IFERROR(IF(OR($I51="",$N51=""),"",'Units of measurement'!$A$2),"")</f>
        <v>/container</v>
      </c>
      <c r="JH51" s="9" t="s">
        <v>2517</v>
      </c>
      <c r="JI51" s="238" t="str" cm="1">
        <f t="array" ref="JI51">IF(OR($I51="",$N51="")," ",_xlfn.IFS($JA51=""," ",$IZ51=""," ",JL51=""," ",JL51=" "," ",AND($JA51&lt;&gt;"",$JA51&lt;&gt;" ",$IZ51&lt;&gt;"",$IZ51&lt;&gt;" ",JL51&lt;&gt;"",JL51&lt;&gt;" "),IF($JA51=$IZ51,JL51,JL51/VLOOKUP(_xlfn.CONCAT($JA51,"/",$IZ51),Currencies!$C$73:$D$955,2,FALSE))))</f>
        <v xml:space="preserve"> </v>
      </c>
      <c r="JJ51" s="238"/>
      <c r="JK51" s="238"/>
      <c r="JL51" s="372" t="s">
        <v>98</v>
      </c>
      <c r="JM51" s="25" t="str">
        <f>IFERROR(IF(OR($I51="",$N51=""),"",'Units of measurement'!$A$2),"")</f>
        <v>/container</v>
      </c>
      <c r="JN51" s="9" t="s">
        <v>2517</v>
      </c>
      <c r="JO51" s="238" t="str" cm="1">
        <f t="array" ref="JO51">IF(OR($I51="",$N51="")," ",_xlfn.IFS($JA51=""," ",$IZ51=""," ",JR51=""," ",JR51=" "," ",AND($JA51&lt;&gt;"",$JA51&lt;&gt;" ",$IZ51&lt;&gt;"",$IZ51&lt;&gt;" ",JR51&lt;&gt;"",JR51&lt;&gt;" "),IF($JA51=$IZ51,JR51,JR51/VLOOKUP(_xlfn.CONCAT($JA51,"/",$IZ51),Currencies!$C$73:$D$955,2,FALSE))))</f>
        <v xml:space="preserve"> </v>
      </c>
      <c r="JP51" s="238"/>
      <c r="JQ51" s="238"/>
      <c r="JR51" s="372" t="s">
        <v>98</v>
      </c>
      <c r="JS51" s="25" t="str">
        <f>IFERROR(IF(OR($I51="",$N51=""),"",'Units of measurement'!$A$2),"")</f>
        <v>/container</v>
      </c>
      <c r="JT51" s="9" t="s">
        <v>2517</v>
      </c>
      <c r="JU51" s="238" t="str" cm="1">
        <f t="array" ref="JU51">IF(OR($I51="",$N51="")," ",_xlfn.IFS($JA51=""," ",$IZ51=""," ",JX51=""," ",JX51=" "," ",AND($JA51&lt;&gt;"",$JA51&lt;&gt;" ",$IZ51&lt;&gt;"",$IZ51&lt;&gt;" ",JX51&lt;&gt;"",JX51&lt;&gt;" "),IF($JA51=$IZ51,JX51,JX51/VLOOKUP(_xlfn.CONCAT($JA51,"/",$IZ51),Currencies!$C$73:$D$955,2,FALSE))))</f>
        <v xml:space="preserve"> </v>
      </c>
      <c r="JV51" s="238"/>
      <c r="JW51" s="238"/>
      <c r="JX51" s="372" t="s">
        <v>98</v>
      </c>
      <c r="JY51" s="25" t="str">
        <f>IFERROR(IF(OR($I51="",$N51=""),"",'Units of measurement'!$A$2),"")</f>
        <v>/container</v>
      </c>
      <c r="JZ51" s="9" t="s">
        <v>2517</v>
      </c>
      <c r="KA51" s="238" t="str" cm="1">
        <f t="array" ref="KA51">IF(OR($I51="",$N51="")," ",_xlfn.IFS($JA51=""," ",$IZ51=""," ",KD51=""," ",KD51=" "," ",AND($JA51&lt;&gt;"",$JA51&lt;&gt;" ",$IZ51&lt;&gt;"",$IZ51&lt;&gt;" ",KD51&lt;&gt;"",KD51&lt;&gt;" "),IF($JA51=$IZ51,KD51,KD51/VLOOKUP(_xlfn.CONCAT($JA51,"/",$IZ51),Currencies!$C$73:$D$955,2,FALSE))))</f>
        <v xml:space="preserve"> </v>
      </c>
      <c r="KB51" s="238"/>
      <c r="KC51" s="238"/>
      <c r="KD51" s="372" t="s">
        <v>98</v>
      </c>
      <c r="KE51" s="25" t="str">
        <f>IFERROR(IF(OR($I51="",$N51=""),"",'Units of measurement'!$A$2),"")</f>
        <v>/container</v>
      </c>
      <c r="KF51" s="11" t="s">
        <v>2517</v>
      </c>
      <c r="KG51" s="254"/>
      <c r="KH51" s="254"/>
      <c r="KI51" s="378" t="s">
        <v>98</v>
      </c>
      <c r="KJ51" s="9" t="str">
        <f t="shared" si="214"/>
        <v/>
      </c>
      <c r="KK51" s="252"/>
      <c r="KL51" s="252"/>
      <c r="KM51" s="8" t="s">
        <v>98</v>
      </c>
      <c r="KN51" s="256"/>
      <c r="KO51" s="256"/>
      <c r="KP51" s="164"/>
      <c r="KQ51" s="257"/>
      <c r="KR51" s="257"/>
      <c r="KS51" s="17"/>
      <c r="KT51" s="9" t="str">
        <f t="shared" si="215"/>
        <v/>
      </c>
      <c r="KU51" s="252"/>
      <c r="KV51" s="252"/>
      <c r="KW51" s="8" t="s">
        <v>98</v>
      </c>
      <c r="KX51" s="256"/>
      <c r="KY51" s="256"/>
      <c r="KZ51" s="164"/>
      <c r="LA51" s="257"/>
      <c r="LB51" s="257"/>
      <c r="LC51" s="19"/>
      <c r="LD51" s="201" t="s">
        <v>795</v>
      </c>
      <c r="LE51" s="239" t="s">
        <v>99</v>
      </c>
      <c r="LF51" s="9" t="s">
        <v>2517</v>
      </c>
      <c r="LG51" s="238" t="str" cm="1">
        <f t="array" ref="LG51">IF(OR($I51="",$N51="")," ",_xlfn.IFS($AH51=""," ",$AG51=""," ",LL51=""," ",LL51=" "," ",AND($AH51&lt;&gt;"",$AH51&lt;&gt;" ",$AG51&lt;&gt;"",$AG51&lt;&gt;" ",LL51&lt;&gt;"",LL51&lt;&gt;" "),IF($AH51=$AG51,SUM(LL51,IF(OR(LK51="",LK51=" ",LJ51="Included"),0,LK51)),SUM(LL51,IF(OR(LK51="",LK51=" ",LJ51="Included"),0,LK51))/VLOOKUP(_xlfn.CONCAT($AH51,"/",$AG51),Currencies!$C$73:$D$955,2,FALSE))))</f>
        <v xml:space="preserve"> </v>
      </c>
      <c r="LH51" s="238"/>
      <c r="LI51" s="262"/>
      <c r="LJ51" s="379"/>
      <c r="LK51" s="333" t="s">
        <v>98</v>
      </c>
      <c r="LL51" s="380" t="s">
        <v>98</v>
      </c>
      <c r="LM51" s="25" t="str">
        <f>IFERROR(IF(OR($I51="",$N51=""),"",'Units of measurement'!$A$2),"")</f>
        <v>/container</v>
      </c>
      <c r="LN51" s="253"/>
      <c r="LO51" s="253"/>
      <c r="LP51" s="376"/>
      <c r="LQ51" s="170"/>
      <c r="LR51" s="170"/>
      <c r="LS51" s="381" t="s">
        <v>98</v>
      </c>
    </row>
    <row r="52" spans="1:331" ht="15" hidden="1" customHeight="1" x14ac:dyDescent="0.2">
      <c r="A52" s="46">
        <v>573</v>
      </c>
      <c r="B52" s="250">
        <f>ROW()</f>
        <v>52</v>
      </c>
      <c r="C52" s="41" t="s">
        <v>2536</v>
      </c>
      <c r="D52" s="47" t="s">
        <v>2524</v>
      </c>
      <c r="E52" s="48" t="s">
        <v>2525</v>
      </c>
      <c r="F52" s="55" t="s">
        <v>2286</v>
      </c>
      <c r="G52" s="42" t="s">
        <v>2508</v>
      </c>
      <c r="H52" s="43" t="s">
        <v>2514</v>
      </c>
      <c r="I52" s="353" t="s">
        <v>488</v>
      </c>
      <c r="J52" s="357" t="s">
        <v>3017</v>
      </c>
      <c r="K52" s="47" t="s">
        <v>2294</v>
      </c>
      <c r="L52" s="48" t="s">
        <v>2322</v>
      </c>
      <c r="M52" s="49" t="s">
        <v>2516</v>
      </c>
      <c r="N52" s="356" t="s">
        <v>793</v>
      </c>
      <c r="O52" s="50" t="s">
        <v>2471</v>
      </c>
      <c r="P52" s="47" t="s">
        <v>2367</v>
      </c>
      <c r="Q52" s="48" t="s">
        <v>104</v>
      </c>
      <c r="R52" s="51" t="s">
        <v>2206</v>
      </c>
      <c r="S52" s="52">
        <v>1</v>
      </c>
      <c r="T52" s="53">
        <f>IFERROR(IF(OR(R52="",S52=""),"",('FCL (No min.)'!S52*VLOOKUP('FCL (No min.)'!R52,containertype_table[#All],2,FALSE))),"")</f>
        <v>2</v>
      </c>
      <c r="U52" s="56">
        <v>22000</v>
      </c>
      <c r="V52" s="55" t="s">
        <v>2497</v>
      </c>
      <c r="W52" s="248" t="s">
        <v>104</v>
      </c>
      <c r="X52" s="337" t="s">
        <v>104</v>
      </c>
      <c r="Y52" s="248"/>
      <c r="Z52" s="248"/>
      <c r="AA52" s="248"/>
      <c r="AB52" s="248"/>
      <c r="AC52" s="248"/>
      <c r="AD52" s="248"/>
      <c r="AE52" s="248"/>
      <c r="AF52" s="248"/>
      <c r="AG52" s="201" t="s">
        <v>99</v>
      </c>
      <c r="AH52" s="239" t="s">
        <v>99</v>
      </c>
      <c r="AI52" s="9" t="str">
        <f t="shared" si="195"/>
        <v>⚠</v>
      </c>
      <c r="AJ52" s="238" cm="1">
        <f t="array" ref="AJ52">IF(OR($I52="",$N52="")," ",_xlfn.IFS($AH52=""," ",$AG52=""," ",AO52=""," ",AO52=" "," ",AND($AH52&lt;&gt;"",$AH52&lt;&gt;" ",$AG52&lt;&gt;"",$AG52&lt;&gt;" ",AO52&lt;&gt;"",AO52&lt;&gt;" "),IF($AH52=$AG52,SUM(AO52,IF(OR(AN52="",AN52=" ",AM52="Included"),0,AN52)),VLOOKUP(_xlfn.CONCAT($AG52,"/",$AH52),Currencies!$C$73:$D$955,2,FALSE)*SUM(AO52,IF(OR(AN52="",AN52=" ",AM52="Included"),0,AN52)))))</f>
        <v>154</v>
      </c>
      <c r="AK52" s="238"/>
      <c r="AL52" s="262"/>
      <c r="AM52" s="331"/>
      <c r="AN52" s="333" t="s">
        <v>98</v>
      </c>
      <c r="AO52" s="332">
        <v>154</v>
      </c>
      <c r="AP52" s="25" t="str">
        <f>IFERROR(IF(OR($I52="",$N52=""),"",'Units of measurement'!$A$2),"")</f>
        <v>/container</v>
      </c>
      <c r="AQ52" s="253"/>
      <c r="AR52" s="253"/>
      <c r="AS52" s="17" t="s">
        <v>1271</v>
      </c>
      <c r="AT52" s="170"/>
      <c r="AU52" s="170"/>
      <c r="AV52" s="170">
        <v>3</v>
      </c>
      <c r="AW52" s="201" t="s">
        <v>99</v>
      </c>
      <c r="AX52" s="239" t="s">
        <v>99</v>
      </c>
      <c r="AY52" s="9" t="str">
        <f t="shared" si="196"/>
        <v>⚠</v>
      </c>
      <c r="AZ52" s="238" t="str" cm="1">
        <f t="array" ref="AZ52">IF(OR($I52="",$N52="")," ",_xlfn.IFS($AX52=""," ",$AW52=""," ",BC52=""," ",BC52=" "," ",AND($AX52&lt;&gt;"",$AX52&lt;&gt;" ",$AW52&lt;&gt;"",$AW52&lt;&gt;" ",BC52&lt;&gt;"",BC52&lt;&gt;" "),IF($AX52=$AW52,BC52,BC52/VLOOKUP(_xlfn.CONCAT($AX52,"/",$AW52),Currencies!$C$73:$D$955,2,FALSE))))</f>
        <v xml:space="preserve"> </v>
      </c>
      <c r="BA52" s="238"/>
      <c r="BB52" s="238"/>
      <c r="BC52" s="8" t="s">
        <v>98</v>
      </c>
      <c r="BD52" s="25" t="str">
        <f>IFERROR(IF(OR($I52="",$N52=""),"",'Units of measurement'!$A$2),"")</f>
        <v>/container</v>
      </c>
      <c r="BE52" s="9" t="str">
        <f t="shared" si="197"/>
        <v>⚠</v>
      </c>
      <c r="BF52" s="238" t="str" cm="1">
        <f t="array" ref="BF52">IF(OR($I52="",$N52="")," ",_xlfn.IFS($AX52=""," ",$AW52=""," ",BI52=""," ",BI52=" "," ",AND($AX52&lt;&gt;"",$AX52&lt;&gt;" ",$AW52&lt;&gt;"",$AW52&lt;&gt;" ",BI52&lt;&gt;"",BI52&lt;&gt;" "),IF($AX52=$AW52,BI52,BI52/VLOOKUP(_xlfn.CONCAT($AX52,"/",$AW52),Currencies!$C$73:$D$955,2,FALSE))))</f>
        <v xml:space="preserve"> </v>
      </c>
      <c r="BG52" s="238"/>
      <c r="BH52" s="238"/>
      <c r="BI52" s="8" t="s">
        <v>98</v>
      </c>
      <c r="BJ52" s="25" t="str">
        <f>IFERROR(IF(OR($I52="",$N52=""),"",'Units of measurement'!$A$2),"")</f>
        <v>/container</v>
      </c>
      <c r="BK52" s="9" t="str">
        <f t="shared" si="198"/>
        <v>⚠</v>
      </c>
      <c r="BL52" s="238" t="str" cm="1">
        <f t="array" ref="BL52">IF(OR($I52="",$N52="")," ",_xlfn.IFS($AX52=""," ",$AW52=""," ",BO52=""," ",BO52=" "," ",AND($AX52&lt;&gt;"",$AX52&lt;&gt;" ",$AW52&lt;&gt;"",$AW52&lt;&gt;" ",BO52&lt;&gt;"",BO52&lt;&gt;" "),IF($AX52=$AW52,BO52,BO52/VLOOKUP(_xlfn.CONCAT($AX52,"/",$AW52),Currencies!$C$73:$D$955,2,FALSE))))</f>
        <v xml:space="preserve"> </v>
      </c>
      <c r="BM52" s="238"/>
      <c r="BN52" s="238"/>
      <c r="BO52" s="8" t="s">
        <v>98</v>
      </c>
      <c r="BP52" s="25" t="str">
        <f>IFERROR(IF(OR($I52="",$N52=""),"",'Units of measurement'!$A$2),"")</f>
        <v>/container</v>
      </c>
      <c r="BQ52" s="9" t="str">
        <f t="shared" si="199"/>
        <v>✓</v>
      </c>
      <c r="BR52" s="238" cm="1">
        <f t="array" ref="BR52">IF(OR($I52="",$N52="")," ",_xlfn.IFS($AX52=""," ",$AW52=""," ",BU52=""," ",BU52=" "," ",AND($AX52&lt;&gt;"",$AX52&lt;&gt;" ",$AW52&lt;&gt;"",$AW52&lt;&gt;" ",BU52&lt;&gt;"",BU52&lt;&gt;" "),IF($AX52=$AW52,BU52,BU52/VLOOKUP(_xlfn.CONCAT($AX52,"/",$AW52),Currencies!$C$73:$D$955,2,FALSE))))</f>
        <v>35</v>
      </c>
      <c r="BS52" s="238"/>
      <c r="BT52" s="238"/>
      <c r="BU52" s="8">
        <v>35</v>
      </c>
      <c r="BV52" s="25" t="str">
        <f>IFERROR(IF(OR($I52="",$N52=""),"",'Units of measurement'!$A$2),"")</f>
        <v>/container</v>
      </c>
      <c r="BW52" s="9" t="str">
        <f t="shared" si="200"/>
        <v>⚠</v>
      </c>
      <c r="BX52" s="238" t="str" cm="1">
        <f t="array" ref="BX52">IF(OR($I52="",$N52="")," ",_xlfn.IFS($AX52=""," ",$AW52=""," ",CA52=""," ",CA52=" "," ",AND($AX52&lt;&gt;"",$AX52&lt;&gt;" ",$AW52&lt;&gt;"",$AW52&lt;&gt;" ",CA52&lt;&gt;"",CA52&lt;&gt;" "),IF($AX52=$AW52,CA52,CA52/VLOOKUP(_xlfn.CONCAT($AX52,"/",$AW52),Currencies!$C$73:$D$955,2,FALSE))))</f>
        <v xml:space="preserve"> </v>
      </c>
      <c r="BY52" s="238"/>
      <c r="BZ52" s="238"/>
      <c r="CA52" s="8" t="s">
        <v>98</v>
      </c>
      <c r="CB52" s="25" t="str">
        <f>IFERROR(IF(OR($I52="",$N52=""),"",'Units of measurement'!$A$2),"")</f>
        <v>/container</v>
      </c>
      <c r="CC52" s="9" t="str">
        <f t="shared" si="201"/>
        <v>✓</v>
      </c>
      <c r="CD52" s="238" cm="1">
        <f t="array" ref="CD52">IF(OR($I52="",$N52="")," ",_xlfn.IFS($AX52=""," ",$AW52=""," ",CG52=""," ",CG52=" "," ",AND($AX52&lt;&gt;"",$AX52&lt;&gt;" ",$AW52&lt;&gt;"",$AW52&lt;&gt;" ",CG52&lt;&gt;"",CG52&lt;&gt;" "),IF($AX52=$AW52,CG52,CG52/VLOOKUP(_xlfn.CONCAT($AX52,"/",$AW52),Currencies!$C$73:$D$955,2,FALSE))))</f>
        <v>25</v>
      </c>
      <c r="CE52" s="238"/>
      <c r="CF52" s="238"/>
      <c r="CG52" s="8">
        <v>25</v>
      </c>
      <c r="CH52" s="25" t="str">
        <f>IFERROR(IF(OR($I52="",$N52=""),"",'Units of measurement'!$A$2),"")</f>
        <v>/container</v>
      </c>
      <c r="CI52" s="9" t="str">
        <f t="shared" si="202"/>
        <v>⚠</v>
      </c>
      <c r="CJ52" s="238" t="str" cm="1">
        <f t="array" ref="CJ52">IF(OR($I52="",$N52="")," ",_xlfn.IFS($AX52=""," ",$AW52=""," ",CM52=""," ",CM52=" "," ",AND($AX52&lt;&gt;"",$AX52&lt;&gt;" ",$AW52&lt;&gt;"",$AW52&lt;&gt;" ",CM52&lt;&gt;"",CM52&lt;&gt;" "),IF($AX52=$AW52,CM52,CM52/VLOOKUP(_xlfn.CONCAT($AX52,"/",$AW52),Currencies!$C$73:$D$955,2,FALSE))))</f>
        <v xml:space="preserve"> </v>
      </c>
      <c r="CK52" s="238"/>
      <c r="CL52" s="238"/>
      <c r="CM52" s="8" t="s">
        <v>98</v>
      </c>
      <c r="CN52" s="25" t="str">
        <f>IFERROR(IF(OR($I52="",$N52=""),"",'Units of measurement'!$A$2),"")</f>
        <v>/container</v>
      </c>
      <c r="CO52" s="253"/>
      <c r="CP52" s="253"/>
      <c r="CQ52" s="194"/>
      <c r="CR52" s="9" t="str">
        <f t="shared" si="203"/>
        <v>⚠</v>
      </c>
      <c r="CS52" s="238" t="str" cm="1">
        <f t="array" ref="CS52">IF(OR($I52="",$N52="")," ",_xlfn.IFS($AX52=""," ",$AW52=""," ",CV52=""," ",CV52=" "," ",AND($AX52&lt;&gt;"",$AX52&lt;&gt;" ",$AW52&lt;&gt;"",$AW52&lt;&gt;" ",CV52&lt;&gt;"",CV52&lt;&gt;" "),IF($AX52=$AW52,CV52,CV52/VLOOKUP(_xlfn.CONCAT($AX52,"/",$AW52),Currencies!$C$73:$D$955,2,FALSE))))</f>
        <v xml:space="preserve"> </v>
      </c>
      <c r="CT52" s="238"/>
      <c r="CU52" s="238"/>
      <c r="CV52" s="8" t="s">
        <v>98</v>
      </c>
      <c r="CW52" s="25" t="str">
        <f>IFERROR(IF(OR($I52="",$N52=""),"",'Units of measurement'!$A$2),"")</f>
        <v>/container</v>
      </c>
      <c r="CX52" s="11" t="str">
        <f t="shared" si="204"/>
        <v>⚠</v>
      </c>
      <c r="CY52" s="254"/>
      <c r="CZ52" s="254"/>
      <c r="DA52" s="10" t="s">
        <v>98</v>
      </c>
      <c r="DB52" s="9" t="str">
        <f t="shared" si="205"/>
        <v/>
      </c>
      <c r="DC52" s="252"/>
      <c r="DD52" s="252"/>
      <c r="DE52" s="8" t="s">
        <v>98</v>
      </c>
      <c r="DF52" s="256"/>
      <c r="DG52" s="256"/>
      <c r="DH52" s="164"/>
      <c r="DI52" s="257"/>
      <c r="DJ52" s="257"/>
      <c r="DK52" s="17"/>
      <c r="DL52" s="9" t="str">
        <f t="shared" si="206"/>
        <v/>
      </c>
      <c r="DM52" s="252"/>
      <c r="DN52" s="252"/>
      <c r="DO52" s="8" t="s">
        <v>98</v>
      </c>
      <c r="DP52" s="256"/>
      <c r="DQ52" s="256"/>
      <c r="DR52" s="164"/>
      <c r="DS52" s="257"/>
      <c r="DT52" s="257"/>
      <c r="DU52" s="17"/>
      <c r="DV52" s="201" t="str">
        <f t="shared" si="207"/>
        <v>USD</v>
      </c>
      <c r="DW52" s="239" t="s">
        <v>99</v>
      </c>
      <c r="DX52" s="11" t="str">
        <f t="shared" si="216"/>
        <v>⚠</v>
      </c>
      <c r="DY52" s="254"/>
      <c r="DZ52" s="254"/>
      <c r="EA52" s="15"/>
      <c r="EB52" s="11" t="str">
        <f t="shared" si="217"/>
        <v>⚠</v>
      </c>
      <c r="EC52" s="254"/>
      <c r="ED52" s="254"/>
      <c r="EE52" s="16"/>
      <c r="EF52" s="9" t="str">
        <f t="shared" si="218"/>
        <v>⚠</v>
      </c>
      <c r="EG52" s="252"/>
      <c r="EH52" s="252"/>
      <c r="EI52" s="33"/>
      <c r="EJ52" s="33"/>
      <c r="EK52" s="33"/>
      <c r="EL52" s="33"/>
      <c r="EM52" s="14"/>
      <c r="EN52" s="14"/>
      <c r="EO52" s="35"/>
      <c r="EP52" s="11" t="str">
        <f t="shared" si="219"/>
        <v>⚠</v>
      </c>
      <c r="EQ52" s="254"/>
      <c r="ER52" s="254"/>
      <c r="ES52" s="12" t="s">
        <v>98</v>
      </c>
      <c r="ET52" s="199">
        <v>15</v>
      </c>
      <c r="EU52" s="9" t="str">
        <f t="shared" si="220"/>
        <v>⚠</v>
      </c>
      <c r="EV52" s="259"/>
      <c r="EW52" s="259"/>
      <c r="EX52" s="166" t="s">
        <v>98</v>
      </c>
      <c r="EY52" s="9" t="str">
        <f t="shared" si="221"/>
        <v>⚠</v>
      </c>
      <c r="EZ52" s="254"/>
      <c r="FA52" s="254"/>
      <c r="FB52" s="23"/>
      <c r="FC52" s="260"/>
      <c r="FD52" s="260"/>
      <c r="FE52" s="29"/>
      <c r="FF52" s="29"/>
      <c r="FG52" s="29"/>
      <c r="FH52" s="29"/>
      <c r="FI52" s="200" t="s">
        <v>100</v>
      </c>
      <c r="FJ52" s="9" t="str">
        <f t="shared" si="222"/>
        <v>⚠</v>
      </c>
      <c r="FK52" s="259"/>
      <c r="FL52" s="259"/>
      <c r="FM52" s="12" t="s">
        <v>98</v>
      </c>
      <c r="FN52" s="26" t="s">
        <v>98</v>
      </c>
      <c r="FO52" s="28" t="s">
        <v>98</v>
      </c>
      <c r="FP52" s="339" t="s">
        <v>98</v>
      </c>
      <c r="FQ52" s="339" t="s">
        <v>98</v>
      </c>
      <c r="FR52" s="9" t="str">
        <f t="shared" si="97"/>
        <v>⚠</v>
      </c>
      <c r="FS52" s="238" t="str" cm="1">
        <f t="array" ref="FS52">IF(OR($I52="",$N52="")," ",_xlfn.IFS($DW52=""," ",$DV52=""," ",FV52=""," ",FV52=" "," ",AND($DW52&lt;&gt;"",$DW52&lt;&gt;" ",$DV52&lt;&gt;"",$DV52&lt;&gt;" ",FV52&lt;&gt;"",FV52&lt;&gt;" "),IF($DW52=$DV52,FV52,FV52/VLOOKUP(_xlfn.CONCAT($DW52,"/",$DV52),Currencies!$C$73:$D$955,2,FALSE))))</f>
        <v xml:space="preserve"> </v>
      </c>
      <c r="FT52" s="238"/>
      <c r="FU52" s="238"/>
      <c r="FV52" s="8" t="s">
        <v>98</v>
      </c>
      <c r="FW52" s="25" t="s">
        <v>2549</v>
      </c>
      <c r="FX52" s="9" t="str">
        <f t="shared" si="223"/>
        <v>⚠</v>
      </c>
      <c r="FY52" s="259"/>
      <c r="FZ52" s="259"/>
      <c r="GA52" s="12" t="s">
        <v>98</v>
      </c>
      <c r="GB52" s="26" t="s">
        <v>98</v>
      </c>
      <c r="GC52" s="28" t="s">
        <v>98</v>
      </c>
      <c r="GD52" s="339">
        <v>7</v>
      </c>
      <c r="GE52" s="339">
        <v>0</v>
      </c>
      <c r="GF52" s="9" t="str">
        <f t="shared" si="103"/>
        <v>⚠</v>
      </c>
      <c r="GG52" s="238" t="str" cm="1">
        <f t="array" ref="GG52">IF(OR($I52="",$N52="")," ",_xlfn.IFS($DW52=""," ",$DV52=""," ",GJ52=""," ",GJ52=" "," ",AND($DW52&lt;&gt;"",$DW52&lt;&gt;" ",$DV52&lt;&gt;"",$DV52&lt;&gt;" ",GJ52&lt;&gt;"",GJ52&lt;&gt;" "),IF($DW52=$DV52,GJ52,GJ52/VLOOKUP(_xlfn.CONCAT($DW52,"/",$DV52),Currencies!$C$73:$D$955,2,FALSE))))</f>
        <v xml:space="preserve"> </v>
      </c>
      <c r="GH52" s="238"/>
      <c r="GI52" s="238"/>
      <c r="GJ52" s="8" t="s">
        <v>98</v>
      </c>
      <c r="GK52" s="25" t="s">
        <v>2549</v>
      </c>
      <c r="GL52" s="11" t="str">
        <f t="shared" si="224"/>
        <v>⚠</v>
      </c>
      <c r="GM52" s="238" t="str" cm="1">
        <f t="array" ref="GM52">IF(OR($I52="",$N52="")," ",_xlfn.IFS($DW52=""," ",$DV52=""," ",GP52=""," ",GP52=" "," ",AND($DW52&lt;&gt;"",$DW52&lt;&gt;" ",$DV52&lt;&gt;"",$DV52&lt;&gt;" ",GP52&lt;&gt;"",GP52&lt;&gt;" "),IF($DW52=$DV52,GP52,GP52/VLOOKUP(_xlfn.CONCAT($DW52,"/",$DV52),Currencies!$C$73:$D$955,2,FALSE))))</f>
        <v xml:space="preserve"> </v>
      </c>
      <c r="GN52" s="238"/>
      <c r="GO52" s="238"/>
      <c r="GP52" s="8" t="s">
        <v>98</v>
      </c>
      <c r="GQ52" s="25" t="str">
        <f>IFERROR(IF(OR($I52="",$N52=""),"",'Units of measurement'!$A$2),"")</f>
        <v>/container</v>
      </c>
      <c r="GR52" s="253"/>
      <c r="GS52" s="253"/>
      <c r="GT52" s="31" t="s">
        <v>98</v>
      </c>
      <c r="GU52" s="261"/>
      <c r="GV52" s="261"/>
      <c r="GW52" s="32" t="s">
        <v>98</v>
      </c>
      <c r="GX52" s="11" t="str">
        <f t="shared" si="225"/>
        <v>⚠</v>
      </c>
      <c r="GY52" s="238" t="str" cm="1">
        <f t="array" ref="GY52">IF(OR($I52="",$N52="")," ",_xlfn.IFS($DW52=""," ",$DV52=""," ",HE52=""," ",HE52=" "," ",AND($DW52&lt;&gt;"",$DW52&lt;&gt;" ",$DV52&lt;&gt;"",$DV52&lt;&gt;" ",HE52&lt;&gt;"",HE52&lt;&gt;" "),IF($DW52=$DV52,HE52,HE52/VLOOKUP(_xlfn.CONCAT($DW52,"/",$DV52),Currencies!$C$73:$D$955,2,FALSE))))</f>
        <v xml:space="preserve"> </v>
      </c>
      <c r="GZ52" s="262"/>
      <c r="HA52" s="262"/>
      <c r="HB52" s="15"/>
      <c r="HC52" s="15"/>
      <c r="HD52" s="15"/>
      <c r="HE52" s="8" t="s">
        <v>98</v>
      </c>
      <c r="HF52" s="255"/>
      <c r="HG52" s="255"/>
      <c r="HH52" s="25" t="str">
        <f>IFERROR(IF(OR($I52="",$N52=""),"",'Units of measurement'!$A$2),"")</f>
        <v>/container</v>
      </c>
      <c r="HI52" s="253"/>
      <c r="HJ52" s="253"/>
      <c r="HK52" s="31" t="str">
        <f t="shared" si="208"/>
        <v xml:space="preserve"> </v>
      </c>
      <c r="HL52" s="261"/>
      <c r="HM52" s="261"/>
      <c r="HN52" s="32" t="str">
        <f t="shared" si="209"/>
        <v xml:space="preserve"> </v>
      </c>
      <c r="HO52" s="11" t="str">
        <f t="shared" si="226"/>
        <v>⚠</v>
      </c>
      <c r="HP52" s="238" t="str" cm="1">
        <f t="array" ref="HP52">IF(OR($I52="",$N52="")," ",_xlfn.IFS($DW52=""," ",$DV52=""," ",HV52=""," ",HV52=" "," ",AND($DW52&lt;&gt;"",$DW52&lt;&gt;" ",$DV52&lt;&gt;"",$DV52&lt;&gt;" ",HV52&lt;&gt;"",HV52&lt;&gt;" "),IF($DW52=$DV52,HV52,HV52/VLOOKUP(_xlfn.CONCAT($DW52,"/",$DV52),Currencies!$C$73:$D$955,2,FALSE))))</f>
        <v xml:space="preserve"> </v>
      </c>
      <c r="HQ52" s="262"/>
      <c r="HR52" s="262"/>
      <c r="HS52" s="15"/>
      <c r="HT52" s="15"/>
      <c r="HU52" s="15"/>
      <c r="HV52" s="8" t="s">
        <v>98</v>
      </c>
      <c r="HW52" s="255"/>
      <c r="HX52" s="255"/>
      <c r="HY52" s="25" t="str">
        <f>IFERROR(IF(OR($I52="",$N52=""),"",'Units of measurement'!$A$2),"")</f>
        <v>/container</v>
      </c>
      <c r="HZ52" s="253"/>
      <c r="IA52" s="253"/>
      <c r="IB52" s="31" t="str">
        <f t="shared" si="210"/>
        <v xml:space="preserve"> </v>
      </c>
      <c r="IC52" s="261"/>
      <c r="ID52" s="261"/>
      <c r="IE52" s="32" t="str">
        <f t="shared" si="211"/>
        <v xml:space="preserve"> </v>
      </c>
      <c r="IF52" s="9" t="str">
        <f t="shared" si="212"/>
        <v/>
      </c>
      <c r="IG52" s="252"/>
      <c r="IH52" s="252"/>
      <c r="II52" s="8" t="s">
        <v>98</v>
      </c>
      <c r="IJ52" s="256"/>
      <c r="IK52" s="256"/>
      <c r="IL52" s="164"/>
      <c r="IM52" s="257"/>
      <c r="IN52" s="257"/>
      <c r="IO52" s="17"/>
      <c r="IP52" s="9" t="str">
        <f t="shared" si="213"/>
        <v/>
      </c>
      <c r="IQ52" s="252"/>
      <c r="IR52" s="252"/>
      <c r="IS52" s="8" t="s">
        <v>98</v>
      </c>
      <c r="IT52" s="256"/>
      <c r="IU52" s="256"/>
      <c r="IV52" s="164"/>
      <c r="IW52" s="257"/>
      <c r="IX52" s="257"/>
      <c r="IY52" s="19"/>
      <c r="IZ52" s="201" t="s">
        <v>795</v>
      </c>
      <c r="JA52" s="239" t="s">
        <v>99</v>
      </c>
      <c r="JB52" s="9" t="str">
        <f t="shared" si="227"/>
        <v>⚠</v>
      </c>
      <c r="JC52" s="238" t="str" cm="1">
        <f t="array" ref="JC52">IF(OR($I52="",$N52="")," ",_xlfn.IFS($JA52=""," ",$IZ52=""," ",JF52=""," ",JF52=" "," ",AND($JA52&lt;&gt;"",$JA52&lt;&gt;" ",$IZ52&lt;&gt;"",$IZ52&lt;&gt;" ",JF52&lt;&gt;"",JF52&lt;&gt;" "),IF($JA52=$IZ52,JF52,JF52/VLOOKUP(_xlfn.CONCAT($JA52,"/",$IZ52),Currencies!$C$73:$D$955,2,FALSE))))</f>
        <v xml:space="preserve"> </v>
      </c>
      <c r="JD52" s="238"/>
      <c r="JE52" s="238"/>
      <c r="JF52" s="8" t="s">
        <v>98</v>
      </c>
      <c r="JG52" s="25" t="str">
        <f>IFERROR(IF(OR($I52="",$N52=""),"",'Units of measurement'!$A$2),"")</f>
        <v>/container</v>
      </c>
      <c r="JH52" s="9" t="s">
        <v>2517</v>
      </c>
      <c r="JI52" s="238" t="str" cm="1">
        <f t="array" ref="JI52">IF(OR($I52="",$N52="")," ",_xlfn.IFS($JA52=""," ",$IZ52=""," ",JL52=""," ",JL52=" "," ",AND($JA52&lt;&gt;"",$JA52&lt;&gt;" ",$IZ52&lt;&gt;"",$IZ52&lt;&gt;" ",JL52&lt;&gt;"",JL52&lt;&gt;" "),IF($JA52=$IZ52,JL52,JL52/VLOOKUP(_xlfn.CONCAT($JA52,"/",$IZ52),Currencies!$C$73:$D$955,2,FALSE))))</f>
        <v xml:space="preserve"> </v>
      </c>
      <c r="JJ52" s="238"/>
      <c r="JK52" s="238"/>
      <c r="JL52" s="372" t="s">
        <v>98</v>
      </c>
      <c r="JM52" s="25" t="str">
        <f>IFERROR(IF(OR($I52="",$N52=""),"",'Units of measurement'!$A$2),"")</f>
        <v>/container</v>
      </c>
      <c r="JN52" s="9" t="s">
        <v>2517</v>
      </c>
      <c r="JO52" s="238" t="str" cm="1">
        <f t="array" ref="JO52">IF(OR($I52="",$N52="")," ",_xlfn.IFS($JA52=""," ",$IZ52=""," ",JR52=""," ",JR52=" "," ",AND($JA52&lt;&gt;"",$JA52&lt;&gt;" ",$IZ52&lt;&gt;"",$IZ52&lt;&gt;" ",JR52&lt;&gt;"",JR52&lt;&gt;" "),IF($JA52=$IZ52,JR52,JR52/VLOOKUP(_xlfn.CONCAT($JA52,"/",$IZ52),Currencies!$C$73:$D$955,2,FALSE))))</f>
        <v xml:space="preserve"> </v>
      </c>
      <c r="JP52" s="238"/>
      <c r="JQ52" s="238"/>
      <c r="JR52" s="372" t="s">
        <v>98</v>
      </c>
      <c r="JS52" s="25" t="str">
        <f>IFERROR(IF(OR($I52="",$N52=""),"",'Units of measurement'!$A$2),"")</f>
        <v>/container</v>
      </c>
      <c r="JT52" s="9" t="s">
        <v>2517</v>
      </c>
      <c r="JU52" s="238" t="str" cm="1">
        <f t="array" ref="JU52">IF(OR($I52="",$N52="")," ",_xlfn.IFS($JA52=""," ",$IZ52=""," ",JX52=""," ",JX52=" "," ",AND($JA52&lt;&gt;"",$JA52&lt;&gt;" ",$IZ52&lt;&gt;"",$IZ52&lt;&gt;" ",JX52&lt;&gt;"",JX52&lt;&gt;" "),IF($JA52=$IZ52,JX52,JX52/VLOOKUP(_xlfn.CONCAT($JA52,"/",$IZ52),Currencies!$C$73:$D$955,2,FALSE))))</f>
        <v xml:space="preserve"> </v>
      </c>
      <c r="JV52" s="238"/>
      <c r="JW52" s="238"/>
      <c r="JX52" s="372" t="s">
        <v>98</v>
      </c>
      <c r="JY52" s="25" t="str">
        <f>IFERROR(IF(OR($I52="",$N52=""),"",'Units of measurement'!$A$2),"")</f>
        <v>/container</v>
      </c>
      <c r="JZ52" s="9" t="s">
        <v>2517</v>
      </c>
      <c r="KA52" s="238" t="str" cm="1">
        <f t="array" ref="KA52">IF(OR($I52="",$N52="")," ",_xlfn.IFS($JA52=""," ",$IZ52=""," ",KD52=""," ",KD52=" "," ",AND($JA52&lt;&gt;"",$JA52&lt;&gt;" ",$IZ52&lt;&gt;"",$IZ52&lt;&gt;" ",KD52&lt;&gt;"",KD52&lt;&gt;" "),IF($JA52=$IZ52,KD52,KD52/VLOOKUP(_xlfn.CONCAT($JA52,"/",$IZ52),Currencies!$C$73:$D$955,2,FALSE))))</f>
        <v xml:space="preserve"> </v>
      </c>
      <c r="KB52" s="238"/>
      <c r="KC52" s="238"/>
      <c r="KD52" s="372" t="s">
        <v>98</v>
      </c>
      <c r="KE52" s="25" t="str">
        <f>IFERROR(IF(OR($I52="",$N52=""),"",'Units of measurement'!$A$2),"")</f>
        <v>/container</v>
      </c>
      <c r="KF52" s="11" t="s">
        <v>2517</v>
      </c>
      <c r="KG52" s="254"/>
      <c r="KH52" s="254"/>
      <c r="KI52" s="378" t="s">
        <v>98</v>
      </c>
      <c r="KJ52" s="9" t="str">
        <f t="shared" si="214"/>
        <v/>
      </c>
      <c r="KK52" s="252"/>
      <c r="KL52" s="252"/>
      <c r="KM52" s="8" t="s">
        <v>98</v>
      </c>
      <c r="KN52" s="256"/>
      <c r="KO52" s="256"/>
      <c r="KP52" s="164"/>
      <c r="KQ52" s="257"/>
      <c r="KR52" s="257"/>
      <c r="KS52" s="17"/>
      <c r="KT52" s="9" t="str">
        <f t="shared" si="215"/>
        <v/>
      </c>
      <c r="KU52" s="252"/>
      <c r="KV52" s="252"/>
      <c r="KW52" s="8" t="s">
        <v>98</v>
      </c>
      <c r="KX52" s="256"/>
      <c r="KY52" s="256"/>
      <c r="KZ52" s="164"/>
      <c r="LA52" s="257"/>
      <c r="LB52" s="257"/>
      <c r="LC52" s="19"/>
      <c r="LD52" s="201" t="s">
        <v>795</v>
      </c>
      <c r="LE52" s="239" t="s">
        <v>99</v>
      </c>
      <c r="LF52" s="9" t="s">
        <v>2517</v>
      </c>
      <c r="LG52" s="238" t="str" cm="1">
        <f t="array" ref="LG52">IF(OR($I52="",$N52="")," ",_xlfn.IFS($AH52=""," ",$AG52=""," ",LL52=""," ",LL52=" "," ",AND($AH52&lt;&gt;"",$AH52&lt;&gt;" ",$AG52&lt;&gt;"",$AG52&lt;&gt;" ",LL52&lt;&gt;"",LL52&lt;&gt;" "),IF($AH52=$AG52,SUM(LL52,IF(OR(LK52="",LK52=" ",LJ52="Included"),0,LK52)),SUM(LL52,IF(OR(LK52="",LK52=" ",LJ52="Included"),0,LK52))/VLOOKUP(_xlfn.CONCAT($AH52,"/",$AG52),Currencies!$C$73:$D$955,2,FALSE))))</f>
        <v xml:space="preserve"> </v>
      </c>
      <c r="LH52" s="238"/>
      <c r="LI52" s="262"/>
      <c r="LJ52" s="379"/>
      <c r="LK52" s="333" t="s">
        <v>98</v>
      </c>
      <c r="LL52" s="380" t="s">
        <v>98</v>
      </c>
      <c r="LM52" s="25" t="str">
        <f>IFERROR(IF(OR($I52="",$N52=""),"",'Units of measurement'!$A$2),"")</f>
        <v>/container</v>
      </c>
      <c r="LN52" s="253"/>
      <c r="LO52" s="253"/>
      <c r="LP52" s="376"/>
      <c r="LQ52" s="170"/>
      <c r="LR52" s="170"/>
      <c r="LS52" s="381" t="s">
        <v>98</v>
      </c>
    </row>
    <row r="53" spans="1:331" ht="15" hidden="1" customHeight="1" x14ac:dyDescent="0.2">
      <c r="A53" s="46">
        <v>562</v>
      </c>
      <c r="B53" s="250">
        <f>ROW()</f>
        <v>53</v>
      </c>
      <c r="C53" s="41" t="s">
        <v>2536</v>
      </c>
      <c r="D53" s="47" t="s">
        <v>2524</v>
      </c>
      <c r="E53" s="41" t="s">
        <v>2537</v>
      </c>
      <c r="F53" s="55" t="s">
        <v>2284</v>
      </c>
      <c r="G53" s="42" t="s">
        <v>2508</v>
      </c>
      <c r="H53" s="43" t="s">
        <v>2514</v>
      </c>
      <c r="I53" s="353" t="s">
        <v>488</v>
      </c>
      <c r="J53" s="357" t="s">
        <v>3017</v>
      </c>
      <c r="K53" s="47" t="s">
        <v>2294</v>
      </c>
      <c r="L53" s="48" t="s">
        <v>2322</v>
      </c>
      <c r="M53" s="49" t="s">
        <v>2515</v>
      </c>
      <c r="N53" s="356" t="s">
        <v>110</v>
      </c>
      <c r="O53" s="50" t="s">
        <v>2472</v>
      </c>
      <c r="P53" s="47" t="s">
        <v>2368</v>
      </c>
      <c r="Q53" s="48" t="s">
        <v>104</v>
      </c>
      <c r="R53" s="51" t="s">
        <v>95</v>
      </c>
      <c r="S53" s="52">
        <v>2</v>
      </c>
      <c r="T53" s="53">
        <f>IFERROR(IF(OR(R53="",S53=""),"",('FCL (No min.)'!S53*VLOOKUP('FCL (No min.)'!R53,containertype_table[#All],2,FALSE))),"")</f>
        <v>2</v>
      </c>
      <c r="U53" s="56">
        <v>10000</v>
      </c>
      <c r="V53" s="55" t="s">
        <v>2497</v>
      </c>
      <c r="W53" s="248" t="s">
        <v>104</v>
      </c>
      <c r="X53" s="337" t="s">
        <v>104</v>
      </c>
      <c r="Y53" s="248"/>
      <c r="Z53" s="248"/>
      <c r="AA53" s="248"/>
      <c r="AB53" s="248"/>
      <c r="AC53" s="248"/>
      <c r="AD53" s="248"/>
      <c r="AE53" s="248"/>
      <c r="AF53" s="248"/>
      <c r="AG53" s="201" t="s">
        <v>99</v>
      </c>
      <c r="AH53" s="239" t="s">
        <v>99</v>
      </c>
      <c r="AI53" s="9" t="str">
        <f t="shared" si="195"/>
        <v>⚠</v>
      </c>
      <c r="AJ53" s="238" cm="1">
        <f t="array" ref="AJ53">IF(OR($I53="",$N53="")," ",_xlfn.IFS($AH53=""," ",$AG53=""," ",AO53=""," ",AO53=" "," ",AND($AH53&lt;&gt;"",$AH53&lt;&gt;" ",$AG53&lt;&gt;"",$AG53&lt;&gt;" ",AO53&lt;&gt;"",AO53&lt;&gt;" "),IF($AH53=$AG53,SUM(AO53,IF(OR(AN53="",AN53=" ",AM53="Included"),0,AN53)),VLOOKUP(_xlfn.CONCAT($AG53,"/",$AH53),Currencies!$C$73:$D$955,2,FALSE)*SUM(AO53,IF(OR(AN53="",AN53=" ",AM53="Included"),0,AN53)))))</f>
        <v>119</v>
      </c>
      <c r="AK53" s="238"/>
      <c r="AL53" s="262"/>
      <c r="AM53" s="331"/>
      <c r="AN53" s="333" t="s">
        <v>98</v>
      </c>
      <c r="AO53" s="332">
        <v>119</v>
      </c>
      <c r="AP53" s="25" t="str">
        <f>IFERROR(IF(OR($I53="",$N53=""),"",'Units of measurement'!$A$2),"")</f>
        <v>/container</v>
      </c>
      <c r="AQ53" s="253"/>
      <c r="AR53" s="253"/>
      <c r="AS53" s="17" t="s">
        <v>1271</v>
      </c>
      <c r="AT53" s="170"/>
      <c r="AU53" s="170"/>
      <c r="AV53" s="170">
        <v>3</v>
      </c>
      <c r="AW53" s="201" t="s">
        <v>99</v>
      </c>
      <c r="AX53" s="239" t="s">
        <v>99</v>
      </c>
      <c r="AY53" s="9" t="str">
        <f t="shared" si="196"/>
        <v>⚠</v>
      </c>
      <c r="AZ53" s="238" t="str" cm="1">
        <f t="array" ref="AZ53">IF(OR($I53="",$N53="")," ",_xlfn.IFS($AX53=""," ",$AW53=""," ",BC53=""," ",BC53=" "," ",AND($AX53&lt;&gt;"",$AX53&lt;&gt;" ",$AW53&lt;&gt;"",$AW53&lt;&gt;" ",BC53&lt;&gt;"",BC53&lt;&gt;" "),IF($AX53=$AW53,BC53,BC53/VLOOKUP(_xlfn.CONCAT($AX53,"/",$AW53),Currencies!$C$73:$D$955,2,FALSE))))</f>
        <v xml:space="preserve"> </v>
      </c>
      <c r="BA53" s="238"/>
      <c r="BB53" s="238"/>
      <c r="BC53" s="8" t="s">
        <v>98</v>
      </c>
      <c r="BD53" s="25" t="str">
        <f>IFERROR(IF(OR($I53="",$N53=""),"",'Units of measurement'!$A$2),"")</f>
        <v>/container</v>
      </c>
      <c r="BE53" s="9" t="str">
        <f t="shared" si="197"/>
        <v>⚠</v>
      </c>
      <c r="BF53" s="238" t="str" cm="1">
        <f t="array" ref="BF53">IF(OR($I53="",$N53="")," ",_xlfn.IFS($AX53=""," ",$AW53=""," ",BI53=""," ",BI53=" "," ",AND($AX53&lt;&gt;"",$AX53&lt;&gt;" ",$AW53&lt;&gt;"",$AW53&lt;&gt;" ",BI53&lt;&gt;"",BI53&lt;&gt;" "),IF($AX53=$AW53,BI53,BI53/VLOOKUP(_xlfn.CONCAT($AX53,"/",$AW53),Currencies!$C$73:$D$955,2,FALSE))))</f>
        <v xml:space="preserve"> </v>
      </c>
      <c r="BG53" s="238"/>
      <c r="BH53" s="238"/>
      <c r="BI53" s="8" t="s">
        <v>98</v>
      </c>
      <c r="BJ53" s="25" t="str">
        <f>IFERROR(IF(OR($I53="",$N53=""),"",'Units of measurement'!$A$2),"")</f>
        <v>/container</v>
      </c>
      <c r="BK53" s="9" t="str">
        <f t="shared" si="198"/>
        <v>⚠</v>
      </c>
      <c r="BL53" s="238" t="str" cm="1">
        <f t="array" ref="BL53">IF(OR($I53="",$N53="")," ",_xlfn.IFS($AX53=""," ",$AW53=""," ",BO53=""," ",BO53=" "," ",AND($AX53&lt;&gt;"",$AX53&lt;&gt;" ",$AW53&lt;&gt;"",$AW53&lt;&gt;" ",BO53&lt;&gt;"",BO53&lt;&gt;" "),IF($AX53=$AW53,BO53,BO53/VLOOKUP(_xlfn.CONCAT($AX53,"/",$AW53),Currencies!$C$73:$D$955,2,FALSE))))</f>
        <v xml:space="preserve"> </v>
      </c>
      <c r="BM53" s="238"/>
      <c r="BN53" s="238"/>
      <c r="BO53" s="8" t="s">
        <v>98</v>
      </c>
      <c r="BP53" s="25" t="str">
        <f>IFERROR(IF(OR($I53="",$N53=""),"",'Units of measurement'!$A$2),"")</f>
        <v>/container</v>
      </c>
      <c r="BQ53" s="9" t="str">
        <f t="shared" si="199"/>
        <v>✓</v>
      </c>
      <c r="BR53" s="238" cm="1">
        <f t="array" ref="BR53">IF(OR($I53="",$N53="")," ",_xlfn.IFS($AX53=""," ",$AW53=""," ",BU53=""," ",BU53=" "," ",AND($AX53&lt;&gt;"",$AX53&lt;&gt;" ",$AW53&lt;&gt;"",$AW53&lt;&gt;" ",BU53&lt;&gt;"",BU53&lt;&gt;" "),IF($AX53=$AW53,BU53,BU53/VLOOKUP(_xlfn.CONCAT($AX53,"/",$AW53),Currencies!$C$73:$D$955,2,FALSE))))</f>
        <v>35</v>
      </c>
      <c r="BS53" s="238"/>
      <c r="BT53" s="238"/>
      <c r="BU53" s="8">
        <v>35</v>
      </c>
      <c r="BV53" s="25" t="str">
        <f>IFERROR(IF(OR($I53="",$N53=""),"",'Units of measurement'!$A$2),"")</f>
        <v>/container</v>
      </c>
      <c r="BW53" s="9" t="str">
        <f t="shared" si="200"/>
        <v>⚠</v>
      </c>
      <c r="BX53" s="238" t="str" cm="1">
        <f t="array" ref="BX53">IF(OR($I53="",$N53="")," ",_xlfn.IFS($AX53=""," ",$AW53=""," ",CA53=""," ",CA53=" "," ",AND($AX53&lt;&gt;"",$AX53&lt;&gt;" ",$AW53&lt;&gt;"",$AW53&lt;&gt;" ",CA53&lt;&gt;"",CA53&lt;&gt;" "),IF($AX53=$AW53,CA53,CA53/VLOOKUP(_xlfn.CONCAT($AX53,"/",$AW53),Currencies!$C$73:$D$955,2,FALSE))))</f>
        <v xml:space="preserve"> </v>
      </c>
      <c r="BY53" s="238"/>
      <c r="BZ53" s="238"/>
      <c r="CA53" s="8" t="s">
        <v>98</v>
      </c>
      <c r="CB53" s="25" t="str">
        <f>IFERROR(IF(OR($I53="",$N53=""),"",'Units of measurement'!$A$2),"")</f>
        <v>/container</v>
      </c>
      <c r="CC53" s="9" t="str">
        <f t="shared" si="201"/>
        <v>✓</v>
      </c>
      <c r="CD53" s="238" cm="1">
        <f t="array" ref="CD53">IF(OR($I53="",$N53="")," ",_xlfn.IFS($AX53=""," ",$AW53=""," ",CG53=""," ",CG53=" "," ",AND($AX53&lt;&gt;"",$AX53&lt;&gt;" ",$AW53&lt;&gt;"",$AW53&lt;&gt;" ",CG53&lt;&gt;"",CG53&lt;&gt;" "),IF($AX53=$AW53,CG53,CG53/VLOOKUP(_xlfn.CONCAT($AX53,"/",$AW53),Currencies!$C$73:$D$955,2,FALSE))))</f>
        <v>25</v>
      </c>
      <c r="CE53" s="238"/>
      <c r="CF53" s="238"/>
      <c r="CG53" s="8">
        <v>25</v>
      </c>
      <c r="CH53" s="25" t="str">
        <f>IFERROR(IF(OR($I53="",$N53=""),"",'Units of measurement'!$A$2),"")</f>
        <v>/container</v>
      </c>
      <c r="CI53" s="9" t="str">
        <f t="shared" si="202"/>
        <v>⚠</v>
      </c>
      <c r="CJ53" s="238" t="str" cm="1">
        <f t="array" ref="CJ53">IF(OR($I53="",$N53="")," ",_xlfn.IFS($AX53=""," ",$AW53=""," ",CM53=""," ",CM53=" "," ",AND($AX53&lt;&gt;"",$AX53&lt;&gt;" ",$AW53&lt;&gt;"",$AW53&lt;&gt;" ",CM53&lt;&gt;"",CM53&lt;&gt;" "),IF($AX53=$AW53,CM53,CM53/VLOOKUP(_xlfn.CONCAT($AX53,"/",$AW53),Currencies!$C$73:$D$955,2,FALSE))))</f>
        <v xml:space="preserve"> </v>
      </c>
      <c r="CK53" s="238"/>
      <c r="CL53" s="238"/>
      <c r="CM53" s="8" t="s">
        <v>98</v>
      </c>
      <c r="CN53" s="25" t="str">
        <f>IFERROR(IF(OR($I53="",$N53=""),"",'Units of measurement'!$A$2),"")</f>
        <v>/container</v>
      </c>
      <c r="CO53" s="253"/>
      <c r="CP53" s="253"/>
      <c r="CQ53" s="194"/>
      <c r="CR53" s="9" t="str">
        <f t="shared" si="203"/>
        <v>⚠</v>
      </c>
      <c r="CS53" s="238" t="str" cm="1">
        <f t="array" ref="CS53">IF(OR($I53="",$N53="")," ",_xlfn.IFS($AX53=""," ",$AW53=""," ",CV53=""," ",CV53=" "," ",AND($AX53&lt;&gt;"",$AX53&lt;&gt;" ",$AW53&lt;&gt;"",$AW53&lt;&gt;" ",CV53&lt;&gt;"",CV53&lt;&gt;" "),IF($AX53=$AW53,CV53,CV53/VLOOKUP(_xlfn.CONCAT($AX53,"/",$AW53),Currencies!$C$73:$D$955,2,FALSE))))</f>
        <v xml:space="preserve"> </v>
      </c>
      <c r="CT53" s="238"/>
      <c r="CU53" s="238"/>
      <c r="CV53" s="8" t="s">
        <v>98</v>
      </c>
      <c r="CW53" s="25" t="str">
        <f>IFERROR(IF(OR($I53="",$N53=""),"",'Units of measurement'!$A$2),"")</f>
        <v>/container</v>
      </c>
      <c r="CX53" s="11" t="str">
        <f t="shared" si="204"/>
        <v>⚠</v>
      </c>
      <c r="CY53" s="254"/>
      <c r="CZ53" s="254"/>
      <c r="DA53" s="10" t="s">
        <v>98</v>
      </c>
      <c r="DB53" s="9" t="str">
        <f t="shared" si="205"/>
        <v/>
      </c>
      <c r="DC53" s="252"/>
      <c r="DD53" s="252"/>
      <c r="DE53" s="8" t="s">
        <v>98</v>
      </c>
      <c r="DF53" s="256"/>
      <c r="DG53" s="256"/>
      <c r="DH53" s="164"/>
      <c r="DI53" s="257"/>
      <c r="DJ53" s="257"/>
      <c r="DK53" s="17"/>
      <c r="DL53" s="9" t="str">
        <f t="shared" si="206"/>
        <v/>
      </c>
      <c r="DM53" s="252"/>
      <c r="DN53" s="252"/>
      <c r="DO53" s="8" t="s">
        <v>98</v>
      </c>
      <c r="DP53" s="256"/>
      <c r="DQ53" s="256"/>
      <c r="DR53" s="164"/>
      <c r="DS53" s="257"/>
      <c r="DT53" s="257"/>
      <c r="DU53" s="17"/>
      <c r="DV53" s="201" t="str">
        <f t="shared" si="207"/>
        <v>USD</v>
      </c>
      <c r="DW53" s="239" t="s">
        <v>99</v>
      </c>
      <c r="DX53" s="11" t="str">
        <f t="shared" si="216"/>
        <v>⚠</v>
      </c>
      <c r="DY53" s="254"/>
      <c r="DZ53" s="254"/>
      <c r="EA53" s="15"/>
      <c r="EB53" s="11" t="str">
        <f t="shared" si="217"/>
        <v>⚠</v>
      </c>
      <c r="EC53" s="254"/>
      <c r="ED53" s="254"/>
      <c r="EE53" s="16"/>
      <c r="EF53" s="9" t="str">
        <f t="shared" si="218"/>
        <v>⚠</v>
      </c>
      <c r="EG53" s="252"/>
      <c r="EH53" s="252"/>
      <c r="EI53" s="33"/>
      <c r="EJ53" s="33"/>
      <c r="EK53" s="33"/>
      <c r="EL53" s="33"/>
      <c r="EM53" s="14"/>
      <c r="EN53" s="14"/>
      <c r="EO53" s="35"/>
      <c r="EP53" s="11" t="str">
        <f t="shared" si="219"/>
        <v>⚠</v>
      </c>
      <c r="EQ53" s="254"/>
      <c r="ER53" s="254"/>
      <c r="ES53" s="12" t="s">
        <v>98</v>
      </c>
      <c r="ET53" s="199">
        <v>40</v>
      </c>
      <c r="EU53" s="9" t="str">
        <f t="shared" si="220"/>
        <v>⚠</v>
      </c>
      <c r="EV53" s="259"/>
      <c r="EW53" s="259"/>
      <c r="EX53" s="166" t="s">
        <v>98</v>
      </c>
      <c r="EY53" s="9" t="str">
        <f t="shared" si="221"/>
        <v>⚠</v>
      </c>
      <c r="EZ53" s="254"/>
      <c r="FA53" s="254"/>
      <c r="FB53" s="23"/>
      <c r="FC53" s="260"/>
      <c r="FD53" s="260"/>
      <c r="FE53" s="29"/>
      <c r="FF53" s="29"/>
      <c r="FG53" s="29"/>
      <c r="FH53" s="29"/>
      <c r="FI53" s="200" t="s">
        <v>100</v>
      </c>
      <c r="FJ53" s="9" t="str">
        <f t="shared" si="222"/>
        <v>⚠</v>
      </c>
      <c r="FK53" s="259"/>
      <c r="FL53" s="259"/>
      <c r="FM53" s="12" t="s">
        <v>98</v>
      </c>
      <c r="FN53" s="26" t="s">
        <v>98</v>
      </c>
      <c r="FO53" s="28" t="s">
        <v>98</v>
      </c>
      <c r="FP53" s="339" t="s">
        <v>98</v>
      </c>
      <c r="FQ53" s="339" t="s">
        <v>98</v>
      </c>
      <c r="FR53" s="9" t="str">
        <f t="shared" si="97"/>
        <v>⚠</v>
      </c>
      <c r="FS53" s="238" t="str" cm="1">
        <f t="array" ref="FS53">IF(OR($I53="",$N53="")," ",_xlfn.IFS($DW53=""," ",$DV53=""," ",FV53=""," ",FV53=" "," ",AND($DW53&lt;&gt;"",$DW53&lt;&gt;" ",$DV53&lt;&gt;"",$DV53&lt;&gt;" ",FV53&lt;&gt;"",FV53&lt;&gt;" "),IF($DW53=$DV53,FV53,FV53/VLOOKUP(_xlfn.CONCAT($DW53,"/",$DV53),Currencies!$C$73:$D$955,2,FALSE))))</f>
        <v xml:space="preserve"> </v>
      </c>
      <c r="FT53" s="238"/>
      <c r="FU53" s="238"/>
      <c r="FV53" s="8" t="s">
        <v>98</v>
      </c>
      <c r="FW53" s="25" t="s">
        <v>2549</v>
      </c>
      <c r="FX53" s="9" t="str">
        <f t="shared" si="223"/>
        <v>⚠</v>
      </c>
      <c r="FY53" s="259"/>
      <c r="FZ53" s="259"/>
      <c r="GA53" s="12" t="s">
        <v>98</v>
      </c>
      <c r="GB53" s="26" t="s">
        <v>98</v>
      </c>
      <c r="GC53" s="28" t="s">
        <v>98</v>
      </c>
      <c r="GD53" s="339">
        <v>10</v>
      </c>
      <c r="GE53" s="339">
        <v>5</v>
      </c>
      <c r="GF53" s="9" t="str">
        <f t="shared" si="103"/>
        <v>⚠</v>
      </c>
      <c r="GG53" s="238" t="str" cm="1">
        <f t="array" ref="GG53">IF(OR($I53="",$N53="")," ",_xlfn.IFS($DW53=""," ",$DV53=""," ",GJ53=""," ",GJ53=" "," ",AND($DW53&lt;&gt;"",$DW53&lt;&gt;" ",$DV53&lt;&gt;"",$DV53&lt;&gt;" ",GJ53&lt;&gt;"",GJ53&lt;&gt;" "),IF($DW53=$DV53,GJ53,GJ53/VLOOKUP(_xlfn.CONCAT($DW53,"/",$DV53),Currencies!$C$73:$D$955,2,FALSE))))</f>
        <v xml:space="preserve"> </v>
      </c>
      <c r="GH53" s="238"/>
      <c r="GI53" s="238"/>
      <c r="GJ53" s="8" t="s">
        <v>98</v>
      </c>
      <c r="GK53" s="25" t="s">
        <v>2549</v>
      </c>
      <c r="GL53" s="11" t="str">
        <f t="shared" si="224"/>
        <v>⚠</v>
      </c>
      <c r="GM53" s="238" t="str" cm="1">
        <f t="array" ref="GM53">IF(OR($I53="",$N53="")," ",_xlfn.IFS($DW53=""," ",$DV53=""," ",GP53=""," ",GP53=" "," ",AND($DW53&lt;&gt;"",$DW53&lt;&gt;" ",$DV53&lt;&gt;"",$DV53&lt;&gt;" ",GP53&lt;&gt;"",GP53&lt;&gt;" "),IF($DW53=$DV53,GP53,GP53/VLOOKUP(_xlfn.CONCAT($DW53,"/",$DV53),Currencies!$C$73:$D$955,2,FALSE))))</f>
        <v xml:space="preserve"> </v>
      </c>
      <c r="GN53" s="238"/>
      <c r="GO53" s="238"/>
      <c r="GP53" s="8" t="s">
        <v>98</v>
      </c>
      <c r="GQ53" s="25" t="str">
        <f>IFERROR(IF(OR($I53="",$N53=""),"",'Units of measurement'!$A$2),"")</f>
        <v>/container</v>
      </c>
      <c r="GR53" s="253"/>
      <c r="GS53" s="253"/>
      <c r="GT53" s="31" t="s">
        <v>98</v>
      </c>
      <c r="GU53" s="261"/>
      <c r="GV53" s="261"/>
      <c r="GW53" s="32" t="s">
        <v>98</v>
      </c>
      <c r="GX53" s="11" t="str">
        <f t="shared" si="225"/>
        <v>⚠</v>
      </c>
      <c r="GY53" s="238" t="str" cm="1">
        <f t="array" ref="GY53">IF(OR($I53="",$N53="")," ",_xlfn.IFS($DW53=""," ",$DV53=""," ",HE53=""," ",HE53=" "," ",AND($DW53&lt;&gt;"",$DW53&lt;&gt;" ",$DV53&lt;&gt;"",$DV53&lt;&gt;" ",HE53&lt;&gt;"",HE53&lt;&gt;" "),IF($DW53=$DV53,HE53,HE53/VLOOKUP(_xlfn.CONCAT($DW53,"/",$DV53),Currencies!$C$73:$D$955,2,FALSE))))</f>
        <v xml:space="preserve"> </v>
      </c>
      <c r="GZ53" s="262"/>
      <c r="HA53" s="262"/>
      <c r="HB53" s="15"/>
      <c r="HC53" s="15"/>
      <c r="HD53" s="15"/>
      <c r="HE53" s="8" t="s">
        <v>98</v>
      </c>
      <c r="HF53" s="255"/>
      <c r="HG53" s="255"/>
      <c r="HH53" s="25" t="str">
        <f>IFERROR(IF(OR($I53="",$N53=""),"",'Units of measurement'!$A$2),"")</f>
        <v>/container</v>
      </c>
      <c r="HI53" s="253"/>
      <c r="HJ53" s="253"/>
      <c r="HK53" s="31" t="str">
        <f t="shared" si="208"/>
        <v xml:space="preserve"> </v>
      </c>
      <c r="HL53" s="261"/>
      <c r="HM53" s="261"/>
      <c r="HN53" s="32" t="str">
        <f t="shared" si="209"/>
        <v xml:space="preserve"> </v>
      </c>
      <c r="HO53" s="11" t="str">
        <f t="shared" si="226"/>
        <v>⚠</v>
      </c>
      <c r="HP53" s="238" t="str" cm="1">
        <f t="array" ref="HP53">IF(OR($I53="",$N53="")," ",_xlfn.IFS($DW53=""," ",$DV53=""," ",HV53=""," ",HV53=" "," ",AND($DW53&lt;&gt;"",$DW53&lt;&gt;" ",$DV53&lt;&gt;"",$DV53&lt;&gt;" ",HV53&lt;&gt;"",HV53&lt;&gt;" "),IF($DW53=$DV53,HV53,HV53/VLOOKUP(_xlfn.CONCAT($DW53,"/",$DV53),Currencies!$C$73:$D$955,2,FALSE))))</f>
        <v xml:space="preserve"> </v>
      </c>
      <c r="HQ53" s="262"/>
      <c r="HR53" s="262"/>
      <c r="HS53" s="15"/>
      <c r="HT53" s="15"/>
      <c r="HU53" s="15"/>
      <c r="HV53" s="8" t="s">
        <v>98</v>
      </c>
      <c r="HW53" s="255"/>
      <c r="HX53" s="255"/>
      <c r="HY53" s="25" t="str">
        <f>IFERROR(IF(OR($I53="",$N53=""),"",'Units of measurement'!$A$2),"")</f>
        <v>/container</v>
      </c>
      <c r="HZ53" s="253"/>
      <c r="IA53" s="253"/>
      <c r="IB53" s="31" t="str">
        <f t="shared" si="210"/>
        <v xml:space="preserve"> </v>
      </c>
      <c r="IC53" s="261"/>
      <c r="ID53" s="261"/>
      <c r="IE53" s="32" t="str">
        <f t="shared" si="211"/>
        <v xml:space="preserve"> </v>
      </c>
      <c r="IF53" s="9" t="str">
        <f t="shared" si="212"/>
        <v/>
      </c>
      <c r="IG53" s="252"/>
      <c r="IH53" s="252"/>
      <c r="II53" s="8" t="s">
        <v>98</v>
      </c>
      <c r="IJ53" s="256"/>
      <c r="IK53" s="256"/>
      <c r="IL53" s="164"/>
      <c r="IM53" s="257"/>
      <c r="IN53" s="257"/>
      <c r="IO53" s="17"/>
      <c r="IP53" s="9" t="str">
        <f t="shared" si="213"/>
        <v/>
      </c>
      <c r="IQ53" s="252"/>
      <c r="IR53" s="252"/>
      <c r="IS53" s="8" t="s">
        <v>98</v>
      </c>
      <c r="IT53" s="256"/>
      <c r="IU53" s="256"/>
      <c r="IV53" s="164"/>
      <c r="IW53" s="257"/>
      <c r="IX53" s="257"/>
      <c r="IY53" s="19"/>
      <c r="IZ53" s="201" t="s">
        <v>729</v>
      </c>
      <c r="JA53" s="239" t="s">
        <v>99</v>
      </c>
      <c r="JB53" s="9" t="str">
        <f t="shared" si="227"/>
        <v>⚠</v>
      </c>
      <c r="JC53" s="238" t="str" cm="1">
        <f t="array" ref="JC53">IF(OR($I53="",$N53="")," ",_xlfn.IFS($JA53=""," ",$IZ53=""," ",JF53=""," ",JF53=" "," ",AND($JA53&lt;&gt;"",$JA53&lt;&gt;" ",$IZ53&lt;&gt;"",$IZ53&lt;&gt;" ",JF53&lt;&gt;"",JF53&lt;&gt;" "),IF($JA53=$IZ53,JF53,JF53/VLOOKUP(_xlfn.CONCAT($JA53,"/",$IZ53),Currencies!$C$73:$D$955,2,FALSE))))</f>
        <v xml:space="preserve"> </v>
      </c>
      <c r="JD53" s="238"/>
      <c r="JE53" s="238"/>
      <c r="JF53" s="8" t="s">
        <v>98</v>
      </c>
      <c r="JG53" s="25" t="str">
        <f>IFERROR(IF(OR($I53="",$N53=""),"",'Units of measurement'!$A$2),"")</f>
        <v>/container</v>
      </c>
      <c r="JH53" s="9" t="s">
        <v>2517</v>
      </c>
      <c r="JI53" s="238" t="str" cm="1">
        <f t="array" ref="JI53">IF(OR($I53="",$N53="")," ",_xlfn.IFS($JA53=""," ",$IZ53=""," ",JL53=""," ",JL53=" "," ",AND($JA53&lt;&gt;"",$JA53&lt;&gt;" ",$IZ53&lt;&gt;"",$IZ53&lt;&gt;" ",JL53&lt;&gt;"",JL53&lt;&gt;" "),IF($JA53=$IZ53,JL53,JL53/VLOOKUP(_xlfn.CONCAT($JA53,"/",$IZ53),Currencies!$C$73:$D$955,2,FALSE))))</f>
        <v xml:space="preserve"> </v>
      </c>
      <c r="JJ53" s="238"/>
      <c r="JK53" s="238"/>
      <c r="JL53" s="372" t="s">
        <v>98</v>
      </c>
      <c r="JM53" s="25" t="str">
        <f>IFERROR(IF(OR($I53="",$N53=""),"",'Units of measurement'!$A$2),"")</f>
        <v>/container</v>
      </c>
      <c r="JN53" s="9" t="s">
        <v>2517</v>
      </c>
      <c r="JO53" s="238" t="str" cm="1">
        <f t="array" ref="JO53">IF(OR($I53="",$N53="")," ",_xlfn.IFS($JA53=""," ",$IZ53=""," ",JR53=""," ",JR53=" "," ",AND($JA53&lt;&gt;"",$JA53&lt;&gt;" ",$IZ53&lt;&gt;"",$IZ53&lt;&gt;" ",JR53&lt;&gt;"",JR53&lt;&gt;" "),IF($JA53=$IZ53,JR53,JR53/VLOOKUP(_xlfn.CONCAT($JA53,"/",$IZ53),Currencies!$C$73:$D$955,2,FALSE))))</f>
        <v xml:space="preserve"> </v>
      </c>
      <c r="JP53" s="238"/>
      <c r="JQ53" s="238"/>
      <c r="JR53" s="372" t="s">
        <v>98</v>
      </c>
      <c r="JS53" s="25" t="str">
        <f>IFERROR(IF(OR($I53="",$N53=""),"",'Units of measurement'!$A$2),"")</f>
        <v>/container</v>
      </c>
      <c r="JT53" s="9" t="s">
        <v>2517</v>
      </c>
      <c r="JU53" s="238" t="str" cm="1">
        <f t="array" ref="JU53">IF(OR($I53="",$N53="")," ",_xlfn.IFS($JA53=""," ",$IZ53=""," ",JX53=""," ",JX53=" "," ",AND($JA53&lt;&gt;"",$JA53&lt;&gt;" ",$IZ53&lt;&gt;"",$IZ53&lt;&gt;" ",JX53&lt;&gt;"",JX53&lt;&gt;" "),IF($JA53=$IZ53,JX53,JX53/VLOOKUP(_xlfn.CONCAT($JA53,"/",$IZ53),Currencies!$C$73:$D$955,2,FALSE))))</f>
        <v xml:space="preserve"> </v>
      </c>
      <c r="JV53" s="238"/>
      <c r="JW53" s="238"/>
      <c r="JX53" s="372" t="s">
        <v>98</v>
      </c>
      <c r="JY53" s="25" t="str">
        <f>IFERROR(IF(OR($I53="",$N53=""),"",'Units of measurement'!$A$2),"")</f>
        <v>/container</v>
      </c>
      <c r="JZ53" s="9" t="s">
        <v>2517</v>
      </c>
      <c r="KA53" s="238" t="str" cm="1">
        <f t="array" ref="KA53">IF(OR($I53="",$N53="")," ",_xlfn.IFS($JA53=""," ",$IZ53=""," ",KD53=""," ",KD53=" "," ",AND($JA53&lt;&gt;"",$JA53&lt;&gt;" ",$IZ53&lt;&gt;"",$IZ53&lt;&gt;" ",KD53&lt;&gt;"",KD53&lt;&gt;" "),IF($JA53=$IZ53,KD53,KD53/VLOOKUP(_xlfn.CONCAT($JA53,"/",$IZ53),Currencies!$C$73:$D$955,2,FALSE))))</f>
        <v xml:space="preserve"> </v>
      </c>
      <c r="KB53" s="238"/>
      <c r="KC53" s="238"/>
      <c r="KD53" s="372" t="s">
        <v>98</v>
      </c>
      <c r="KE53" s="25" t="str">
        <f>IFERROR(IF(OR($I53="",$N53=""),"",'Units of measurement'!$A$2),"")</f>
        <v>/container</v>
      </c>
      <c r="KF53" s="11" t="s">
        <v>2517</v>
      </c>
      <c r="KG53" s="254"/>
      <c r="KH53" s="254"/>
      <c r="KI53" s="378" t="s">
        <v>98</v>
      </c>
      <c r="KJ53" s="9" t="str">
        <f t="shared" si="214"/>
        <v/>
      </c>
      <c r="KK53" s="252"/>
      <c r="KL53" s="252"/>
      <c r="KM53" s="8" t="s">
        <v>98</v>
      </c>
      <c r="KN53" s="256"/>
      <c r="KO53" s="256"/>
      <c r="KP53" s="164"/>
      <c r="KQ53" s="257"/>
      <c r="KR53" s="257"/>
      <c r="KS53" s="17"/>
      <c r="KT53" s="9" t="str">
        <f t="shared" si="215"/>
        <v/>
      </c>
      <c r="KU53" s="252"/>
      <c r="KV53" s="252"/>
      <c r="KW53" s="8" t="s">
        <v>98</v>
      </c>
      <c r="KX53" s="256"/>
      <c r="KY53" s="256"/>
      <c r="KZ53" s="164"/>
      <c r="LA53" s="257"/>
      <c r="LB53" s="257"/>
      <c r="LC53" s="19"/>
      <c r="LD53" s="201" t="s">
        <v>729</v>
      </c>
      <c r="LE53" s="239" t="s">
        <v>99</v>
      </c>
      <c r="LF53" s="9" t="s">
        <v>2517</v>
      </c>
      <c r="LG53" s="238" t="str" cm="1">
        <f t="array" ref="LG53">IF(OR($I53="",$N53="")," ",_xlfn.IFS($AH53=""," ",$AG53=""," ",LL53=""," ",LL53=" "," ",AND($AH53&lt;&gt;"",$AH53&lt;&gt;" ",$AG53&lt;&gt;"",$AG53&lt;&gt;" ",LL53&lt;&gt;"",LL53&lt;&gt;" "),IF($AH53=$AG53,SUM(LL53,IF(OR(LK53="",LK53=" ",LJ53="Included"),0,LK53)),SUM(LL53,IF(OR(LK53="",LK53=" ",LJ53="Included"),0,LK53))/VLOOKUP(_xlfn.CONCAT($AH53,"/",$AG53),Currencies!$C$73:$D$955,2,FALSE))))</f>
        <v xml:space="preserve"> </v>
      </c>
      <c r="LH53" s="238"/>
      <c r="LI53" s="262"/>
      <c r="LJ53" s="379"/>
      <c r="LK53" s="333" t="s">
        <v>98</v>
      </c>
      <c r="LL53" s="380" t="s">
        <v>98</v>
      </c>
      <c r="LM53" s="25" t="str">
        <f>IFERROR(IF(OR($I53="",$N53=""),"",'Units of measurement'!$A$2),"")</f>
        <v>/container</v>
      </c>
      <c r="LN53" s="253"/>
      <c r="LO53" s="253"/>
      <c r="LP53" s="376"/>
      <c r="LQ53" s="170"/>
      <c r="LR53" s="170"/>
      <c r="LS53" s="381" t="s">
        <v>98</v>
      </c>
    </row>
    <row r="54" spans="1:331" ht="15" hidden="1" customHeight="1" x14ac:dyDescent="0.2">
      <c r="A54" s="46">
        <v>600</v>
      </c>
      <c r="B54" s="250">
        <f>ROW()</f>
        <v>54</v>
      </c>
      <c r="C54" s="41" t="s">
        <v>2536</v>
      </c>
      <c r="D54" s="47" t="s">
        <v>2524</v>
      </c>
      <c r="E54" s="48" t="s">
        <v>2525</v>
      </c>
      <c r="F54" s="55" t="s">
        <v>2288</v>
      </c>
      <c r="G54" s="42" t="s">
        <v>2508</v>
      </c>
      <c r="H54" s="43" t="s">
        <v>2514</v>
      </c>
      <c r="I54" s="353" t="s">
        <v>488</v>
      </c>
      <c r="J54" s="357" t="s">
        <v>3017</v>
      </c>
      <c r="K54" s="47" t="s">
        <v>2294</v>
      </c>
      <c r="L54" s="48" t="s">
        <v>2322</v>
      </c>
      <c r="M54" s="49" t="s">
        <v>2516</v>
      </c>
      <c r="N54" s="356" t="s">
        <v>985</v>
      </c>
      <c r="O54" s="50" t="s">
        <v>2473</v>
      </c>
      <c r="P54" s="47" t="s">
        <v>2369</v>
      </c>
      <c r="Q54" s="48" t="s">
        <v>2416</v>
      </c>
      <c r="R54" s="51" t="s">
        <v>2206</v>
      </c>
      <c r="S54" s="52">
        <v>3</v>
      </c>
      <c r="T54" s="53">
        <f>IFERROR(IF(OR(R54="",S54=""),"",('FCL (No min.)'!S54*VLOOKUP('FCL (No min.)'!R54,containertype_table[#All],2,FALSE))),"")</f>
        <v>6</v>
      </c>
      <c r="U54" s="56">
        <v>20000</v>
      </c>
      <c r="V54" s="55" t="s">
        <v>2497</v>
      </c>
      <c r="W54" s="248" t="s">
        <v>104</v>
      </c>
      <c r="X54" s="337" t="s">
        <v>104</v>
      </c>
      <c r="Y54" s="248"/>
      <c r="Z54" s="248"/>
      <c r="AA54" s="248"/>
      <c r="AB54" s="248"/>
      <c r="AC54" s="248"/>
      <c r="AD54" s="248"/>
      <c r="AE54" s="248"/>
      <c r="AF54" s="248"/>
      <c r="AG54" s="201" t="s">
        <v>99</v>
      </c>
      <c r="AH54" s="239" t="s">
        <v>99</v>
      </c>
      <c r="AI54" s="9" t="str">
        <f t="shared" si="195"/>
        <v>⚠</v>
      </c>
      <c r="AJ54" s="238" cm="1">
        <f t="array" ref="AJ54">IF(OR($I54="",$N54="")," ",_xlfn.IFS($AH54=""," ",$AG54=""," ",AO54=""," ",AO54=" "," ",AND($AH54&lt;&gt;"",$AH54&lt;&gt;" ",$AG54&lt;&gt;"",$AG54&lt;&gt;" ",AO54&lt;&gt;"",AO54&lt;&gt;" "),IF($AH54=$AG54,SUM(AO54,IF(OR(AN54="",AN54=" ",AM54="Included"),0,AN54)),VLOOKUP(_xlfn.CONCAT($AG54,"/",$AH54),Currencies!$C$73:$D$955,2,FALSE)*SUM(AO54,IF(OR(AN54="",AN54=" ",AM54="Included"),0,AN54)))))</f>
        <v>154</v>
      </c>
      <c r="AK54" s="238"/>
      <c r="AL54" s="262"/>
      <c r="AM54" s="331"/>
      <c r="AN54" s="333" t="s">
        <v>98</v>
      </c>
      <c r="AO54" s="332">
        <v>154</v>
      </c>
      <c r="AP54" s="25" t="str">
        <f>IFERROR(IF(OR($I54="",$N54=""),"",'Units of measurement'!$A$2),"")</f>
        <v>/container</v>
      </c>
      <c r="AQ54" s="253"/>
      <c r="AR54" s="253"/>
      <c r="AS54" s="17" t="s">
        <v>1271</v>
      </c>
      <c r="AT54" s="170"/>
      <c r="AU54" s="170"/>
      <c r="AV54" s="170">
        <v>3</v>
      </c>
      <c r="AW54" s="201" t="s">
        <v>99</v>
      </c>
      <c r="AX54" s="239" t="s">
        <v>99</v>
      </c>
      <c r="AY54" s="9" t="str">
        <f t="shared" si="196"/>
        <v>⚠</v>
      </c>
      <c r="AZ54" s="238" t="str" cm="1">
        <f t="array" ref="AZ54">IF(OR($I54="",$N54="")," ",_xlfn.IFS($AX54=""," ",$AW54=""," ",BC54=""," ",BC54=" "," ",AND($AX54&lt;&gt;"",$AX54&lt;&gt;" ",$AW54&lt;&gt;"",$AW54&lt;&gt;" ",BC54&lt;&gt;"",BC54&lt;&gt;" "),IF($AX54=$AW54,BC54,BC54/VLOOKUP(_xlfn.CONCAT($AX54,"/",$AW54),Currencies!$C$73:$D$955,2,FALSE))))</f>
        <v xml:space="preserve"> </v>
      </c>
      <c r="BA54" s="238"/>
      <c r="BB54" s="238"/>
      <c r="BC54" s="8" t="s">
        <v>98</v>
      </c>
      <c r="BD54" s="25" t="str">
        <f>IFERROR(IF(OR($I54="",$N54=""),"",'Units of measurement'!$A$2),"")</f>
        <v>/container</v>
      </c>
      <c r="BE54" s="9" t="str">
        <f t="shared" si="197"/>
        <v>⚠</v>
      </c>
      <c r="BF54" s="238" t="str" cm="1">
        <f t="array" ref="BF54">IF(OR($I54="",$N54="")," ",_xlfn.IFS($AX54=""," ",$AW54=""," ",BI54=""," ",BI54=" "," ",AND($AX54&lt;&gt;"",$AX54&lt;&gt;" ",$AW54&lt;&gt;"",$AW54&lt;&gt;" ",BI54&lt;&gt;"",BI54&lt;&gt;" "),IF($AX54=$AW54,BI54,BI54/VLOOKUP(_xlfn.CONCAT($AX54,"/",$AW54),Currencies!$C$73:$D$955,2,FALSE))))</f>
        <v xml:space="preserve"> </v>
      </c>
      <c r="BG54" s="238"/>
      <c r="BH54" s="238"/>
      <c r="BI54" s="8" t="s">
        <v>98</v>
      </c>
      <c r="BJ54" s="25" t="str">
        <f>IFERROR(IF(OR($I54="",$N54=""),"",'Units of measurement'!$A$2),"")</f>
        <v>/container</v>
      </c>
      <c r="BK54" s="9" t="str">
        <f t="shared" si="198"/>
        <v>⚠</v>
      </c>
      <c r="BL54" s="238" t="str" cm="1">
        <f t="array" ref="BL54">IF(OR($I54="",$N54="")," ",_xlfn.IFS($AX54=""," ",$AW54=""," ",BO54=""," ",BO54=" "," ",AND($AX54&lt;&gt;"",$AX54&lt;&gt;" ",$AW54&lt;&gt;"",$AW54&lt;&gt;" ",BO54&lt;&gt;"",BO54&lt;&gt;" "),IF($AX54=$AW54,BO54,BO54/VLOOKUP(_xlfn.CONCAT($AX54,"/",$AW54),Currencies!$C$73:$D$955,2,FALSE))))</f>
        <v xml:space="preserve"> </v>
      </c>
      <c r="BM54" s="238"/>
      <c r="BN54" s="238"/>
      <c r="BO54" s="8" t="s">
        <v>98</v>
      </c>
      <c r="BP54" s="25" t="str">
        <f>IFERROR(IF(OR($I54="",$N54=""),"",'Units of measurement'!$A$2),"")</f>
        <v>/container</v>
      </c>
      <c r="BQ54" s="9" t="str">
        <f t="shared" si="199"/>
        <v>✓</v>
      </c>
      <c r="BR54" s="238" cm="1">
        <f t="array" ref="BR54">IF(OR($I54="",$N54="")," ",_xlfn.IFS($AX54=""," ",$AW54=""," ",BU54=""," ",BU54=" "," ",AND($AX54&lt;&gt;"",$AX54&lt;&gt;" ",$AW54&lt;&gt;"",$AW54&lt;&gt;" ",BU54&lt;&gt;"",BU54&lt;&gt;" "),IF($AX54=$AW54,BU54,BU54/VLOOKUP(_xlfn.CONCAT($AX54,"/",$AW54),Currencies!$C$73:$D$955,2,FALSE))))</f>
        <v>35</v>
      </c>
      <c r="BS54" s="238"/>
      <c r="BT54" s="238"/>
      <c r="BU54" s="8">
        <v>35</v>
      </c>
      <c r="BV54" s="25" t="str">
        <f>IFERROR(IF(OR($I54="",$N54=""),"",'Units of measurement'!$A$2),"")</f>
        <v>/container</v>
      </c>
      <c r="BW54" s="9" t="str">
        <f t="shared" si="200"/>
        <v>⚠</v>
      </c>
      <c r="BX54" s="238" t="str" cm="1">
        <f t="array" ref="BX54">IF(OR($I54="",$N54="")," ",_xlfn.IFS($AX54=""," ",$AW54=""," ",CA54=""," ",CA54=" "," ",AND($AX54&lt;&gt;"",$AX54&lt;&gt;" ",$AW54&lt;&gt;"",$AW54&lt;&gt;" ",CA54&lt;&gt;"",CA54&lt;&gt;" "),IF($AX54=$AW54,CA54,CA54/VLOOKUP(_xlfn.CONCAT($AX54,"/",$AW54),Currencies!$C$73:$D$955,2,FALSE))))</f>
        <v xml:space="preserve"> </v>
      </c>
      <c r="BY54" s="238"/>
      <c r="BZ54" s="238"/>
      <c r="CA54" s="8" t="s">
        <v>98</v>
      </c>
      <c r="CB54" s="25" t="str">
        <f>IFERROR(IF(OR($I54="",$N54=""),"",'Units of measurement'!$A$2),"")</f>
        <v>/container</v>
      </c>
      <c r="CC54" s="9" t="str">
        <f t="shared" si="201"/>
        <v>✓</v>
      </c>
      <c r="CD54" s="238" cm="1">
        <f t="array" ref="CD54">IF(OR($I54="",$N54="")," ",_xlfn.IFS($AX54=""," ",$AW54=""," ",CG54=""," ",CG54=" "," ",AND($AX54&lt;&gt;"",$AX54&lt;&gt;" ",$AW54&lt;&gt;"",$AW54&lt;&gt;" ",CG54&lt;&gt;"",CG54&lt;&gt;" "),IF($AX54=$AW54,CG54,CG54/VLOOKUP(_xlfn.CONCAT($AX54,"/",$AW54),Currencies!$C$73:$D$955,2,FALSE))))</f>
        <v>25</v>
      </c>
      <c r="CE54" s="238"/>
      <c r="CF54" s="238"/>
      <c r="CG54" s="8">
        <v>25</v>
      </c>
      <c r="CH54" s="25" t="str">
        <f>IFERROR(IF(OR($I54="",$N54=""),"",'Units of measurement'!$A$2),"")</f>
        <v>/container</v>
      </c>
      <c r="CI54" s="9" t="str">
        <f t="shared" si="202"/>
        <v>⚠</v>
      </c>
      <c r="CJ54" s="238" t="str" cm="1">
        <f t="array" ref="CJ54">IF(OR($I54="",$N54="")," ",_xlfn.IFS($AX54=""," ",$AW54=""," ",CM54=""," ",CM54=" "," ",AND($AX54&lt;&gt;"",$AX54&lt;&gt;" ",$AW54&lt;&gt;"",$AW54&lt;&gt;" ",CM54&lt;&gt;"",CM54&lt;&gt;" "),IF($AX54=$AW54,CM54,CM54/VLOOKUP(_xlfn.CONCAT($AX54,"/",$AW54),Currencies!$C$73:$D$955,2,FALSE))))</f>
        <v xml:space="preserve"> </v>
      </c>
      <c r="CK54" s="238"/>
      <c r="CL54" s="238"/>
      <c r="CM54" s="8" t="s">
        <v>98</v>
      </c>
      <c r="CN54" s="25" t="str">
        <f>IFERROR(IF(OR($I54="",$N54=""),"",'Units of measurement'!$A$2),"")</f>
        <v>/container</v>
      </c>
      <c r="CO54" s="253"/>
      <c r="CP54" s="253"/>
      <c r="CQ54" s="194"/>
      <c r="CR54" s="9" t="str">
        <f t="shared" si="203"/>
        <v>⚠</v>
      </c>
      <c r="CS54" s="238" t="str" cm="1">
        <f t="array" ref="CS54">IF(OR($I54="",$N54="")," ",_xlfn.IFS($AX54=""," ",$AW54=""," ",CV54=""," ",CV54=" "," ",AND($AX54&lt;&gt;"",$AX54&lt;&gt;" ",$AW54&lt;&gt;"",$AW54&lt;&gt;" ",CV54&lt;&gt;"",CV54&lt;&gt;" "),IF($AX54=$AW54,CV54,CV54/VLOOKUP(_xlfn.CONCAT($AX54,"/",$AW54),Currencies!$C$73:$D$955,2,FALSE))))</f>
        <v xml:space="preserve"> </v>
      </c>
      <c r="CT54" s="238"/>
      <c r="CU54" s="238"/>
      <c r="CV54" s="8" t="s">
        <v>98</v>
      </c>
      <c r="CW54" s="25" t="str">
        <f>IFERROR(IF(OR($I54="",$N54=""),"",'Units of measurement'!$A$2),"")</f>
        <v>/container</v>
      </c>
      <c r="CX54" s="11" t="str">
        <f t="shared" si="204"/>
        <v>⚠</v>
      </c>
      <c r="CY54" s="254"/>
      <c r="CZ54" s="254"/>
      <c r="DA54" s="10" t="s">
        <v>98</v>
      </c>
      <c r="DB54" s="9" t="str">
        <f t="shared" si="205"/>
        <v/>
      </c>
      <c r="DC54" s="252"/>
      <c r="DD54" s="252"/>
      <c r="DE54" s="8" t="s">
        <v>98</v>
      </c>
      <c r="DF54" s="256"/>
      <c r="DG54" s="256"/>
      <c r="DH54" s="164"/>
      <c r="DI54" s="257"/>
      <c r="DJ54" s="257"/>
      <c r="DK54" s="17"/>
      <c r="DL54" s="9" t="str">
        <f t="shared" si="206"/>
        <v/>
      </c>
      <c r="DM54" s="252"/>
      <c r="DN54" s="252"/>
      <c r="DO54" s="8" t="s">
        <v>98</v>
      </c>
      <c r="DP54" s="256"/>
      <c r="DQ54" s="256"/>
      <c r="DR54" s="164"/>
      <c r="DS54" s="257"/>
      <c r="DT54" s="257"/>
      <c r="DU54" s="17"/>
      <c r="DV54" s="201" t="str">
        <f t="shared" si="207"/>
        <v>USD</v>
      </c>
      <c r="DW54" s="239" t="s">
        <v>99</v>
      </c>
      <c r="DX54" s="11" t="str">
        <f t="shared" si="216"/>
        <v>⚠</v>
      </c>
      <c r="DY54" s="254"/>
      <c r="DZ54" s="254"/>
      <c r="EA54" s="15"/>
      <c r="EB54" s="11" t="str">
        <f t="shared" si="217"/>
        <v>⚠</v>
      </c>
      <c r="EC54" s="254"/>
      <c r="ED54" s="254"/>
      <c r="EE54" s="16"/>
      <c r="EF54" s="9" t="str">
        <f t="shared" si="218"/>
        <v>⚠</v>
      </c>
      <c r="EG54" s="252"/>
      <c r="EH54" s="252"/>
      <c r="EI54" s="33"/>
      <c r="EJ54" s="33"/>
      <c r="EK54" s="33"/>
      <c r="EL54" s="33"/>
      <c r="EM54" s="14"/>
      <c r="EN54" s="14"/>
      <c r="EO54" s="35"/>
      <c r="EP54" s="11" t="str">
        <f t="shared" si="219"/>
        <v>⚠</v>
      </c>
      <c r="EQ54" s="254"/>
      <c r="ER54" s="254"/>
      <c r="ES54" s="12" t="s">
        <v>98</v>
      </c>
      <c r="ET54" s="199">
        <v>29</v>
      </c>
      <c r="EU54" s="9" t="str">
        <f t="shared" si="220"/>
        <v>⚠</v>
      </c>
      <c r="EV54" s="259"/>
      <c r="EW54" s="259"/>
      <c r="EX54" s="166" t="s">
        <v>98</v>
      </c>
      <c r="EY54" s="9" t="str">
        <f t="shared" si="221"/>
        <v>⚠</v>
      </c>
      <c r="EZ54" s="254"/>
      <c r="FA54" s="254"/>
      <c r="FB54" s="23"/>
      <c r="FC54" s="260"/>
      <c r="FD54" s="260"/>
      <c r="FE54" s="29"/>
      <c r="FF54" s="29"/>
      <c r="FG54" s="29"/>
      <c r="FH54" s="29"/>
      <c r="FI54" s="200" t="s">
        <v>100</v>
      </c>
      <c r="FJ54" s="9" t="str">
        <f t="shared" si="222"/>
        <v>⚠</v>
      </c>
      <c r="FK54" s="259"/>
      <c r="FL54" s="259"/>
      <c r="FM54" s="12" t="s">
        <v>98</v>
      </c>
      <c r="FN54" s="26" t="s">
        <v>98</v>
      </c>
      <c r="FO54" s="28" t="s">
        <v>98</v>
      </c>
      <c r="FP54" s="339" t="s">
        <v>98</v>
      </c>
      <c r="FQ54" s="339" t="s">
        <v>98</v>
      </c>
      <c r="FR54" s="9" t="str">
        <f t="shared" si="97"/>
        <v>⚠</v>
      </c>
      <c r="FS54" s="238" t="str" cm="1">
        <f t="array" ref="FS54">IF(OR($I54="",$N54="")," ",_xlfn.IFS($DW54=""," ",$DV54=""," ",FV54=""," ",FV54=" "," ",AND($DW54&lt;&gt;"",$DW54&lt;&gt;" ",$DV54&lt;&gt;"",$DV54&lt;&gt;" ",FV54&lt;&gt;"",FV54&lt;&gt;" "),IF($DW54=$DV54,FV54,FV54/VLOOKUP(_xlfn.CONCAT($DW54,"/",$DV54),Currencies!$C$73:$D$955,2,FALSE))))</f>
        <v xml:space="preserve"> </v>
      </c>
      <c r="FT54" s="238"/>
      <c r="FU54" s="238"/>
      <c r="FV54" s="8" t="s">
        <v>98</v>
      </c>
      <c r="FW54" s="25" t="s">
        <v>2549</v>
      </c>
      <c r="FX54" s="9" t="str">
        <f t="shared" si="223"/>
        <v>⚠</v>
      </c>
      <c r="FY54" s="259"/>
      <c r="FZ54" s="259"/>
      <c r="GA54" s="12" t="s">
        <v>98</v>
      </c>
      <c r="GB54" s="26" t="s">
        <v>98</v>
      </c>
      <c r="GC54" s="28" t="s">
        <v>98</v>
      </c>
      <c r="GD54" s="339">
        <v>10</v>
      </c>
      <c r="GE54" s="339">
        <v>3</v>
      </c>
      <c r="GF54" s="9" t="str">
        <f t="shared" si="103"/>
        <v>⚠</v>
      </c>
      <c r="GG54" s="238" t="str" cm="1">
        <f t="array" ref="GG54">IF(OR($I54="",$N54="")," ",_xlfn.IFS($DW54=""," ",$DV54=""," ",GJ54=""," ",GJ54=" "," ",AND($DW54&lt;&gt;"",$DW54&lt;&gt;" ",$DV54&lt;&gt;"",$DV54&lt;&gt;" ",GJ54&lt;&gt;"",GJ54&lt;&gt;" "),IF($DW54=$DV54,GJ54,GJ54/VLOOKUP(_xlfn.CONCAT($DW54,"/",$DV54),Currencies!$C$73:$D$955,2,FALSE))))</f>
        <v xml:space="preserve"> </v>
      </c>
      <c r="GH54" s="238"/>
      <c r="GI54" s="238"/>
      <c r="GJ54" s="8" t="s">
        <v>98</v>
      </c>
      <c r="GK54" s="25" t="s">
        <v>2549</v>
      </c>
      <c r="GL54" s="11" t="str">
        <f t="shared" si="224"/>
        <v>⚠</v>
      </c>
      <c r="GM54" s="238" t="str" cm="1">
        <f t="array" ref="GM54">IF(OR($I54="",$N54="")," ",_xlfn.IFS($DW54=""," ",$DV54=""," ",GP54=""," ",GP54=" "," ",AND($DW54&lt;&gt;"",$DW54&lt;&gt;" ",$DV54&lt;&gt;"",$DV54&lt;&gt;" ",GP54&lt;&gt;"",GP54&lt;&gt;" "),IF($DW54=$DV54,GP54,GP54/VLOOKUP(_xlfn.CONCAT($DW54,"/",$DV54),Currencies!$C$73:$D$955,2,FALSE))))</f>
        <v xml:space="preserve"> </v>
      </c>
      <c r="GN54" s="238"/>
      <c r="GO54" s="238"/>
      <c r="GP54" s="8" t="s">
        <v>98</v>
      </c>
      <c r="GQ54" s="25" t="str">
        <f>IFERROR(IF(OR($I54="",$N54=""),"",'Units of measurement'!$A$2),"")</f>
        <v>/container</v>
      </c>
      <c r="GR54" s="253"/>
      <c r="GS54" s="253"/>
      <c r="GT54" s="31" t="s">
        <v>98</v>
      </c>
      <c r="GU54" s="261"/>
      <c r="GV54" s="261"/>
      <c r="GW54" s="32" t="s">
        <v>98</v>
      </c>
      <c r="GX54" s="11" t="str">
        <f t="shared" si="225"/>
        <v>⚠</v>
      </c>
      <c r="GY54" s="238" t="str" cm="1">
        <f t="array" ref="GY54">IF(OR($I54="",$N54="")," ",_xlfn.IFS($DW54=""," ",$DV54=""," ",HE54=""," ",HE54=" "," ",AND($DW54&lt;&gt;"",$DW54&lt;&gt;" ",$DV54&lt;&gt;"",$DV54&lt;&gt;" ",HE54&lt;&gt;"",HE54&lt;&gt;" "),IF($DW54=$DV54,HE54,HE54/VLOOKUP(_xlfn.CONCAT($DW54,"/",$DV54),Currencies!$C$73:$D$955,2,FALSE))))</f>
        <v xml:space="preserve"> </v>
      </c>
      <c r="GZ54" s="262"/>
      <c r="HA54" s="262"/>
      <c r="HB54" s="15"/>
      <c r="HC54" s="15"/>
      <c r="HD54" s="15"/>
      <c r="HE54" s="8" t="s">
        <v>98</v>
      </c>
      <c r="HF54" s="255"/>
      <c r="HG54" s="255"/>
      <c r="HH54" s="25" t="str">
        <f>IFERROR(IF(OR($I54="",$N54=""),"",'Units of measurement'!$A$2),"")</f>
        <v>/container</v>
      </c>
      <c r="HI54" s="253"/>
      <c r="HJ54" s="253"/>
      <c r="HK54" s="31" t="str">
        <f t="shared" si="208"/>
        <v xml:space="preserve"> </v>
      </c>
      <c r="HL54" s="261"/>
      <c r="HM54" s="261"/>
      <c r="HN54" s="32" t="str">
        <f t="shared" si="209"/>
        <v xml:space="preserve"> </v>
      </c>
      <c r="HO54" s="11" t="str">
        <f t="shared" si="226"/>
        <v>⚠</v>
      </c>
      <c r="HP54" s="238" t="str" cm="1">
        <f t="array" ref="HP54">IF(OR($I54="",$N54="")," ",_xlfn.IFS($DW54=""," ",$DV54=""," ",HV54=""," ",HV54=" "," ",AND($DW54&lt;&gt;"",$DW54&lt;&gt;" ",$DV54&lt;&gt;"",$DV54&lt;&gt;" ",HV54&lt;&gt;"",HV54&lt;&gt;" "),IF($DW54=$DV54,HV54,HV54/VLOOKUP(_xlfn.CONCAT($DW54,"/",$DV54),Currencies!$C$73:$D$955,2,FALSE))))</f>
        <v xml:space="preserve"> </v>
      </c>
      <c r="HQ54" s="262"/>
      <c r="HR54" s="262"/>
      <c r="HS54" s="15"/>
      <c r="HT54" s="15"/>
      <c r="HU54" s="15"/>
      <c r="HV54" s="8" t="s">
        <v>98</v>
      </c>
      <c r="HW54" s="255"/>
      <c r="HX54" s="255"/>
      <c r="HY54" s="25" t="str">
        <f>IFERROR(IF(OR($I54="",$N54=""),"",'Units of measurement'!$A$2),"")</f>
        <v>/container</v>
      </c>
      <c r="HZ54" s="253"/>
      <c r="IA54" s="253"/>
      <c r="IB54" s="31" t="str">
        <f t="shared" si="210"/>
        <v xml:space="preserve"> </v>
      </c>
      <c r="IC54" s="261"/>
      <c r="ID54" s="261"/>
      <c r="IE54" s="32" t="str">
        <f t="shared" si="211"/>
        <v xml:space="preserve"> </v>
      </c>
      <c r="IF54" s="9" t="str">
        <f t="shared" si="212"/>
        <v/>
      </c>
      <c r="IG54" s="252"/>
      <c r="IH54" s="252"/>
      <c r="II54" s="8" t="s">
        <v>98</v>
      </c>
      <c r="IJ54" s="256"/>
      <c r="IK54" s="256"/>
      <c r="IL54" s="164"/>
      <c r="IM54" s="257"/>
      <c r="IN54" s="257"/>
      <c r="IO54" s="17"/>
      <c r="IP54" s="9" t="str">
        <f t="shared" si="213"/>
        <v/>
      </c>
      <c r="IQ54" s="252"/>
      <c r="IR54" s="252"/>
      <c r="IS54" s="8" t="s">
        <v>98</v>
      </c>
      <c r="IT54" s="256"/>
      <c r="IU54" s="256"/>
      <c r="IV54" s="164"/>
      <c r="IW54" s="257"/>
      <c r="IX54" s="257"/>
      <c r="IY54" s="19"/>
      <c r="IZ54" s="201" t="s">
        <v>987</v>
      </c>
      <c r="JA54" s="239" t="s">
        <v>99</v>
      </c>
      <c r="JB54" s="9" t="str">
        <f t="shared" si="227"/>
        <v>⚠</v>
      </c>
      <c r="JC54" s="238" t="str" cm="1">
        <f t="array" ref="JC54">IF(OR($I54="",$N54="")," ",_xlfn.IFS($JA54=""," ",$IZ54=""," ",JF54=""," ",JF54=" "," ",AND($JA54&lt;&gt;"",$JA54&lt;&gt;" ",$IZ54&lt;&gt;"",$IZ54&lt;&gt;" ",JF54&lt;&gt;"",JF54&lt;&gt;" "),IF($JA54=$IZ54,JF54,JF54/VLOOKUP(_xlfn.CONCAT($JA54,"/",$IZ54),Currencies!$C$73:$D$955,2,FALSE))))</f>
        <v xml:space="preserve"> </v>
      </c>
      <c r="JD54" s="238"/>
      <c r="JE54" s="238"/>
      <c r="JF54" s="8" t="s">
        <v>98</v>
      </c>
      <c r="JG54" s="25" t="str">
        <f>IFERROR(IF(OR($I54="",$N54=""),"",'Units of measurement'!$A$2),"")</f>
        <v>/container</v>
      </c>
      <c r="JH54" s="9" t="s">
        <v>2517</v>
      </c>
      <c r="JI54" s="238" t="str" cm="1">
        <f t="array" ref="JI54">IF(OR($I54="",$N54="")," ",_xlfn.IFS($JA54=""," ",$IZ54=""," ",JL54=""," ",JL54=" "," ",AND($JA54&lt;&gt;"",$JA54&lt;&gt;" ",$IZ54&lt;&gt;"",$IZ54&lt;&gt;" ",JL54&lt;&gt;"",JL54&lt;&gt;" "),IF($JA54=$IZ54,JL54,JL54/VLOOKUP(_xlfn.CONCAT($JA54,"/",$IZ54),Currencies!$C$73:$D$955,2,FALSE))))</f>
        <v xml:space="preserve"> </v>
      </c>
      <c r="JJ54" s="238"/>
      <c r="JK54" s="238"/>
      <c r="JL54" s="372" t="s">
        <v>98</v>
      </c>
      <c r="JM54" s="25" t="str">
        <f>IFERROR(IF(OR($I54="",$N54=""),"",'Units of measurement'!$A$2),"")</f>
        <v>/container</v>
      </c>
      <c r="JN54" s="9" t="s">
        <v>2517</v>
      </c>
      <c r="JO54" s="238" t="str" cm="1">
        <f t="array" ref="JO54">IF(OR($I54="",$N54="")," ",_xlfn.IFS($JA54=""," ",$IZ54=""," ",JR54=""," ",JR54=" "," ",AND($JA54&lt;&gt;"",$JA54&lt;&gt;" ",$IZ54&lt;&gt;"",$IZ54&lt;&gt;" ",JR54&lt;&gt;"",JR54&lt;&gt;" "),IF($JA54=$IZ54,JR54,JR54/VLOOKUP(_xlfn.CONCAT($JA54,"/",$IZ54),Currencies!$C$73:$D$955,2,FALSE))))</f>
        <v xml:space="preserve"> </v>
      </c>
      <c r="JP54" s="238"/>
      <c r="JQ54" s="238"/>
      <c r="JR54" s="372" t="s">
        <v>98</v>
      </c>
      <c r="JS54" s="25" t="str">
        <f>IFERROR(IF(OR($I54="",$N54=""),"",'Units of measurement'!$A$2),"")</f>
        <v>/container</v>
      </c>
      <c r="JT54" s="9" t="s">
        <v>2517</v>
      </c>
      <c r="JU54" s="238" t="str" cm="1">
        <f t="array" ref="JU54">IF(OR($I54="",$N54="")," ",_xlfn.IFS($JA54=""," ",$IZ54=""," ",JX54=""," ",JX54=" "," ",AND($JA54&lt;&gt;"",$JA54&lt;&gt;" ",$IZ54&lt;&gt;"",$IZ54&lt;&gt;" ",JX54&lt;&gt;"",JX54&lt;&gt;" "),IF($JA54=$IZ54,JX54,JX54/VLOOKUP(_xlfn.CONCAT($JA54,"/",$IZ54),Currencies!$C$73:$D$955,2,FALSE))))</f>
        <v xml:space="preserve"> </v>
      </c>
      <c r="JV54" s="238"/>
      <c r="JW54" s="238"/>
      <c r="JX54" s="372" t="s">
        <v>98</v>
      </c>
      <c r="JY54" s="25" t="str">
        <f>IFERROR(IF(OR($I54="",$N54=""),"",'Units of measurement'!$A$2),"")</f>
        <v>/container</v>
      </c>
      <c r="JZ54" s="9" t="s">
        <v>2517</v>
      </c>
      <c r="KA54" s="238" t="str" cm="1">
        <f t="array" ref="KA54">IF(OR($I54="",$N54="")," ",_xlfn.IFS($JA54=""," ",$IZ54=""," ",KD54=""," ",KD54=" "," ",AND($JA54&lt;&gt;"",$JA54&lt;&gt;" ",$IZ54&lt;&gt;"",$IZ54&lt;&gt;" ",KD54&lt;&gt;"",KD54&lt;&gt;" "),IF($JA54=$IZ54,KD54,KD54/VLOOKUP(_xlfn.CONCAT($JA54,"/",$IZ54),Currencies!$C$73:$D$955,2,FALSE))))</f>
        <v xml:space="preserve"> </v>
      </c>
      <c r="KB54" s="238"/>
      <c r="KC54" s="238"/>
      <c r="KD54" s="372" t="s">
        <v>98</v>
      </c>
      <c r="KE54" s="25" t="str">
        <f>IFERROR(IF(OR($I54="",$N54=""),"",'Units of measurement'!$A$2),"")</f>
        <v>/container</v>
      </c>
      <c r="KF54" s="11" t="s">
        <v>2517</v>
      </c>
      <c r="KG54" s="254"/>
      <c r="KH54" s="254"/>
      <c r="KI54" s="378" t="s">
        <v>98</v>
      </c>
      <c r="KJ54" s="9" t="str">
        <f t="shared" si="214"/>
        <v/>
      </c>
      <c r="KK54" s="252"/>
      <c r="KL54" s="252"/>
      <c r="KM54" s="8" t="s">
        <v>98</v>
      </c>
      <c r="KN54" s="256"/>
      <c r="KO54" s="256"/>
      <c r="KP54" s="164"/>
      <c r="KQ54" s="257"/>
      <c r="KR54" s="257"/>
      <c r="KS54" s="17"/>
      <c r="KT54" s="9" t="str">
        <f t="shared" si="215"/>
        <v/>
      </c>
      <c r="KU54" s="252"/>
      <c r="KV54" s="252"/>
      <c r="KW54" s="8" t="s">
        <v>98</v>
      </c>
      <c r="KX54" s="256"/>
      <c r="KY54" s="256"/>
      <c r="KZ54" s="164"/>
      <c r="LA54" s="257"/>
      <c r="LB54" s="257"/>
      <c r="LC54" s="19"/>
      <c r="LD54" s="201" t="s">
        <v>987</v>
      </c>
      <c r="LE54" s="239" t="s">
        <v>99</v>
      </c>
      <c r="LF54" s="9" t="s">
        <v>2517</v>
      </c>
      <c r="LG54" s="238" t="str" cm="1">
        <f t="array" ref="LG54">IF(OR($I54="",$N54="")," ",_xlfn.IFS($AH54=""," ",$AG54=""," ",LL54=""," ",LL54=" "," ",AND($AH54&lt;&gt;"",$AH54&lt;&gt;" ",$AG54&lt;&gt;"",$AG54&lt;&gt;" ",LL54&lt;&gt;"",LL54&lt;&gt;" "),IF($AH54=$AG54,SUM(LL54,IF(OR(LK54="",LK54=" ",LJ54="Included"),0,LK54)),SUM(LL54,IF(OR(LK54="",LK54=" ",LJ54="Included"),0,LK54))/VLOOKUP(_xlfn.CONCAT($AH54,"/",$AG54),Currencies!$C$73:$D$955,2,FALSE))))</f>
        <v xml:space="preserve"> </v>
      </c>
      <c r="LH54" s="238"/>
      <c r="LI54" s="262"/>
      <c r="LJ54" s="379"/>
      <c r="LK54" s="333" t="s">
        <v>98</v>
      </c>
      <c r="LL54" s="380" t="s">
        <v>98</v>
      </c>
      <c r="LM54" s="25" t="str">
        <f>IFERROR(IF(OR($I54="",$N54=""),"",'Units of measurement'!$A$2),"")</f>
        <v>/container</v>
      </c>
      <c r="LN54" s="253"/>
      <c r="LO54" s="253"/>
      <c r="LP54" s="376"/>
      <c r="LQ54" s="170"/>
      <c r="LR54" s="170"/>
      <c r="LS54" s="381" t="s">
        <v>98</v>
      </c>
    </row>
    <row r="55" spans="1:331" ht="15" hidden="1" customHeight="1" x14ac:dyDescent="0.2">
      <c r="A55" s="46">
        <v>545</v>
      </c>
      <c r="B55" s="250">
        <f>ROW()</f>
        <v>55</v>
      </c>
      <c r="C55" s="41" t="s">
        <v>2536</v>
      </c>
      <c r="D55" s="47" t="s">
        <v>2524</v>
      </c>
      <c r="E55" s="41" t="s">
        <v>2538</v>
      </c>
      <c r="F55" s="55" t="s">
        <v>2284</v>
      </c>
      <c r="G55" s="42" t="s">
        <v>2508</v>
      </c>
      <c r="H55" s="43" t="s">
        <v>2514</v>
      </c>
      <c r="I55" s="353" t="s">
        <v>488</v>
      </c>
      <c r="J55" s="357" t="s">
        <v>3017</v>
      </c>
      <c r="K55" s="47" t="s">
        <v>2294</v>
      </c>
      <c r="L55" s="48" t="s">
        <v>2322</v>
      </c>
      <c r="M55" s="49" t="s">
        <v>2515</v>
      </c>
      <c r="N55" s="356" t="s">
        <v>1013</v>
      </c>
      <c r="O55" s="50" t="s">
        <v>2474</v>
      </c>
      <c r="P55" s="47" t="s">
        <v>1012</v>
      </c>
      <c r="Q55" s="48" t="s">
        <v>2417</v>
      </c>
      <c r="R55" s="51" t="s">
        <v>95</v>
      </c>
      <c r="S55" s="52">
        <v>20</v>
      </c>
      <c r="T55" s="53">
        <f>IFERROR(IF(OR(R55="",S55=""),"",('FCL (No min.)'!S55*VLOOKUP('FCL (No min.)'!R55,containertype_table[#All],2,FALSE))),"")</f>
        <v>20</v>
      </c>
      <c r="U55" s="56">
        <v>22000</v>
      </c>
      <c r="V55" s="55" t="s">
        <v>2497</v>
      </c>
      <c r="W55" s="248" t="s">
        <v>104</v>
      </c>
      <c r="X55" s="337" t="s">
        <v>104</v>
      </c>
      <c r="Y55" s="248"/>
      <c r="Z55" s="248"/>
      <c r="AA55" s="248"/>
      <c r="AB55" s="248"/>
      <c r="AC55" s="248"/>
      <c r="AD55" s="248"/>
      <c r="AE55" s="248"/>
      <c r="AF55" s="248"/>
      <c r="AG55" s="201" t="s">
        <v>99</v>
      </c>
      <c r="AH55" s="239" t="s">
        <v>99</v>
      </c>
      <c r="AI55" s="9" t="str">
        <f t="shared" si="195"/>
        <v>⚠</v>
      </c>
      <c r="AJ55" s="238" cm="1">
        <f t="array" ref="AJ55">IF(OR($I55="",$N55="")," ",_xlfn.IFS($AH55=""," ",$AG55=""," ",AO55=""," ",AO55=" "," ",AND($AH55&lt;&gt;"",$AH55&lt;&gt;" ",$AG55&lt;&gt;"",$AG55&lt;&gt;" ",AO55&lt;&gt;"",AO55&lt;&gt;" "),IF($AH55=$AG55,SUM(AO55,IF(OR(AN55="",AN55=" ",AM55="Included"),0,AN55)),VLOOKUP(_xlfn.CONCAT($AG55,"/",$AH55),Currencies!$C$73:$D$955,2,FALSE)*SUM(AO55,IF(OR(AN55="",AN55=" ",AM55="Included"),0,AN55)))))</f>
        <v>119</v>
      </c>
      <c r="AK55" s="238"/>
      <c r="AL55" s="262"/>
      <c r="AM55" s="331"/>
      <c r="AN55" s="333" t="s">
        <v>98</v>
      </c>
      <c r="AO55" s="332">
        <v>119</v>
      </c>
      <c r="AP55" s="25" t="str">
        <f>IFERROR(IF(OR($I55="",$N55=""),"",'Units of measurement'!$A$2),"")</f>
        <v>/container</v>
      </c>
      <c r="AQ55" s="253"/>
      <c r="AR55" s="253"/>
      <c r="AS55" s="17" t="s">
        <v>1271</v>
      </c>
      <c r="AT55" s="170"/>
      <c r="AU55" s="170"/>
      <c r="AV55" s="170">
        <v>3</v>
      </c>
      <c r="AW55" s="201" t="s">
        <v>99</v>
      </c>
      <c r="AX55" s="239" t="s">
        <v>99</v>
      </c>
      <c r="AY55" s="9" t="str">
        <f t="shared" si="196"/>
        <v>⚠</v>
      </c>
      <c r="AZ55" s="238" t="str" cm="1">
        <f t="array" ref="AZ55">IF(OR($I55="",$N55="")," ",_xlfn.IFS($AX55=""," ",$AW55=""," ",BC55=""," ",BC55=" "," ",AND($AX55&lt;&gt;"",$AX55&lt;&gt;" ",$AW55&lt;&gt;"",$AW55&lt;&gt;" ",BC55&lt;&gt;"",BC55&lt;&gt;" "),IF($AX55=$AW55,BC55,BC55/VLOOKUP(_xlfn.CONCAT($AX55,"/",$AW55),Currencies!$C$73:$D$955,2,FALSE))))</f>
        <v xml:space="preserve"> </v>
      </c>
      <c r="BA55" s="238"/>
      <c r="BB55" s="238"/>
      <c r="BC55" s="8" t="s">
        <v>98</v>
      </c>
      <c r="BD55" s="25" t="str">
        <f>IFERROR(IF(OR($I55="",$N55=""),"",'Units of measurement'!$A$2),"")</f>
        <v>/container</v>
      </c>
      <c r="BE55" s="9" t="str">
        <f t="shared" si="197"/>
        <v>⚠</v>
      </c>
      <c r="BF55" s="238" t="str" cm="1">
        <f t="array" ref="BF55">IF(OR($I55="",$N55="")," ",_xlfn.IFS($AX55=""," ",$AW55=""," ",BI55=""," ",BI55=" "," ",AND($AX55&lt;&gt;"",$AX55&lt;&gt;" ",$AW55&lt;&gt;"",$AW55&lt;&gt;" ",BI55&lt;&gt;"",BI55&lt;&gt;" "),IF($AX55=$AW55,BI55,BI55/VLOOKUP(_xlfn.CONCAT($AX55,"/",$AW55),Currencies!$C$73:$D$955,2,FALSE))))</f>
        <v xml:space="preserve"> </v>
      </c>
      <c r="BG55" s="238"/>
      <c r="BH55" s="238"/>
      <c r="BI55" s="8" t="s">
        <v>98</v>
      </c>
      <c r="BJ55" s="25" t="str">
        <f>IFERROR(IF(OR($I55="",$N55=""),"",'Units of measurement'!$A$2),"")</f>
        <v>/container</v>
      </c>
      <c r="BK55" s="9" t="str">
        <f t="shared" si="198"/>
        <v>⚠</v>
      </c>
      <c r="BL55" s="238" t="str" cm="1">
        <f t="array" ref="BL55">IF(OR($I55="",$N55="")," ",_xlfn.IFS($AX55=""," ",$AW55=""," ",BO55=""," ",BO55=" "," ",AND($AX55&lt;&gt;"",$AX55&lt;&gt;" ",$AW55&lt;&gt;"",$AW55&lt;&gt;" ",BO55&lt;&gt;"",BO55&lt;&gt;" "),IF($AX55=$AW55,BO55,BO55/VLOOKUP(_xlfn.CONCAT($AX55,"/",$AW55),Currencies!$C$73:$D$955,2,FALSE))))</f>
        <v xml:space="preserve"> </v>
      </c>
      <c r="BM55" s="238"/>
      <c r="BN55" s="238"/>
      <c r="BO55" s="8" t="s">
        <v>98</v>
      </c>
      <c r="BP55" s="25" t="str">
        <f>IFERROR(IF(OR($I55="",$N55=""),"",'Units of measurement'!$A$2),"")</f>
        <v>/container</v>
      </c>
      <c r="BQ55" s="9" t="str">
        <f t="shared" si="199"/>
        <v>✓</v>
      </c>
      <c r="BR55" s="238" cm="1">
        <f t="array" ref="BR55">IF(OR($I55="",$N55="")," ",_xlfn.IFS($AX55=""," ",$AW55=""," ",BU55=""," ",BU55=" "," ",AND($AX55&lt;&gt;"",$AX55&lt;&gt;" ",$AW55&lt;&gt;"",$AW55&lt;&gt;" ",BU55&lt;&gt;"",BU55&lt;&gt;" "),IF($AX55=$AW55,BU55,BU55/VLOOKUP(_xlfn.CONCAT($AX55,"/",$AW55),Currencies!$C$73:$D$955,2,FALSE))))</f>
        <v>35</v>
      </c>
      <c r="BS55" s="238"/>
      <c r="BT55" s="238"/>
      <c r="BU55" s="8">
        <v>35</v>
      </c>
      <c r="BV55" s="25" t="str">
        <f>IFERROR(IF(OR($I55="",$N55=""),"",'Units of measurement'!$A$2),"")</f>
        <v>/container</v>
      </c>
      <c r="BW55" s="9" t="str">
        <f t="shared" si="200"/>
        <v>⚠</v>
      </c>
      <c r="BX55" s="238" t="str" cm="1">
        <f t="array" ref="BX55">IF(OR($I55="",$N55="")," ",_xlfn.IFS($AX55=""," ",$AW55=""," ",CA55=""," ",CA55=" "," ",AND($AX55&lt;&gt;"",$AX55&lt;&gt;" ",$AW55&lt;&gt;"",$AW55&lt;&gt;" ",CA55&lt;&gt;"",CA55&lt;&gt;" "),IF($AX55=$AW55,CA55,CA55/VLOOKUP(_xlfn.CONCAT($AX55,"/",$AW55),Currencies!$C$73:$D$955,2,FALSE))))</f>
        <v xml:space="preserve"> </v>
      </c>
      <c r="BY55" s="238"/>
      <c r="BZ55" s="238"/>
      <c r="CA55" s="8" t="s">
        <v>98</v>
      </c>
      <c r="CB55" s="25" t="str">
        <f>IFERROR(IF(OR($I55="",$N55=""),"",'Units of measurement'!$A$2),"")</f>
        <v>/container</v>
      </c>
      <c r="CC55" s="9" t="str">
        <f t="shared" si="201"/>
        <v>✓</v>
      </c>
      <c r="CD55" s="238" cm="1">
        <f t="array" ref="CD55">IF(OR($I55="",$N55="")," ",_xlfn.IFS($AX55=""," ",$AW55=""," ",CG55=""," ",CG55=" "," ",AND($AX55&lt;&gt;"",$AX55&lt;&gt;" ",$AW55&lt;&gt;"",$AW55&lt;&gt;" ",CG55&lt;&gt;"",CG55&lt;&gt;" "),IF($AX55=$AW55,CG55,CG55/VLOOKUP(_xlfn.CONCAT($AX55,"/",$AW55),Currencies!$C$73:$D$955,2,FALSE))))</f>
        <v>25</v>
      </c>
      <c r="CE55" s="238"/>
      <c r="CF55" s="238"/>
      <c r="CG55" s="8">
        <v>25</v>
      </c>
      <c r="CH55" s="25" t="str">
        <f>IFERROR(IF(OR($I55="",$N55=""),"",'Units of measurement'!$A$2),"")</f>
        <v>/container</v>
      </c>
      <c r="CI55" s="9" t="str">
        <f t="shared" si="202"/>
        <v>⚠</v>
      </c>
      <c r="CJ55" s="238" t="str" cm="1">
        <f t="array" ref="CJ55">IF(OR($I55="",$N55="")," ",_xlfn.IFS($AX55=""," ",$AW55=""," ",CM55=""," ",CM55=" "," ",AND($AX55&lt;&gt;"",$AX55&lt;&gt;" ",$AW55&lt;&gt;"",$AW55&lt;&gt;" ",CM55&lt;&gt;"",CM55&lt;&gt;" "),IF($AX55=$AW55,CM55,CM55/VLOOKUP(_xlfn.CONCAT($AX55,"/",$AW55),Currencies!$C$73:$D$955,2,FALSE))))</f>
        <v xml:space="preserve"> </v>
      </c>
      <c r="CK55" s="238"/>
      <c r="CL55" s="238"/>
      <c r="CM55" s="8" t="s">
        <v>98</v>
      </c>
      <c r="CN55" s="25" t="str">
        <f>IFERROR(IF(OR($I55="",$N55=""),"",'Units of measurement'!$A$2),"")</f>
        <v>/container</v>
      </c>
      <c r="CO55" s="253"/>
      <c r="CP55" s="253"/>
      <c r="CQ55" s="194"/>
      <c r="CR55" s="9" t="str">
        <f t="shared" si="203"/>
        <v>⚠</v>
      </c>
      <c r="CS55" s="238" t="str" cm="1">
        <f t="array" ref="CS55">IF(OR($I55="",$N55="")," ",_xlfn.IFS($AX55=""," ",$AW55=""," ",CV55=""," ",CV55=" "," ",AND($AX55&lt;&gt;"",$AX55&lt;&gt;" ",$AW55&lt;&gt;"",$AW55&lt;&gt;" ",CV55&lt;&gt;"",CV55&lt;&gt;" "),IF($AX55=$AW55,CV55,CV55/VLOOKUP(_xlfn.CONCAT($AX55,"/",$AW55),Currencies!$C$73:$D$955,2,FALSE))))</f>
        <v xml:space="preserve"> </v>
      </c>
      <c r="CT55" s="238"/>
      <c r="CU55" s="238"/>
      <c r="CV55" s="8" t="s">
        <v>98</v>
      </c>
      <c r="CW55" s="25" t="str">
        <f>IFERROR(IF(OR($I55="",$N55=""),"",'Units of measurement'!$A$2),"")</f>
        <v>/container</v>
      </c>
      <c r="CX55" s="11" t="str">
        <f t="shared" si="204"/>
        <v>⚠</v>
      </c>
      <c r="CY55" s="254"/>
      <c r="CZ55" s="254"/>
      <c r="DA55" s="10" t="s">
        <v>98</v>
      </c>
      <c r="DB55" s="9" t="str">
        <f t="shared" si="205"/>
        <v/>
      </c>
      <c r="DC55" s="252"/>
      <c r="DD55" s="252"/>
      <c r="DE55" s="8" t="s">
        <v>98</v>
      </c>
      <c r="DF55" s="256"/>
      <c r="DG55" s="256"/>
      <c r="DH55" s="164"/>
      <c r="DI55" s="257"/>
      <c r="DJ55" s="257"/>
      <c r="DK55" s="17"/>
      <c r="DL55" s="9" t="str">
        <f t="shared" si="206"/>
        <v/>
      </c>
      <c r="DM55" s="252"/>
      <c r="DN55" s="252"/>
      <c r="DO55" s="8" t="s">
        <v>98</v>
      </c>
      <c r="DP55" s="256"/>
      <c r="DQ55" s="256"/>
      <c r="DR55" s="164"/>
      <c r="DS55" s="257"/>
      <c r="DT55" s="257"/>
      <c r="DU55" s="17"/>
      <c r="DV55" s="201" t="str">
        <f t="shared" si="207"/>
        <v>USD</v>
      </c>
      <c r="DW55" s="239" t="s">
        <v>99</v>
      </c>
      <c r="DX55" s="11" t="str">
        <f t="shared" si="216"/>
        <v>⚠</v>
      </c>
      <c r="DY55" s="254"/>
      <c r="DZ55" s="254"/>
      <c r="EA55" s="15"/>
      <c r="EB55" s="11" t="str">
        <f t="shared" si="217"/>
        <v>⚠</v>
      </c>
      <c r="EC55" s="254"/>
      <c r="ED55" s="254"/>
      <c r="EE55" s="16"/>
      <c r="EF55" s="9" t="str">
        <f t="shared" si="218"/>
        <v>⚠</v>
      </c>
      <c r="EG55" s="252"/>
      <c r="EH55" s="252"/>
      <c r="EI55" s="33"/>
      <c r="EJ55" s="33"/>
      <c r="EK55" s="33"/>
      <c r="EL55" s="33"/>
      <c r="EM55" s="14"/>
      <c r="EN55" s="14"/>
      <c r="EO55" s="35"/>
      <c r="EP55" s="11" t="str">
        <f t="shared" si="219"/>
        <v>⚠</v>
      </c>
      <c r="EQ55" s="254"/>
      <c r="ER55" s="254"/>
      <c r="ES55" s="12" t="s">
        <v>98</v>
      </c>
      <c r="ET55" s="199">
        <v>34</v>
      </c>
      <c r="EU55" s="9" t="str">
        <f t="shared" si="220"/>
        <v>⚠</v>
      </c>
      <c r="EV55" s="259"/>
      <c r="EW55" s="259"/>
      <c r="EX55" s="166" t="s">
        <v>98</v>
      </c>
      <c r="EY55" s="9" t="str">
        <f t="shared" si="221"/>
        <v>⚠</v>
      </c>
      <c r="EZ55" s="254"/>
      <c r="FA55" s="254"/>
      <c r="FB55" s="23"/>
      <c r="FC55" s="260"/>
      <c r="FD55" s="260"/>
      <c r="FE55" s="29"/>
      <c r="FF55" s="29"/>
      <c r="FG55" s="29"/>
      <c r="FH55" s="29"/>
      <c r="FI55" s="200" t="s">
        <v>100</v>
      </c>
      <c r="FJ55" s="9" t="str">
        <f t="shared" si="222"/>
        <v>⚠</v>
      </c>
      <c r="FK55" s="259"/>
      <c r="FL55" s="259"/>
      <c r="FM55" s="12" t="s">
        <v>98</v>
      </c>
      <c r="FN55" s="26" t="s">
        <v>98</v>
      </c>
      <c r="FO55" s="28" t="s">
        <v>98</v>
      </c>
      <c r="FP55" s="339" t="s">
        <v>98</v>
      </c>
      <c r="FQ55" s="339" t="s">
        <v>98</v>
      </c>
      <c r="FR55" s="9" t="str">
        <f t="shared" si="97"/>
        <v>⚠</v>
      </c>
      <c r="FS55" s="238" t="str" cm="1">
        <f t="array" ref="FS55">IF(OR($I55="",$N55="")," ",_xlfn.IFS($DW55=""," ",$DV55=""," ",FV55=""," ",FV55=" "," ",AND($DW55&lt;&gt;"",$DW55&lt;&gt;" ",$DV55&lt;&gt;"",$DV55&lt;&gt;" ",FV55&lt;&gt;"",FV55&lt;&gt;" "),IF($DW55=$DV55,FV55,FV55/VLOOKUP(_xlfn.CONCAT($DW55,"/",$DV55),Currencies!$C$73:$D$955,2,FALSE))))</f>
        <v xml:space="preserve"> </v>
      </c>
      <c r="FT55" s="238"/>
      <c r="FU55" s="238"/>
      <c r="FV55" s="8" t="s">
        <v>98</v>
      </c>
      <c r="FW55" s="25" t="s">
        <v>2549</v>
      </c>
      <c r="FX55" s="9" t="str">
        <f t="shared" si="223"/>
        <v>⚠</v>
      </c>
      <c r="FY55" s="259"/>
      <c r="FZ55" s="259"/>
      <c r="GA55" s="12" t="s">
        <v>98</v>
      </c>
      <c r="GB55" s="26" t="s">
        <v>98</v>
      </c>
      <c r="GC55" s="28" t="s">
        <v>98</v>
      </c>
      <c r="GD55" s="339">
        <v>21</v>
      </c>
      <c r="GE55" s="339">
        <v>0</v>
      </c>
      <c r="GF55" s="9" t="str">
        <f t="shared" si="103"/>
        <v>⚠</v>
      </c>
      <c r="GG55" s="238" t="str" cm="1">
        <f t="array" ref="GG55">IF(OR($I55="",$N55="")," ",_xlfn.IFS($DW55=""," ",$DV55=""," ",GJ55=""," ",GJ55=" "," ",AND($DW55&lt;&gt;"",$DW55&lt;&gt;" ",$DV55&lt;&gt;"",$DV55&lt;&gt;" ",GJ55&lt;&gt;"",GJ55&lt;&gt;" "),IF($DW55=$DV55,GJ55,GJ55/VLOOKUP(_xlfn.CONCAT($DW55,"/",$DV55),Currencies!$C$73:$D$955,2,FALSE))))</f>
        <v xml:space="preserve"> </v>
      </c>
      <c r="GH55" s="238"/>
      <c r="GI55" s="238"/>
      <c r="GJ55" s="8" t="s">
        <v>98</v>
      </c>
      <c r="GK55" s="25" t="s">
        <v>2549</v>
      </c>
      <c r="GL55" s="11" t="str">
        <f t="shared" si="224"/>
        <v>⚠</v>
      </c>
      <c r="GM55" s="238" t="str" cm="1">
        <f t="array" ref="GM55">IF(OR($I55="",$N55="")," ",_xlfn.IFS($DW55=""," ",$DV55=""," ",GP55=""," ",GP55=" "," ",AND($DW55&lt;&gt;"",$DW55&lt;&gt;" ",$DV55&lt;&gt;"",$DV55&lt;&gt;" ",GP55&lt;&gt;"",GP55&lt;&gt;" "),IF($DW55=$DV55,GP55,GP55/VLOOKUP(_xlfn.CONCAT($DW55,"/",$DV55),Currencies!$C$73:$D$955,2,FALSE))))</f>
        <v xml:space="preserve"> </v>
      </c>
      <c r="GN55" s="238"/>
      <c r="GO55" s="238"/>
      <c r="GP55" s="8" t="s">
        <v>98</v>
      </c>
      <c r="GQ55" s="25" t="str">
        <f>IFERROR(IF(OR($I55="",$N55=""),"",'Units of measurement'!$A$2),"")</f>
        <v>/container</v>
      </c>
      <c r="GR55" s="253"/>
      <c r="GS55" s="253"/>
      <c r="GT55" s="31" t="s">
        <v>98</v>
      </c>
      <c r="GU55" s="261"/>
      <c r="GV55" s="261"/>
      <c r="GW55" s="32" t="s">
        <v>98</v>
      </c>
      <c r="GX55" s="11" t="str">
        <f t="shared" si="225"/>
        <v>⚠</v>
      </c>
      <c r="GY55" s="238" t="str" cm="1">
        <f t="array" ref="GY55">IF(OR($I55="",$N55="")," ",_xlfn.IFS($DW55=""," ",$DV55=""," ",HE55=""," ",HE55=" "," ",AND($DW55&lt;&gt;"",$DW55&lt;&gt;" ",$DV55&lt;&gt;"",$DV55&lt;&gt;" ",HE55&lt;&gt;"",HE55&lt;&gt;" "),IF($DW55=$DV55,HE55,HE55/VLOOKUP(_xlfn.CONCAT($DW55,"/",$DV55),Currencies!$C$73:$D$955,2,FALSE))))</f>
        <v xml:space="preserve"> </v>
      </c>
      <c r="GZ55" s="262"/>
      <c r="HA55" s="262"/>
      <c r="HB55" s="15"/>
      <c r="HC55" s="15"/>
      <c r="HD55" s="15"/>
      <c r="HE55" s="8" t="s">
        <v>98</v>
      </c>
      <c r="HF55" s="255"/>
      <c r="HG55" s="255"/>
      <c r="HH55" s="25" t="str">
        <f>IFERROR(IF(OR($I55="",$N55=""),"",'Units of measurement'!$A$2),"")</f>
        <v>/container</v>
      </c>
      <c r="HI55" s="253"/>
      <c r="HJ55" s="253"/>
      <c r="HK55" s="31" t="str">
        <f t="shared" si="208"/>
        <v xml:space="preserve"> </v>
      </c>
      <c r="HL55" s="261"/>
      <c r="HM55" s="261"/>
      <c r="HN55" s="32" t="str">
        <f t="shared" si="209"/>
        <v xml:space="preserve"> </v>
      </c>
      <c r="HO55" s="11" t="str">
        <f t="shared" si="226"/>
        <v>⚠</v>
      </c>
      <c r="HP55" s="238" t="str" cm="1">
        <f t="array" ref="HP55">IF(OR($I55="",$N55="")," ",_xlfn.IFS($DW55=""," ",$DV55=""," ",HV55=""," ",HV55=" "," ",AND($DW55&lt;&gt;"",$DW55&lt;&gt;" ",$DV55&lt;&gt;"",$DV55&lt;&gt;" ",HV55&lt;&gt;"",HV55&lt;&gt;" "),IF($DW55=$DV55,HV55,HV55/VLOOKUP(_xlfn.CONCAT($DW55,"/",$DV55),Currencies!$C$73:$D$955,2,FALSE))))</f>
        <v xml:space="preserve"> </v>
      </c>
      <c r="HQ55" s="262"/>
      <c r="HR55" s="262"/>
      <c r="HS55" s="15"/>
      <c r="HT55" s="15"/>
      <c r="HU55" s="15"/>
      <c r="HV55" s="8" t="s">
        <v>98</v>
      </c>
      <c r="HW55" s="255"/>
      <c r="HX55" s="255"/>
      <c r="HY55" s="25" t="str">
        <f>IFERROR(IF(OR($I55="",$N55=""),"",'Units of measurement'!$A$2),"")</f>
        <v>/container</v>
      </c>
      <c r="HZ55" s="253"/>
      <c r="IA55" s="253"/>
      <c r="IB55" s="31" t="str">
        <f t="shared" si="210"/>
        <v xml:space="preserve"> </v>
      </c>
      <c r="IC55" s="261"/>
      <c r="ID55" s="261"/>
      <c r="IE55" s="32" t="str">
        <f t="shared" si="211"/>
        <v xml:space="preserve"> </v>
      </c>
      <c r="IF55" s="9" t="str">
        <f t="shared" si="212"/>
        <v/>
      </c>
      <c r="IG55" s="252"/>
      <c r="IH55" s="252"/>
      <c r="II55" s="8" t="s">
        <v>98</v>
      </c>
      <c r="IJ55" s="256"/>
      <c r="IK55" s="256"/>
      <c r="IL55" s="164"/>
      <c r="IM55" s="257"/>
      <c r="IN55" s="257"/>
      <c r="IO55" s="17"/>
      <c r="IP55" s="9" t="str">
        <f t="shared" si="213"/>
        <v/>
      </c>
      <c r="IQ55" s="252"/>
      <c r="IR55" s="252"/>
      <c r="IS55" s="8" t="s">
        <v>98</v>
      </c>
      <c r="IT55" s="256"/>
      <c r="IU55" s="256"/>
      <c r="IV55" s="164"/>
      <c r="IW55" s="257"/>
      <c r="IX55" s="257"/>
      <c r="IY55" s="19"/>
      <c r="IZ55" s="201" t="s">
        <v>1015</v>
      </c>
      <c r="JA55" s="239" t="s">
        <v>99</v>
      </c>
      <c r="JB55" s="9" t="str">
        <f t="shared" si="227"/>
        <v>⚠</v>
      </c>
      <c r="JC55" s="238" t="str" cm="1">
        <f t="array" ref="JC55">IF(OR($I55="",$N55="")," ",_xlfn.IFS($JA55=""," ",$IZ55=""," ",JF55=""," ",JF55=" "," ",AND($JA55&lt;&gt;"",$JA55&lt;&gt;" ",$IZ55&lt;&gt;"",$IZ55&lt;&gt;" ",JF55&lt;&gt;"",JF55&lt;&gt;" "),IF($JA55=$IZ55,JF55,JF55/VLOOKUP(_xlfn.CONCAT($JA55,"/",$IZ55),Currencies!$C$73:$D$955,2,FALSE))))</f>
        <v xml:space="preserve"> </v>
      </c>
      <c r="JD55" s="238"/>
      <c r="JE55" s="238"/>
      <c r="JF55" s="8" t="s">
        <v>98</v>
      </c>
      <c r="JG55" s="25" t="str">
        <f>IFERROR(IF(OR($I55="",$N55=""),"",'Units of measurement'!$A$2),"")</f>
        <v>/container</v>
      </c>
      <c r="JH55" s="9" t="s">
        <v>2517</v>
      </c>
      <c r="JI55" s="238" t="str" cm="1">
        <f t="array" ref="JI55">IF(OR($I55="",$N55="")," ",_xlfn.IFS($JA55=""," ",$IZ55=""," ",JL55=""," ",JL55=" "," ",AND($JA55&lt;&gt;"",$JA55&lt;&gt;" ",$IZ55&lt;&gt;"",$IZ55&lt;&gt;" ",JL55&lt;&gt;"",JL55&lt;&gt;" "),IF($JA55=$IZ55,JL55,JL55/VLOOKUP(_xlfn.CONCAT($JA55,"/",$IZ55),Currencies!$C$73:$D$955,2,FALSE))))</f>
        <v xml:space="preserve"> </v>
      </c>
      <c r="JJ55" s="238"/>
      <c r="JK55" s="238"/>
      <c r="JL55" s="372" t="s">
        <v>98</v>
      </c>
      <c r="JM55" s="25" t="str">
        <f>IFERROR(IF(OR($I55="",$N55=""),"",'Units of measurement'!$A$2),"")</f>
        <v>/container</v>
      </c>
      <c r="JN55" s="9" t="s">
        <v>2517</v>
      </c>
      <c r="JO55" s="238" t="str" cm="1">
        <f t="array" ref="JO55">IF(OR($I55="",$N55="")," ",_xlfn.IFS($JA55=""," ",$IZ55=""," ",JR55=""," ",JR55=" "," ",AND($JA55&lt;&gt;"",$JA55&lt;&gt;" ",$IZ55&lt;&gt;"",$IZ55&lt;&gt;" ",JR55&lt;&gt;"",JR55&lt;&gt;" "),IF($JA55=$IZ55,JR55,JR55/VLOOKUP(_xlfn.CONCAT($JA55,"/",$IZ55),Currencies!$C$73:$D$955,2,FALSE))))</f>
        <v xml:space="preserve"> </v>
      </c>
      <c r="JP55" s="238"/>
      <c r="JQ55" s="238"/>
      <c r="JR55" s="372" t="s">
        <v>98</v>
      </c>
      <c r="JS55" s="25" t="str">
        <f>IFERROR(IF(OR($I55="",$N55=""),"",'Units of measurement'!$A$2),"")</f>
        <v>/container</v>
      </c>
      <c r="JT55" s="9" t="s">
        <v>2517</v>
      </c>
      <c r="JU55" s="238" t="str" cm="1">
        <f t="array" ref="JU55">IF(OR($I55="",$N55="")," ",_xlfn.IFS($JA55=""," ",$IZ55=""," ",JX55=""," ",JX55=" "," ",AND($JA55&lt;&gt;"",$JA55&lt;&gt;" ",$IZ55&lt;&gt;"",$IZ55&lt;&gt;" ",JX55&lt;&gt;"",JX55&lt;&gt;" "),IF($JA55=$IZ55,JX55,JX55/VLOOKUP(_xlfn.CONCAT($JA55,"/",$IZ55),Currencies!$C$73:$D$955,2,FALSE))))</f>
        <v xml:space="preserve"> </v>
      </c>
      <c r="JV55" s="238"/>
      <c r="JW55" s="238"/>
      <c r="JX55" s="372" t="s">
        <v>98</v>
      </c>
      <c r="JY55" s="25" t="str">
        <f>IFERROR(IF(OR($I55="",$N55=""),"",'Units of measurement'!$A$2),"")</f>
        <v>/container</v>
      </c>
      <c r="JZ55" s="9" t="s">
        <v>2517</v>
      </c>
      <c r="KA55" s="238" t="str" cm="1">
        <f t="array" ref="KA55">IF(OR($I55="",$N55="")," ",_xlfn.IFS($JA55=""," ",$IZ55=""," ",KD55=""," ",KD55=" "," ",AND($JA55&lt;&gt;"",$JA55&lt;&gt;" ",$IZ55&lt;&gt;"",$IZ55&lt;&gt;" ",KD55&lt;&gt;"",KD55&lt;&gt;" "),IF($JA55=$IZ55,KD55,KD55/VLOOKUP(_xlfn.CONCAT($JA55,"/",$IZ55),Currencies!$C$73:$D$955,2,FALSE))))</f>
        <v xml:space="preserve"> </v>
      </c>
      <c r="KB55" s="238"/>
      <c r="KC55" s="238"/>
      <c r="KD55" s="372" t="s">
        <v>98</v>
      </c>
      <c r="KE55" s="25" t="str">
        <f>IFERROR(IF(OR($I55="",$N55=""),"",'Units of measurement'!$A$2),"")</f>
        <v>/container</v>
      </c>
      <c r="KF55" s="11" t="s">
        <v>2517</v>
      </c>
      <c r="KG55" s="254"/>
      <c r="KH55" s="254"/>
      <c r="KI55" s="378" t="s">
        <v>98</v>
      </c>
      <c r="KJ55" s="9" t="str">
        <f t="shared" si="214"/>
        <v/>
      </c>
      <c r="KK55" s="252"/>
      <c r="KL55" s="252"/>
      <c r="KM55" s="8" t="s">
        <v>98</v>
      </c>
      <c r="KN55" s="256"/>
      <c r="KO55" s="256"/>
      <c r="KP55" s="164"/>
      <c r="KQ55" s="257"/>
      <c r="KR55" s="257"/>
      <c r="KS55" s="17"/>
      <c r="KT55" s="9" t="str">
        <f t="shared" si="215"/>
        <v/>
      </c>
      <c r="KU55" s="252"/>
      <c r="KV55" s="252"/>
      <c r="KW55" s="8" t="s">
        <v>98</v>
      </c>
      <c r="KX55" s="256"/>
      <c r="KY55" s="256"/>
      <c r="KZ55" s="164"/>
      <c r="LA55" s="257"/>
      <c r="LB55" s="257"/>
      <c r="LC55" s="19"/>
      <c r="LD55" s="201" t="s">
        <v>1015</v>
      </c>
      <c r="LE55" s="239" t="s">
        <v>99</v>
      </c>
      <c r="LF55" s="9" t="s">
        <v>2517</v>
      </c>
      <c r="LG55" s="238" t="str" cm="1">
        <f t="array" ref="LG55">IF(OR($I55="",$N55="")," ",_xlfn.IFS($AH55=""," ",$AG55=""," ",LL55=""," ",LL55=" "," ",AND($AH55&lt;&gt;"",$AH55&lt;&gt;" ",$AG55&lt;&gt;"",$AG55&lt;&gt;" ",LL55&lt;&gt;"",LL55&lt;&gt;" "),IF($AH55=$AG55,SUM(LL55,IF(OR(LK55="",LK55=" ",LJ55="Included"),0,LK55)),SUM(LL55,IF(OR(LK55="",LK55=" ",LJ55="Included"),0,LK55))/VLOOKUP(_xlfn.CONCAT($AH55,"/",$AG55),Currencies!$C$73:$D$955,2,FALSE))))</f>
        <v xml:space="preserve"> </v>
      </c>
      <c r="LH55" s="238"/>
      <c r="LI55" s="262"/>
      <c r="LJ55" s="379"/>
      <c r="LK55" s="333" t="s">
        <v>98</v>
      </c>
      <c r="LL55" s="380" t="s">
        <v>98</v>
      </c>
      <c r="LM55" s="25" t="str">
        <f>IFERROR(IF(OR($I55="",$N55=""),"",'Units of measurement'!$A$2),"")</f>
        <v>/container</v>
      </c>
      <c r="LN55" s="253"/>
      <c r="LO55" s="253"/>
      <c r="LP55" s="376"/>
      <c r="LQ55" s="170"/>
      <c r="LR55" s="170"/>
      <c r="LS55" s="381" t="s">
        <v>98</v>
      </c>
    </row>
    <row r="56" spans="1:331" ht="15" hidden="1" customHeight="1" x14ac:dyDescent="0.2">
      <c r="A56" s="46">
        <v>613</v>
      </c>
      <c r="B56" s="250">
        <f>ROW()</f>
        <v>56</v>
      </c>
      <c r="C56" s="41" t="s">
        <v>2536</v>
      </c>
      <c r="D56" s="47" t="s">
        <v>2524</v>
      </c>
      <c r="E56" s="41" t="s">
        <v>2539</v>
      </c>
      <c r="F56" s="55" t="s">
        <v>2284</v>
      </c>
      <c r="G56" s="42" t="s">
        <v>2508</v>
      </c>
      <c r="H56" s="43" t="s">
        <v>2514</v>
      </c>
      <c r="I56" s="353" t="s">
        <v>488</v>
      </c>
      <c r="J56" s="357" t="s">
        <v>3017</v>
      </c>
      <c r="K56" s="47" t="s">
        <v>2294</v>
      </c>
      <c r="L56" s="48" t="s">
        <v>2322</v>
      </c>
      <c r="M56" s="49" t="s">
        <v>2515</v>
      </c>
      <c r="N56" s="356" t="s">
        <v>1224</v>
      </c>
      <c r="O56" s="50" t="s">
        <v>2475</v>
      </c>
      <c r="P56" s="47" t="s">
        <v>2370</v>
      </c>
      <c r="Q56" s="48" t="s">
        <v>2418</v>
      </c>
      <c r="R56" s="51" t="s">
        <v>95</v>
      </c>
      <c r="S56" s="52">
        <v>2</v>
      </c>
      <c r="T56" s="53">
        <f>IFERROR(IF(OR(R56="",S56=""),"",('FCL (No min.)'!S56*VLOOKUP('FCL (No min.)'!R56,containertype_table[#All],2,FALSE))),"")</f>
        <v>2</v>
      </c>
      <c r="U56" s="56">
        <v>10000</v>
      </c>
      <c r="V56" s="55" t="s">
        <v>2497</v>
      </c>
      <c r="W56" s="248" t="s">
        <v>104</v>
      </c>
      <c r="X56" s="337" t="s">
        <v>104</v>
      </c>
      <c r="Y56" s="248"/>
      <c r="Z56" s="248"/>
      <c r="AA56" s="248"/>
      <c r="AB56" s="248"/>
      <c r="AC56" s="248"/>
      <c r="AD56" s="248"/>
      <c r="AE56" s="248"/>
      <c r="AF56" s="248"/>
      <c r="AG56" s="201" t="s">
        <v>99</v>
      </c>
      <c r="AH56" s="239" t="s">
        <v>99</v>
      </c>
      <c r="AI56" s="9" t="str">
        <f t="shared" si="195"/>
        <v>⚠</v>
      </c>
      <c r="AJ56" s="238" cm="1">
        <f t="array" ref="AJ56">IF(OR($I56="",$N56="")," ",_xlfn.IFS($AH56=""," ",$AG56=""," ",AO56=""," ",AO56=" "," ",AND($AH56&lt;&gt;"",$AH56&lt;&gt;" ",$AG56&lt;&gt;"",$AG56&lt;&gt;" ",AO56&lt;&gt;"",AO56&lt;&gt;" "),IF($AH56=$AG56,SUM(AO56,IF(OR(AN56="",AN56=" ",AM56="Included"),0,AN56)),VLOOKUP(_xlfn.CONCAT($AG56,"/",$AH56),Currencies!$C$73:$D$955,2,FALSE)*SUM(AO56,IF(OR(AN56="",AN56=" ",AM56="Included"),0,AN56)))))</f>
        <v>119</v>
      </c>
      <c r="AK56" s="238"/>
      <c r="AL56" s="262"/>
      <c r="AM56" s="331"/>
      <c r="AN56" s="333" t="s">
        <v>98</v>
      </c>
      <c r="AO56" s="332">
        <v>119</v>
      </c>
      <c r="AP56" s="25" t="str">
        <f>IFERROR(IF(OR($I56="",$N56=""),"",'Units of measurement'!$A$2),"")</f>
        <v>/container</v>
      </c>
      <c r="AQ56" s="253"/>
      <c r="AR56" s="253"/>
      <c r="AS56" s="17" t="s">
        <v>1271</v>
      </c>
      <c r="AT56" s="170"/>
      <c r="AU56" s="170"/>
      <c r="AV56" s="170">
        <v>3</v>
      </c>
      <c r="AW56" s="201" t="s">
        <v>99</v>
      </c>
      <c r="AX56" s="239" t="s">
        <v>99</v>
      </c>
      <c r="AY56" s="9" t="str">
        <f t="shared" si="196"/>
        <v>⚠</v>
      </c>
      <c r="AZ56" s="238" t="str" cm="1">
        <f t="array" ref="AZ56">IF(OR($I56="",$N56="")," ",_xlfn.IFS($AX56=""," ",$AW56=""," ",BC56=""," ",BC56=" "," ",AND($AX56&lt;&gt;"",$AX56&lt;&gt;" ",$AW56&lt;&gt;"",$AW56&lt;&gt;" ",BC56&lt;&gt;"",BC56&lt;&gt;" "),IF($AX56=$AW56,BC56,BC56/VLOOKUP(_xlfn.CONCAT($AX56,"/",$AW56),Currencies!$C$73:$D$955,2,FALSE))))</f>
        <v xml:space="preserve"> </v>
      </c>
      <c r="BA56" s="238"/>
      <c r="BB56" s="238"/>
      <c r="BC56" s="8" t="s">
        <v>98</v>
      </c>
      <c r="BD56" s="25" t="str">
        <f>IFERROR(IF(OR($I56="",$N56=""),"",'Units of measurement'!$A$2),"")</f>
        <v>/container</v>
      </c>
      <c r="BE56" s="9" t="str">
        <f t="shared" si="197"/>
        <v>⚠</v>
      </c>
      <c r="BF56" s="238" t="str" cm="1">
        <f t="array" ref="BF56">IF(OR($I56="",$N56="")," ",_xlfn.IFS($AX56=""," ",$AW56=""," ",BI56=""," ",BI56=" "," ",AND($AX56&lt;&gt;"",$AX56&lt;&gt;" ",$AW56&lt;&gt;"",$AW56&lt;&gt;" ",BI56&lt;&gt;"",BI56&lt;&gt;" "),IF($AX56=$AW56,BI56,BI56/VLOOKUP(_xlfn.CONCAT($AX56,"/",$AW56),Currencies!$C$73:$D$955,2,FALSE))))</f>
        <v xml:space="preserve"> </v>
      </c>
      <c r="BG56" s="238"/>
      <c r="BH56" s="238"/>
      <c r="BI56" s="8" t="s">
        <v>98</v>
      </c>
      <c r="BJ56" s="25" t="str">
        <f>IFERROR(IF(OR($I56="",$N56=""),"",'Units of measurement'!$A$2),"")</f>
        <v>/container</v>
      </c>
      <c r="BK56" s="9" t="str">
        <f t="shared" si="198"/>
        <v>⚠</v>
      </c>
      <c r="BL56" s="238" t="str" cm="1">
        <f t="array" ref="BL56">IF(OR($I56="",$N56="")," ",_xlfn.IFS($AX56=""," ",$AW56=""," ",BO56=""," ",BO56=" "," ",AND($AX56&lt;&gt;"",$AX56&lt;&gt;" ",$AW56&lt;&gt;"",$AW56&lt;&gt;" ",BO56&lt;&gt;"",BO56&lt;&gt;" "),IF($AX56=$AW56,BO56,BO56/VLOOKUP(_xlfn.CONCAT($AX56,"/",$AW56),Currencies!$C$73:$D$955,2,FALSE))))</f>
        <v xml:space="preserve"> </v>
      </c>
      <c r="BM56" s="238"/>
      <c r="BN56" s="238"/>
      <c r="BO56" s="8" t="s">
        <v>98</v>
      </c>
      <c r="BP56" s="25" t="str">
        <f>IFERROR(IF(OR($I56="",$N56=""),"",'Units of measurement'!$A$2),"")</f>
        <v>/container</v>
      </c>
      <c r="BQ56" s="9" t="str">
        <f t="shared" si="199"/>
        <v>✓</v>
      </c>
      <c r="BR56" s="238" cm="1">
        <f t="array" ref="BR56">IF(OR($I56="",$N56="")," ",_xlfn.IFS($AX56=""," ",$AW56=""," ",BU56=""," ",BU56=" "," ",AND($AX56&lt;&gt;"",$AX56&lt;&gt;" ",$AW56&lt;&gt;"",$AW56&lt;&gt;" ",BU56&lt;&gt;"",BU56&lt;&gt;" "),IF($AX56=$AW56,BU56,BU56/VLOOKUP(_xlfn.CONCAT($AX56,"/",$AW56),Currencies!$C$73:$D$955,2,FALSE))))</f>
        <v>35</v>
      </c>
      <c r="BS56" s="238"/>
      <c r="BT56" s="238"/>
      <c r="BU56" s="8">
        <v>35</v>
      </c>
      <c r="BV56" s="25" t="str">
        <f>IFERROR(IF(OR($I56="",$N56=""),"",'Units of measurement'!$A$2),"")</f>
        <v>/container</v>
      </c>
      <c r="BW56" s="9" t="str">
        <f t="shared" si="200"/>
        <v>⚠</v>
      </c>
      <c r="BX56" s="238" t="str" cm="1">
        <f t="array" ref="BX56">IF(OR($I56="",$N56="")," ",_xlfn.IFS($AX56=""," ",$AW56=""," ",CA56=""," ",CA56=" "," ",AND($AX56&lt;&gt;"",$AX56&lt;&gt;" ",$AW56&lt;&gt;"",$AW56&lt;&gt;" ",CA56&lt;&gt;"",CA56&lt;&gt;" "),IF($AX56=$AW56,CA56,CA56/VLOOKUP(_xlfn.CONCAT($AX56,"/",$AW56),Currencies!$C$73:$D$955,2,FALSE))))</f>
        <v xml:space="preserve"> </v>
      </c>
      <c r="BY56" s="238"/>
      <c r="BZ56" s="238"/>
      <c r="CA56" s="8" t="s">
        <v>98</v>
      </c>
      <c r="CB56" s="25" t="str">
        <f>IFERROR(IF(OR($I56="",$N56=""),"",'Units of measurement'!$A$2),"")</f>
        <v>/container</v>
      </c>
      <c r="CC56" s="9" t="str">
        <f t="shared" si="201"/>
        <v>✓</v>
      </c>
      <c r="CD56" s="238" cm="1">
        <f t="array" ref="CD56">IF(OR($I56="",$N56="")," ",_xlfn.IFS($AX56=""," ",$AW56=""," ",CG56=""," ",CG56=" "," ",AND($AX56&lt;&gt;"",$AX56&lt;&gt;" ",$AW56&lt;&gt;"",$AW56&lt;&gt;" ",CG56&lt;&gt;"",CG56&lt;&gt;" "),IF($AX56=$AW56,CG56,CG56/VLOOKUP(_xlfn.CONCAT($AX56,"/",$AW56),Currencies!$C$73:$D$955,2,FALSE))))</f>
        <v>25</v>
      </c>
      <c r="CE56" s="238"/>
      <c r="CF56" s="238"/>
      <c r="CG56" s="8">
        <v>25</v>
      </c>
      <c r="CH56" s="25" t="str">
        <f>IFERROR(IF(OR($I56="",$N56=""),"",'Units of measurement'!$A$2),"")</f>
        <v>/container</v>
      </c>
      <c r="CI56" s="9" t="str">
        <f t="shared" si="202"/>
        <v>⚠</v>
      </c>
      <c r="CJ56" s="238" t="str" cm="1">
        <f t="array" ref="CJ56">IF(OR($I56="",$N56="")," ",_xlfn.IFS($AX56=""," ",$AW56=""," ",CM56=""," ",CM56=" "," ",AND($AX56&lt;&gt;"",$AX56&lt;&gt;" ",$AW56&lt;&gt;"",$AW56&lt;&gt;" ",CM56&lt;&gt;"",CM56&lt;&gt;" "),IF($AX56=$AW56,CM56,CM56/VLOOKUP(_xlfn.CONCAT($AX56,"/",$AW56),Currencies!$C$73:$D$955,2,FALSE))))</f>
        <v xml:space="preserve"> </v>
      </c>
      <c r="CK56" s="238"/>
      <c r="CL56" s="238"/>
      <c r="CM56" s="8" t="s">
        <v>98</v>
      </c>
      <c r="CN56" s="25" t="str">
        <f>IFERROR(IF(OR($I56="",$N56=""),"",'Units of measurement'!$A$2),"")</f>
        <v>/container</v>
      </c>
      <c r="CO56" s="253"/>
      <c r="CP56" s="253"/>
      <c r="CQ56" s="194"/>
      <c r="CR56" s="9" t="str">
        <f t="shared" si="203"/>
        <v>⚠</v>
      </c>
      <c r="CS56" s="238" t="str" cm="1">
        <f t="array" ref="CS56">IF(OR($I56="",$N56="")," ",_xlfn.IFS($AX56=""," ",$AW56=""," ",CV56=""," ",CV56=" "," ",AND($AX56&lt;&gt;"",$AX56&lt;&gt;" ",$AW56&lt;&gt;"",$AW56&lt;&gt;" ",CV56&lt;&gt;"",CV56&lt;&gt;" "),IF($AX56=$AW56,CV56,CV56/VLOOKUP(_xlfn.CONCAT($AX56,"/",$AW56),Currencies!$C$73:$D$955,2,FALSE))))</f>
        <v xml:space="preserve"> </v>
      </c>
      <c r="CT56" s="238"/>
      <c r="CU56" s="238"/>
      <c r="CV56" s="8" t="s">
        <v>98</v>
      </c>
      <c r="CW56" s="25" t="str">
        <f>IFERROR(IF(OR($I56="",$N56=""),"",'Units of measurement'!$A$2),"")</f>
        <v>/container</v>
      </c>
      <c r="CX56" s="11" t="str">
        <f t="shared" si="204"/>
        <v>⚠</v>
      </c>
      <c r="CY56" s="254"/>
      <c r="CZ56" s="254"/>
      <c r="DA56" s="10" t="s">
        <v>98</v>
      </c>
      <c r="DB56" s="9" t="str">
        <f t="shared" si="205"/>
        <v/>
      </c>
      <c r="DC56" s="252"/>
      <c r="DD56" s="252"/>
      <c r="DE56" s="8" t="s">
        <v>98</v>
      </c>
      <c r="DF56" s="256"/>
      <c r="DG56" s="256"/>
      <c r="DH56" s="164"/>
      <c r="DI56" s="257"/>
      <c r="DJ56" s="257"/>
      <c r="DK56" s="17"/>
      <c r="DL56" s="9" t="str">
        <f t="shared" si="206"/>
        <v/>
      </c>
      <c r="DM56" s="252"/>
      <c r="DN56" s="252"/>
      <c r="DO56" s="8" t="s">
        <v>98</v>
      </c>
      <c r="DP56" s="256"/>
      <c r="DQ56" s="256"/>
      <c r="DR56" s="164"/>
      <c r="DS56" s="257"/>
      <c r="DT56" s="257"/>
      <c r="DU56" s="17"/>
      <c r="DV56" s="201" t="str">
        <f t="shared" si="207"/>
        <v>USD</v>
      </c>
      <c r="DW56" s="239" t="s">
        <v>99</v>
      </c>
      <c r="DX56" s="11" t="str">
        <f t="shared" si="216"/>
        <v>⚠</v>
      </c>
      <c r="DY56" s="254"/>
      <c r="DZ56" s="254"/>
      <c r="EA56" s="15"/>
      <c r="EB56" s="11" t="str">
        <f t="shared" si="217"/>
        <v>⚠</v>
      </c>
      <c r="EC56" s="254"/>
      <c r="ED56" s="254"/>
      <c r="EE56" s="16"/>
      <c r="EF56" s="9" t="str">
        <f t="shared" si="218"/>
        <v>⚠</v>
      </c>
      <c r="EG56" s="252"/>
      <c r="EH56" s="252"/>
      <c r="EI56" s="33"/>
      <c r="EJ56" s="33"/>
      <c r="EK56" s="33"/>
      <c r="EL56" s="33"/>
      <c r="EM56" s="14"/>
      <c r="EN56" s="14"/>
      <c r="EO56" s="35"/>
      <c r="EP56" s="11" t="str">
        <f t="shared" si="219"/>
        <v>⚠</v>
      </c>
      <c r="EQ56" s="254"/>
      <c r="ER56" s="254"/>
      <c r="ES56" s="12" t="s">
        <v>98</v>
      </c>
      <c r="ET56" s="199">
        <v>41</v>
      </c>
      <c r="EU56" s="9" t="str">
        <f t="shared" si="220"/>
        <v>⚠</v>
      </c>
      <c r="EV56" s="259"/>
      <c r="EW56" s="259"/>
      <c r="EX56" s="166" t="s">
        <v>98</v>
      </c>
      <c r="EY56" s="9" t="str">
        <f t="shared" si="221"/>
        <v>⚠</v>
      </c>
      <c r="EZ56" s="254"/>
      <c r="FA56" s="254"/>
      <c r="FB56" s="23"/>
      <c r="FC56" s="260"/>
      <c r="FD56" s="260"/>
      <c r="FE56" s="29"/>
      <c r="FF56" s="29"/>
      <c r="FG56" s="29"/>
      <c r="FH56" s="29"/>
      <c r="FI56" s="200" t="s">
        <v>100</v>
      </c>
      <c r="FJ56" s="9" t="str">
        <f t="shared" si="222"/>
        <v>⚠</v>
      </c>
      <c r="FK56" s="259"/>
      <c r="FL56" s="259"/>
      <c r="FM56" s="12" t="s">
        <v>98</v>
      </c>
      <c r="FN56" s="26" t="s">
        <v>98</v>
      </c>
      <c r="FO56" s="28" t="s">
        <v>98</v>
      </c>
      <c r="FP56" s="339" t="s">
        <v>98</v>
      </c>
      <c r="FQ56" s="339" t="s">
        <v>98</v>
      </c>
      <c r="FR56" s="9" t="str">
        <f t="shared" si="97"/>
        <v>⚠</v>
      </c>
      <c r="FS56" s="238" t="str" cm="1">
        <f t="array" ref="FS56">IF(OR($I56="",$N56="")," ",_xlfn.IFS($DW56=""," ",$DV56=""," ",FV56=""," ",FV56=" "," ",AND($DW56&lt;&gt;"",$DW56&lt;&gt;" ",$DV56&lt;&gt;"",$DV56&lt;&gt;" ",FV56&lt;&gt;"",FV56&lt;&gt;" "),IF($DW56=$DV56,FV56,FV56/VLOOKUP(_xlfn.CONCAT($DW56,"/",$DV56),Currencies!$C$73:$D$955,2,FALSE))))</f>
        <v xml:space="preserve"> </v>
      </c>
      <c r="FT56" s="238"/>
      <c r="FU56" s="238"/>
      <c r="FV56" s="8" t="s">
        <v>98</v>
      </c>
      <c r="FW56" s="25" t="s">
        <v>2549</v>
      </c>
      <c r="FX56" s="9" t="str">
        <f t="shared" si="223"/>
        <v>⚠</v>
      </c>
      <c r="FY56" s="259"/>
      <c r="FZ56" s="259"/>
      <c r="GA56" s="12" t="s">
        <v>98</v>
      </c>
      <c r="GB56" s="26" t="s">
        <v>98</v>
      </c>
      <c r="GC56" s="28" t="s">
        <v>98</v>
      </c>
      <c r="GD56" s="339">
        <v>10</v>
      </c>
      <c r="GE56" s="339">
        <v>5</v>
      </c>
      <c r="GF56" s="9" t="str">
        <f t="shared" si="103"/>
        <v>⚠</v>
      </c>
      <c r="GG56" s="238" t="str" cm="1">
        <f t="array" ref="GG56">IF(OR($I56="",$N56="")," ",_xlfn.IFS($DW56=""," ",$DV56=""," ",GJ56=""," ",GJ56=" "," ",AND($DW56&lt;&gt;"",$DW56&lt;&gt;" ",$DV56&lt;&gt;"",$DV56&lt;&gt;" ",GJ56&lt;&gt;"",GJ56&lt;&gt;" "),IF($DW56=$DV56,GJ56,GJ56/VLOOKUP(_xlfn.CONCAT($DW56,"/",$DV56),Currencies!$C$73:$D$955,2,FALSE))))</f>
        <v xml:space="preserve"> </v>
      </c>
      <c r="GH56" s="238"/>
      <c r="GI56" s="238"/>
      <c r="GJ56" s="8" t="s">
        <v>98</v>
      </c>
      <c r="GK56" s="25" t="s">
        <v>2549</v>
      </c>
      <c r="GL56" s="11" t="str">
        <f t="shared" si="224"/>
        <v>⚠</v>
      </c>
      <c r="GM56" s="238" t="str" cm="1">
        <f t="array" ref="GM56">IF(OR($I56="",$N56="")," ",_xlfn.IFS($DW56=""," ",$DV56=""," ",GP56=""," ",GP56=" "," ",AND($DW56&lt;&gt;"",$DW56&lt;&gt;" ",$DV56&lt;&gt;"",$DV56&lt;&gt;" ",GP56&lt;&gt;"",GP56&lt;&gt;" "),IF($DW56=$DV56,GP56,GP56/VLOOKUP(_xlfn.CONCAT($DW56,"/",$DV56),Currencies!$C$73:$D$955,2,FALSE))))</f>
        <v xml:space="preserve"> </v>
      </c>
      <c r="GN56" s="238"/>
      <c r="GO56" s="238"/>
      <c r="GP56" s="8" t="s">
        <v>98</v>
      </c>
      <c r="GQ56" s="25" t="str">
        <f>IFERROR(IF(OR($I56="",$N56=""),"",'Units of measurement'!$A$2),"")</f>
        <v>/container</v>
      </c>
      <c r="GR56" s="253"/>
      <c r="GS56" s="253"/>
      <c r="GT56" s="31" t="s">
        <v>98</v>
      </c>
      <c r="GU56" s="261"/>
      <c r="GV56" s="261"/>
      <c r="GW56" s="32" t="s">
        <v>98</v>
      </c>
      <c r="GX56" s="11" t="str">
        <f t="shared" si="225"/>
        <v>⚠</v>
      </c>
      <c r="GY56" s="238" t="str" cm="1">
        <f t="array" ref="GY56">IF(OR($I56="",$N56="")," ",_xlfn.IFS($DW56=""," ",$DV56=""," ",HE56=""," ",HE56=" "," ",AND($DW56&lt;&gt;"",$DW56&lt;&gt;" ",$DV56&lt;&gt;"",$DV56&lt;&gt;" ",HE56&lt;&gt;"",HE56&lt;&gt;" "),IF($DW56=$DV56,HE56,HE56/VLOOKUP(_xlfn.CONCAT($DW56,"/",$DV56),Currencies!$C$73:$D$955,2,FALSE))))</f>
        <v xml:space="preserve"> </v>
      </c>
      <c r="GZ56" s="262"/>
      <c r="HA56" s="262"/>
      <c r="HB56" s="15"/>
      <c r="HC56" s="15"/>
      <c r="HD56" s="15"/>
      <c r="HE56" s="8" t="s">
        <v>98</v>
      </c>
      <c r="HF56" s="255"/>
      <c r="HG56" s="255"/>
      <c r="HH56" s="25" t="str">
        <f>IFERROR(IF(OR($I56="",$N56=""),"",'Units of measurement'!$A$2),"")</f>
        <v>/container</v>
      </c>
      <c r="HI56" s="253"/>
      <c r="HJ56" s="253"/>
      <c r="HK56" s="31" t="str">
        <f t="shared" si="208"/>
        <v xml:space="preserve"> </v>
      </c>
      <c r="HL56" s="261"/>
      <c r="HM56" s="261"/>
      <c r="HN56" s="32" t="str">
        <f t="shared" si="209"/>
        <v xml:space="preserve"> </v>
      </c>
      <c r="HO56" s="11" t="str">
        <f t="shared" si="226"/>
        <v>⚠</v>
      </c>
      <c r="HP56" s="238" t="str" cm="1">
        <f t="array" ref="HP56">IF(OR($I56="",$N56="")," ",_xlfn.IFS($DW56=""," ",$DV56=""," ",HV56=""," ",HV56=" "," ",AND($DW56&lt;&gt;"",$DW56&lt;&gt;" ",$DV56&lt;&gt;"",$DV56&lt;&gt;" ",HV56&lt;&gt;"",HV56&lt;&gt;" "),IF($DW56=$DV56,HV56,HV56/VLOOKUP(_xlfn.CONCAT($DW56,"/",$DV56),Currencies!$C$73:$D$955,2,FALSE))))</f>
        <v xml:space="preserve"> </v>
      </c>
      <c r="HQ56" s="262"/>
      <c r="HR56" s="262"/>
      <c r="HS56" s="15"/>
      <c r="HT56" s="15"/>
      <c r="HU56" s="15"/>
      <c r="HV56" s="8" t="s">
        <v>98</v>
      </c>
      <c r="HW56" s="255"/>
      <c r="HX56" s="255"/>
      <c r="HY56" s="25" t="str">
        <f>IFERROR(IF(OR($I56="",$N56=""),"",'Units of measurement'!$A$2),"")</f>
        <v>/container</v>
      </c>
      <c r="HZ56" s="253"/>
      <c r="IA56" s="253"/>
      <c r="IB56" s="31" t="str">
        <f t="shared" si="210"/>
        <v xml:space="preserve"> </v>
      </c>
      <c r="IC56" s="261"/>
      <c r="ID56" s="261"/>
      <c r="IE56" s="32" t="str">
        <f t="shared" si="211"/>
        <v xml:space="preserve"> </v>
      </c>
      <c r="IF56" s="9" t="str">
        <f t="shared" si="212"/>
        <v/>
      </c>
      <c r="IG56" s="252"/>
      <c r="IH56" s="252"/>
      <c r="II56" s="8" t="s">
        <v>98</v>
      </c>
      <c r="IJ56" s="256"/>
      <c r="IK56" s="256"/>
      <c r="IL56" s="164"/>
      <c r="IM56" s="257"/>
      <c r="IN56" s="257"/>
      <c r="IO56" s="17"/>
      <c r="IP56" s="9" t="str">
        <f t="shared" si="213"/>
        <v/>
      </c>
      <c r="IQ56" s="252"/>
      <c r="IR56" s="252"/>
      <c r="IS56" s="8" t="s">
        <v>98</v>
      </c>
      <c r="IT56" s="256"/>
      <c r="IU56" s="256"/>
      <c r="IV56" s="164"/>
      <c r="IW56" s="257"/>
      <c r="IX56" s="257"/>
      <c r="IY56" s="19"/>
      <c r="IZ56" s="201" t="s">
        <v>1226</v>
      </c>
      <c r="JA56" s="239" t="s">
        <v>99</v>
      </c>
      <c r="JB56" s="9" t="str">
        <f t="shared" si="227"/>
        <v>⚠</v>
      </c>
      <c r="JC56" s="238" t="str" cm="1">
        <f t="array" ref="JC56">IF(OR($I56="",$N56="")," ",_xlfn.IFS($JA56=""," ",$IZ56=""," ",JF56=""," ",JF56=" "," ",AND($JA56&lt;&gt;"",$JA56&lt;&gt;" ",$IZ56&lt;&gt;"",$IZ56&lt;&gt;" ",JF56&lt;&gt;"",JF56&lt;&gt;" "),IF($JA56=$IZ56,JF56,JF56/VLOOKUP(_xlfn.CONCAT($JA56,"/",$IZ56),Currencies!$C$73:$D$955,2,FALSE))))</f>
        <v xml:space="preserve"> </v>
      </c>
      <c r="JD56" s="238"/>
      <c r="JE56" s="238"/>
      <c r="JF56" s="8" t="s">
        <v>98</v>
      </c>
      <c r="JG56" s="25" t="str">
        <f>IFERROR(IF(OR($I56="",$N56=""),"",'Units of measurement'!$A$2),"")</f>
        <v>/container</v>
      </c>
      <c r="JH56" s="9" t="s">
        <v>2517</v>
      </c>
      <c r="JI56" s="238" t="str" cm="1">
        <f t="array" ref="JI56">IF(OR($I56="",$N56="")," ",_xlfn.IFS($JA56=""," ",$IZ56=""," ",JL56=""," ",JL56=" "," ",AND($JA56&lt;&gt;"",$JA56&lt;&gt;" ",$IZ56&lt;&gt;"",$IZ56&lt;&gt;" ",JL56&lt;&gt;"",JL56&lt;&gt;" "),IF($JA56=$IZ56,JL56,JL56/VLOOKUP(_xlfn.CONCAT($JA56,"/",$IZ56),Currencies!$C$73:$D$955,2,FALSE))))</f>
        <v xml:space="preserve"> </v>
      </c>
      <c r="JJ56" s="238"/>
      <c r="JK56" s="238"/>
      <c r="JL56" s="372" t="s">
        <v>98</v>
      </c>
      <c r="JM56" s="25" t="str">
        <f>IFERROR(IF(OR($I56="",$N56=""),"",'Units of measurement'!$A$2),"")</f>
        <v>/container</v>
      </c>
      <c r="JN56" s="9" t="s">
        <v>2517</v>
      </c>
      <c r="JO56" s="238" t="str" cm="1">
        <f t="array" ref="JO56">IF(OR($I56="",$N56="")," ",_xlfn.IFS($JA56=""," ",$IZ56=""," ",JR56=""," ",JR56=" "," ",AND($JA56&lt;&gt;"",$JA56&lt;&gt;" ",$IZ56&lt;&gt;"",$IZ56&lt;&gt;" ",JR56&lt;&gt;"",JR56&lt;&gt;" "),IF($JA56=$IZ56,JR56,JR56/VLOOKUP(_xlfn.CONCAT($JA56,"/",$IZ56),Currencies!$C$73:$D$955,2,FALSE))))</f>
        <v xml:space="preserve"> </v>
      </c>
      <c r="JP56" s="238"/>
      <c r="JQ56" s="238"/>
      <c r="JR56" s="372" t="s">
        <v>98</v>
      </c>
      <c r="JS56" s="25" t="str">
        <f>IFERROR(IF(OR($I56="",$N56=""),"",'Units of measurement'!$A$2),"")</f>
        <v>/container</v>
      </c>
      <c r="JT56" s="9" t="s">
        <v>2517</v>
      </c>
      <c r="JU56" s="238" t="str" cm="1">
        <f t="array" ref="JU56">IF(OR($I56="",$N56="")," ",_xlfn.IFS($JA56=""," ",$IZ56=""," ",JX56=""," ",JX56=" "," ",AND($JA56&lt;&gt;"",$JA56&lt;&gt;" ",$IZ56&lt;&gt;"",$IZ56&lt;&gt;" ",JX56&lt;&gt;"",JX56&lt;&gt;" "),IF($JA56=$IZ56,JX56,JX56/VLOOKUP(_xlfn.CONCAT($JA56,"/",$IZ56),Currencies!$C$73:$D$955,2,FALSE))))</f>
        <v xml:space="preserve"> </v>
      </c>
      <c r="JV56" s="238"/>
      <c r="JW56" s="238"/>
      <c r="JX56" s="372" t="s">
        <v>98</v>
      </c>
      <c r="JY56" s="25" t="str">
        <f>IFERROR(IF(OR($I56="",$N56=""),"",'Units of measurement'!$A$2),"")</f>
        <v>/container</v>
      </c>
      <c r="JZ56" s="9" t="s">
        <v>2517</v>
      </c>
      <c r="KA56" s="238" t="str" cm="1">
        <f t="array" ref="KA56">IF(OR($I56="",$N56="")," ",_xlfn.IFS($JA56=""," ",$IZ56=""," ",KD56=""," ",KD56=" "," ",AND($JA56&lt;&gt;"",$JA56&lt;&gt;" ",$IZ56&lt;&gt;"",$IZ56&lt;&gt;" ",KD56&lt;&gt;"",KD56&lt;&gt;" "),IF($JA56=$IZ56,KD56,KD56/VLOOKUP(_xlfn.CONCAT($JA56,"/",$IZ56),Currencies!$C$73:$D$955,2,FALSE))))</f>
        <v xml:space="preserve"> </v>
      </c>
      <c r="KB56" s="238"/>
      <c r="KC56" s="238"/>
      <c r="KD56" s="372" t="s">
        <v>98</v>
      </c>
      <c r="KE56" s="25" t="str">
        <f>IFERROR(IF(OR($I56="",$N56=""),"",'Units of measurement'!$A$2),"")</f>
        <v>/container</v>
      </c>
      <c r="KF56" s="11" t="s">
        <v>2517</v>
      </c>
      <c r="KG56" s="254"/>
      <c r="KH56" s="254"/>
      <c r="KI56" s="378" t="s">
        <v>98</v>
      </c>
      <c r="KJ56" s="9" t="str">
        <f t="shared" si="214"/>
        <v/>
      </c>
      <c r="KK56" s="252"/>
      <c r="KL56" s="252"/>
      <c r="KM56" s="8" t="s">
        <v>98</v>
      </c>
      <c r="KN56" s="256"/>
      <c r="KO56" s="256"/>
      <c r="KP56" s="164"/>
      <c r="KQ56" s="257"/>
      <c r="KR56" s="257"/>
      <c r="KS56" s="17"/>
      <c r="KT56" s="9" t="str">
        <f t="shared" si="215"/>
        <v/>
      </c>
      <c r="KU56" s="252"/>
      <c r="KV56" s="252"/>
      <c r="KW56" s="8" t="s">
        <v>98</v>
      </c>
      <c r="KX56" s="256"/>
      <c r="KY56" s="256"/>
      <c r="KZ56" s="164"/>
      <c r="LA56" s="257"/>
      <c r="LB56" s="257"/>
      <c r="LC56" s="19"/>
      <c r="LD56" s="201" t="s">
        <v>1226</v>
      </c>
      <c r="LE56" s="239" t="s">
        <v>99</v>
      </c>
      <c r="LF56" s="9" t="s">
        <v>2517</v>
      </c>
      <c r="LG56" s="238" t="str" cm="1">
        <f t="array" ref="LG56">IF(OR($I56="",$N56="")," ",_xlfn.IFS($AH56=""," ",$AG56=""," ",LL56=""," ",LL56=" "," ",AND($AH56&lt;&gt;"",$AH56&lt;&gt;" ",$AG56&lt;&gt;"",$AG56&lt;&gt;" ",LL56&lt;&gt;"",LL56&lt;&gt;" "),IF($AH56=$AG56,SUM(LL56,IF(OR(LK56="",LK56=" ",LJ56="Included"),0,LK56)),SUM(LL56,IF(OR(LK56="",LK56=" ",LJ56="Included"),0,LK56))/VLOOKUP(_xlfn.CONCAT($AH56,"/",$AG56),Currencies!$C$73:$D$955,2,FALSE))))</f>
        <v xml:space="preserve"> </v>
      </c>
      <c r="LH56" s="238"/>
      <c r="LI56" s="262"/>
      <c r="LJ56" s="379"/>
      <c r="LK56" s="333" t="s">
        <v>98</v>
      </c>
      <c r="LL56" s="380" t="s">
        <v>98</v>
      </c>
      <c r="LM56" s="25" t="str">
        <f>IFERROR(IF(OR($I56="",$N56=""),"",'Units of measurement'!$A$2),"")</f>
        <v>/container</v>
      </c>
      <c r="LN56" s="253"/>
      <c r="LO56" s="253"/>
      <c r="LP56" s="376"/>
      <c r="LQ56" s="170"/>
      <c r="LR56" s="170"/>
      <c r="LS56" s="381" t="s">
        <v>98</v>
      </c>
    </row>
    <row r="57" spans="1:331" ht="15" hidden="1" customHeight="1" x14ac:dyDescent="0.2">
      <c r="A57" s="46">
        <v>534</v>
      </c>
      <c r="B57" s="250">
        <f>ROW()</f>
        <v>57</v>
      </c>
      <c r="C57" s="41" t="s">
        <v>2536</v>
      </c>
      <c r="D57" s="47" t="s">
        <v>2524</v>
      </c>
      <c r="E57" s="41" t="s">
        <v>2526</v>
      </c>
      <c r="F57" s="55" t="s">
        <v>2286</v>
      </c>
      <c r="G57" s="42" t="s">
        <v>2508</v>
      </c>
      <c r="H57" s="43" t="s">
        <v>2514</v>
      </c>
      <c r="I57" s="353" t="s">
        <v>488</v>
      </c>
      <c r="J57" s="357" t="s">
        <v>3017</v>
      </c>
      <c r="K57" s="47" t="s">
        <v>2294</v>
      </c>
      <c r="L57" s="48" t="s">
        <v>2322</v>
      </c>
      <c r="M57" s="49" t="s">
        <v>2516</v>
      </c>
      <c r="N57" s="356" t="s">
        <v>1039</v>
      </c>
      <c r="O57" s="50" t="s">
        <v>2456</v>
      </c>
      <c r="P57" s="47" t="s">
        <v>2371</v>
      </c>
      <c r="Q57" s="48" t="s">
        <v>2419</v>
      </c>
      <c r="R57" s="51" t="s">
        <v>95</v>
      </c>
      <c r="S57" s="52">
        <v>12</v>
      </c>
      <c r="T57" s="53">
        <f>IFERROR(IF(OR(R57="",S57=""),"",('FCL (No min.)'!S57*VLOOKUP('FCL (No min.)'!R57,containertype_table[#All],2,FALSE))),"")</f>
        <v>12</v>
      </c>
      <c r="U57" s="56">
        <v>15000</v>
      </c>
      <c r="V57" s="55" t="s">
        <v>2497</v>
      </c>
      <c r="W57" s="248" t="s">
        <v>104</v>
      </c>
      <c r="X57" s="337" t="s">
        <v>104</v>
      </c>
      <c r="Y57" s="248"/>
      <c r="Z57" s="248"/>
      <c r="AA57" s="248"/>
      <c r="AB57" s="248"/>
      <c r="AC57" s="248"/>
      <c r="AD57" s="248"/>
      <c r="AE57" s="248"/>
      <c r="AF57" s="248"/>
      <c r="AG57" s="201" t="s">
        <v>99</v>
      </c>
      <c r="AH57" s="239" t="s">
        <v>99</v>
      </c>
      <c r="AI57" s="9" t="str">
        <f t="shared" si="195"/>
        <v>⚠</v>
      </c>
      <c r="AJ57" s="238" cm="1">
        <f t="array" ref="AJ57">IF(OR($I57="",$N57="")," ",_xlfn.IFS($AH57=""," ",$AG57=""," ",AO57=""," ",AO57=" "," ",AND($AH57&lt;&gt;"",$AH57&lt;&gt;" ",$AG57&lt;&gt;"",$AG57&lt;&gt;" ",AO57&lt;&gt;"",AO57&lt;&gt;" "),IF($AH57=$AG57,SUM(AO57,IF(OR(AN57="",AN57=" ",AM57="Included"),0,AN57)),VLOOKUP(_xlfn.CONCAT($AG57,"/",$AH57),Currencies!$C$73:$D$955,2,FALSE)*SUM(AO57,IF(OR(AN57="",AN57=" ",AM57="Included"),0,AN57)))))</f>
        <v>119</v>
      </c>
      <c r="AK57" s="238"/>
      <c r="AL57" s="262"/>
      <c r="AM57" s="331"/>
      <c r="AN57" s="333" t="s">
        <v>98</v>
      </c>
      <c r="AO57" s="332">
        <v>119</v>
      </c>
      <c r="AP57" s="25" t="str">
        <f>IFERROR(IF(OR($I57="",$N57=""),"",'Units of measurement'!$A$2),"")</f>
        <v>/container</v>
      </c>
      <c r="AQ57" s="253"/>
      <c r="AR57" s="253"/>
      <c r="AS57" s="17" t="s">
        <v>1271</v>
      </c>
      <c r="AT57" s="170"/>
      <c r="AU57" s="170"/>
      <c r="AV57" s="170">
        <v>3</v>
      </c>
      <c r="AW57" s="201" t="s">
        <v>99</v>
      </c>
      <c r="AX57" s="239" t="s">
        <v>99</v>
      </c>
      <c r="AY57" s="9" t="str">
        <f t="shared" si="196"/>
        <v>⚠</v>
      </c>
      <c r="AZ57" s="238" t="str" cm="1">
        <f t="array" ref="AZ57">IF(OR($I57="",$N57="")," ",_xlfn.IFS($AX57=""," ",$AW57=""," ",BC57=""," ",BC57=" "," ",AND($AX57&lt;&gt;"",$AX57&lt;&gt;" ",$AW57&lt;&gt;"",$AW57&lt;&gt;" ",BC57&lt;&gt;"",BC57&lt;&gt;" "),IF($AX57=$AW57,BC57,BC57/VLOOKUP(_xlfn.CONCAT($AX57,"/",$AW57),Currencies!$C$73:$D$955,2,FALSE))))</f>
        <v xml:space="preserve"> </v>
      </c>
      <c r="BA57" s="238"/>
      <c r="BB57" s="238"/>
      <c r="BC57" s="8" t="s">
        <v>98</v>
      </c>
      <c r="BD57" s="25" t="str">
        <f>IFERROR(IF(OR($I57="",$N57=""),"",'Units of measurement'!$A$2),"")</f>
        <v>/container</v>
      </c>
      <c r="BE57" s="9" t="str">
        <f t="shared" si="197"/>
        <v>⚠</v>
      </c>
      <c r="BF57" s="238" t="str" cm="1">
        <f t="array" ref="BF57">IF(OR($I57="",$N57="")," ",_xlfn.IFS($AX57=""," ",$AW57=""," ",BI57=""," ",BI57=" "," ",AND($AX57&lt;&gt;"",$AX57&lt;&gt;" ",$AW57&lt;&gt;"",$AW57&lt;&gt;" ",BI57&lt;&gt;"",BI57&lt;&gt;" "),IF($AX57=$AW57,BI57,BI57/VLOOKUP(_xlfn.CONCAT($AX57,"/",$AW57),Currencies!$C$73:$D$955,2,FALSE))))</f>
        <v xml:space="preserve"> </v>
      </c>
      <c r="BG57" s="238"/>
      <c r="BH57" s="238"/>
      <c r="BI57" s="8" t="s">
        <v>98</v>
      </c>
      <c r="BJ57" s="25" t="str">
        <f>IFERROR(IF(OR($I57="",$N57=""),"",'Units of measurement'!$A$2),"")</f>
        <v>/container</v>
      </c>
      <c r="BK57" s="9" t="str">
        <f t="shared" si="198"/>
        <v>⚠</v>
      </c>
      <c r="BL57" s="238" t="str" cm="1">
        <f t="array" ref="BL57">IF(OR($I57="",$N57="")," ",_xlfn.IFS($AX57=""," ",$AW57=""," ",BO57=""," ",BO57=" "," ",AND($AX57&lt;&gt;"",$AX57&lt;&gt;" ",$AW57&lt;&gt;"",$AW57&lt;&gt;" ",BO57&lt;&gt;"",BO57&lt;&gt;" "),IF($AX57=$AW57,BO57,BO57/VLOOKUP(_xlfn.CONCAT($AX57,"/",$AW57),Currencies!$C$73:$D$955,2,FALSE))))</f>
        <v xml:space="preserve"> </v>
      </c>
      <c r="BM57" s="238"/>
      <c r="BN57" s="238"/>
      <c r="BO57" s="8" t="s">
        <v>98</v>
      </c>
      <c r="BP57" s="25" t="str">
        <f>IFERROR(IF(OR($I57="",$N57=""),"",'Units of measurement'!$A$2),"")</f>
        <v>/container</v>
      </c>
      <c r="BQ57" s="9" t="str">
        <f t="shared" si="199"/>
        <v>✓</v>
      </c>
      <c r="BR57" s="238" cm="1">
        <f t="array" ref="BR57">IF(OR($I57="",$N57="")," ",_xlfn.IFS($AX57=""," ",$AW57=""," ",BU57=""," ",BU57=" "," ",AND($AX57&lt;&gt;"",$AX57&lt;&gt;" ",$AW57&lt;&gt;"",$AW57&lt;&gt;" ",BU57&lt;&gt;"",BU57&lt;&gt;" "),IF($AX57=$AW57,BU57,BU57/VLOOKUP(_xlfn.CONCAT($AX57,"/",$AW57),Currencies!$C$73:$D$955,2,FALSE))))</f>
        <v>35</v>
      </c>
      <c r="BS57" s="238"/>
      <c r="BT57" s="238"/>
      <c r="BU57" s="8">
        <v>35</v>
      </c>
      <c r="BV57" s="25" t="str">
        <f>IFERROR(IF(OR($I57="",$N57=""),"",'Units of measurement'!$A$2),"")</f>
        <v>/container</v>
      </c>
      <c r="BW57" s="9" t="str">
        <f t="shared" si="200"/>
        <v>⚠</v>
      </c>
      <c r="BX57" s="238" t="str" cm="1">
        <f t="array" ref="BX57">IF(OR($I57="",$N57="")," ",_xlfn.IFS($AX57=""," ",$AW57=""," ",CA57=""," ",CA57=" "," ",AND($AX57&lt;&gt;"",$AX57&lt;&gt;" ",$AW57&lt;&gt;"",$AW57&lt;&gt;" ",CA57&lt;&gt;"",CA57&lt;&gt;" "),IF($AX57=$AW57,CA57,CA57/VLOOKUP(_xlfn.CONCAT($AX57,"/",$AW57),Currencies!$C$73:$D$955,2,FALSE))))</f>
        <v xml:space="preserve"> </v>
      </c>
      <c r="BY57" s="238"/>
      <c r="BZ57" s="238"/>
      <c r="CA57" s="8" t="s">
        <v>98</v>
      </c>
      <c r="CB57" s="25" t="str">
        <f>IFERROR(IF(OR($I57="",$N57=""),"",'Units of measurement'!$A$2),"")</f>
        <v>/container</v>
      </c>
      <c r="CC57" s="9" t="str">
        <f t="shared" si="201"/>
        <v>✓</v>
      </c>
      <c r="CD57" s="238" cm="1">
        <f t="array" ref="CD57">IF(OR($I57="",$N57="")," ",_xlfn.IFS($AX57=""," ",$AW57=""," ",CG57=""," ",CG57=" "," ",AND($AX57&lt;&gt;"",$AX57&lt;&gt;" ",$AW57&lt;&gt;"",$AW57&lt;&gt;" ",CG57&lt;&gt;"",CG57&lt;&gt;" "),IF($AX57=$AW57,CG57,CG57/VLOOKUP(_xlfn.CONCAT($AX57,"/",$AW57),Currencies!$C$73:$D$955,2,FALSE))))</f>
        <v>25</v>
      </c>
      <c r="CE57" s="238"/>
      <c r="CF57" s="238"/>
      <c r="CG57" s="8">
        <v>25</v>
      </c>
      <c r="CH57" s="25" t="str">
        <f>IFERROR(IF(OR($I57="",$N57=""),"",'Units of measurement'!$A$2),"")</f>
        <v>/container</v>
      </c>
      <c r="CI57" s="9" t="str">
        <f t="shared" si="202"/>
        <v>⚠</v>
      </c>
      <c r="CJ57" s="238" t="str" cm="1">
        <f t="array" ref="CJ57">IF(OR($I57="",$N57="")," ",_xlfn.IFS($AX57=""," ",$AW57=""," ",CM57=""," ",CM57=" "," ",AND($AX57&lt;&gt;"",$AX57&lt;&gt;" ",$AW57&lt;&gt;"",$AW57&lt;&gt;" ",CM57&lt;&gt;"",CM57&lt;&gt;" "),IF($AX57=$AW57,CM57,CM57/VLOOKUP(_xlfn.CONCAT($AX57,"/",$AW57),Currencies!$C$73:$D$955,2,FALSE))))</f>
        <v xml:space="preserve"> </v>
      </c>
      <c r="CK57" s="238"/>
      <c r="CL57" s="238"/>
      <c r="CM57" s="8" t="s">
        <v>98</v>
      </c>
      <c r="CN57" s="25" t="str">
        <f>IFERROR(IF(OR($I57="",$N57=""),"",'Units of measurement'!$A$2),"")</f>
        <v>/container</v>
      </c>
      <c r="CO57" s="253"/>
      <c r="CP57" s="253"/>
      <c r="CQ57" s="194"/>
      <c r="CR57" s="9" t="str">
        <f t="shared" si="203"/>
        <v>⚠</v>
      </c>
      <c r="CS57" s="238" t="str" cm="1">
        <f t="array" ref="CS57">IF(OR($I57="",$N57="")," ",_xlfn.IFS($AX57=""," ",$AW57=""," ",CV57=""," ",CV57=" "," ",AND($AX57&lt;&gt;"",$AX57&lt;&gt;" ",$AW57&lt;&gt;"",$AW57&lt;&gt;" ",CV57&lt;&gt;"",CV57&lt;&gt;" "),IF($AX57=$AW57,CV57,CV57/VLOOKUP(_xlfn.CONCAT($AX57,"/",$AW57),Currencies!$C$73:$D$955,2,FALSE))))</f>
        <v xml:space="preserve"> </v>
      </c>
      <c r="CT57" s="238"/>
      <c r="CU57" s="238"/>
      <c r="CV57" s="8" t="s">
        <v>98</v>
      </c>
      <c r="CW57" s="25" t="str">
        <f>IFERROR(IF(OR($I57="",$N57=""),"",'Units of measurement'!$A$2),"")</f>
        <v>/container</v>
      </c>
      <c r="CX57" s="11" t="str">
        <f t="shared" si="204"/>
        <v>⚠</v>
      </c>
      <c r="CY57" s="254"/>
      <c r="CZ57" s="254"/>
      <c r="DA57" s="10" t="s">
        <v>98</v>
      </c>
      <c r="DB57" s="9" t="str">
        <f t="shared" si="205"/>
        <v/>
      </c>
      <c r="DC57" s="252"/>
      <c r="DD57" s="252"/>
      <c r="DE57" s="8" t="s">
        <v>98</v>
      </c>
      <c r="DF57" s="256"/>
      <c r="DG57" s="256"/>
      <c r="DH57" s="164"/>
      <c r="DI57" s="257"/>
      <c r="DJ57" s="257"/>
      <c r="DK57" s="17"/>
      <c r="DL57" s="9" t="str">
        <f t="shared" si="206"/>
        <v/>
      </c>
      <c r="DM57" s="252"/>
      <c r="DN57" s="252"/>
      <c r="DO57" s="8" t="s">
        <v>98</v>
      </c>
      <c r="DP57" s="256"/>
      <c r="DQ57" s="256"/>
      <c r="DR57" s="164"/>
      <c r="DS57" s="257"/>
      <c r="DT57" s="257"/>
      <c r="DU57" s="17"/>
      <c r="DV57" s="201" t="str">
        <f t="shared" si="207"/>
        <v>USD</v>
      </c>
      <c r="DW57" s="239" t="s">
        <v>99</v>
      </c>
      <c r="DX57" s="11" t="str">
        <f t="shared" si="216"/>
        <v>⚠</v>
      </c>
      <c r="DY57" s="254"/>
      <c r="DZ57" s="254"/>
      <c r="EA57" s="15"/>
      <c r="EB57" s="11" t="str">
        <f t="shared" si="217"/>
        <v>⚠</v>
      </c>
      <c r="EC57" s="254"/>
      <c r="ED57" s="254"/>
      <c r="EE57" s="16"/>
      <c r="EF57" s="9" t="str">
        <f t="shared" si="218"/>
        <v>⚠</v>
      </c>
      <c r="EG57" s="252"/>
      <c r="EH57" s="252"/>
      <c r="EI57" s="33"/>
      <c r="EJ57" s="33"/>
      <c r="EK57" s="33"/>
      <c r="EL57" s="33"/>
      <c r="EM57" s="14"/>
      <c r="EN57" s="14"/>
      <c r="EO57" s="35"/>
      <c r="EP57" s="11" t="str">
        <f t="shared" si="219"/>
        <v>⚠</v>
      </c>
      <c r="EQ57" s="254"/>
      <c r="ER57" s="254"/>
      <c r="ES57" s="12" t="s">
        <v>98</v>
      </c>
      <c r="ET57" s="199">
        <v>33</v>
      </c>
      <c r="EU57" s="9" t="str">
        <f t="shared" si="220"/>
        <v>⚠</v>
      </c>
      <c r="EV57" s="259"/>
      <c r="EW57" s="259"/>
      <c r="EX57" s="166" t="s">
        <v>98</v>
      </c>
      <c r="EY57" s="9" t="str">
        <f t="shared" si="221"/>
        <v>⚠</v>
      </c>
      <c r="EZ57" s="254"/>
      <c r="FA57" s="254"/>
      <c r="FB57" s="23"/>
      <c r="FC57" s="260"/>
      <c r="FD57" s="260"/>
      <c r="FE57" s="29"/>
      <c r="FF57" s="29"/>
      <c r="FG57" s="29"/>
      <c r="FH57" s="29"/>
      <c r="FI57" s="200" t="s">
        <v>100</v>
      </c>
      <c r="FJ57" s="9" t="str">
        <f t="shared" si="222"/>
        <v>⚠</v>
      </c>
      <c r="FK57" s="259"/>
      <c r="FL57" s="259"/>
      <c r="FM57" s="12" t="s">
        <v>98</v>
      </c>
      <c r="FN57" s="26" t="s">
        <v>98</v>
      </c>
      <c r="FO57" s="28" t="s">
        <v>98</v>
      </c>
      <c r="FP57" s="339" t="s">
        <v>98</v>
      </c>
      <c r="FQ57" s="339" t="s">
        <v>98</v>
      </c>
      <c r="FR57" s="9" t="str">
        <f t="shared" si="97"/>
        <v>⚠</v>
      </c>
      <c r="FS57" s="238" t="str" cm="1">
        <f t="array" ref="FS57">IF(OR($I57="",$N57="")," ",_xlfn.IFS($DW57=""," ",$DV57=""," ",FV57=""," ",FV57=" "," ",AND($DW57&lt;&gt;"",$DW57&lt;&gt;" ",$DV57&lt;&gt;"",$DV57&lt;&gt;" ",FV57&lt;&gt;"",FV57&lt;&gt;" "),IF($DW57=$DV57,FV57,FV57/VLOOKUP(_xlfn.CONCAT($DW57,"/",$DV57),Currencies!$C$73:$D$955,2,FALSE))))</f>
        <v xml:space="preserve"> </v>
      </c>
      <c r="FT57" s="238"/>
      <c r="FU57" s="238"/>
      <c r="FV57" s="8" t="s">
        <v>98</v>
      </c>
      <c r="FW57" s="25" t="s">
        <v>2549</v>
      </c>
      <c r="FX57" s="9" t="str">
        <f t="shared" si="223"/>
        <v>⚠</v>
      </c>
      <c r="FY57" s="259"/>
      <c r="FZ57" s="259"/>
      <c r="GA57" s="12" t="s">
        <v>98</v>
      </c>
      <c r="GB57" s="26" t="s">
        <v>98</v>
      </c>
      <c r="GC57" s="28" t="s">
        <v>98</v>
      </c>
      <c r="GD57" s="339">
        <v>11</v>
      </c>
      <c r="GE57" s="339">
        <v>3</v>
      </c>
      <c r="GF57" s="9" t="str">
        <f t="shared" si="103"/>
        <v>⚠</v>
      </c>
      <c r="GG57" s="238" t="str" cm="1">
        <f t="array" ref="GG57">IF(OR($I57="",$N57="")," ",_xlfn.IFS($DW57=""," ",$DV57=""," ",GJ57=""," ",GJ57=" "," ",AND($DW57&lt;&gt;"",$DW57&lt;&gt;" ",$DV57&lt;&gt;"",$DV57&lt;&gt;" ",GJ57&lt;&gt;"",GJ57&lt;&gt;" "),IF($DW57=$DV57,GJ57,GJ57/VLOOKUP(_xlfn.CONCAT($DW57,"/",$DV57),Currencies!$C$73:$D$955,2,FALSE))))</f>
        <v xml:space="preserve"> </v>
      </c>
      <c r="GH57" s="238"/>
      <c r="GI57" s="238"/>
      <c r="GJ57" s="8" t="s">
        <v>98</v>
      </c>
      <c r="GK57" s="25" t="s">
        <v>2549</v>
      </c>
      <c r="GL57" s="11" t="str">
        <f t="shared" si="224"/>
        <v>⚠</v>
      </c>
      <c r="GM57" s="238" t="str" cm="1">
        <f t="array" ref="GM57">IF(OR($I57="",$N57="")," ",_xlfn.IFS($DW57=""," ",$DV57=""," ",GP57=""," ",GP57=" "," ",AND($DW57&lt;&gt;"",$DW57&lt;&gt;" ",$DV57&lt;&gt;"",$DV57&lt;&gt;" ",GP57&lt;&gt;"",GP57&lt;&gt;" "),IF($DW57=$DV57,GP57,GP57/VLOOKUP(_xlfn.CONCAT($DW57,"/",$DV57),Currencies!$C$73:$D$955,2,FALSE))))</f>
        <v xml:space="preserve"> </v>
      </c>
      <c r="GN57" s="238"/>
      <c r="GO57" s="238"/>
      <c r="GP57" s="8" t="s">
        <v>98</v>
      </c>
      <c r="GQ57" s="25" t="str">
        <f>IFERROR(IF(OR($I57="",$N57=""),"",'Units of measurement'!$A$2),"")</f>
        <v>/container</v>
      </c>
      <c r="GR57" s="253"/>
      <c r="GS57" s="253"/>
      <c r="GT57" s="31" t="s">
        <v>98</v>
      </c>
      <c r="GU57" s="261"/>
      <c r="GV57" s="261"/>
      <c r="GW57" s="32" t="s">
        <v>98</v>
      </c>
      <c r="GX57" s="11" t="str">
        <f t="shared" si="225"/>
        <v>⚠</v>
      </c>
      <c r="GY57" s="238" t="str" cm="1">
        <f t="array" ref="GY57">IF(OR($I57="",$N57="")," ",_xlfn.IFS($DW57=""," ",$DV57=""," ",HE57=""," ",HE57=" "," ",AND($DW57&lt;&gt;"",$DW57&lt;&gt;" ",$DV57&lt;&gt;"",$DV57&lt;&gt;" ",HE57&lt;&gt;"",HE57&lt;&gt;" "),IF($DW57=$DV57,HE57,HE57/VLOOKUP(_xlfn.CONCAT($DW57,"/",$DV57),Currencies!$C$73:$D$955,2,FALSE))))</f>
        <v xml:space="preserve"> </v>
      </c>
      <c r="GZ57" s="262"/>
      <c r="HA57" s="262"/>
      <c r="HB57" s="15"/>
      <c r="HC57" s="15"/>
      <c r="HD57" s="15"/>
      <c r="HE57" s="8" t="s">
        <v>98</v>
      </c>
      <c r="HF57" s="255"/>
      <c r="HG57" s="255"/>
      <c r="HH57" s="25" t="str">
        <f>IFERROR(IF(OR($I57="",$N57=""),"",'Units of measurement'!$A$2),"")</f>
        <v>/container</v>
      </c>
      <c r="HI57" s="253"/>
      <c r="HJ57" s="253"/>
      <c r="HK57" s="31" t="str">
        <f t="shared" si="208"/>
        <v xml:space="preserve"> </v>
      </c>
      <c r="HL57" s="261"/>
      <c r="HM57" s="261"/>
      <c r="HN57" s="32" t="str">
        <f t="shared" si="209"/>
        <v xml:space="preserve"> </v>
      </c>
      <c r="HO57" s="11" t="str">
        <f t="shared" si="226"/>
        <v>⚠</v>
      </c>
      <c r="HP57" s="238" t="str" cm="1">
        <f t="array" ref="HP57">IF(OR($I57="",$N57="")," ",_xlfn.IFS($DW57=""," ",$DV57=""," ",HV57=""," ",HV57=" "," ",AND($DW57&lt;&gt;"",$DW57&lt;&gt;" ",$DV57&lt;&gt;"",$DV57&lt;&gt;" ",HV57&lt;&gt;"",HV57&lt;&gt;" "),IF($DW57=$DV57,HV57,HV57/VLOOKUP(_xlfn.CONCAT($DW57,"/",$DV57),Currencies!$C$73:$D$955,2,FALSE))))</f>
        <v xml:space="preserve"> </v>
      </c>
      <c r="HQ57" s="262"/>
      <c r="HR57" s="262"/>
      <c r="HS57" s="15"/>
      <c r="HT57" s="15"/>
      <c r="HU57" s="15"/>
      <c r="HV57" s="8" t="s">
        <v>98</v>
      </c>
      <c r="HW57" s="255"/>
      <c r="HX57" s="255"/>
      <c r="HY57" s="25" t="str">
        <f>IFERROR(IF(OR($I57="",$N57=""),"",'Units of measurement'!$A$2),"")</f>
        <v>/container</v>
      </c>
      <c r="HZ57" s="253"/>
      <c r="IA57" s="253"/>
      <c r="IB57" s="31" t="str">
        <f t="shared" si="210"/>
        <v xml:space="preserve"> </v>
      </c>
      <c r="IC57" s="261"/>
      <c r="ID57" s="261"/>
      <c r="IE57" s="32" t="str">
        <f t="shared" si="211"/>
        <v xml:space="preserve"> </v>
      </c>
      <c r="IF57" s="9" t="str">
        <f t="shared" si="212"/>
        <v/>
      </c>
      <c r="IG57" s="252"/>
      <c r="IH57" s="252"/>
      <c r="II57" s="8" t="s">
        <v>98</v>
      </c>
      <c r="IJ57" s="256"/>
      <c r="IK57" s="256"/>
      <c r="IL57" s="164"/>
      <c r="IM57" s="257"/>
      <c r="IN57" s="257"/>
      <c r="IO57" s="17"/>
      <c r="IP57" s="9" t="str">
        <f t="shared" si="213"/>
        <v/>
      </c>
      <c r="IQ57" s="252"/>
      <c r="IR57" s="252"/>
      <c r="IS57" s="8" t="s">
        <v>98</v>
      </c>
      <c r="IT57" s="256"/>
      <c r="IU57" s="256"/>
      <c r="IV57" s="164"/>
      <c r="IW57" s="257"/>
      <c r="IX57" s="257"/>
      <c r="IY57" s="19"/>
      <c r="IZ57" s="201" t="s">
        <v>1041</v>
      </c>
      <c r="JA57" s="239" t="s">
        <v>99</v>
      </c>
      <c r="JB57" s="9" t="str">
        <f t="shared" si="227"/>
        <v>⚠</v>
      </c>
      <c r="JC57" s="238" t="str" cm="1">
        <f t="array" ref="JC57">IF(OR($I57="",$N57="")," ",_xlfn.IFS($JA57=""," ",$IZ57=""," ",JF57=""," ",JF57=" "," ",AND($JA57&lt;&gt;"",$JA57&lt;&gt;" ",$IZ57&lt;&gt;"",$IZ57&lt;&gt;" ",JF57&lt;&gt;"",JF57&lt;&gt;" "),IF($JA57=$IZ57,JF57,JF57/VLOOKUP(_xlfn.CONCAT($JA57,"/",$IZ57),Currencies!$C$73:$D$955,2,FALSE))))</f>
        <v xml:space="preserve"> </v>
      </c>
      <c r="JD57" s="238"/>
      <c r="JE57" s="238"/>
      <c r="JF57" s="8" t="s">
        <v>98</v>
      </c>
      <c r="JG57" s="25" t="str">
        <f>IFERROR(IF(OR($I57="",$N57=""),"",'Units of measurement'!$A$2),"")</f>
        <v>/container</v>
      </c>
      <c r="JH57" s="9" t="s">
        <v>2517</v>
      </c>
      <c r="JI57" s="238" t="str" cm="1">
        <f t="array" ref="JI57">IF(OR($I57="",$N57="")," ",_xlfn.IFS($JA57=""," ",$IZ57=""," ",JL57=""," ",JL57=" "," ",AND($JA57&lt;&gt;"",$JA57&lt;&gt;" ",$IZ57&lt;&gt;"",$IZ57&lt;&gt;" ",JL57&lt;&gt;"",JL57&lt;&gt;" "),IF($JA57=$IZ57,JL57,JL57/VLOOKUP(_xlfn.CONCAT($JA57,"/",$IZ57),Currencies!$C$73:$D$955,2,FALSE))))</f>
        <v xml:space="preserve"> </v>
      </c>
      <c r="JJ57" s="238"/>
      <c r="JK57" s="238"/>
      <c r="JL57" s="372" t="s">
        <v>98</v>
      </c>
      <c r="JM57" s="25" t="str">
        <f>IFERROR(IF(OR($I57="",$N57=""),"",'Units of measurement'!$A$2),"")</f>
        <v>/container</v>
      </c>
      <c r="JN57" s="9" t="s">
        <v>2517</v>
      </c>
      <c r="JO57" s="238" t="str" cm="1">
        <f t="array" ref="JO57">IF(OR($I57="",$N57="")," ",_xlfn.IFS($JA57=""," ",$IZ57=""," ",JR57=""," ",JR57=" "," ",AND($JA57&lt;&gt;"",$JA57&lt;&gt;" ",$IZ57&lt;&gt;"",$IZ57&lt;&gt;" ",JR57&lt;&gt;"",JR57&lt;&gt;" "),IF($JA57=$IZ57,JR57,JR57/VLOOKUP(_xlfn.CONCAT($JA57,"/",$IZ57),Currencies!$C$73:$D$955,2,FALSE))))</f>
        <v xml:space="preserve"> </v>
      </c>
      <c r="JP57" s="238"/>
      <c r="JQ57" s="238"/>
      <c r="JR57" s="372" t="s">
        <v>98</v>
      </c>
      <c r="JS57" s="25" t="str">
        <f>IFERROR(IF(OR($I57="",$N57=""),"",'Units of measurement'!$A$2),"")</f>
        <v>/container</v>
      </c>
      <c r="JT57" s="9" t="s">
        <v>2517</v>
      </c>
      <c r="JU57" s="238" t="str" cm="1">
        <f t="array" ref="JU57">IF(OR($I57="",$N57="")," ",_xlfn.IFS($JA57=""," ",$IZ57=""," ",JX57=""," ",JX57=" "," ",AND($JA57&lt;&gt;"",$JA57&lt;&gt;" ",$IZ57&lt;&gt;"",$IZ57&lt;&gt;" ",JX57&lt;&gt;"",JX57&lt;&gt;" "),IF($JA57=$IZ57,JX57,JX57/VLOOKUP(_xlfn.CONCAT($JA57,"/",$IZ57),Currencies!$C$73:$D$955,2,FALSE))))</f>
        <v xml:space="preserve"> </v>
      </c>
      <c r="JV57" s="238"/>
      <c r="JW57" s="238"/>
      <c r="JX57" s="372" t="s">
        <v>98</v>
      </c>
      <c r="JY57" s="25" t="str">
        <f>IFERROR(IF(OR($I57="",$N57=""),"",'Units of measurement'!$A$2),"")</f>
        <v>/container</v>
      </c>
      <c r="JZ57" s="9" t="s">
        <v>2517</v>
      </c>
      <c r="KA57" s="238" t="str" cm="1">
        <f t="array" ref="KA57">IF(OR($I57="",$N57="")," ",_xlfn.IFS($JA57=""," ",$IZ57=""," ",KD57=""," ",KD57=" "," ",AND($JA57&lt;&gt;"",$JA57&lt;&gt;" ",$IZ57&lt;&gt;"",$IZ57&lt;&gt;" ",KD57&lt;&gt;"",KD57&lt;&gt;" "),IF($JA57=$IZ57,KD57,KD57/VLOOKUP(_xlfn.CONCAT($JA57,"/",$IZ57),Currencies!$C$73:$D$955,2,FALSE))))</f>
        <v xml:space="preserve"> </v>
      </c>
      <c r="KB57" s="238"/>
      <c r="KC57" s="238"/>
      <c r="KD57" s="372" t="s">
        <v>98</v>
      </c>
      <c r="KE57" s="25" t="str">
        <f>IFERROR(IF(OR($I57="",$N57=""),"",'Units of measurement'!$A$2),"")</f>
        <v>/container</v>
      </c>
      <c r="KF57" s="11" t="s">
        <v>2517</v>
      </c>
      <c r="KG57" s="254"/>
      <c r="KH57" s="254"/>
      <c r="KI57" s="378" t="s">
        <v>98</v>
      </c>
      <c r="KJ57" s="9" t="str">
        <f t="shared" si="214"/>
        <v/>
      </c>
      <c r="KK57" s="252"/>
      <c r="KL57" s="252"/>
      <c r="KM57" s="8" t="s">
        <v>98</v>
      </c>
      <c r="KN57" s="256"/>
      <c r="KO57" s="256"/>
      <c r="KP57" s="164"/>
      <c r="KQ57" s="257"/>
      <c r="KR57" s="257"/>
      <c r="KS57" s="17"/>
      <c r="KT57" s="9" t="str">
        <f t="shared" si="215"/>
        <v/>
      </c>
      <c r="KU57" s="252"/>
      <c r="KV57" s="252"/>
      <c r="KW57" s="8" t="s">
        <v>98</v>
      </c>
      <c r="KX57" s="256"/>
      <c r="KY57" s="256"/>
      <c r="KZ57" s="164"/>
      <c r="LA57" s="257"/>
      <c r="LB57" s="257"/>
      <c r="LC57" s="19"/>
      <c r="LD57" s="201" t="s">
        <v>1041</v>
      </c>
      <c r="LE57" s="239" t="s">
        <v>99</v>
      </c>
      <c r="LF57" s="9" t="s">
        <v>2517</v>
      </c>
      <c r="LG57" s="238" t="str" cm="1">
        <f t="array" ref="LG57">IF(OR($I57="",$N57="")," ",_xlfn.IFS($AH57=""," ",$AG57=""," ",LL57=""," ",LL57=" "," ",AND($AH57&lt;&gt;"",$AH57&lt;&gt;" ",$AG57&lt;&gt;"",$AG57&lt;&gt;" ",LL57&lt;&gt;"",LL57&lt;&gt;" "),IF($AH57=$AG57,SUM(LL57,IF(OR(LK57="",LK57=" ",LJ57="Included"),0,LK57)),SUM(LL57,IF(OR(LK57="",LK57=" ",LJ57="Included"),0,LK57))/VLOOKUP(_xlfn.CONCAT($AH57,"/",$AG57),Currencies!$C$73:$D$955,2,FALSE))))</f>
        <v xml:space="preserve"> </v>
      </c>
      <c r="LH57" s="238"/>
      <c r="LI57" s="262"/>
      <c r="LJ57" s="379"/>
      <c r="LK57" s="333" t="s">
        <v>98</v>
      </c>
      <c r="LL57" s="380" t="s">
        <v>98</v>
      </c>
      <c r="LM57" s="25" t="str">
        <f>IFERROR(IF(OR($I57="",$N57=""),"",'Units of measurement'!$A$2),"")</f>
        <v>/container</v>
      </c>
      <c r="LN57" s="253"/>
      <c r="LO57" s="253"/>
      <c r="LP57" s="376"/>
      <c r="LQ57" s="170"/>
      <c r="LR57" s="170"/>
      <c r="LS57" s="381" t="s">
        <v>98</v>
      </c>
    </row>
    <row r="58" spans="1:331" ht="15" hidden="1" customHeight="1" x14ac:dyDescent="0.2">
      <c r="A58" s="46">
        <v>115</v>
      </c>
      <c r="B58" s="250">
        <f>ROW()</f>
        <v>58</v>
      </c>
      <c r="C58" s="41" t="s">
        <v>2536</v>
      </c>
      <c r="D58" s="47" t="s">
        <v>2524</v>
      </c>
      <c r="E58" s="41" t="s">
        <v>2540</v>
      </c>
      <c r="F58" s="55" t="s">
        <v>2286</v>
      </c>
      <c r="G58" s="42" t="s">
        <v>2508</v>
      </c>
      <c r="H58" s="43" t="s">
        <v>2514</v>
      </c>
      <c r="I58" s="353" t="s">
        <v>488</v>
      </c>
      <c r="J58" s="357" t="s">
        <v>3018</v>
      </c>
      <c r="K58" s="47" t="s">
        <v>2295</v>
      </c>
      <c r="L58" s="48" t="s">
        <v>2323</v>
      </c>
      <c r="M58" s="49" t="s">
        <v>2515</v>
      </c>
      <c r="N58" s="356" t="s">
        <v>185</v>
      </c>
      <c r="O58" s="50" t="s">
        <v>2476</v>
      </c>
      <c r="P58" s="47" t="s">
        <v>2372</v>
      </c>
      <c r="Q58" s="48" t="s">
        <v>2420</v>
      </c>
      <c r="R58" s="51" t="s">
        <v>2208</v>
      </c>
      <c r="S58" s="52">
        <v>2</v>
      </c>
      <c r="T58" s="53">
        <f>IFERROR(IF(OR(R58="",S58=""),"",('FCL (No min.)'!S58*VLOOKUP('FCL (No min.)'!R58,containertype_table[#All],2,FALSE))),"")</f>
        <v>2</v>
      </c>
      <c r="U58" s="56">
        <v>10000</v>
      </c>
      <c r="V58" s="55" t="s">
        <v>2497</v>
      </c>
      <c r="W58" s="248" t="s">
        <v>2503</v>
      </c>
      <c r="X58" s="337" t="s">
        <v>104</v>
      </c>
      <c r="Y58" s="248"/>
      <c r="Z58" s="248"/>
      <c r="AA58" s="248"/>
      <c r="AB58" s="248"/>
      <c r="AC58" s="248"/>
      <c r="AD58" s="248"/>
      <c r="AE58" s="248"/>
      <c r="AF58" s="248"/>
      <c r="AG58" s="201" t="s">
        <v>99</v>
      </c>
      <c r="AH58" s="239" t="s">
        <v>99</v>
      </c>
      <c r="AI58" s="9" t="str">
        <f t="shared" si="195"/>
        <v>✓</v>
      </c>
      <c r="AJ58" s="238" cm="1">
        <f t="array" ref="AJ58">IF(OR($I58="",$N58="")," ",_xlfn.IFS($AH58=""," ",$AG58=""," ",AO58=""," ",AO58=" "," ",AND($AH58&lt;&gt;"",$AH58&lt;&gt;" ",$AG58&lt;&gt;"",$AG58&lt;&gt;" ",AO58&lt;&gt;"",AO58&lt;&gt;" "),IF($AH58=$AG58,SUM(AO58,IF(OR(AN58="",AN58=" ",AM58="Included"),0,AN58)),VLOOKUP(_xlfn.CONCAT($AG58,"/",$AH58),Currencies!$C$73:$D$955,2,FALSE)*SUM(AO58,IF(OR(AN58="",AN58=" ",AM58="Included"),0,AN58)))))</f>
        <v>119</v>
      </c>
      <c r="AK58" s="238"/>
      <c r="AL58" s="262"/>
      <c r="AM58" s="331" t="s">
        <v>2552</v>
      </c>
      <c r="AN58" s="333" t="s">
        <v>98</v>
      </c>
      <c r="AO58" s="332">
        <v>119</v>
      </c>
      <c r="AP58" s="25" t="str">
        <f>IFERROR(IF(OR($I58="",$N58=""),"",'Units of measurement'!$A$2),"")</f>
        <v>/container</v>
      </c>
      <c r="AQ58" s="253"/>
      <c r="AR58" s="253"/>
      <c r="AS58" s="17" t="s">
        <v>1269</v>
      </c>
      <c r="AT58" s="170"/>
      <c r="AU58" s="170"/>
      <c r="AV58" s="170">
        <v>5</v>
      </c>
      <c r="AW58" s="201" t="s">
        <v>99</v>
      </c>
      <c r="AX58" s="239" t="s">
        <v>99</v>
      </c>
      <c r="AY58" s="9" t="str">
        <f t="shared" si="196"/>
        <v>⚠</v>
      </c>
      <c r="AZ58" s="238" t="str" cm="1">
        <f t="array" ref="AZ58">IF(OR($I58="",$N58="")," ",_xlfn.IFS($AX58=""," ",$AW58=""," ",BC58=""," ",BC58=" "," ",AND($AX58&lt;&gt;"",$AX58&lt;&gt;" ",$AW58&lt;&gt;"",$AW58&lt;&gt;" ",BC58&lt;&gt;"",BC58&lt;&gt;" "),IF($AX58=$AW58,BC58,BC58/VLOOKUP(_xlfn.CONCAT($AX58,"/",$AW58),Currencies!$C$73:$D$955,2,FALSE))))</f>
        <v xml:space="preserve"> </v>
      </c>
      <c r="BA58" s="238"/>
      <c r="BB58" s="238"/>
      <c r="BC58" s="8" t="s">
        <v>98</v>
      </c>
      <c r="BD58" s="25" t="str">
        <f>IFERROR(IF(OR($I58="",$N58=""),"",'Units of measurement'!$A$2),"")</f>
        <v>/container</v>
      </c>
      <c r="BE58" s="9" t="str">
        <f t="shared" si="197"/>
        <v>⚠</v>
      </c>
      <c r="BF58" s="238" t="str" cm="1">
        <f t="array" ref="BF58">IF(OR($I58="",$N58="")," ",_xlfn.IFS($AX58=""," ",$AW58=""," ",BI58=""," ",BI58=" "," ",AND($AX58&lt;&gt;"",$AX58&lt;&gt;" ",$AW58&lt;&gt;"",$AW58&lt;&gt;" ",BI58&lt;&gt;"",BI58&lt;&gt;" "),IF($AX58=$AW58,BI58,BI58/VLOOKUP(_xlfn.CONCAT($AX58,"/",$AW58),Currencies!$C$73:$D$955,2,FALSE))))</f>
        <v xml:space="preserve"> </v>
      </c>
      <c r="BG58" s="238"/>
      <c r="BH58" s="238"/>
      <c r="BI58" s="8" t="s">
        <v>98</v>
      </c>
      <c r="BJ58" s="25" t="str">
        <f>IFERROR(IF(OR($I58="",$N58=""),"",'Units of measurement'!$A$2),"")</f>
        <v>/container</v>
      </c>
      <c r="BK58" s="9" t="str">
        <f t="shared" si="198"/>
        <v>⚠</v>
      </c>
      <c r="BL58" s="238" t="str" cm="1">
        <f t="array" ref="BL58">IF(OR($I58="",$N58="")," ",_xlfn.IFS($AX58=""," ",$AW58=""," ",BO58=""," ",BO58=" "," ",AND($AX58&lt;&gt;"",$AX58&lt;&gt;" ",$AW58&lt;&gt;"",$AW58&lt;&gt;" ",BO58&lt;&gt;"",BO58&lt;&gt;" "),IF($AX58=$AW58,BO58,BO58/VLOOKUP(_xlfn.CONCAT($AX58,"/",$AW58),Currencies!$C$73:$D$955,2,FALSE))))</f>
        <v xml:space="preserve"> </v>
      </c>
      <c r="BM58" s="238"/>
      <c r="BN58" s="238"/>
      <c r="BO58" s="8" t="s">
        <v>98</v>
      </c>
      <c r="BP58" s="25" t="str">
        <f>IFERROR(IF(OR($I58="",$N58=""),"",'Units of measurement'!$A$2),"")</f>
        <v>/container</v>
      </c>
      <c r="BQ58" s="9" t="str">
        <f t="shared" si="199"/>
        <v>✓</v>
      </c>
      <c r="BR58" s="238" cm="1">
        <f t="array" ref="BR58">IF(OR($I58="",$N58="")," ",_xlfn.IFS($AX58=""," ",$AW58=""," ",BU58=""," ",BU58=" "," ",AND($AX58&lt;&gt;"",$AX58&lt;&gt;" ",$AW58&lt;&gt;"",$AW58&lt;&gt;" ",BU58&lt;&gt;"",BU58&lt;&gt;" "),IF($AX58=$AW58,BU58,BU58/VLOOKUP(_xlfn.CONCAT($AX58,"/",$AW58),Currencies!$C$73:$D$955,2,FALSE))))</f>
        <v>35</v>
      </c>
      <c r="BS58" s="238"/>
      <c r="BT58" s="238"/>
      <c r="BU58" s="8">
        <v>35</v>
      </c>
      <c r="BV58" s="25" t="str">
        <f>IFERROR(IF(OR($I58="",$N58=""),"",'Units of measurement'!$A$2),"")</f>
        <v>/container</v>
      </c>
      <c r="BW58" s="9" t="str">
        <f t="shared" si="200"/>
        <v>⚠</v>
      </c>
      <c r="BX58" s="238" t="str" cm="1">
        <f t="array" ref="BX58">IF(OR($I58="",$N58="")," ",_xlfn.IFS($AX58=""," ",$AW58=""," ",CA58=""," ",CA58=" "," ",AND($AX58&lt;&gt;"",$AX58&lt;&gt;" ",$AW58&lt;&gt;"",$AW58&lt;&gt;" ",CA58&lt;&gt;"",CA58&lt;&gt;" "),IF($AX58=$AW58,CA58,CA58/VLOOKUP(_xlfn.CONCAT($AX58,"/",$AW58),Currencies!$C$73:$D$955,2,FALSE))))</f>
        <v xml:space="preserve"> </v>
      </c>
      <c r="BY58" s="238"/>
      <c r="BZ58" s="238"/>
      <c r="CA58" s="8" t="s">
        <v>98</v>
      </c>
      <c r="CB58" s="25" t="str">
        <f>IFERROR(IF(OR($I58="",$N58=""),"",'Units of measurement'!$A$2),"")</f>
        <v>/container</v>
      </c>
      <c r="CC58" s="9" t="str">
        <f t="shared" si="201"/>
        <v>✓</v>
      </c>
      <c r="CD58" s="238" cm="1">
        <f t="array" ref="CD58">IF(OR($I58="",$N58="")," ",_xlfn.IFS($AX58=""," ",$AW58=""," ",CG58=""," ",CG58=" "," ",AND($AX58&lt;&gt;"",$AX58&lt;&gt;" ",$AW58&lt;&gt;"",$AW58&lt;&gt;" ",CG58&lt;&gt;"",CG58&lt;&gt;" "),IF($AX58=$AW58,CG58,CG58/VLOOKUP(_xlfn.CONCAT($AX58,"/",$AW58),Currencies!$C$73:$D$955,2,FALSE))))</f>
        <v>25</v>
      </c>
      <c r="CE58" s="238"/>
      <c r="CF58" s="238"/>
      <c r="CG58" s="8">
        <v>25</v>
      </c>
      <c r="CH58" s="25" t="str">
        <f>IFERROR(IF(OR($I58="",$N58=""),"",'Units of measurement'!$A$2),"")</f>
        <v>/container</v>
      </c>
      <c r="CI58" s="9" t="str">
        <f t="shared" si="202"/>
        <v>⚠</v>
      </c>
      <c r="CJ58" s="238" t="str" cm="1">
        <f t="array" ref="CJ58">IF(OR($I58="",$N58="")," ",_xlfn.IFS($AX58=""," ",$AW58=""," ",CM58=""," ",CM58=" "," ",AND($AX58&lt;&gt;"",$AX58&lt;&gt;" ",$AW58&lt;&gt;"",$AW58&lt;&gt;" ",CM58&lt;&gt;"",CM58&lt;&gt;" "),IF($AX58=$AW58,CM58,CM58/VLOOKUP(_xlfn.CONCAT($AX58,"/",$AW58),Currencies!$C$73:$D$955,2,FALSE))))</f>
        <v xml:space="preserve"> </v>
      </c>
      <c r="CK58" s="238"/>
      <c r="CL58" s="238"/>
      <c r="CM58" s="8" t="s">
        <v>98</v>
      </c>
      <c r="CN58" s="25" t="str">
        <f>IFERROR(IF(OR($I58="",$N58=""),"",'Units of measurement'!$A$2),"")</f>
        <v>/container</v>
      </c>
      <c r="CO58" s="253"/>
      <c r="CP58" s="253"/>
      <c r="CQ58" s="194"/>
      <c r="CR58" s="9" t="str">
        <f t="shared" si="203"/>
        <v>⚠</v>
      </c>
      <c r="CS58" s="238" t="str" cm="1">
        <f t="array" ref="CS58">IF(OR($I58="",$N58="")," ",_xlfn.IFS($AX58=""," ",$AW58=""," ",CV58=""," ",CV58=" "," ",AND($AX58&lt;&gt;"",$AX58&lt;&gt;" ",$AW58&lt;&gt;"",$AW58&lt;&gt;" ",CV58&lt;&gt;"",CV58&lt;&gt;" "),IF($AX58=$AW58,CV58,CV58/VLOOKUP(_xlfn.CONCAT($AX58,"/",$AW58),Currencies!$C$73:$D$955,2,FALSE))))</f>
        <v xml:space="preserve"> </v>
      </c>
      <c r="CT58" s="238"/>
      <c r="CU58" s="238"/>
      <c r="CV58" s="8" t="s">
        <v>98</v>
      </c>
      <c r="CW58" s="25" t="str">
        <f>IFERROR(IF(OR($I58="",$N58=""),"",'Units of measurement'!$A$2),"")</f>
        <v>/container</v>
      </c>
      <c r="CX58" s="11" t="str">
        <f t="shared" si="204"/>
        <v>⚠</v>
      </c>
      <c r="CY58" s="254"/>
      <c r="CZ58" s="254"/>
      <c r="DA58" s="10" t="s">
        <v>98</v>
      </c>
      <c r="DB58" s="9" t="str">
        <f t="shared" si="205"/>
        <v/>
      </c>
      <c r="DC58" s="252"/>
      <c r="DD58" s="252"/>
      <c r="DE58" s="8" t="s">
        <v>98</v>
      </c>
      <c r="DF58" s="256"/>
      <c r="DG58" s="256"/>
      <c r="DH58" s="164"/>
      <c r="DI58" s="257"/>
      <c r="DJ58" s="257"/>
      <c r="DK58" s="17"/>
      <c r="DL58" s="9" t="str">
        <f t="shared" si="206"/>
        <v/>
      </c>
      <c r="DM58" s="252"/>
      <c r="DN58" s="252"/>
      <c r="DO58" s="8" t="s">
        <v>98</v>
      </c>
      <c r="DP58" s="256"/>
      <c r="DQ58" s="256"/>
      <c r="DR58" s="164"/>
      <c r="DS58" s="257"/>
      <c r="DT58" s="257"/>
      <c r="DU58" s="17"/>
      <c r="DV58" s="201" t="str">
        <f t="shared" si="207"/>
        <v>USD</v>
      </c>
      <c r="DW58" s="239" t="s">
        <v>99</v>
      </c>
      <c r="DX58" s="11" t="str">
        <f t="shared" si="216"/>
        <v>⚠</v>
      </c>
      <c r="DY58" s="254"/>
      <c r="DZ58" s="254"/>
      <c r="EA58" s="15"/>
      <c r="EB58" s="11" t="str">
        <f t="shared" si="217"/>
        <v>⚠</v>
      </c>
      <c r="EC58" s="254"/>
      <c r="ED58" s="254"/>
      <c r="EE58" s="16"/>
      <c r="EF58" s="9" t="str">
        <f t="shared" si="218"/>
        <v>⚠</v>
      </c>
      <c r="EG58" s="252"/>
      <c r="EH58" s="252"/>
      <c r="EI58" s="33"/>
      <c r="EJ58" s="33"/>
      <c r="EK58" s="33"/>
      <c r="EL58" s="33"/>
      <c r="EM58" s="14"/>
      <c r="EN58" s="14"/>
      <c r="EO58" s="35"/>
      <c r="EP58" s="11" t="str">
        <f t="shared" si="219"/>
        <v>⚠</v>
      </c>
      <c r="EQ58" s="254"/>
      <c r="ER58" s="254"/>
      <c r="ES58" s="12" t="s">
        <v>98</v>
      </c>
      <c r="ET58" s="199">
        <v>48</v>
      </c>
      <c r="EU58" s="9" t="str">
        <f t="shared" si="220"/>
        <v>⚠</v>
      </c>
      <c r="EV58" s="259"/>
      <c r="EW58" s="259"/>
      <c r="EX58" s="166" t="s">
        <v>98</v>
      </c>
      <c r="EY58" s="9" t="str">
        <f t="shared" si="221"/>
        <v>⚠</v>
      </c>
      <c r="EZ58" s="254"/>
      <c r="FA58" s="254"/>
      <c r="FB58" s="23"/>
      <c r="FC58" s="260"/>
      <c r="FD58" s="260"/>
      <c r="FE58" s="29"/>
      <c r="FF58" s="29"/>
      <c r="FG58" s="29"/>
      <c r="FH58" s="29"/>
      <c r="FI58" s="200" t="s">
        <v>100</v>
      </c>
      <c r="FJ58" s="9" t="str">
        <f t="shared" si="222"/>
        <v>⚠</v>
      </c>
      <c r="FK58" s="259"/>
      <c r="FL58" s="259"/>
      <c r="FM58" s="12" t="s">
        <v>98</v>
      </c>
      <c r="FN58" s="26" t="s">
        <v>98</v>
      </c>
      <c r="FO58" s="28" t="s">
        <v>98</v>
      </c>
      <c r="FP58" s="339" t="s">
        <v>98</v>
      </c>
      <c r="FQ58" s="339" t="s">
        <v>98</v>
      </c>
      <c r="FR58" s="9" t="str">
        <f t="shared" si="97"/>
        <v>⚠</v>
      </c>
      <c r="FS58" s="238" t="str" cm="1">
        <f t="array" ref="FS58">IF(OR($I58="",$N58="")," ",_xlfn.IFS($DW58=""," ",$DV58=""," ",FV58=""," ",FV58=" "," ",AND($DW58&lt;&gt;"",$DW58&lt;&gt;" ",$DV58&lt;&gt;"",$DV58&lt;&gt;" ",FV58&lt;&gt;"",FV58&lt;&gt;" "),IF($DW58=$DV58,FV58,FV58/VLOOKUP(_xlfn.CONCAT($DW58,"/",$DV58),Currencies!$C$73:$D$955,2,FALSE))))</f>
        <v xml:space="preserve"> </v>
      </c>
      <c r="FT58" s="238"/>
      <c r="FU58" s="238"/>
      <c r="FV58" s="8" t="s">
        <v>98</v>
      </c>
      <c r="FW58" s="25" t="s">
        <v>2549</v>
      </c>
      <c r="FX58" s="9" t="str">
        <f t="shared" si="223"/>
        <v>⚠</v>
      </c>
      <c r="FY58" s="259"/>
      <c r="FZ58" s="259"/>
      <c r="GA58" s="12" t="s">
        <v>98</v>
      </c>
      <c r="GB58" s="26" t="s">
        <v>98</v>
      </c>
      <c r="GC58" s="28" t="s">
        <v>98</v>
      </c>
      <c r="GD58" s="339">
        <v>10</v>
      </c>
      <c r="GE58" s="339">
        <v>7</v>
      </c>
      <c r="GF58" s="9" t="str">
        <f t="shared" si="103"/>
        <v>⚠</v>
      </c>
      <c r="GG58" s="238" t="str" cm="1">
        <f t="array" ref="GG58">IF(OR($I58="",$N58="")," ",_xlfn.IFS($DW58=""," ",$DV58=""," ",GJ58=""," ",GJ58=" "," ",AND($DW58&lt;&gt;"",$DW58&lt;&gt;" ",$DV58&lt;&gt;"",$DV58&lt;&gt;" ",GJ58&lt;&gt;"",GJ58&lt;&gt;" "),IF($DW58=$DV58,GJ58,GJ58/VLOOKUP(_xlfn.CONCAT($DW58,"/",$DV58),Currencies!$C$73:$D$955,2,FALSE))))</f>
        <v xml:space="preserve"> </v>
      </c>
      <c r="GH58" s="238"/>
      <c r="GI58" s="238"/>
      <c r="GJ58" s="8" t="s">
        <v>98</v>
      </c>
      <c r="GK58" s="25" t="s">
        <v>2549</v>
      </c>
      <c r="GL58" s="11" t="str">
        <f t="shared" si="224"/>
        <v>⚠</v>
      </c>
      <c r="GM58" s="238" t="str" cm="1">
        <f t="array" ref="GM58">IF(OR($I58="",$N58="")," ",_xlfn.IFS($DW58=""," ",$DV58=""," ",GP58=""," ",GP58=" "," ",AND($DW58&lt;&gt;"",$DW58&lt;&gt;" ",$DV58&lt;&gt;"",$DV58&lt;&gt;" ",GP58&lt;&gt;"",GP58&lt;&gt;" "),IF($DW58=$DV58,GP58,GP58/VLOOKUP(_xlfn.CONCAT($DW58,"/",$DV58),Currencies!$C$73:$D$955,2,FALSE))))</f>
        <v xml:space="preserve"> </v>
      </c>
      <c r="GN58" s="238"/>
      <c r="GO58" s="238"/>
      <c r="GP58" s="8" t="s">
        <v>98</v>
      </c>
      <c r="GQ58" s="25" t="str">
        <f>IFERROR(IF(OR($I58="",$N58=""),"",'Units of measurement'!$A$2),"")</f>
        <v>/container</v>
      </c>
      <c r="GR58" s="253"/>
      <c r="GS58" s="253"/>
      <c r="GT58" s="31" t="s">
        <v>98</v>
      </c>
      <c r="GU58" s="261"/>
      <c r="GV58" s="261"/>
      <c r="GW58" s="32" t="s">
        <v>98</v>
      </c>
      <c r="GX58" s="11" t="str">
        <f t="shared" si="225"/>
        <v>⚠</v>
      </c>
      <c r="GY58" s="238" t="str" cm="1">
        <f t="array" ref="GY58">IF(OR($I58="",$N58="")," ",_xlfn.IFS($DW58=""," ",$DV58=""," ",HE58=""," ",HE58=" "," ",AND($DW58&lt;&gt;"",$DW58&lt;&gt;" ",$DV58&lt;&gt;"",$DV58&lt;&gt;" ",HE58&lt;&gt;"",HE58&lt;&gt;" "),IF($DW58=$DV58,HE58,HE58/VLOOKUP(_xlfn.CONCAT($DW58,"/",$DV58),Currencies!$C$73:$D$955,2,FALSE))))</f>
        <v xml:space="preserve"> </v>
      </c>
      <c r="GZ58" s="262"/>
      <c r="HA58" s="262"/>
      <c r="HB58" s="15"/>
      <c r="HC58" s="15"/>
      <c r="HD58" s="15"/>
      <c r="HE58" s="8" t="s">
        <v>98</v>
      </c>
      <c r="HF58" s="255"/>
      <c r="HG58" s="255"/>
      <c r="HH58" s="25" t="str">
        <f>IFERROR(IF(OR($I58="",$N58=""),"",'Units of measurement'!$A$2),"")</f>
        <v>/container</v>
      </c>
      <c r="HI58" s="253"/>
      <c r="HJ58" s="253"/>
      <c r="HK58" s="31" t="str">
        <f t="shared" si="208"/>
        <v xml:space="preserve"> </v>
      </c>
      <c r="HL58" s="261"/>
      <c r="HM58" s="261"/>
      <c r="HN58" s="32" t="str">
        <f t="shared" si="209"/>
        <v xml:space="preserve"> </v>
      </c>
      <c r="HO58" s="11" t="str">
        <f t="shared" si="226"/>
        <v>⚠</v>
      </c>
      <c r="HP58" s="238" t="str" cm="1">
        <f t="array" ref="HP58">IF(OR($I58="",$N58="")," ",_xlfn.IFS($DW58=""," ",$DV58=""," ",HV58=""," ",HV58=" "," ",AND($DW58&lt;&gt;"",$DW58&lt;&gt;" ",$DV58&lt;&gt;"",$DV58&lt;&gt;" ",HV58&lt;&gt;"",HV58&lt;&gt;" "),IF($DW58=$DV58,HV58,HV58/VLOOKUP(_xlfn.CONCAT($DW58,"/",$DV58),Currencies!$C$73:$D$955,2,FALSE))))</f>
        <v xml:space="preserve"> </v>
      </c>
      <c r="HQ58" s="262"/>
      <c r="HR58" s="262"/>
      <c r="HS58" s="15"/>
      <c r="HT58" s="15"/>
      <c r="HU58" s="15"/>
      <c r="HV58" s="8" t="s">
        <v>98</v>
      </c>
      <c r="HW58" s="255"/>
      <c r="HX58" s="255"/>
      <c r="HY58" s="25" t="str">
        <f>IFERROR(IF(OR($I58="",$N58=""),"",'Units of measurement'!$A$2),"")</f>
        <v>/container</v>
      </c>
      <c r="HZ58" s="253"/>
      <c r="IA58" s="253"/>
      <c r="IB58" s="31" t="str">
        <f t="shared" si="210"/>
        <v xml:space="preserve"> </v>
      </c>
      <c r="IC58" s="261"/>
      <c r="ID58" s="261"/>
      <c r="IE58" s="32" t="str">
        <f t="shared" si="211"/>
        <v xml:space="preserve"> </v>
      </c>
      <c r="IF58" s="9" t="str">
        <f t="shared" si="212"/>
        <v/>
      </c>
      <c r="IG58" s="252"/>
      <c r="IH58" s="252"/>
      <c r="II58" s="8" t="s">
        <v>98</v>
      </c>
      <c r="IJ58" s="256"/>
      <c r="IK58" s="256"/>
      <c r="IL58" s="164"/>
      <c r="IM58" s="257"/>
      <c r="IN58" s="257"/>
      <c r="IO58" s="17"/>
      <c r="IP58" s="9" t="str">
        <f t="shared" si="213"/>
        <v/>
      </c>
      <c r="IQ58" s="252"/>
      <c r="IR58" s="252"/>
      <c r="IS58" s="8" t="s">
        <v>98</v>
      </c>
      <c r="IT58" s="256"/>
      <c r="IU58" s="256"/>
      <c r="IV58" s="164"/>
      <c r="IW58" s="257"/>
      <c r="IX58" s="257"/>
      <c r="IY58" s="19"/>
      <c r="IZ58" s="201" t="s">
        <v>188</v>
      </c>
      <c r="JA58" s="239" t="s">
        <v>99</v>
      </c>
      <c r="JB58" s="9" t="str">
        <f t="shared" si="227"/>
        <v>⚠</v>
      </c>
      <c r="JC58" s="238" t="str" cm="1">
        <f t="array" ref="JC58">IF(OR($I58="",$N58="")," ",_xlfn.IFS($JA58=""," ",$IZ58=""," ",JF58=""," ",JF58=" "," ",AND($JA58&lt;&gt;"",$JA58&lt;&gt;" ",$IZ58&lt;&gt;"",$IZ58&lt;&gt;" ",JF58&lt;&gt;"",JF58&lt;&gt;" "),IF($JA58=$IZ58,JF58,JF58/VLOOKUP(_xlfn.CONCAT($JA58,"/",$IZ58),Currencies!$C$73:$D$955,2,FALSE))))</f>
        <v xml:space="preserve"> </v>
      </c>
      <c r="JD58" s="238"/>
      <c r="JE58" s="238"/>
      <c r="JF58" s="8" t="s">
        <v>98</v>
      </c>
      <c r="JG58" s="25" t="str">
        <f>IFERROR(IF(OR($I58="",$N58=""),"",'Units of measurement'!$A$2),"")</f>
        <v>/container</v>
      </c>
      <c r="JH58" s="9" t="s">
        <v>2517</v>
      </c>
      <c r="JI58" s="238" t="str" cm="1">
        <f t="array" ref="JI58">IF(OR($I58="",$N58="")," ",_xlfn.IFS($JA58=""," ",$IZ58=""," ",JL58=""," ",JL58=" "," ",AND($JA58&lt;&gt;"",$JA58&lt;&gt;" ",$IZ58&lt;&gt;"",$IZ58&lt;&gt;" ",JL58&lt;&gt;"",JL58&lt;&gt;" "),IF($JA58=$IZ58,JL58,JL58/VLOOKUP(_xlfn.CONCAT($JA58,"/",$IZ58),Currencies!$C$73:$D$955,2,FALSE))))</f>
        <v xml:space="preserve"> </v>
      </c>
      <c r="JJ58" s="238"/>
      <c r="JK58" s="238"/>
      <c r="JL58" s="372" t="s">
        <v>98</v>
      </c>
      <c r="JM58" s="25" t="str">
        <f>IFERROR(IF(OR($I58="",$N58=""),"",'Units of measurement'!$A$2),"")</f>
        <v>/container</v>
      </c>
      <c r="JN58" s="9" t="s">
        <v>2517</v>
      </c>
      <c r="JO58" s="238" t="str" cm="1">
        <f t="array" ref="JO58">IF(OR($I58="",$N58="")," ",_xlfn.IFS($JA58=""," ",$IZ58=""," ",JR58=""," ",JR58=" "," ",AND($JA58&lt;&gt;"",$JA58&lt;&gt;" ",$IZ58&lt;&gt;"",$IZ58&lt;&gt;" ",JR58&lt;&gt;"",JR58&lt;&gt;" "),IF($JA58=$IZ58,JR58,JR58/VLOOKUP(_xlfn.CONCAT($JA58,"/",$IZ58),Currencies!$C$73:$D$955,2,FALSE))))</f>
        <v xml:space="preserve"> </v>
      </c>
      <c r="JP58" s="238"/>
      <c r="JQ58" s="238"/>
      <c r="JR58" s="372" t="s">
        <v>98</v>
      </c>
      <c r="JS58" s="25" t="str">
        <f>IFERROR(IF(OR($I58="",$N58=""),"",'Units of measurement'!$A$2),"")</f>
        <v>/container</v>
      </c>
      <c r="JT58" s="9" t="s">
        <v>2517</v>
      </c>
      <c r="JU58" s="238" t="str" cm="1">
        <f t="array" ref="JU58">IF(OR($I58="",$N58="")," ",_xlfn.IFS($JA58=""," ",$IZ58=""," ",JX58=""," ",JX58=" "," ",AND($JA58&lt;&gt;"",$JA58&lt;&gt;" ",$IZ58&lt;&gt;"",$IZ58&lt;&gt;" ",JX58&lt;&gt;"",JX58&lt;&gt;" "),IF($JA58=$IZ58,JX58,JX58/VLOOKUP(_xlfn.CONCAT($JA58,"/",$IZ58),Currencies!$C$73:$D$955,2,FALSE))))</f>
        <v xml:space="preserve"> </v>
      </c>
      <c r="JV58" s="238"/>
      <c r="JW58" s="238"/>
      <c r="JX58" s="372" t="s">
        <v>98</v>
      </c>
      <c r="JY58" s="25" t="str">
        <f>IFERROR(IF(OR($I58="",$N58=""),"",'Units of measurement'!$A$2),"")</f>
        <v>/container</v>
      </c>
      <c r="JZ58" s="9" t="s">
        <v>2517</v>
      </c>
      <c r="KA58" s="238" t="str" cm="1">
        <f t="array" ref="KA58">IF(OR($I58="",$N58="")," ",_xlfn.IFS($JA58=""," ",$IZ58=""," ",KD58=""," ",KD58=" "," ",AND($JA58&lt;&gt;"",$JA58&lt;&gt;" ",$IZ58&lt;&gt;"",$IZ58&lt;&gt;" ",KD58&lt;&gt;"",KD58&lt;&gt;" "),IF($JA58=$IZ58,KD58,KD58/VLOOKUP(_xlfn.CONCAT($JA58,"/",$IZ58),Currencies!$C$73:$D$955,2,FALSE))))</f>
        <v xml:space="preserve"> </v>
      </c>
      <c r="KB58" s="238"/>
      <c r="KC58" s="238"/>
      <c r="KD58" s="372" t="s">
        <v>98</v>
      </c>
      <c r="KE58" s="25" t="str">
        <f>IFERROR(IF(OR($I58="",$N58=""),"",'Units of measurement'!$A$2),"")</f>
        <v>/container</v>
      </c>
      <c r="KF58" s="11" t="s">
        <v>2517</v>
      </c>
      <c r="KG58" s="254"/>
      <c r="KH58" s="254"/>
      <c r="KI58" s="378" t="s">
        <v>98</v>
      </c>
      <c r="KJ58" s="9" t="str">
        <f t="shared" si="214"/>
        <v/>
      </c>
      <c r="KK58" s="252"/>
      <c r="KL58" s="252"/>
      <c r="KM58" s="8" t="s">
        <v>98</v>
      </c>
      <c r="KN58" s="256"/>
      <c r="KO58" s="256"/>
      <c r="KP58" s="164"/>
      <c r="KQ58" s="257"/>
      <c r="KR58" s="257"/>
      <c r="KS58" s="17"/>
      <c r="KT58" s="9" t="str">
        <f t="shared" si="215"/>
        <v/>
      </c>
      <c r="KU58" s="252"/>
      <c r="KV58" s="252"/>
      <c r="KW58" s="8" t="s">
        <v>98</v>
      </c>
      <c r="KX58" s="256"/>
      <c r="KY58" s="256"/>
      <c r="KZ58" s="164"/>
      <c r="LA58" s="257"/>
      <c r="LB58" s="257"/>
      <c r="LC58" s="19"/>
      <c r="LD58" s="201" t="s">
        <v>188</v>
      </c>
      <c r="LE58" s="239" t="s">
        <v>99</v>
      </c>
      <c r="LF58" s="9" t="s">
        <v>2517</v>
      </c>
      <c r="LG58" s="238" t="str" cm="1">
        <f t="array" ref="LG58">IF(OR($I58="",$N58="")," ",_xlfn.IFS($AH58=""," ",$AG58=""," ",LL58=""," ",LL58=" "," ",AND($AH58&lt;&gt;"",$AH58&lt;&gt;" ",$AG58&lt;&gt;"",$AG58&lt;&gt;" ",LL58&lt;&gt;"",LL58&lt;&gt;" "),IF($AH58=$AG58,SUM(LL58,IF(OR(LK58="",LK58=" ",LJ58="Included"),0,LK58)),SUM(LL58,IF(OR(LK58="",LK58=" ",LJ58="Included"),0,LK58))/VLOOKUP(_xlfn.CONCAT($AH58,"/",$AG58),Currencies!$C$73:$D$955,2,FALSE))))</f>
        <v xml:space="preserve"> </v>
      </c>
      <c r="LH58" s="238"/>
      <c r="LI58" s="262"/>
      <c r="LJ58" s="379"/>
      <c r="LK58" s="333" t="s">
        <v>98</v>
      </c>
      <c r="LL58" s="380" t="s">
        <v>98</v>
      </c>
      <c r="LM58" s="25" t="str">
        <f>IFERROR(IF(OR($I58="",$N58=""),"",'Units of measurement'!$A$2),"")</f>
        <v>/container</v>
      </c>
      <c r="LN58" s="253"/>
      <c r="LO58" s="253"/>
      <c r="LP58" s="376"/>
      <c r="LQ58" s="170"/>
      <c r="LR58" s="170"/>
      <c r="LS58" s="381" t="s">
        <v>98</v>
      </c>
    </row>
    <row r="59" spans="1:331" ht="15" hidden="1" customHeight="1" x14ac:dyDescent="0.2">
      <c r="A59" s="46">
        <v>1725</v>
      </c>
      <c r="B59" s="250">
        <f>ROW()</f>
        <v>59</v>
      </c>
      <c r="C59" s="41" t="s">
        <v>2536</v>
      </c>
      <c r="D59" s="47" t="s">
        <v>2524</v>
      </c>
      <c r="E59" s="48" t="s">
        <v>2525</v>
      </c>
      <c r="F59" s="55" t="s">
        <v>2286</v>
      </c>
      <c r="G59" s="42" t="s">
        <v>2508</v>
      </c>
      <c r="H59" s="43" t="s">
        <v>2514</v>
      </c>
      <c r="I59" s="353" t="s">
        <v>488</v>
      </c>
      <c r="J59" s="357" t="s">
        <v>3018</v>
      </c>
      <c r="K59" s="47" t="s">
        <v>2295</v>
      </c>
      <c r="L59" s="48" t="s">
        <v>2323</v>
      </c>
      <c r="M59" s="49" t="s">
        <v>2516</v>
      </c>
      <c r="N59" s="356" t="s">
        <v>208</v>
      </c>
      <c r="O59" s="50" t="s">
        <v>2477</v>
      </c>
      <c r="P59" s="47" t="s">
        <v>207</v>
      </c>
      <c r="Q59" s="48" t="s">
        <v>104</v>
      </c>
      <c r="R59" s="51" t="s">
        <v>2208</v>
      </c>
      <c r="S59" s="52">
        <v>1</v>
      </c>
      <c r="T59" s="53">
        <f>IFERROR(IF(OR(R59="",S59=""),"",('FCL (No min.)'!S59*VLOOKUP('FCL (No min.)'!R59,containertype_table[#All],2,FALSE))),"")</f>
        <v>1</v>
      </c>
      <c r="U59" s="56">
        <v>10000</v>
      </c>
      <c r="V59" s="55" t="s">
        <v>2497</v>
      </c>
      <c r="W59" s="248" t="s">
        <v>2503</v>
      </c>
      <c r="X59" s="337" t="s">
        <v>104</v>
      </c>
      <c r="Y59" s="248"/>
      <c r="Z59" s="248"/>
      <c r="AA59" s="248"/>
      <c r="AB59" s="248"/>
      <c r="AC59" s="248"/>
      <c r="AD59" s="248"/>
      <c r="AE59" s="248"/>
      <c r="AF59" s="248"/>
      <c r="AG59" s="201" t="s">
        <v>99</v>
      </c>
      <c r="AH59" s="239" t="s">
        <v>99</v>
      </c>
      <c r="AI59" s="9" t="str">
        <f t="shared" si="195"/>
        <v>✓</v>
      </c>
      <c r="AJ59" s="238" cm="1">
        <f t="array" ref="AJ59">IF(OR($I59="",$N59="")," ",_xlfn.IFS($AH59=""," ",$AG59=""," ",AO59=""," ",AO59=" "," ",AND($AH59&lt;&gt;"",$AH59&lt;&gt;" ",$AG59&lt;&gt;"",$AG59&lt;&gt;" ",AO59&lt;&gt;"",AO59&lt;&gt;" "),IF($AH59=$AG59,SUM(AO59,IF(OR(AN59="",AN59=" ",AM59="Included"),0,AN59)),VLOOKUP(_xlfn.CONCAT($AG59,"/",$AH59),Currencies!$C$73:$D$955,2,FALSE)*SUM(AO59,IF(OR(AN59="",AN59=" ",AM59="Included"),0,AN59)))))</f>
        <v>119</v>
      </c>
      <c r="AK59" s="238"/>
      <c r="AL59" s="262"/>
      <c r="AM59" s="331" t="s">
        <v>2552</v>
      </c>
      <c r="AN59" s="333" t="s">
        <v>98</v>
      </c>
      <c r="AO59" s="332">
        <v>119</v>
      </c>
      <c r="AP59" s="25" t="str">
        <f>IFERROR(IF(OR($I59="",$N59=""),"",'Units of measurement'!$A$2),"")</f>
        <v>/container</v>
      </c>
      <c r="AQ59" s="253"/>
      <c r="AR59" s="253"/>
      <c r="AS59" s="17" t="s">
        <v>1269</v>
      </c>
      <c r="AT59" s="170"/>
      <c r="AU59" s="170"/>
      <c r="AV59" s="170">
        <v>5</v>
      </c>
      <c r="AW59" s="201" t="s">
        <v>99</v>
      </c>
      <c r="AX59" s="239" t="s">
        <v>99</v>
      </c>
      <c r="AY59" s="9" t="str">
        <f t="shared" si="196"/>
        <v>⚠</v>
      </c>
      <c r="AZ59" s="238" t="str" cm="1">
        <f t="array" ref="AZ59">IF(OR($I59="",$N59="")," ",_xlfn.IFS($AX59=""," ",$AW59=""," ",BC59=""," ",BC59=" "," ",AND($AX59&lt;&gt;"",$AX59&lt;&gt;" ",$AW59&lt;&gt;"",$AW59&lt;&gt;" ",BC59&lt;&gt;"",BC59&lt;&gt;" "),IF($AX59=$AW59,BC59,BC59/VLOOKUP(_xlfn.CONCAT($AX59,"/",$AW59),Currencies!$C$73:$D$955,2,FALSE))))</f>
        <v xml:space="preserve"> </v>
      </c>
      <c r="BA59" s="238"/>
      <c r="BB59" s="238"/>
      <c r="BC59" s="8" t="s">
        <v>98</v>
      </c>
      <c r="BD59" s="25" t="str">
        <f>IFERROR(IF(OR($I59="",$N59=""),"",'Units of measurement'!$A$2),"")</f>
        <v>/container</v>
      </c>
      <c r="BE59" s="9" t="str">
        <f t="shared" si="197"/>
        <v>⚠</v>
      </c>
      <c r="BF59" s="238" t="str" cm="1">
        <f t="array" ref="BF59">IF(OR($I59="",$N59="")," ",_xlfn.IFS($AX59=""," ",$AW59=""," ",BI59=""," ",BI59=" "," ",AND($AX59&lt;&gt;"",$AX59&lt;&gt;" ",$AW59&lt;&gt;"",$AW59&lt;&gt;" ",BI59&lt;&gt;"",BI59&lt;&gt;" "),IF($AX59=$AW59,BI59,BI59/VLOOKUP(_xlfn.CONCAT($AX59,"/",$AW59),Currencies!$C$73:$D$955,2,FALSE))))</f>
        <v xml:space="preserve"> </v>
      </c>
      <c r="BG59" s="238"/>
      <c r="BH59" s="238"/>
      <c r="BI59" s="8" t="s">
        <v>98</v>
      </c>
      <c r="BJ59" s="25" t="str">
        <f>IFERROR(IF(OR($I59="",$N59=""),"",'Units of measurement'!$A$2),"")</f>
        <v>/container</v>
      </c>
      <c r="BK59" s="9" t="str">
        <f t="shared" si="198"/>
        <v>⚠</v>
      </c>
      <c r="BL59" s="238" t="str" cm="1">
        <f t="array" ref="BL59">IF(OR($I59="",$N59="")," ",_xlfn.IFS($AX59=""," ",$AW59=""," ",BO59=""," ",BO59=" "," ",AND($AX59&lt;&gt;"",$AX59&lt;&gt;" ",$AW59&lt;&gt;"",$AW59&lt;&gt;" ",BO59&lt;&gt;"",BO59&lt;&gt;" "),IF($AX59=$AW59,BO59,BO59/VLOOKUP(_xlfn.CONCAT($AX59,"/",$AW59),Currencies!$C$73:$D$955,2,FALSE))))</f>
        <v xml:space="preserve"> </v>
      </c>
      <c r="BM59" s="238"/>
      <c r="BN59" s="238"/>
      <c r="BO59" s="8" t="s">
        <v>98</v>
      </c>
      <c r="BP59" s="25" t="str">
        <f>IFERROR(IF(OR($I59="",$N59=""),"",'Units of measurement'!$A$2),"")</f>
        <v>/container</v>
      </c>
      <c r="BQ59" s="9" t="str">
        <f t="shared" si="199"/>
        <v>✓</v>
      </c>
      <c r="BR59" s="238" cm="1">
        <f t="array" ref="BR59">IF(OR($I59="",$N59="")," ",_xlfn.IFS($AX59=""," ",$AW59=""," ",BU59=""," ",BU59=" "," ",AND($AX59&lt;&gt;"",$AX59&lt;&gt;" ",$AW59&lt;&gt;"",$AW59&lt;&gt;" ",BU59&lt;&gt;"",BU59&lt;&gt;" "),IF($AX59=$AW59,BU59,BU59/VLOOKUP(_xlfn.CONCAT($AX59,"/",$AW59),Currencies!$C$73:$D$955,2,FALSE))))</f>
        <v>35</v>
      </c>
      <c r="BS59" s="238"/>
      <c r="BT59" s="238"/>
      <c r="BU59" s="8">
        <v>35</v>
      </c>
      <c r="BV59" s="25" t="str">
        <f>IFERROR(IF(OR($I59="",$N59=""),"",'Units of measurement'!$A$2),"")</f>
        <v>/container</v>
      </c>
      <c r="BW59" s="9" t="str">
        <f t="shared" si="200"/>
        <v>⚠</v>
      </c>
      <c r="BX59" s="238" t="str" cm="1">
        <f t="array" ref="BX59">IF(OR($I59="",$N59="")," ",_xlfn.IFS($AX59=""," ",$AW59=""," ",CA59=""," ",CA59=" "," ",AND($AX59&lt;&gt;"",$AX59&lt;&gt;" ",$AW59&lt;&gt;"",$AW59&lt;&gt;" ",CA59&lt;&gt;"",CA59&lt;&gt;" "),IF($AX59=$AW59,CA59,CA59/VLOOKUP(_xlfn.CONCAT($AX59,"/",$AW59),Currencies!$C$73:$D$955,2,FALSE))))</f>
        <v xml:space="preserve"> </v>
      </c>
      <c r="BY59" s="238"/>
      <c r="BZ59" s="238"/>
      <c r="CA59" s="8" t="s">
        <v>98</v>
      </c>
      <c r="CB59" s="25" t="str">
        <f>IFERROR(IF(OR($I59="",$N59=""),"",'Units of measurement'!$A$2),"")</f>
        <v>/container</v>
      </c>
      <c r="CC59" s="9" t="str">
        <f t="shared" si="201"/>
        <v>✓</v>
      </c>
      <c r="CD59" s="238" cm="1">
        <f t="array" ref="CD59">IF(OR($I59="",$N59="")," ",_xlfn.IFS($AX59=""," ",$AW59=""," ",CG59=""," ",CG59=" "," ",AND($AX59&lt;&gt;"",$AX59&lt;&gt;" ",$AW59&lt;&gt;"",$AW59&lt;&gt;" ",CG59&lt;&gt;"",CG59&lt;&gt;" "),IF($AX59=$AW59,CG59,CG59/VLOOKUP(_xlfn.CONCAT($AX59,"/",$AW59),Currencies!$C$73:$D$955,2,FALSE))))</f>
        <v>25</v>
      </c>
      <c r="CE59" s="238"/>
      <c r="CF59" s="238"/>
      <c r="CG59" s="8">
        <v>25</v>
      </c>
      <c r="CH59" s="25" t="str">
        <f>IFERROR(IF(OR($I59="",$N59=""),"",'Units of measurement'!$A$2),"")</f>
        <v>/container</v>
      </c>
      <c r="CI59" s="9" t="str">
        <f t="shared" si="202"/>
        <v>⚠</v>
      </c>
      <c r="CJ59" s="238" t="str" cm="1">
        <f t="array" ref="CJ59">IF(OR($I59="",$N59="")," ",_xlfn.IFS($AX59=""," ",$AW59=""," ",CM59=""," ",CM59=" "," ",AND($AX59&lt;&gt;"",$AX59&lt;&gt;" ",$AW59&lt;&gt;"",$AW59&lt;&gt;" ",CM59&lt;&gt;"",CM59&lt;&gt;" "),IF($AX59=$AW59,CM59,CM59/VLOOKUP(_xlfn.CONCAT($AX59,"/",$AW59),Currencies!$C$73:$D$955,2,FALSE))))</f>
        <v xml:space="preserve"> </v>
      </c>
      <c r="CK59" s="238"/>
      <c r="CL59" s="238"/>
      <c r="CM59" s="8" t="s">
        <v>98</v>
      </c>
      <c r="CN59" s="25" t="str">
        <f>IFERROR(IF(OR($I59="",$N59=""),"",'Units of measurement'!$A$2),"")</f>
        <v>/container</v>
      </c>
      <c r="CO59" s="253"/>
      <c r="CP59" s="253"/>
      <c r="CQ59" s="194"/>
      <c r="CR59" s="9" t="str">
        <f t="shared" si="203"/>
        <v>⚠</v>
      </c>
      <c r="CS59" s="238" t="str" cm="1">
        <f t="array" ref="CS59">IF(OR($I59="",$N59="")," ",_xlfn.IFS($AX59=""," ",$AW59=""," ",CV59=""," ",CV59=" "," ",AND($AX59&lt;&gt;"",$AX59&lt;&gt;" ",$AW59&lt;&gt;"",$AW59&lt;&gt;" ",CV59&lt;&gt;"",CV59&lt;&gt;" "),IF($AX59=$AW59,CV59,CV59/VLOOKUP(_xlfn.CONCAT($AX59,"/",$AW59),Currencies!$C$73:$D$955,2,FALSE))))</f>
        <v xml:space="preserve"> </v>
      </c>
      <c r="CT59" s="238"/>
      <c r="CU59" s="238"/>
      <c r="CV59" s="8" t="s">
        <v>98</v>
      </c>
      <c r="CW59" s="25" t="str">
        <f>IFERROR(IF(OR($I59="",$N59=""),"",'Units of measurement'!$A$2),"")</f>
        <v>/container</v>
      </c>
      <c r="CX59" s="11" t="str">
        <f t="shared" si="204"/>
        <v>⚠</v>
      </c>
      <c r="CY59" s="254"/>
      <c r="CZ59" s="254"/>
      <c r="DA59" s="10" t="s">
        <v>98</v>
      </c>
      <c r="DB59" s="9" t="str">
        <f t="shared" si="205"/>
        <v/>
      </c>
      <c r="DC59" s="252"/>
      <c r="DD59" s="252"/>
      <c r="DE59" s="8" t="s">
        <v>98</v>
      </c>
      <c r="DF59" s="256"/>
      <c r="DG59" s="256"/>
      <c r="DH59" s="164"/>
      <c r="DI59" s="257"/>
      <c r="DJ59" s="257"/>
      <c r="DK59" s="17"/>
      <c r="DL59" s="9" t="str">
        <f t="shared" si="206"/>
        <v/>
      </c>
      <c r="DM59" s="252"/>
      <c r="DN59" s="252"/>
      <c r="DO59" s="8" t="s">
        <v>98</v>
      </c>
      <c r="DP59" s="256"/>
      <c r="DQ59" s="256"/>
      <c r="DR59" s="164"/>
      <c r="DS59" s="257"/>
      <c r="DT59" s="257"/>
      <c r="DU59" s="17"/>
      <c r="DV59" s="201" t="str">
        <f t="shared" si="207"/>
        <v>USD</v>
      </c>
      <c r="DW59" s="239" t="s">
        <v>99</v>
      </c>
      <c r="DX59" s="11" t="str">
        <f t="shared" si="216"/>
        <v>⚠</v>
      </c>
      <c r="DY59" s="254"/>
      <c r="DZ59" s="254"/>
      <c r="EA59" s="15"/>
      <c r="EB59" s="11" t="str">
        <f t="shared" si="217"/>
        <v>⚠</v>
      </c>
      <c r="EC59" s="254"/>
      <c r="ED59" s="254"/>
      <c r="EE59" s="16"/>
      <c r="EF59" s="9" t="str">
        <f t="shared" si="218"/>
        <v>⚠</v>
      </c>
      <c r="EG59" s="252"/>
      <c r="EH59" s="252"/>
      <c r="EI59" s="33"/>
      <c r="EJ59" s="33"/>
      <c r="EK59" s="33"/>
      <c r="EL59" s="33"/>
      <c r="EM59" s="14"/>
      <c r="EN59" s="14"/>
      <c r="EO59" s="35"/>
      <c r="EP59" s="11" t="str">
        <f t="shared" si="219"/>
        <v>⚠</v>
      </c>
      <c r="EQ59" s="254"/>
      <c r="ER59" s="254"/>
      <c r="ES59" s="12" t="s">
        <v>98</v>
      </c>
      <c r="ET59" s="199" t="s">
        <v>98</v>
      </c>
      <c r="EU59" s="9" t="str">
        <f t="shared" si="220"/>
        <v>⚠</v>
      </c>
      <c r="EV59" s="259"/>
      <c r="EW59" s="259"/>
      <c r="EX59" s="166" t="s">
        <v>98</v>
      </c>
      <c r="EY59" s="9" t="str">
        <f t="shared" si="221"/>
        <v>⚠</v>
      </c>
      <c r="EZ59" s="254"/>
      <c r="FA59" s="254"/>
      <c r="FB59" s="23"/>
      <c r="FC59" s="260"/>
      <c r="FD59" s="260"/>
      <c r="FE59" s="29"/>
      <c r="FF59" s="29"/>
      <c r="FG59" s="29"/>
      <c r="FH59" s="29"/>
      <c r="FI59" s="200" t="s">
        <v>100</v>
      </c>
      <c r="FJ59" s="9" t="str">
        <f t="shared" si="222"/>
        <v>⚠</v>
      </c>
      <c r="FK59" s="259"/>
      <c r="FL59" s="259"/>
      <c r="FM59" s="12" t="s">
        <v>98</v>
      </c>
      <c r="FN59" s="26" t="s">
        <v>98</v>
      </c>
      <c r="FO59" s="28" t="s">
        <v>98</v>
      </c>
      <c r="FP59" s="339" t="s">
        <v>98</v>
      </c>
      <c r="FQ59" s="339" t="s">
        <v>98</v>
      </c>
      <c r="FR59" s="9" t="str">
        <f t="shared" si="97"/>
        <v>⚠</v>
      </c>
      <c r="FS59" s="238" t="str" cm="1">
        <f t="array" ref="FS59">IF(OR($I59="",$N59="")," ",_xlfn.IFS($DW59=""," ",$DV59=""," ",FV59=""," ",FV59=" "," ",AND($DW59&lt;&gt;"",$DW59&lt;&gt;" ",$DV59&lt;&gt;"",$DV59&lt;&gt;" ",FV59&lt;&gt;"",FV59&lt;&gt;" "),IF($DW59=$DV59,FV59,FV59/VLOOKUP(_xlfn.CONCAT($DW59,"/",$DV59),Currencies!$C$73:$D$955,2,FALSE))))</f>
        <v xml:space="preserve"> </v>
      </c>
      <c r="FT59" s="238"/>
      <c r="FU59" s="238"/>
      <c r="FV59" s="8" t="s">
        <v>98</v>
      </c>
      <c r="FW59" s="25" t="s">
        <v>2549</v>
      </c>
      <c r="FX59" s="9" t="str">
        <f t="shared" si="223"/>
        <v>⚠</v>
      </c>
      <c r="FY59" s="259"/>
      <c r="FZ59" s="259"/>
      <c r="GA59" s="12" t="s">
        <v>98</v>
      </c>
      <c r="GB59" s="26" t="s">
        <v>98</v>
      </c>
      <c r="GC59" s="28" t="s">
        <v>98</v>
      </c>
      <c r="GD59" s="339" t="s">
        <v>98</v>
      </c>
      <c r="GE59" s="339" t="s">
        <v>98</v>
      </c>
      <c r="GF59" s="9" t="str">
        <f t="shared" si="103"/>
        <v>⚠</v>
      </c>
      <c r="GG59" s="238" t="str" cm="1">
        <f t="array" ref="GG59">IF(OR($I59="",$N59="")," ",_xlfn.IFS($DW59=""," ",$DV59=""," ",GJ59=""," ",GJ59=" "," ",AND($DW59&lt;&gt;"",$DW59&lt;&gt;" ",$DV59&lt;&gt;"",$DV59&lt;&gt;" ",GJ59&lt;&gt;"",GJ59&lt;&gt;" "),IF($DW59=$DV59,GJ59,GJ59/VLOOKUP(_xlfn.CONCAT($DW59,"/",$DV59),Currencies!$C$73:$D$955,2,FALSE))))</f>
        <v xml:space="preserve"> </v>
      </c>
      <c r="GH59" s="238"/>
      <c r="GI59" s="238"/>
      <c r="GJ59" s="8" t="s">
        <v>98</v>
      </c>
      <c r="GK59" s="25" t="s">
        <v>2549</v>
      </c>
      <c r="GL59" s="11" t="str">
        <f t="shared" si="224"/>
        <v>⚠</v>
      </c>
      <c r="GM59" s="238" t="str" cm="1">
        <f t="array" ref="GM59">IF(OR($I59="",$N59="")," ",_xlfn.IFS($DW59=""," ",$DV59=""," ",GP59=""," ",GP59=" "," ",AND($DW59&lt;&gt;"",$DW59&lt;&gt;" ",$DV59&lt;&gt;"",$DV59&lt;&gt;" ",GP59&lt;&gt;"",GP59&lt;&gt;" "),IF($DW59=$DV59,GP59,GP59/VLOOKUP(_xlfn.CONCAT($DW59,"/",$DV59),Currencies!$C$73:$D$955,2,FALSE))))</f>
        <v xml:space="preserve"> </v>
      </c>
      <c r="GN59" s="238"/>
      <c r="GO59" s="238"/>
      <c r="GP59" s="8" t="s">
        <v>98</v>
      </c>
      <c r="GQ59" s="25" t="str">
        <f>IFERROR(IF(OR($I59="",$N59=""),"",'Units of measurement'!$A$2),"")</f>
        <v>/container</v>
      </c>
      <c r="GR59" s="253"/>
      <c r="GS59" s="253"/>
      <c r="GT59" s="31" t="s">
        <v>98</v>
      </c>
      <c r="GU59" s="261"/>
      <c r="GV59" s="261"/>
      <c r="GW59" s="32" t="s">
        <v>98</v>
      </c>
      <c r="GX59" s="11" t="str">
        <f t="shared" si="225"/>
        <v>⚠</v>
      </c>
      <c r="GY59" s="238" t="str" cm="1">
        <f t="array" ref="GY59">IF(OR($I59="",$N59="")," ",_xlfn.IFS($DW59=""," ",$DV59=""," ",HE59=""," ",HE59=" "," ",AND($DW59&lt;&gt;"",$DW59&lt;&gt;" ",$DV59&lt;&gt;"",$DV59&lt;&gt;" ",HE59&lt;&gt;"",HE59&lt;&gt;" "),IF($DW59=$DV59,HE59,HE59/VLOOKUP(_xlfn.CONCAT($DW59,"/",$DV59),Currencies!$C$73:$D$955,2,FALSE))))</f>
        <v xml:space="preserve"> </v>
      </c>
      <c r="GZ59" s="262"/>
      <c r="HA59" s="262"/>
      <c r="HB59" s="15"/>
      <c r="HC59" s="15"/>
      <c r="HD59" s="15"/>
      <c r="HE59" s="8" t="s">
        <v>98</v>
      </c>
      <c r="HF59" s="255"/>
      <c r="HG59" s="255"/>
      <c r="HH59" s="25" t="str">
        <f>IFERROR(IF(OR($I59="",$N59=""),"",'Units of measurement'!$A$2),"")</f>
        <v>/container</v>
      </c>
      <c r="HI59" s="253"/>
      <c r="HJ59" s="253"/>
      <c r="HK59" s="31" t="str">
        <f t="shared" si="208"/>
        <v xml:space="preserve"> </v>
      </c>
      <c r="HL59" s="261"/>
      <c r="HM59" s="261"/>
      <c r="HN59" s="32" t="str">
        <f t="shared" si="209"/>
        <v xml:space="preserve"> </v>
      </c>
      <c r="HO59" s="11" t="str">
        <f t="shared" si="226"/>
        <v>⚠</v>
      </c>
      <c r="HP59" s="238" t="str" cm="1">
        <f t="array" ref="HP59">IF(OR($I59="",$N59="")," ",_xlfn.IFS($DW59=""," ",$DV59=""," ",HV59=""," ",HV59=" "," ",AND($DW59&lt;&gt;"",$DW59&lt;&gt;" ",$DV59&lt;&gt;"",$DV59&lt;&gt;" ",HV59&lt;&gt;"",HV59&lt;&gt;" "),IF($DW59=$DV59,HV59,HV59/VLOOKUP(_xlfn.CONCAT($DW59,"/",$DV59),Currencies!$C$73:$D$955,2,FALSE))))</f>
        <v xml:space="preserve"> </v>
      </c>
      <c r="HQ59" s="262"/>
      <c r="HR59" s="262"/>
      <c r="HS59" s="15"/>
      <c r="HT59" s="15"/>
      <c r="HU59" s="15"/>
      <c r="HV59" s="8" t="s">
        <v>98</v>
      </c>
      <c r="HW59" s="255"/>
      <c r="HX59" s="255"/>
      <c r="HY59" s="25" t="str">
        <f>IFERROR(IF(OR($I59="",$N59=""),"",'Units of measurement'!$A$2),"")</f>
        <v>/container</v>
      </c>
      <c r="HZ59" s="253"/>
      <c r="IA59" s="253"/>
      <c r="IB59" s="31" t="str">
        <f t="shared" si="210"/>
        <v xml:space="preserve"> </v>
      </c>
      <c r="IC59" s="261"/>
      <c r="ID59" s="261"/>
      <c r="IE59" s="32" t="str">
        <f t="shared" si="211"/>
        <v xml:space="preserve"> </v>
      </c>
      <c r="IF59" s="9" t="str">
        <f t="shared" si="212"/>
        <v/>
      </c>
      <c r="IG59" s="252"/>
      <c r="IH59" s="252"/>
      <c r="II59" s="8" t="s">
        <v>98</v>
      </c>
      <c r="IJ59" s="256"/>
      <c r="IK59" s="256"/>
      <c r="IL59" s="164"/>
      <c r="IM59" s="257"/>
      <c r="IN59" s="257"/>
      <c r="IO59" s="17"/>
      <c r="IP59" s="9" t="str">
        <f t="shared" si="213"/>
        <v/>
      </c>
      <c r="IQ59" s="252"/>
      <c r="IR59" s="252"/>
      <c r="IS59" s="8" t="s">
        <v>98</v>
      </c>
      <c r="IT59" s="256"/>
      <c r="IU59" s="256"/>
      <c r="IV59" s="164"/>
      <c r="IW59" s="257"/>
      <c r="IX59" s="257"/>
      <c r="IY59" s="19"/>
      <c r="IZ59" s="201" t="s">
        <v>210</v>
      </c>
      <c r="JA59" s="239" t="s">
        <v>99</v>
      </c>
      <c r="JB59" s="9" t="str">
        <f t="shared" si="227"/>
        <v>⚠</v>
      </c>
      <c r="JC59" s="238" t="str" cm="1">
        <f t="array" ref="JC59">IF(OR($I59="",$N59="")," ",_xlfn.IFS($JA59=""," ",$IZ59=""," ",JF59=""," ",JF59=" "," ",AND($JA59&lt;&gt;"",$JA59&lt;&gt;" ",$IZ59&lt;&gt;"",$IZ59&lt;&gt;" ",JF59&lt;&gt;"",JF59&lt;&gt;" "),IF($JA59=$IZ59,JF59,JF59/VLOOKUP(_xlfn.CONCAT($JA59,"/",$IZ59),Currencies!$C$73:$D$955,2,FALSE))))</f>
        <v xml:space="preserve"> </v>
      </c>
      <c r="JD59" s="238"/>
      <c r="JE59" s="238"/>
      <c r="JF59" s="8" t="s">
        <v>98</v>
      </c>
      <c r="JG59" s="25" t="str">
        <f>IFERROR(IF(OR($I59="",$N59=""),"",'Units of measurement'!$A$2),"")</f>
        <v>/container</v>
      </c>
      <c r="JH59" s="9" t="s">
        <v>2517</v>
      </c>
      <c r="JI59" s="238" t="str" cm="1">
        <f t="array" ref="JI59">IF(OR($I59="",$N59="")," ",_xlfn.IFS($JA59=""," ",$IZ59=""," ",JL59=""," ",JL59=" "," ",AND($JA59&lt;&gt;"",$JA59&lt;&gt;" ",$IZ59&lt;&gt;"",$IZ59&lt;&gt;" ",JL59&lt;&gt;"",JL59&lt;&gt;" "),IF($JA59=$IZ59,JL59,JL59/VLOOKUP(_xlfn.CONCAT($JA59,"/",$IZ59),Currencies!$C$73:$D$955,2,FALSE))))</f>
        <v xml:space="preserve"> </v>
      </c>
      <c r="JJ59" s="238"/>
      <c r="JK59" s="238"/>
      <c r="JL59" s="372" t="s">
        <v>98</v>
      </c>
      <c r="JM59" s="25" t="str">
        <f>IFERROR(IF(OR($I59="",$N59=""),"",'Units of measurement'!$A$2),"")</f>
        <v>/container</v>
      </c>
      <c r="JN59" s="9" t="s">
        <v>2517</v>
      </c>
      <c r="JO59" s="238" t="str" cm="1">
        <f t="array" ref="JO59">IF(OR($I59="",$N59="")," ",_xlfn.IFS($JA59=""," ",$IZ59=""," ",JR59=""," ",JR59=" "," ",AND($JA59&lt;&gt;"",$JA59&lt;&gt;" ",$IZ59&lt;&gt;"",$IZ59&lt;&gt;" ",JR59&lt;&gt;"",JR59&lt;&gt;" "),IF($JA59=$IZ59,JR59,JR59/VLOOKUP(_xlfn.CONCAT($JA59,"/",$IZ59),Currencies!$C$73:$D$955,2,FALSE))))</f>
        <v xml:space="preserve"> </v>
      </c>
      <c r="JP59" s="238"/>
      <c r="JQ59" s="238"/>
      <c r="JR59" s="372" t="s">
        <v>98</v>
      </c>
      <c r="JS59" s="25" t="str">
        <f>IFERROR(IF(OR($I59="",$N59=""),"",'Units of measurement'!$A$2),"")</f>
        <v>/container</v>
      </c>
      <c r="JT59" s="9" t="s">
        <v>2517</v>
      </c>
      <c r="JU59" s="238" t="str" cm="1">
        <f t="array" ref="JU59">IF(OR($I59="",$N59="")," ",_xlfn.IFS($JA59=""," ",$IZ59=""," ",JX59=""," ",JX59=" "," ",AND($JA59&lt;&gt;"",$JA59&lt;&gt;" ",$IZ59&lt;&gt;"",$IZ59&lt;&gt;" ",JX59&lt;&gt;"",JX59&lt;&gt;" "),IF($JA59=$IZ59,JX59,JX59/VLOOKUP(_xlfn.CONCAT($JA59,"/",$IZ59),Currencies!$C$73:$D$955,2,FALSE))))</f>
        <v xml:space="preserve"> </v>
      </c>
      <c r="JV59" s="238"/>
      <c r="JW59" s="238"/>
      <c r="JX59" s="372" t="s">
        <v>98</v>
      </c>
      <c r="JY59" s="25" t="str">
        <f>IFERROR(IF(OR($I59="",$N59=""),"",'Units of measurement'!$A$2),"")</f>
        <v>/container</v>
      </c>
      <c r="JZ59" s="9" t="s">
        <v>2517</v>
      </c>
      <c r="KA59" s="238" t="str" cm="1">
        <f t="array" ref="KA59">IF(OR($I59="",$N59="")," ",_xlfn.IFS($JA59=""," ",$IZ59=""," ",KD59=""," ",KD59=" "," ",AND($JA59&lt;&gt;"",$JA59&lt;&gt;" ",$IZ59&lt;&gt;"",$IZ59&lt;&gt;" ",KD59&lt;&gt;"",KD59&lt;&gt;" "),IF($JA59=$IZ59,KD59,KD59/VLOOKUP(_xlfn.CONCAT($JA59,"/",$IZ59),Currencies!$C$73:$D$955,2,FALSE))))</f>
        <v xml:space="preserve"> </v>
      </c>
      <c r="KB59" s="238"/>
      <c r="KC59" s="238"/>
      <c r="KD59" s="372" t="s">
        <v>98</v>
      </c>
      <c r="KE59" s="25" t="str">
        <f>IFERROR(IF(OR($I59="",$N59=""),"",'Units of measurement'!$A$2),"")</f>
        <v>/container</v>
      </c>
      <c r="KF59" s="11" t="s">
        <v>2517</v>
      </c>
      <c r="KG59" s="254"/>
      <c r="KH59" s="254"/>
      <c r="KI59" s="378" t="s">
        <v>98</v>
      </c>
      <c r="KJ59" s="9" t="str">
        <f t="shared" si="214"/>
        <v/>
      </c>
      <c r="KK59" s="252"/>
      <c r="KL59" s="252"/>
      <c r="KM59" s="372" t="s">
        <v>98</v>
      </c>
      <c r="KN59" s="256"/>
      <c r="KO59" s="256"/>
      <c r="KP59" s="375"/>
      <c r="KQ59" s="257"/>
      <c r="KR59" s="257"/>
      <c r="KS59" s="376"/>
      <c r="KT59" s="9" t="str">
        <f t="shared" si="215"/>
        <v/>
      </c>
      <c r="KU59" s="252"/>
      <c r="KV59" s="252"/>
      <c r="KW59" s="372" t="s">
        <v>98</v>
      </c>
      <c r="KX59" s="256"/>
      <c r="KY59" s="256"/>
      <c r="KZ59" s="375"/>
      <c r="LA59" s="257"/>
      <c r="LB59" s="257"/>
      <c r="LC59" s="377"/>
      <c r="LD59" s="201" t="s">
        <v>210</v>
      </c>
      <c r="LE59" s="239" t="s">
        <v>99</v>
      </c>
      <c r="LF59" s="9" t="s">
        <v>2517</v>
      </c>
      <c r="LG59" s="238" t="str" cm="1">
        <f t="array" ref="LG59">IF(OR($I59="",$N59="")," ",_xlfn.IFS($AH59=""," ",$AG59=""," ",LL59=""," ",LL59=" "," ",AND($AH59&lt;&gt;"",$AH59&lt;&gt;" ",$AG59&lt;&gt;"",$AG59&lt;&gt;" ",LL59&lt;&gt;"",LL59&lt;&gt;" "),IF($AH59=$AG59,SUM(LL59,IF(OR(LK59="",LK59=" ",LJ59="Included"),0,LK59)),SUM(LL59,IF(OR(LK59="",LK59=" ",LJ59="Included"),0,LK59))/VLOOKUP(_xlfn.CONCAT($AH59,"/",$AG59),Currencies!$C$73:$D$955,2,FALSE))))</f>
        <v xml:space="preserve"> </v>
      </c>
      <c r="LH59" s="238"/>
      <c r="LI59" s="262"/>
      <c r="LJ59" s="379"/>
      <c r="LK59" s="333" t="s">
        <v>98</v>
      </c>
      <c r="LL59" s="380" t="s">
        <v>98</v>
      </c>
      <c r="LM59" s="25" t="str">
        <f>IFERROR(IF(OR($I59="",$N59=""),"",'Units of measurement'!$A$2),"")</f>
        <v>/container</v>
      </c>
      <c r="LN59" s="253"/>
      <c r="LO59" s="253"/>
      <c r="LP59" s="376"/>
      <c r="LQ59" s="170"/>
      <c r="LR59" s="170"/>
      <c r="LS59" s="381" t="s">
        <v>98</v>
      </c>
    </row>
    <row r="60" spans="1:331" ht="15" hidden="1" customHeight="1" x14ac:dyDescent="0.2">
      <c r="A60" s="46">
        <v>1726</v>
      </c>
      <c r="B60" s="250">
        <f>ROW()</f>
        <v>60</v>
      </c>
      <c r="C60" s="41" t="s">
        <v>2536</v>
      </c>
      <c r="D60" s="47" t="s">
        <v>2524</v>
      </c>
      <c r="E60" s="48" t="s">
        <v>2525</v>
      </c>
      <c r="F60" s="55" t="s">
        <v>2286</v>
      </c>
      <c r="G60" s="42" t="s">
        <v>2508</v>
      </c>
      <c r="H60" s="43" t="s">
        <v>2514</v>
      </c>
      <c r="I60" s="353" t="s">
        <v>488</v>
      </c>
      <c r="J60" s="357" t="s">
        <v>3018</v>
      </c>
      <c r="K60" s="47" t="s">
        <v>2295</v>
      </c>
      <c r="L60" s="48" t="s">
        <v>2323</v>
      </c>
      <c r="M60" s="49" t="s">
        <v>2516</v>
      </c>
      <c r="N60" s="356" t="s">
        <v>136</v>
      </c>
      <c r="O60" s="50" t="s">
        <v>2469</v>
      </c>
      <c r="P60" s="47" t="s">
        <v>2363</v>
      </c>
      <c r="Q60" s="48" t="s">
        <v>104</v>
      </c>
      <c r="R60" s="51" t="s">
        <v>95</v>
      </c>
      <c r="S60" s="52">
        <v>1</v>
      </c>
      <c r="T60" s="53">
        <f>IFERROR(IF(OR(R60="",S60=""),"",('FCL (No min.)'!S60*VLOOKUP('FCL (No min.)'!R60,containertype_table[#All],2,FALSE))),"")</f>
        <v>1</v>
      </c>
      <c r="U60" s="56">
        <v>10000</v>
      </c>
      <c r="V60" s="55" t="s">
        <v>2497</v>
      </c>
      <c r="W60" s="248" t="s">
        <v>104</v>
      </c>
      <c r="X60" s="337" t="s">
        <v>104</v>
      </c>
      <c r="Y60" s="248"/>
      <c r="Z60" s="248"/>
      <c r="AA60" s="248"/>
      <c r="AB60" s="248"/>
      <c r="AC60" s="248"/>
      <c r="AD60" s="248"/>
      <c r="AE60" s="248"/>
      <c r="AF60" s="248"/>
      <c r="AG60" s="201" t="s">
        <v>99</v>
      </c>
      <c r="AH60" s="239" t="s">
        <v>99</v>
      </c>
      <c r="AI60" s="9" t="str">
        <f t="shared" si="195"/>
        <v>✓</v>
      </c>
      <c r="AJ60" s="238" cm="1">
        <f t="array" ref="AJ60">IF(OR($I60="",$N60="")," ",_xlfn.IFS($AH60=""," ",$AG60=""," ",AO60=""," ",AO60=" "," ",AND($AH60&lt;&gt;"",$AH60&lt;&gt;" ",$AG60&lt;&gt;"",$AG60&lt;&gt;" ",AO60&lt;&gt;"",AO60&lt;&gt;" "),IF($AH60=$AG60,SUM(AO60,IF(OR(AN60="",AN60=" ",AM60="Included"),0,AN60)),VLOOKUP(_xlfn.CONCAT($AG60,"/",$AH60),Currencies!$C$73:$D$955,2,FALSE)*SUM(AO60,IF(OR(AN60="",AN60=" ",AM60="Included"),0,AN60)))))</f>
        <v>119</v>
      </c>
      <c r="AK60" s="238"/>
      <c r="AL60" s="262"/>
      <c r="AM60" s="331" t="s">
        <v>2552</v>
      </c>
      <c r="AN60" s="333" t="s">
        <v>98</v>
      </c>
      <c r="AO60" s="332">
        <v>119</v>
      </c>
      <c r="AP60" s="25" t="str">
        <f>IFERROR(IF(OR($I60="",$N60=""),"",'Units of measurement'!$A$2),"")</f>
        <v>/container</v>
      </c>
      <c r="AQ60" s="253"/>
      <c r="AR60" s="253"/>
      <c r="AS60" s="17" t="s">
        <v>1269</v>
      </c>
      <c r="AT60" s="170"/>
      <c r="AU60" s="170"/>
      <c r="AV60" s="170">
        <v>5</v>
      </c>
      <c r="AW60" s="201" t="s">
        <v>99</v>
      </c>
      <c r="AX60" s="239" t="s">
        <v>99</v>
      </c>
      <c r="AY60" s="9" t="str">
        <f t="shared" si="196"/>
        <v>⚠</v>
      </c>
      <c r="AZ60" s="238" t="str" cm="1">
        <f t="array" ref="AZ60">IF(OR($I60="",$N60="")," ",_xlfn.IFS($AX60=""," ",$AW60=""," ",BC60=""," ",BC60=" "," ",AND($AX60&lt;&gt;"",$AX60&lt;&gt;" ",$AW60&lt;&gt;"",$AW60&lt;&gt;" ",BC60&lt;&gt;"",BC60&lt;&gt;" "),IF($AX60=$AW60,BC60,BC60/VLOOKUP(_xlfn.CONCAT($AX60,"/",$AW60),Currencies!$C$73:$D$955,2,FALSE))))</f>
        <v xml:space="preserve"> </v>
      </c>
      <c r="BA60" s="238"/>
      <c r="BB60" s="238"/>
      <c r="BC60" s="8" t="s">
        <v>98</v>
      </c>
      <c r="BD60" s="25" t="str">
        <f>IFERROR(IF(OR($I60="",$N60=""),"",'Units of measurement'!$A$2),"")</f>
        <v>/container</v>
      </c>
      <c r="BE60" s="9" t="str">
        <f t="shared" si="197"/>
        <v>⚠</v>
      </c>
      <c r="BF60" s="238" t="str" cm="1">
        <f t="array" ref="BF60">IF(OR($I60="",$N60="")," ",_xlfn.IFS($AX60=""," ",$AW60=""," ",BI60=""," ",BI60=" "," ",AND($AX60&lt;&gt;"",$AX60&lt;&gt;" ",$AW60&lt;&gt;"",$AW60&lt;&gt;" ",BI60&lt;&gt;"",BI60&lt;&gt;" "),IF($AX60=$AW60,BI60,BI60/VLOOKUP(_xlfn.CONCAT($AX60,"/",$AW60),Currencies!$C$73:$D$955,2,FALSE))))</f>
        <v xml:space="preserve"> </v>
      </c>
      <c r="BG60" s="238"/>
      <c r="BH60" s="238"/>
      <c r="BI60" s="8" t="s">
        <v>98</v>
      </c>
      <c r="BJ60" s="25" t="str">
        <f>IFERROR(IF(OR($I60="",$N60=""),"",'Units of measurement'!$A$2),"")</f>
        <v>/container</v>
      </c>
      <c r="BK60" s="9" t="str">
        <f t="shared" si="198"/>
        <v>⚠</v>
      </c>
      <c r="BL60" s="238" t="str" cm="1">
        <f t="array" ref="BL60">IF(OR($I60="",$N60="")," ",_xlfn.IFS($AX60=""," ",$AW60=""," ",BO60=""," ",BO60=" "," ",AND($AX60&lt;&gt;"",$AX60&lt;&gt;" ",$AW60&lt;&gt;"",$AW60&lt;&gt;" ",BO60&lt;&gt;"",BO60&lt;&gt;" "),IF($AX60=$AW60,BO60,BO60/VLOOKUP(_xlfn.CONCAT($AX60,"/",$AW60),Currencies!$C$73:$D$955,2,FALSE))))</f>
        <v xml:space="preserve"> </v>
      </c>
      <c r="BM60" s="238"/>
      <c r="BN60" s="238"/>
      <c r="BO60" s="8" t="s">
        <v>98</v>
      </c>
      <c r="BP60" s="25" t="str">
        <f>IFERROR(IF(OR($I60="",$N60=""),"",'Units of measurement'!$A$2),"")</f>
        <v>/container</v>
      </c>
      <c r="BQ60" s="9" t="str">
        <f t="shared" si="199"/>
        <v>✓</v>
      </c>
      <c r="BR60" s="238" cm="1">
        <f t="array" ref="BR60">IF(OR($I60="",$N60="")," ",_xlfn.IFS($AX60=""," ",$AW60=""," ",BU60=""," ",BU60=" "," ",AND($AX60&lt;&gt;"",$AX60&lt;&gt;" ",$AW60&lt;&gt;"",$AW60&lt;&gt;" ",BU60&lt;&gt;"",BU60&lt;&gt;" "),IF($AX60=$AW60,BU60,BU60/VLOOKUP(_xlfn.CONCAT($AX60,"/",$AW60),Currencies!$C$73:$D$955,2,FALSE))))</f>
        <v>35</v>
      </c>
      <c r="BS60" s="238"/>
      <c r="BT60" s="238"/>
      <c r="BU60" s="8">
        <v>35</v>
      </c>
      <c r="BV60" s="25" t="str">
        <f>IFERROR(IF(OR($I60="",$N60=""),"",'Units of measurement'!$A$2),"")</f>
        <v>/container</v>
      </c>
      <c r="BW60" s="9" t="str">
        <f t="shared" si="200"/>
        <v>⚠</v>
      </c>
      <c r="BX60" s="238" t="str" cm="1">
        <f t="array" ref="BX60">IF(OR($I60="",$N60="")," ",_xlfn.IFS($AX60=""," ",$AW60=""," ",CA60=""," ",CA60=" "," ",AND($AX60&lt;&gt;"",$AX60&lt;&gt;" ",$AW60&lt;&gt;"",$AW60&lt;&gt;" ",CA60&lt;&gt;"",CA60&lt;&gt;" "),IF($AX60=$AW60,CA60,CA60/VLOOKUP(_xlfn.CONCAT($AX60,"/",$AW60),Currencies!$C$73:$D$955,2,FALSE))))</f>
        <v xml:space="preserve"> </v>
      </c>
      <c r="BY60" s="238"/>
      <c r="BZ60" s="238"/>
      <c r="CA60" s="8" t="s">
        <v>98</v>
      </c>
      <c r="CB60" s="25" t="str">
        <f>IFERROR(IF(OR($I60="",$N60=""),"",'Units of measurement'!$A$2),"")</f>
        <v>/container</v>
      </c>
      <c r="CC60" s="9" t="str">
        <f t="shared" si="201"/>
        <v>✓</v>
      </c>
      <c r="CD60" s="238" cm="1">
        <f t="array" ref="CD60">IF(OR($I60="",$N60="")," ",_xlfn.IFS($AX60=""," ",$AW60=""," ",CG60=""," ",CG60=" "," ",AND($AX60&lt;&gt;"",$AX60&lt;&gt;" ",$AW60&lt;&gt;"",$AW60&lt;&gt;" ",CG60&lt;&gt;"",CG60&lt;&gt;" "),IF($AX60=$AW60,CG60,CG60/VLOOKUP(_xlfn.CONCAT($AX60,"/",$AW60),Currencies!$C$73:$D$955,2,FALSE))))</f>
        <v>25</v>
      </c>
      <c r="CE60" s="238"/>
      <c r="CF60" s="238"/>
      <c r="CG60" s="8">
        <v>25</v>
      </c>
      <c r="CH60" s="25" t="str">
        <f>IFERROR(IF(OR($I60="",$N60=""),"",'Units of measurement'!$A$2),"")</f>
        <v>/container</v>
      </c>
      <c r="CI60" s="9" t="str">
        <f t="shared" si="202"/>
        <v>⚠</v>
      </c>
      <c r="CJ60" s="238" t="str" cm="1">
        <f t="array" ref="CJ60">IF(OR($I60="",$N60="")," ",_xlfn.IFS($AX60=""," ",$AW60=""," ",CM60=""," ",CM60=" "," ",AND($AX60&lt;&gt;"",$AX60&lt;&gt;" ",$AW60&lt;&gt;"",$AW60&lt;&gt;" ",CM60&lt;&gt;"",CM60&lt;&gt;" "),IF($AX60=$AW60,CM60,CM60/VLOOKUP(_xlfn.CONCAT($AX60,"/",$AW60),Currencies!$C$73:$D$955,2,FALSE))))</f>
        <v xml:space="preserve"> </v>
      </c>
      <c r="CK60" s="238"/>
      <c r="CL60" s="238"/>
      <c r="CM60" s="8" t="s">
        <v>98</v>
      </c>
      <c r="CN60" s="25" t="str">
        <f>IFERROR(IF(OR($I60="",$N60=""),"",'Units of measurement'!$A$2),"")</f>
        <v>/container</v>
      </c>
      <c r="CO60" s="253"/>
      <c r="CP60" s="253"/>
      <c r="CQ60" s="194"/>
      <c r="CR60" s="9" t="str">
        <f t="shared" si="203"/>
        <v>⚠</v>
      </c>
      <c r="CS60" s="238" t="str" cm="1">
        <f t="array" ref="CS60">IF(OR($I60="",$N60="")," ",_xlfn.IFS($AX60=""," ",$AW60=""," ",CV60=""," ",CV60=" "," ",AND($AX60&lt;&gt;"",$AX60&lt;&gt;" ",$AW60&lt;&gt;"",$AW60&lt;&gt;" ",CV60&lt;&gt;"",CV60&lt;&gt;" "),IF($AX60=$AW60,CV60,CV60/VLOOKUP(_xlfn.CONCAT($AX60,"/",$AW60),Currencies!$C$73:$D$955,2,FALSE))))</f>
        <v xml:space="preserve"> </v>
      </c>
      <c r="CT60" s="238"/>
      <c r="CU60" s="238"/>
      <c r="CV60" s="8" t="s">
        <v>98</v>
      </c>
      <c r="CW60" s="25" t="str">
        <f>IFERROR(IF(OR($I60="",$N60=""),"",'Units of measurement'!$A$2),"")</f>
        <v>/container</v>
      </c>
      <c r="CX60" s="11" t="str">
        <f t="shared" si="204"/>
        <v>⚠</v>
      </c>
      <c r="CY60" s="254"/>
      <c r="CZ60" s="254"/>
      <c r="DA60" s="10" t="s">
        <v>98</v>
      </c>
      <c r="DB60" s="9" t="str">
        <f t="shared" si="205"/>
        <v/>
      </c>
      <c r="DC60" s="252"/>
      <c r="DD60" s="252"/>
      <c r="DE60" s="8" t="s">
        <v>98</v>
      </c>
      <c r="DF60" s="256"/>
      <c r="DG60" s="256"/>
      <c r="DH60" s="164"/>
      <c r="DI60" s="257"/>
      <c r="DJ60" s="257"/>
      <c r="DK60" s="17"/>
      <c r="DL60" s="9" t="str">
        <f t="shared" si="206"/>
        <v/>
      </c>
      <c r="DM60" s="252"/>
      <c r="DN60" s="252"/>
      <c r="DO60" s="8" t="s">
        <v>98</v>
      </c>
      <c r="DP60" s="256"/>
      <c r="DQ60" s="256"/>
      <c r="DR60" s="164"/>
      <c r="DS60" s="257"/>
      <c r="DT60" s="257"/>
      <c r="DU60" s="17"/>
      <c r="DV60" s="201" t="str">
        <f t="shared" si="207"/>
        <v>USD</v>
      </c>
      <c r="DW60" s="239" t="s">
        <v>99</v>
      </c>
      <c r="DX60" s="11" t="str">
        <f t="shared" si="216"/>
        <v>⚠</v>
      </c>
      <c r="DY60" s="254"/>
      <c r="DZ60" s="254"/>
      <c r="EA60" s="15"/>
      <c r="EB60" s="11" t="str">
        <f t="shared" si="217"/>
        <v>⚠</v>
      </c>
      <c r="EC60" s="254"/>
      <c r="ED60" s="254"/>
      <c r="EE60" s="16"/>
      <c r="EF60" s="9" t="str">
        <f t="shared" si="218"/>
        <v>⚠</v>
      </c>
      <c r="EG60" s="252"/>
      <c r="EH60" s="252"/>
      <c r="EI60" s="33"/>
      <c r="EJ60" s="33"/>
      <c r="EK60" s="33"/>
      <c r="EL60" s="33"/>
      <c r="EM60" s="14"/>
      <c r="EN60" s="14"/>
      <c r="EO60" s="35"/>
      <c r="EP60" s="11" t="str">
        <f t="shared" si="219"/>
        <v>⚠</v>
      </c>
      <c r="EQ60" s="254"/>
      <c r="ER60" s="254"/>
      <c r="ES60" s="12" t="s">
        <v>98</v>
      </c>
      <c r="ET60" s="199" t="s">
        <v>98</v>
      </c>
      <c r="EU60" s="9" t="str">
        <f t="shared" si="220"/>
        <v>⚠</v>
      </c>
      <c r="EV60" s="259"/>
      <c r="EW60" s="259"/>
      <c r="EX60" s="166" t="s">
        <v>98</v>
      </c>
      <c r="EY60" s="9" t="str">
        <f t="shared" si="221"/>
        <v>⚠</v>
      </c>
      <c r="EZ60" s="254"/>
      <c r="FA60" s="254"/>
      <c r="FB60" s="23"/>
      <c r="FC60" s="260"/>
      <c r="FD60" s="260"/>
      <c r="FE60" s="29"/>
      <c r="FF60" s="29"/>
      <c r="FG60" s="29"/>
      <c r="FH60" s="29"/>
      <c r="FI60" s="200" t="s">
        <v>100</v>
      </c>
      <c r="FJ60" s="9" t="str">
        <f t="shared" si="222"/>
        <v>⚠</v>
      </c>
      <c r="FK60" s="259"/>
      <c r="FL60" s="259"/>
      <c r="FM60" s="12" t="s">
        <v>98</v>
      </c>
      <c r="FN60" s="26" t="s">
        <v>98</v>
      </c>
      <c r="FO60" s="28" t="s">
        <v>98</v>
      </c>
      <c r="FP60" s="339" t="s">
        <v>98</v>
      </c>
      <c r="FQ60" s="339" t="s">
        <v>98</v>
      </c>
      <c r="FR60" s="9" t="str">
        <f t="shared" si="97"/>
        <v>⚠</v>
      </c>
      <c r="FS60" s="238" t="str" cm="1">
        <f t="array" ref="FS60">IF(OR($I60="",$N60="")," ",_xlfn.IFS($DW60=""," ",$DV60=""," ",FV60=""," ",FV60=" "," ",AND($DW60&lt;&gt;"",$DW60&lt;&gt;" ",$DV60&lt;&gt;"",$DV60&lt;&gt;" ",FV60&lt;&gt;"",FV60&lt;&gt;" "),IF($DW60=$DV60,FV60,FV60/VLOOKUP(_xlfn.CONCAT($DW60,"/",$DV60),Currencies!$C$73:$D$955,2,FALSE))))</f>
        <v xml:space="preserve"> </v>
      </c>
      <c r="FT60" s="238"/>
      <c r="FU60" s="238"/>
      <c r="FV60" s="8" t="s">
        <v>98</v>
      </c>
      <c r="FW60" s="25" t="s">
        <v>2549</v>
      </c>
      <c r="FX60" s="9" t="str">
        <f t="shared" si="223"/>
        <v>⚠</v>
      </c>
      <c r="FY60" s="259"/>
      <c r="FZ60" s="259"/>
      <c r="GA60" s="12" t="s">
        <v>98</v>
      </c>
      <c r="GB60" s="26" t="s">
        <v>98</v>
      </c>
      <c r="GC60" s="28" t="s">
        <v>98</v>
      </c>
      <c r="GD60" s="339" t="s">
        <v>98</v>
      </c>
      <c r="GE60" s="339" t="s">
        <v>98</v>
      </c>
      <c r="GF60" s="9" t="str">
        <f t="shared" si="103"/>
        <v>⚠</v>
      </c>
      <c r="GG60" s="238" t="str" cm="1">
        <f t="array" ref="GG60">IF(OR($I60="",$N60="")," ",_xlfn.IFS($DW60=""," ",$DV60=""," ",GJ60=""," ",GJ60=" "," ",AND($DW60&lt;&gt;"",$DW60&lt;&gt;" ",$DV60&lt;&gt;"",$DV60&lt;&gt;" ",GJ60&lt;&gt;"",GJ60&lt;&gt;" "),IF($DW60=$DV60,GJ60,GJ60/VLOOKUP(_xlfn.CONCAT($DW60,"/",$DV60),Currencies!$C$73:$D$955,2,FALSE))))</f>
        <v xml:space="preserve"> </v>
      </c>
      <c r="GH60" s="238"/>
      <c r="GI60" s="238"/>
      <c r="GJ60" s="8" t="s">
        <v>98</v>
      </c>
      <c r="GK60" s="25" t="s">
        <v>2549</v>
      </c>
      <c r="GL60" s="11" t="str">
        <f t="shared" si="224"/>
        <v>⚠</v>
      </c>
      <c r="GM60" s="238" t="str" cm="1">
        <f t="array" ref="GM60">IF(OR($I60="",$N60="")," ",_xlfn.IFS($DW60=""," ",$DV60=""," ",GP60=""," ",GP60=" "," ",AND($DW60&lt;&gt;"",$DW60&lt;&gt;" ",$DV60&lt;&gt;"",$DV60&lt;&gt;" ",GP60&lt;&gt;"",GP60&lt;&gt;" "),IF($DW60=$DV60,GP60,GP60/VLOOKUP(_xlfn.CONCAT($DW60,"/",$DV60),Currencies!$C$73:$D$955,2,FALSE))))</f>
        <v xml:space="preserve"> </v>
      </c>
      <c r="GN60" s="238"/>
      <c r="GO60" s="238"/>
      <c r="GP60" s="8" t="s">
        <v>98</v>
      </c>
      <c r="GQ60" s="25" t="str">
        <f>IFERROR(IF(OR($I60="",$N60=""),"",'Units of measurement'!$A$2),"")</f>
        <v>/container</v>
      </c>
      <c r="GR60" s="253"/>
      <c r="GS60" s="253"/>
      <c r="GT60" s="31" t="s">
        <v>98</v>
      </c>
      <c r="GU60" s="261"/>
      <c r="GV60" s="261"/>
      <c r="GW60" s="32" t="s">
        <v>98</v>
      </c>
      <c r="GX60" s="11" t="str">
        <f t="shared" si="225"/>
        <v>⚠</v>
      </c>
      <c r="GY60" s="238" t="str" cm="1">
        <f t="array" ref="GY60">IF(OR($I60="",$N60="")," ",_xlfn.IFS($DW60=""," ",$DV60=""," ",HE60=""," ",HE60=" "," ",AND($DW60&lt;&gt;"",$DW60&lt;&gt;" ",$DV60&lt;&gt;"",$DV60&lt;&gt;" ",HE60&lt;&gt;"",HE60&lt;&gt;" "),IF($DW60=$DV60,HE60,HE60/VLOOKUP(_xlfn.CONCAT($DW60,"/",$DV60),Currencies!$C$73:$D$955,2,FALSE))))</f>
        <v xml:space="preserve"> </v>
      </c>
      <c r="GZ60" s="262"/>
      <c r="HA60" s="262"/>
      <c r="HB60" s="15"/>
      <c r="HC60" s="15"/>
      <c r="HD60" s="15"/>
      <c r="HE60" s="8" t="s">
        <v>98</v>
      </c>
      <c r="HF60" s="255"/>
      <c r="HG60" s="255"/>
      <c r="HH60" s="25" t="str">
        <f>IFERROR(IF(OR($I60="",$N60=""),"",'Units of measurement'!$A$2),"")</f>
        <v>/container</v>
      </c>
      <c r="HI60" s="253"/>
      <c r="HJ60" s="253"/>
      <c r="HK60" s="31" t="str">
        <f t="shared" si="208"/>
        <v xml:space="preserve"> </v>
      </c>
      <c r="HL60" s="261"/>
      <c r="HM60" s="261"/>
      <c r="HN60" s="32" t="str">
        <f t="shared" si="209"/>
        <v xml:space="preserve"> </v>
      </c>
      <c r="HO60" s="11" t="str">
        <f t="shared" si="226"/>
        <v>⚠</v>
      </c>
      <c r="HP60" s="238" t="str" cm="1">
        <f t="array" ref="HP60">IF(OR($I60="",$N60="")," ",_xlfn.IFS($DW60=""," ",$DV60=""," ",HV60=""," ",HV60=" "," ",AND($DW60&lt;&gt;"",$DW60&lt;&gt;" ",$DV60&lt;&gt;"",$DV60&lt;&gt;" ",HV60&lt;&gt;"",HV60&lt;&gt;" "),IF($DW60=$DV60,HV60,HV60/VLOOKUP(_xlfn.CONCAT($DW60,"/",$DV60),Currencies!$C$73:$D$955,2,FALSE))))</f>
        <v xml:space="preserve"> </v>
      </c>
      <c r="HQ60" s="262"/>
      <c r="HR60" s="262"/>
      <c r="HS60" s="15"/>
      <c r="HT60" s="15"/>
      <c r="HU60" s="15"/>
      <c r="HV60" s="8" t="s">
        <v>98</v>
      </c>
      <c r="HW60" s="255"/>
      <c r="HX60" s="255"/>
      <c r="HY60" s="25" t="str">
        <f>IFERROR(IF(OR($I60="",$N60=""),"",'Units of measurement'!$A$2),"")</f>
        <v>/container</v>
      </c>
      <c r="HZ60" s="253"/>
      <c r="IA60" s="253"/>
      <c r="IB60" s="31" t="str">
        <f t="shared" si="210"/>
        <v xml:space="preserve"> </v>
      </c>
      <c r="IC60" s="261"/>
      <c r="ID60" s="261"/>
      <c r="IE60" s="32" t="str">
        <f t="shared" si="211"/>
        <v xml:space="preserve"> </v>
      </c>
      <c r="IF60" s="9" t="str">
        <f t="shared" si="212"/>
        <v/>
      </c>
      <c r="IG60" s="252"/>
      <c r="IH60" s="252"/>
      <c r="II60" s="8" t="s">
        <v>98</v>
      </c>
      <c r="IJ60" s="256"/>
      <c r="IK60" s="256"/>
      <c r="IL60" s="164"/>
      <c r="IM60" s="257"/>
      <c r="IN60" s="257"/>
      <c r="IO60" s="17"/>
      <c r="IP60" s="9" t="str">
        <f t="shared" si="213"/>
        <v/>
      </c>
      <c r="IQ60" s="252"/>
      <c r="IR60" s="252"/>
      <c r="IS60" s="8" t="s">
        <v>98</v>
      </c>
      <c r="IT60" s="256"/>
      <c r="IU60" s="256"/>
      <c r="IV60" s="164"/>
      <c r="IW60" s="257"/>
      <c r="IX60" s="257"/>
      <c r="IY60" s="19"/>
      <c r="IZ60" s="201" t="s">
        <v>139</v>
      </c>
      <c r="JA60" s="239" t="s">
        <v>99</v>
      </c>
      <c r="JB60" s="9" t="str">
        <f t="shared" si="227"/>
        <v>⚠</v>
      </c>
      <c r="JC60" s="238" t="str" cm="1">
        <f t="array" ref="JC60">IF(OR($I60="",$N60="")," ",_xlfn.IFS($JA60=""," ",$IZ60=""," ",JF60=""," ",JF60=" "," ",AND($JA60&lt;&gt;"",$JA60&lt;&gt;" ",$IZ60&lt;&gt;"",$IZ60&lt;&gt;" ",JF60&lt;&gt;"",JF60&lt;&gt;" "),IF($JA60=$IZ60,JF60,JF60/VLOOKUP(_xlfn.CONCAT($JA60,"/",$IZ60),Currencies!$C$73:$D$955,2,FALSE))))</f>
        <v xml:space="preserve"> </v>
      </c>
      <c r="JD60" s="238"/>
      <c r="JE60" s="238"/>
      <c r="JF60" s="8" t="s">
        <v>98</v>
      </c>
      <c r="JG60" s="25" t="str">
        <f>IFERROR(IF(OR($I60="",$N60=""),"",'Units of measurement'!$A$2),"")</f>
        <v>/container</v>
      </c>
      <c r="JH60" s="9" t="s">
        <v>2517</v>
      </c>
      <c r="JI60" s="238" t="str" cm="1">
        <f t="array" ref="JI60">IF(OR($I60="",$N60="")," ",_xlfn.IFS($JA60=""," ",$IZ60=""," ",JL60=""," ",JL60=" "," ",AND($JA60&lt;&gt;"",$JA60&lt;&gt;" ",$IZ60&lt;&gt;"",$IZ60&lt;&gt;" ",JL60&lt;&gt;"",JL60&lt;&gt;" "),IF($JA60=$IZ60,JL60,JL60/VLOOKUP(_xlfn.CONCAT($JA60,"/",$IZ60),Currencies!$C$73:$D$955,2,FALSE))))</f>
        <v xml:space="preserve"> </v>
      </c>
      <c r="JJ60" s="238"/>
      <c r="JK60" s="238"/>
      <c r="JL60" s="372" t="s">
        <v>98</v>
      </c>
      <c r="JM60" s="25" t="str">
        <f>IFERROR(IF(OR($I60="",$N60=""),"",'Units of measurement'!$A$2),"")</f>
        <v>/container</v>
      </c>
      <c r="JN60" s="9" t="s">
        <v>2517</v>
      </c>
      <c r="JO60" s="238" t="str" cm="1">
        <f t="array" ref="JO60">IF(OR($I60="",$N60="")," ",_xlfn.IFS($JA60=""," ",$IZ60=""," ",JR60=""," ",JR60=" "," ",AND($JA60&lt;&gt;"",$JA60&lt;&gt;" ",$IZ60&lt;&gt;"",$IZ60&lt;&gt;" ",JR60&lt;&gt;"",JR60&lt;&gt;" "),IF($JA60=$IZ60,JR60,JR60/VLOOKUP(_xlfn.CONCAT($JA60,"/",$IZ60),Currencies!$C$73:$D$955,2,FALSE))))</f>
        <v xml:space="preserve"> </v>
      </c>
      <c r="JP60" s="238"/>
      <c r="JQ60" s="238"/>
      <c r="JR60" s="372" t="s">
        <v>98</v>
      </c>
      <c r="JS60" s="25" t="str">
        <f>IFERROR(IF(OR($I60="",$N60=""),"",'Units of measurement'!$A$2),"")</f>
        <v>/container</v>
      </c>
      <c r="JT60" s="9" t="s">
        <v>2517</v>
      </c>
      <c r="JU60" s="238" t="str" cm="1">
        <f t="array" ref="JU60">IF(OR($I60="",$N60="")," ",_xlfn.IFS($JA60=""," ",$IZ60=""," ",JX60=""," ",JX60=" "," ",AND($JA60&lt;&gt;"",$JA60&lt;&gt;" ",$IZ60&lt;&gt;"",$IZ60&lt;&gt;" ",JX60&lt;&gt;"",JX60&lt;&gt;" "),IF($JA60=$IZ60,JX60,JX60/VLOOKUP(_xlfn.CONCAT($JA60,"/",$IZ60),Currencies!$C$73:$D$955,2,FALSE))))</f>
        <v xml:space="preserve"> </v>
      </c>
      <c r="JV60" s="238"/>
      <c r="JW60" s="238"/>
      <c r="JX60" s="372" t="s">
        <v>98</v>
      </c>
      <c r="JY60" s="25" t="str">
        <f>IFERROR(IF(OR($I60="",$N60=""),"",'Units of measurement'!$A$2),"")</f>
        <v>/container</v>
      </c>
      <c r="JZ60" s="9" t="s">
        <v>2517</v>
      </c>
      <c r="KA60" s="238" t="str" cm="1">
        <f t="array" ref="KA60">IF(OR($I60="",$N60="")," ",_xlfn.IFS($JA60=""," ",$IZ60=""," ",KD60=""," ",KD60=" "," ",AND($JA60&lt;&gt;"",$JA60&lt;&gt;" ",$IZ60&lt;&gt;"",$IZ60&lt;&gt;" ",KD60&lt;&gt;"",KD60&lt;&gt;" "),IF($JA60=$IZ60,KD60,KD60/VLOOKUP(_xlfn.CONCAT($JA60,"/",$IZ60),Currencies!$C$73:$D$955,2,FALSE))))</f>
        <v xml:space="preserve"> </v>
      </c>
      <c r="KB60" s="238"/>
      <c r="KC60" s="238"/>
      <c r="KD60" s="372" t="s">
        <v>98</v>
      </c>
      <c r="KE60" s="25" t="str">
        <f>IFERROR(IF(OR($I60="",$N60=""),"",'Units of measurement'!$A$2),"")</f>
        <v>/container</v>
      </c>
      <c r="KF60" s="11" t="s">
        <v>2517</v>
      </c>
      <c r="KG60" s="254"/>
      <c r="KH60" s="254"/>
      <c r="KI60" s="378" t="s">
        <v>98</v>
      </c>
      <c r="KJ60" s="9" t="str">
        <f t="shared" si="214"/>
        <v/>
      </c>
      <c r="KK60" s="252"/>
      <c r="KL60" s="252"/>
      <c r="KM60" s="8" t="s">
        <v>98</v>
      </c>
      <c r="KN60" s="256"/>
      <c r="KO60" s="256"/>
      <c r="KP60" s="164"/>
      <c r="KQ60" s="257"/>
      <c r="KR60" s="257"/>
      <c r="KS60" s="17"/>
      <c r="KT60" s="9" t="str">
        <f t="shared" si="215"/>
        <v/>
      </c>
      <c r="KU60" s="252"/>
      <c r="KV60" s="252"/>
      <c r="KW60" s="8" t="s">
        <v>98</v>
      </c>
      <c r="KX60" s="256"/>
      <c r="KY60" s="256"/>
      <c r="KZ60" s="164"/>
      <c r="LA60" s="257"/>
      <c r="LB60" s="257"/>
      <c r="LC60" s="19"/>
      <c r="LD60" s="201" t="s">
        <v>139</v>
      </c>
      <c r="LE60" s="239" t="s">
        <v>99</v>
      </c>
      <c r="LF60" s="9" t="s">
        <v>2517</v>
      </c>
      <c r="LG60" s="238" t="str" cm="1">
        <f t="array" ref="LG60">IF(OR($I60="",$N60="")," ",_xlfn.IFS($AH60=""," ",$AG60=""," ",LL60=""," ",LL60=" "," ",AND($AH60&lt;&gt;"",$AH60&lt;&gt;" ",$AG60&lt;&gt;"",$AG60&lt;&gt;" ",LL60&lt;&gt;"",LL60&lt;&gt;" "),IF($AH60=$AG60,SUM(LL60,IF(OR(LK60="",LK60=" ",LJ60="Included"),0,LK60)),SUM(LL60,IF(OR(LK60="",LK60=" ",LJ60="Included"),0,LK60))/VLOOKUP(_xlfn.CONCAT($AH60,"/",$AG60),Currencies!$C$73:$D$955,2,FALSE))))</f>
        <v xml:space="preserve"> </v>
      </c>
      <c r="LH60" s="238"/>
      <c r="LI60" s="262"/>
      <c r="LJ60" s="379"/>
      <c r="LK60" s="333" t="s">
        <v>98</v>
      </c>
      <c r="LL60" s="380" t="s">
        <v>98</v>
      </c>
      <c r="LM60" s="25" t="str">
        <f>IFERROR(IF(OR($I60="",$N60=""),"",'Units of measurement'!$A$2),"")</f>
        <v>/container</v>
      </c>
      <c r="LN60" s="253"/>
      <c r="LO60" s="253"/>
      <c r="LP60" s="376"/>
      <c r="LQ60" s="170"/>
      <c r="LR60" s="170"/>
      <c r="LS60" s="381" t="s">
        <v>98</v>
      </c>
    </row>
    <row r="61" spans="1:331" ht="15" hidden="1" customHeight="1" x14ac:dyDescent="0.2">
      <c r="A61" s="46">
        <v>1727</v>
      </c>
      <c r="B61" s="250">
        <f>ROW()</f>
        <v>61</v>
      </c>
      <c r="C61" s="41" t="s">
        <v>2536</v>
      </c>
      <c r="D61" s="47" t="s">
        <v>2524</v>
      </c>
      <c r="E61" s="48" t="s">
        <v>2525</v>
      </c>
      <c r="F61" s="55" t="s">
        <v>2286</v>
      </c>
      <c r="G61" s="42" t="s">
        <v>2508</v>
      </c>
      <c r="H61" s="43" t="s">
        <v>2514</v>
      </c>
      <c r="I61" s="353" t="s">
        <v>488</v>
      </c>
      <c r="J61" s="357" t="s">
        <v>3018</v>
      </c>
      <c r="K61" s="47" t="s">
        <v>2295</v>
      </c>
      <c r="L61" s="48" t="s">
        <v>2323</v>
      </c>
      <c r="M61" s="49" t="s">
        <v>2516</v>
      </c>
      <c r="N61" s="356" t="s">
        <v>136</v>
      </c>
      <c r="O61" s="50" t="s">
        <v>2469</v>
      </c>
      <c r="P61" s="47" t="s">
        <v>2363</v>
      </c>
      <c r="Q61" s="48" t="s">
        <v>104</v>
      </c>
      <c r="R61" s="51" t="s">
        <v>2206</v>
      </c>
      <c r="S61" s="52">
        <v>1</v>
      </c>
      <c r="T61" s="53">
        <f>IFERROR(IF(OR(R61="",S61=""),"",('FCL (No min.)'!S61*VLOOKUP('FCL (No min.)'!R61,containertype_table[#All],2,FALSE))),"")</f>
        <v>2</v>
      </c>
      <c r="U61" s="56">
        <v>22000</v>
      </c>
      <c r="V61" s="55" t="s">
        <v>2497</v>
      </c>
      <c r="W61" s="248" t="s">
        <v>104</v>
      </c>
      <c r="X61" s="337" t="s">
        <v>104</v>
      </c>
      <c r="Y61" s="248"/>
      <c r="Z61" s="248"/>
      <c r="AA61" s="248"/>
      <c r="AB61" s="248"/>
      <c r="AC61" s="248"/>
      <c r="AD61" s="248"/>
      <c r="AE61" s="248"/>
      <c r="AF61" s="248"/>
      <c r="AG61" s="201" t="s">
        <v>99</v>
      </c>
      <c r="AH61" s="239" t="s">
        <v>99</v>
      </c>
      <c r="AI61" s="9" t="str">
        <f t="shared" si="195"/>
        <v>✓</v>
      </c>
      <c r="AJ61" s="238" cm="1">
        <f t="array" ref="AJ61">IF(OR($I61="",$N61="")," ",_xlfn.IFS($AH61=""," ",$AG61=""," ",AO61=""," ",AO61=" "," ",AND($AH61&lt;&gt;"",$AH61&lt;&gt;" ",$AG61&lt;&gt;"",$AG61&lt;&gt;" ",AO61&lt;&gt;"",AO61&lt;&gt;" "),IF($AH61=$AG61,SUM(AO61,IF(OR(AN61="",AN61=" ",AM61="Included"),0,AN61)),VLOOKUP(_xlfn.CONCAT($AG61,"/",$AH61),Currencies!$C$73:$D$955,2,FALSE)*SUM(AO61,IF(OR(AN61="",AN61=" ",AM61="Included"),0,AN61)))))</f>
        <v>154</v>
      </c>
      <c r="AK61" s="238"/>
      <c r="AL61" s="262"/>
      <c r="AM61" s="331" t="s">
        <v>2552</v>
      </c>
      <c r="AN61" s="333" t="s">
        <v>98</v>
      </c>
      <c r="AO61" s="332">
        <v>154</v>
      </c>
      <c r="AP61" s="25" t="str">
        <f>IFERROR(IF(OR($I61="",$N61=""),"",'Units of measurement'!$A$2),"")</f>
        <v>/container</v>
      </c>
      <c r="AQ61" s="253"/>
      <c r="AR61" s="253"/>
      <c r="AS61" s="17" t="s">
        <v>1269</v>
      </c>
      <c r="AT61" s="170"/>
      <c r="AU61" s="170"/>
      <c r="AV61" s="170">
        <v>5</v>
      </c>
      <c r="AW61" s="201" t="s">
        <v>99</v>
      </c>
      <c r="AX61" s="239" t="s">
        <v>99</v>
      </c>
      <c r="AY61" s="9" t="str">
        <f t="shared" si="196"/>
        <v>⚠</v>
      </c>
      <c r="AZ61" s="238" t="str" cm="1">
        <f t="array" ref="AZ61">IF(OR($I61="",$N61="")," ",_xlfn.IFS($AX61=""," ",$AW61=""," ",BC61=""," ",BC61=" "," ",AND($AX61&lt;&gt;"",$AX61&lt;&gt;" ",$AW61&lt;&gt;"",$AW61&lt;&gt;" ",BC61&lt;&gt;"",BC61&lt;&gt;" "),IF($AX61=$AW61,BC61,BC61/VLOOKUP(_xlfn.CONCAT($AX61,"/",$AW61),Currencies!$C$73:$D$955,2,FALSE))))</f>
        <v xml:space="preserve"> </v>
      </c>
      <c r="BA61" s="238"/>
      <c r="BB61" s="238"/>
      <c r="BC61" s="8" t="s">
        <v>98</v>
      </c>
      <c r="BD61" s="25" t="str">
        <f>IFERROR(IF(OR($I61="",$N61=""),"",'Units of measurement'!$A$2),"")</f>
        <v>/container</v>
      </c>
      <c r="BE61" s="9" t="str">
        <f t="shared" si="197"/>
        <v>⚠</v>
      </c>
      <c r="BF61" s="238" t="str" cm="1">
        <f t="array" ref="BF61">IF(OR($I61="",$N61="")," ",_xlfn.IFS($AX61=""," ",$AW61=""," ",BI61=""," ",BI61=" "," ",AND($AX61&lt;&gt;"",$AX61&lt;&gt;" ",$AW61&lt;&gt;"",$AW61&lt;&gt;" ",BI61&lt;&gt;"",BI61&lt;&gt;" "),IF($AX61=$AW61,BI61,BI61/VLOOKUP(_xlfn.CONCAT($AX61,"/",$AW61),Currencies!$C$73:$D$955,2,FALSE))))</f>
        <v xml:space="preserve"> </v>
      </c>
      <c r="BG61" s="238"/>
      <c r="BH61" s="238"/>
      <c r="BI61" s="8" t="s">
        <v>98</v>
      </c>
      <c r="BJ61" s="25" t="str">
        <f>IFERROR(IF(OR($I61="",$N61=""),"",'Units of measurement'!$A$2),"")</f>
        <v>/container</v>
      </c>
      <c r="BK61" s="9" t="str">
        <f t="shared" si="198"/>
        <v>⚠</v>
      </c>
      <c r="BL61" s="238" t="str" cm="1">
        <f t="array" ref="BL61">IF(OR($I61="",$N61="")," ",_xlfn.IFS($AX61=""," ",$AW61=""," ",BO61=""," ",BO61=" "," ",AND($AX61&lt;&gt;"",$AX61&lt;&gt;" ",$AW61&lt;&gt;"",$AW61&lt;&gt;" ",BO61&lt;&gt;"",BO61&lt;&gt;" "),IF($AX61=$AW61,BO61,BO61/VLOOKUP(_xlfn.CONCAT($AX61,"/",$AW61),Currencies!$C$73:$D$955,2,FALSE))))</f>
        <v xml:space="preserve"> </v>
      </c>
      <c r="BM61" s="238"/>
      <c r="BN61" s="238"/>
      <c r="BO61" s="8" t="s">
        <v>98</v>
      </c>
      <c r="BP61" s="25" t="str">
        <f>IFERROR(IF(OR($I61="",$N61=""),"",'Units of measurement'!$A$2),"")</f>
        <v>/container</v>
      </c>
      <c r="BQ61" s="9" t="str">
        <f t="shared" si="199"/>
        <v>✓</v>
      </c>
      <c r="BR61" s="238" cm="1">
        <f t="array" ref="BR61">IF(OR($I61="",$N61="")," ",_xlfn.IFS($AX61=""," ",$AW61=""," ",BU61=""," ",BU61=" "," ",AND($AX61&lt;&gt;"",$AX61&lt;&gt;" ",$AW61&lt;&gt;"",$AW61&lt;&gt;" ",BU61&lt;&gt;"",BU61&lt;&gt;" "),IF($AX61=$AW61,BU61,BU61/VLOOKUP(_xlfn.CONCAT($AX61,"/",$AW61),Currencies!$C$73:$D$955,2,FALSE))))</f>
        <v>35</v>
      </c>
      <c r="BS61" s="238"/>
      <c r="BT61" s="238"/>
      <c r="BU61" s="8">
        <v>35</v>
      </c>
      <c r="BV61" s="25" t="str">
        <f>IFERROR(IF(OR($I61="",$N61=""),"",'Units of measurement'!$A$2),"")</f>
        <v>/container</v>
      </c>
      <c r="BW61" s="9" t="str">
        <f t="shared" si="200"/>
        <v>⚠</v>
      </c>
      <c r="BX61" s="238" t="str" cm="1">
        <f t="array" ref="BX61">IF(OR($I61="",$N61="")," ",_xlfn.IFS($AX61=""," ",$AW61=""," ",CA61=""," ",CA61=" "," ",AND($AX61&lt;&gt;"",$AX61&lt;&gt;" ",$AW61&lt;&gt;"",$AW61&lt;&gt;" ",CA61&lt;&gt;"",CA61&lt;&gt;" "),IF($AX61=$AW61,CA61,CA61/VLOOKUP(_xlfn.CONCAT($AX61,"/",$AW61),Currencies!$C$73:$D$955,2,FALSE))))</f>
        <v xml:space="preserve"> </v>
      </c>
      <c r="BY61" s="238"/>
      <c r="BZ61" s="238"/>
      <c r="CA61" s="8" t="s">
        <v>98</v>
      </c>
      <c r="CB61" s="25" t="str">
        <f>IFERROR(IF(OR($I61="",$N61=""),"",'Units of measurement'!$A$2),"")</f>
        <v>/container</v>
      </c>
      <c r="CC61" s="9" t="str">
        <f t="shared" si="201"/>
        <v>✓</v>
      </c>
      <c r="CD61" s="238" cm="1">
        <f t="array" ref="CD61">IF(OR($I61="",$N61="")," ",_xlfn.IFS($AX61=""," ",$AW61=""," ",CG61=""," ",CG61=" "," ",AND($AX61&lt;&gt;"",$AX61&lt;&gt;" ",$AW61&lt;&gt;"",$AW61&lt;&gt;" ",CG61&lt;&gt;"",CG61&lt;&gt;" "),IF($AX61=$AW61,CG61,CG61/VLOOKUP(_xlfn.CONCAT($AX61,"/",$AW61),Currencies!$C$73:$D$955,2,FALSE))))</f>
        <v>25</v>
      </c>
      <c r="CE61" s="238"/>
      <c r="CF61" s="238"/>
      <c r="CG61" s="8">
        <v>25</v>
      </c>
      <c r="CH61" s="25" t="str">
        <f>IFERROR(IF(OR($I61="",$N61=""),"",'Units of measurement'!$A$2),"")</f>
        <v>/container</v>
      </c>
      <c r="CI61" s="9" t="str">
        <f t="shared" si="202"/>
        <v>⚠</v>
      </c>
      <c r="CJ61" s="238" t="str" cm="1">
        <f t="array" ref="CJ61">IF(OR($I61="",$N61="")," ",_xlfn.IFS($AX61=""," ",$AW61=""," ",CM61=""," ",CM61=" "," ",AND($AX61&lt;&gt;"",$AX61&lt;&gt;" ",$AW61&lt;&gt;"",$AW61&lt;&gt;" ",CM61&lt;&gt;"",CM61&lt;&gt;" "),IF($AX61=$AW61,CM61,CM61/VLOOKUP(_xlfn.CONCAT($AX61,"/",$AW61),Currencies!$C$73:$D$955,2,FALSE))))</f>
        <v xml:space="preserve"> </v>
      </c>
      <c r="CK61" s="238"/>
      <c r="CL61" s="238"/>
      <c r="CM61" s="8" t="s">
        <v>98</v>
      </c>
      <c r="CN61" s="25" t="str">
        <f>IFERROR(IF(OR($I61="",$N61=""),"",'Units of measurement'!$A$2),"")</f>
        <v>/container</v>
      </c>
      <c r="CO61" s="253"/>
      <c r="CP61" s="253"/>
      <c r="CQ61" s="194"/>
      <c r="CR61" s="9" t="str">
        <f t="shared" si="203"/>
        <v>⚠</v>
      </c>
      <c r="CS61" s="238" t="str" cm="1">
        <f t="array" ref="CS61">IF(OR($I61="",$N61="")," ",_xlfn.IFS($AX61=""," ",$AW61=""," ",CV61=""," ",CV61=" "," ",AND($AX61&lt;&gt;"",$AX61&lt;&gt;" ",$AW61&lt;&gt;"",$AW61&lt;&gt;" ",CV61&lt;&gt;"",CV61&lt;&gt;" "),IF($AX61=$AW61,CV61,CV61/VLOOKUP(_xlfn.CONCAT($AX61,"/",$AW61),Currencies!$C$73:$D$955,2,FALSE))))</f>
        <v xml:space="preserve"> </v>
      </c>
      <c r="CT61" s="238"/>
      <c r="CU61" s="238"/>
      <c r="CV61" s="8" t="s">
        <v>98</v>
      </c>
      <c r="CW61" s="25" t="str">
        <f>IFERROR(IF(OR($I61="",$N61=""),"",'Units of measurement'!$A$2),"")</f>
        <v>/container</v>
      </c>
      <c r="CX61" s="11" t="str">
        <f t="shared" si="204"/>
        <v>⚠</v>
      </c>
      <c r="CY61" s="254"/>
      <c r="CZ61" s="254"/>
      <c r="DA61" s="10" t="s">
        <v>98</v>
      </c>
      <c r="DB61" s="9" t="str">
        <f t="shared" si="205"/>
        <v/>
      </c>
      <c r="DC61" s="252"/>
      <c r="DD61" s="252"/>
      <c r="DE61" s="8" t="s">
        <v>98</v>
      </c>
      <c r="DF61" s="256"/>
      <c r="DG61" s="256"/>
      <c r="DH61" s="164"/>
      <c r="DI61" s="257"/>
      <c r="DJ61" s="257"/>
      <c r="DK61" s="17"/>
      <c r="DL61" s="9" t="str">
        <f t="shared" si="206"/>
        <v/>
      </c>
      <c r="DM61" s="252"/>
      <c r="DN61" s="252"/>
      <c r="DO61" s="8" t="s">
        <v>98</v>
      </c>
      <c r="DP61" s="256"/>
      <c r="DQ61" s="256"/>
      <c r="DR61" s="164"/>
      <c r="DS61" s="257"/>
      <c r="DT61" s="257"/>
      <c r="DU61" s="17"/>
      <c r="DV61" s="201" t="str">
        <f t="shared" si="207"/>
        <v>USD</v>
      </c>
      <c r="DW61" s="239" t="s">
        <v>99</v>
      </c>
      <c r="DX61" s="11" t="str">
        <f t="shared" si="216"/>
        <v>⚠</v>
      </c>
      <c r="DY61" s="254"/>
      <c r="DZ61" s="254"/>
      <c r="EA61" s="15"/>
      <c r="EB61" s="11" t="str">
        <f t="shared" si="217"/>
        <v>⚠</v>
      </c>
      <c r="EC61" s="254"/>
      <c r="ED61" s="254"/>
      <c r="EE61" s="16"/>
      <c r="EF61" s="9" t="str">
        <f t="shared" si="218"/>
        <v>⚠</v>
      </c>
      <c r="EG61" s="252"/>
      <c r="EH61" s="252"/>
      <c r="EI61" s="33"/>
      <c r="EJ61" s="33"/>
      <c r="EK61" s="33"/>
      <c r="EL61" s="33"/>
      <c r="EM61" s="14"/>
      <c r="EN61" s="14"/>
      <c r="EO61" s="35"/>
      <c r="EP61" s="11" t="str">
        <f t="shared" si="219"/>
        <v>⚠</v>
      </c>
      <c r="EQ61" s="254"/>
      <c r="ER61" s="254"/>
      <c r="ES61" s="12" t="s">
        <v>98</v>
      </c>
      <c r="ET61" s="199" t="s">
        <v>98</v>
      </c>
      <c r="EU61" s="9" t="str">
        <f t="shared" si="220"/>
        <v>⚠</v>
      </c>
      <c r="EV61" s="259"/>
      <c r="EW61" s="259"/>
      <c r="EX61" s="166" t="s">
        <v>98</v>
      </c>
      <c r="EY61" s="9" t="str">
        <f t="shared" si="221"/>
        <v>⚠</v>
      </c>
      <c r="EZ61" s="254"/>
      <c r="FA61" s="254"/>
      <c r="FB61" s="23"/>
      <c r="FC61" s="260"/>
      <c r="FD61" s="260"/>
      <c r="FE61" s="29"/>
      <c r="FF61" s="29"/>
      <c r="FG61" s="29"/>
      <c r="FH61" s="29"/>
      <c r="FI61" s="200" t="s">
        <v>100</v>
      </c>
      <c r="FJ61" s="9" t="str">
        <f t="shared" si="222"/>
        <v>⚠</v>
      </c>
      <c r="FK61" s="259"/>
      <c r="FL61" s="259"/>
      <c r="FM61" s="12" t="s">
        <v>98</v>
      </c>
      <c r="FN61" s="26" t="s">
        <v>98</v>
      </c>
      <c r="FO61" s="28" t="s">
        <v>98</v>
      </c>
      <c r="FP61" s="339" t="s">
        <v>98</v>
      </c>
      <c r="FQ61" s="339" t="s">
        <v>98</v>
      </c>
      <c r="FR61" s="9" t="str">
        <f t="shared" si="97"/>
        <v>⚠</v>
      </c>
      <c r="FS61" s="238" t="str" cm="1">
        <f t="array" ref="FS61">IF(OR($I61="",$N61="")," ",_xlfn.IFS($DW61=""," ",$DV61=""," ",FV61=""," ",FV61=" "," ",AND($DW61&lt;&gt;"",$DW61&lt;&gt;" ",$DV61&lt;&gt;"",$DV61&lt;&gt;" ",FV61&lt;&gt;"",FV61&lt;&gt;" "),IF($DW61=$DV61,FV61,FV61/VLOOKUP(_xlfn.CONCAT($DW61,"/",$DV61),Currencies!$C$73:$D$955,2,FALSE))))</f>
        <v xml:space="preserve"> </v>
      </c>
      <c r="FT61" s="238"/>
      <c r="FU61" s="238"/>
      <c r="FV61" s="8" t="s">
        <v>98</v>
      </c>
      <c r="FW61" s="25" t="s">
        <v>2549</v>
      </c>
      <c r="FX61" s="9" t="str">
        <f t="shared" si="223"/>
        <v>⚠</v>
      </c>
      <c r="FY61" s="259"/>
      <c r="FZ61" s="259"/>
      <c r="GA61" s="12" t="s">
        <v>98</v>
      </c>
      <c r="GB61" s="26" t="s">
        <v>98</v>
      </c>
      <c r="GC61" s="28" t="s">
        <v>98</v>
      </c>
      <c r="GD61" s="339" t="s">
        <v>98</v>
      </c>
      <c r="GE61" s="339" t="s">
        <v>98</v>
      </c>
      <c r="GF61" s="9" t="str">
        <f t="shared" si="103"/>
        <v>⚠</v>
      </c>
      <c r="GG61" s="238" t="str" cm="1">
        <f t="array" ref="GG61">IF(OR($I61="",$N61="")," ",_xlfn.IFS($DW61=""," ",$DV61=""," ",GJ61=""," ",GJ61=" "," ",AND($DW61&lt;&gt;"",$DW61&lt;&gt;" ",$DV61&lt;&gt;"",$DV61&lt;&gt;" ",GJ61&lt;&gt;"",GJ61&lt;&gt;" "),IF($DW61=$DV61,GJ61,GJ61/VLOOKUP(_xlfn.CONCAT($DW61,"/",$DV61),Currencies!$C$73:$D$955,2,FALSE))))</f>
        <v xml:space="preserve"> </v>
      </c>
      <c r="GH61" s="238"/>
      <c r="GI61" s="238"/>
      <c r="GJ61" s="8" t="s">
        <v>98</v>
      </c>
      <c r="GK61" s="25" t="s">
        <v>2549</v>
      </c>
      <c r="GL61" s="11" t="str">
        <f t="shared" si="224"/>
        <v>⚠</v>
      </c>
      <c r="GM61" s="238" t="str" cm="1">
        <f t="array" ref="GM61">IF(OR($I61="",$N61="")," ",_xlfn.IFS($DW61=""," ",$DV61=""," ",GP61=""," ",GP61=" "," ",AND($DW61&lt;&gt;"",$DW61&lt;&gt;" ",$DV61&lt;&gt;"",$DV61&lt;&gt;" ",GP61&lt;&gt;"",GP61&lt;&gt;" "),IF($DW61=$DV61,GP61,GP61/VLOOKUP(_xlfn.CONCAT($DW61,"/",$DV61),Currencies!$C$73:$D$955,2,FALSE))))</f>
        <v xml:space="preserve"> </v>
      </c>
      <c r="GN61" s="238"/>
      <c r="GO61" s="238"/>
      <c r="GP61" s="8" t="s">
        <v>98</v>
      </c>
      <c r="GQ61" s="25" t="str">
        <f>IFERROR(IF(OR($I61="",$N61=""),"",'Units of measurement'!$A$2),"")</f>
        <v>/container</v>
      </c>
      <c r="GR61" s="253"/>
      <c r="GS61" s="253"/>
      <c r="GT61" s="31" t="s">
        <v>98</v>
      </c>
      <c r="GU61" s="261"/>
      <c r="GV61" s="261"/>
      <c r="GW61" s="32" t="s">
        <v>98</v>
      </c>
      <c r="GX61" s="11" t="str">
        <f t="shared" si="225"/>
        <v>⚠</v>
      </c>
      <c r="GY61" s="238" t="str" cm="1">
        <f t="array" ref="GY61">IF(OR($I61="",$N61="")," ",_xlfn.IFS($DW61=""," ",$DV61=""," ",HE61=""," ",HE61=" "," ",AND($DW61&lt;&gt;"",$DW61&lt;&gt;" ",$DV61&lt;&gt;"",$DV61&lt;&gt;" ",HE61&lt;&gt;"",HE61&lt;&gt;" "),IF($DW61=$DV61,HE61,HE61/VLOOKUP(_xlfn.CONCAT($DW61,"/",$DV61),Currencies!$C$73:$D$955,2,FALSE))))</f>
        <v xml:space="preserve"> </v>
      </c>
      <c r="GZ61" s="262"/>
      <c r="HA61" s="262"/>
      <c r="HB61" s="15"/>
      <c r="HC61" s="15"/>
      <c r="HD61" s="15"/>
      <c r="HE61" s="8" t="s">
        <v>98</v>
      </c>
      <c r="HF61" s="255"/>
      <c r="HG61" s="255"/>
      <c r="HH61" s="25" t="str">
        <f>IFERROR(IF(OR($I61="",$N61=""),"",'Units of measurement'!$A$2),"")</f>
        <v>/container</v>
      </c>
      <c r="HI61" s="253"/>
      <c r="HJ61" s="253"/>
      <c r="HK61" s="31" t="str">
        <f t="shared" si="208"/>
        <v xml:space="preserve"> </v>
      </c>
      <c r="HL61" s="261"/>
      <c r="HM61" s="261"/>
      <c r="HN61" s="32" t="str">
        <f t="shared" si="209"/>
        <v xml:space="preserve"> </v>
      </c>
      <c r="HO61" s="11" t="str">
        <f t="shared" si="226"/>
        <v>⚠</v>
      </c>
      <c r="HP61" s="238" t="str" cm="1">
        <f t="array" ref="HP61">IF(OR($I61="",$N61="")," ",_xlfn.IFS($DW61=""," ",$DV61=""," ",HV61=""," ",HV61=" "," ",AND($DW61&lt;&gt;"",$DW61&lt;&gt;" ",$DV61&lt;&gt;"",$DV61&lt;&gt;" ",HV61&lt;&gt;"",HV61&lt;&gt;" "),IF($DW61=$DV61,HV61,HV61/VLOOKUP(_xlfn.CONCAT($DW61,"/",$DV61),Currencies!$C$73:$D$955,2,FALSE))))</f>
        <v xml:space="preserve"> </v>
      </c>
      <c r="HQ61" s="262"/>
      <c r="HR61" s="262"/>
      <c r="HS61" s="15"/>
      <c r="HT61" s="15"/>
      <c r="HU61" s="15"/>
      <c r="HV61" s="8" t="s">
        <v>98</v>
      </c>
      <c r="HW61" s="255"/>
      <c r="HX61" s="255"/>
      <c r="HY61" s="25" t="str">
        <f>IFERROR(IF(OR($I61="",$N61=""),"",'Units of measurement'!$A$2),"")</f>
        <v>/container</v>
      </c>
      <c r="HZ61" s="253"/>
      <c r="IA61" s="253"/>
      <c r="IB61" s="31" t="str">
        <f t="shared" si="210"/>
        <v xml:space="preserve"> </v>
      </c>
      <c r="IC61" s="261"/>
      <c r="ID61" s="261"/>
      <c r="IE61" s="32" t="str">
        <f t="shared" si="211"/>
        <v xml:space="preserve"> </v>
      </c>
      <c r="IF61" s="9" t="str">
        <f t="shared" si="212"/>
        <v/>
      </c>
      <c r="IG61" s="252"/>
      <c r="IH61" s="252"/>
      <c r="II61" s="8" t="s">
        <v>98</v>
      </c>
      <c r="IJ61" s="256"/>
      <c r="IK61" s="256"/>
      <c r="IL61" s="164"/>
      <c r="IM61" s="257"/>
      <c r="IN61" s="257"/>
      <c r="IO61" s="17"/>
      <c r="IP61" s="9" t="str">
        <f t="shared" si="213"/>
        <v/>
      </c>
      <c r="IQ61" s="252"/>
      <c r="IR61" s="252"/>
      <c r="IS61" s="8" t="s">
        <v>98</v>
      </c>
      <c r="IT61" s="256"/>
      <c r="IU61" s="256"/>
      <c r="IV61" s="164"/>
      <c r="IW61" s="257"/>
      <c r="IX61" s="257"/>
      <c r="IY61" s="19"/>
      <c r="IZ61" s="201" t="s">
        <v>139</v>
      </c>
      <c r="JA61" s="239" t="s">
        <v>99</v>
      </c>
      <c r="JB61" s="9" t="str">
        <f t="shared" si="227"/>
        <v>⚠</v>
      </c>
      <c r="JC61" s="238" t="str" cm="1">
        <f t="array" ref="JC61">IF(OR($I61="",$N61="")," ",_xlfn.IFS($JA61=""," ",$IZ61=""," ",JF61=""," ",JF61=" "," ",AND($JA61&lt;&gt;"",$JA61&lt;&gt;" ",$IZ61&lt;&gt;"",$IZ61&lt;&gt;" ",JF61&lt;&gt;"",JF61&lt;&gt;" "),IF($JA61=$IZ61,JF61,JF61/VLOOKUP(_xlfn.CONCAT($JA61,"/",$IZ61),Currencies!$C$73:$D$955,2,FALSE))))</f>
        <v xml:space="preserve"> </v>
      </c>
      <c r="JD61" s="238"/>
      <c r="JE61" s="238"/>
      <c r="JF61" s="8" t="s">
        <v>98</v>
      </c>
      <c r="JG61" s="25" t="str">
        <f>IFERROR(IF(OR($I61="",$N61=""),"",'Units of measurement'!$A$2),"")</f>
        <v>/container</v>
      </c>
      <c r="JH61" s="9" t="s">
        <v>2517</v>
      </c>
      <c r="JI61" s="238" t="str" cm="1">
        <f t="array" ref="JI61">IF(OR($I61="",$N61="")," ",_xlfn.IFS($JA61=""," ",$IZ61=""," ",JL61=""," ",JL61=" "," ",AND($JA61&lt;&gt;"",$JA61&lt;&gt;" ",$IZ61&lt;&gt;"",$IZ61&lt;&gt;" ",JL61&lt;&gt;"",JL61&lt;&gt;" "),IF($JA61=$IZ61,JL61,JL61/VLOOKUP(_xlfn.CONCAT($JA61,"/",$IZ61),Currencies!$C$73:$D$955,2,FALSE))))</f>
        <v xml:space="preserve"> </v>
      </c>
      <c r="JJ61" s="238"/>
      <c r="JK61" s="238"/>
      <c r="JL61" s="372" t="s">
        <v>98</v>
      </c>
      <c r="JM61" s="25" t="str">
        <f>IFERROR(IF(OR($I61="",$N61=""),"",'Units of measurement'!$A$2),"")</f>
        <v>/container</v>
      </c>
      <c r="JN61" s="9" t="s">
        <v>2517</v>
      </c>
      <c r="JO61" s="238" t="str" cm="1">
        <f t="array" ref="JO61">IF(OR($I61="",$N61="")," ",_xlfn.IFS($JA61=""," ",$IZ61=""," ",JR61=""," ",JR61=" "," ",AND($JA61&lt;&gt;"",$JA61&lt;&gt;" ",$IZ61&lt;&gt;"",$IZ61&lt;&gt;" ",JR61&lt;&gt;"",JR61&lt;&gt;" "),IF($JA61=$IZ61,JR61,JR61/VLOOKUP(_xlfn.CONCAT($JA61,"/",$IZ61),Currencies!$C$73:$D$955,2,FALSE))))</f>
        <v xml:space="preserve"> </v>
      </c>
      <c r="JP61" s="238"/>
      <c r="JQ61" s="238"/>
      <c r="JR61" s="372" t="s">
        <v>98</v>
      </c>
      <c r="JS61" s="25" t="str">
        <f>IFERROR(IF(OR($I61="",$N61=""),"",'Units of measurement'!$A$2),"")</f>
        <v>/container</v>
      </c>
      <c r="JT61" s="9" t="s">
        <v>2517</v>
      </c>
      <c r="JU61" s="238" t="str" cm="1">
        <f t="array" ref="JU61">IF(OR($I61="",$N61="")," ",_xlfn.IFS($JA61=""," ",$IZ61=""," ",JX61=""," ",JX61=" "," ",AND($JA61&lt;&gt;"",$JA61&lt;&gt;" ",$IZ61&lt;&gt;"",$IZ61&lt;&gt;" ",JX61&lt;&gt;"",JX61&lt;&gt;" "),IF($JA61=$IZ61,JX61,JX61/VLOOKUP(_xlfn.CONCAT($JA61,"/",$IZ61),Currencies!$C$73:$D$955,2,FALSE))))</f>
        <v xml:space="preserve"> </v>
      </c>
      <c r="JV61" s="238"/>
      <c r="JW61" s="238"/>
      <c r="JX61" s="372" t="s">
        <v>98</v>
      </c>
      <c r="JY61" s="25" t="str">
        <f>IFERROR(IF(OR($I61="",$N61=""),"",'Units of measurement'!$A$2),"")</f>
        <v>/container</v>
      </c>
      <c r="JZ61" s="9" t="s">
        <v>2517</v>
      </c>
      <c r="KA61" s="238" t="str" cm="1">
        <f t="array" ref="KA61">IF(OR($I61="",$N61="")," ",_xlfn.IFS($JA61=""," ",$IZ61=""," ",KD61=""," ",KD61=" "," ",AND($JA61&lt;&gt;"",$JA61&lt;&gt;" ",$IZ61&lt;&gt;"",$IZ61&lt;&gt;" ",KD61&lt;&gt;"",KD61&lt;&gt;" "),IF($JA61=$IZ61,KD61,KD61/VLOOKUP(_xlfn.CONCAT($JA61,"/",$IZ61),Currencies!$C$73:$D$955,2,FALSE))))</f>
        <v xml:space="preserve"> </v>
      </c>
      <c r="KB61" s="238"/>
      <c r="KC61" s="238"/>
      <c r="KD61" s="372" t="s">
        <v>98</v>
      </c>
      <c r="KE61" s="25" t="str">
        <f>IFERROR(IF(OR($I61="",$N61=""),"",'Units of measurement'!$A$2),"")</f>
        <v>/container</v>
      </c>
      <c r="KF61" s="11" t="s">
        <v>2517</v>
      </c>
      <c r="KG61" s="254"/>
      <c r="KH61" s="254"/>
      <c r="KI61" s="378" t="s">
        <v>98</v>
      </c>
      <c r="KJ61" s="9" t="str">
        <f t="shared" si="214"/>
        <v/>
      </c>
      <c r="KK61" s="252"/>
      <c r="KL61" s="252"/>
      <c r="KM61" s="8" t="s">
        <v>98</v>
      </c>
      <c r="KN61" s="256"/>
      <c r="KO61" s="256"/>
      <c r="KP61" s="164"/>
      <c r="KQ61" s="257"/>
      <c r="KR61" s="257"/>
      <c r="KS61" s="17"/>
      <c r="KT61" s="9" t="str">
        <f t="shared" si="215"/>
        <v/>
      </c>
      <c r="KU61" s="252"/>
      <c r="KV61" s="252"/>
      <c r="KW61" s="8" t="s">
        <v>98</v>
      </c>
      <c r="KX61" s="256"/>
      <c r="KY61" s="256"/>
      <c r="KZ61" s="164"/>
      <c r="LA61" s="257"/>
      <c r="LB61" s="257"/>
      <c r="LC61" s="19"/>
      <c r="LD61" s="201" t="s">
        <v>139</v>
      </c>
      <c r="LE61" s="239" t="s">
        <v>99</v>
      </c>
      <c r="LF61" s="9" t="s">
        <v>2517</v>
      </c>
      <c r="LG61" s="238" t="str" cm="1">
        <f t="array" ref="LG61">IF(OR($I61="",$N61="")," ",_xlfn.IFS($AH61=""," ",$AG61=""," ",LL61=""," ",LL61=" "," ",AND($AH61&lt;&gt;"",$AH61&lt;&gt;" ",$AG61&lt;&gt;"",$AG61&lt;&gt;" ",LL61&lt;&gt;"",LL61&lt;&gt;" "),IF($AH61=$AG61,SUM(LL61,IF(OR(LK61="",LK61=" ",LJ61="Included"),0,LK61)),SUM(LL61,IF(OR(LK61="",LK61=" ",LJ61="Included"),0,LK61))/VLOOKUP(_xlfn.CONCAT($AH61,"/",$AG61),Currencies!$C$73:$D$955,2,FALSE))))</f>
        <v xml:space="preserve"> </v>
      </c>
      <c r="LH61" s="238"/>
      <c r="LI61" s="262"/>
      <c r="LJ61" s="379"/>
      <c r="LK61" s="333" t="s">
        <v>98</v>
      </c>
      <c r="LL61" s="380" t="s">
        <v>98</v>
      </c>
      <c r="LM61" s="25" t="str">
        <f>IFERROR(IF(OR($I61="",$N61=""),"",'Units of measurement'!$A$2),"")</f>
        <v>/container</v>
      </c>
      <c r="LN61" s="253"/>
      <c r="LO61" s="253"/>
      <c r="LP61" s="376"/>
      <c r="LQ61" s="170"/>
      <c r="LR61" s="170"/>
      <c r="LS61" s="381" t="s">
        <v>98</v>
      </c>
    </row>
    <row r="62" spans="1:331" ht="15" hidden="1" customHeight="1" x14ac:dyDescent="0.2">
      <c r="A62" s="46">
        <v>103</v>
      </c>
      <c r="B62" s="250">
        <f>ROW()</f>
        <v>62</v>
      </c>
      <c r="C62" s="41" t="s">
        <v>2536</v>
      </c>
      <c r="D62" s="47" t="s">
        <v>2524</v>
      </c>
      <c r="E62" s="41" t="s">
        <v>2541</v>
      </c>
      <c r="F62" s="55" t="s">
        <v>2286</v>
      </c>
      <c r="G62" s="42" t="s">
        <v>2508</v>
      </c>
      <c r="H62" s="43" t="s">
        <v>2514</v>
      </c>
      <c r="I62" s="353" t="s">
        <v>488</v>
      </c>
      <c r="J62" s="357" t="s">
        <v>3018</v>
      </c>
      <c r="K62" s="47" t="s">
        <v>2295</v>
      </c>
      <c r="L62" s="48" t="s">
        <v>2323</v>
      </c>
      <c r="M62" s="49" t="s">
        <v>2515</v>
      </c>
      <c r="N62" s="356" t="s">
        <v>101</v>
      </c>
      <c r="O62" s="50" t="s">
        <v>2478</v>
      </c>
      <c r="P62" s="47" t="s">
        <v>2373</v>
      </c>
      <c r="Q62" s="48" t="s">
        <v>2421</v>
      </c>
      <c r="R62" s="51" t="s">
        <v>95</v>
      </c>
      <c r="S62" s="52">
        <v>4</v>
      </c>
      <c r="T62" s="53">
        <f>IFERROR(IF(OR(R62="",S62=""),"",('FCL (No min.)'!S62*VLOOKUP('FCL (No min.)'!R62,containertype_table[#All],2,FALSE))),"")</f>
        <v>4</v>
      </c>
      <c r="U62" s="56">
        <v>10000</v>
      </c>
      <c r="V62" s="55" t="s">
        <v>2497</v>
      </c>
      <c r="W62" s="248" t="s">
        <v>104</v>
      </c>
      <c r="X62" s="337" t="s">
        <v>104</v>
      </c>
      <c r="Y62" s="248"/>
      <c r="Z62" s="248"/>
      <c r="AA62" s="248"/>
      <c r="AB62" s="248"/>
      <c r="AC62" s="248"/>
      <c r="AD62" s="248"/>
      <c r="AE62" s="248"/>
      <c r="AF62" s="248"/>
      <c r="AG62" s="201" t="s">
        <v>99</v>
      </c>
      <c r="AH62" s="239" t="s">
        <v>99</v>
      </c>
      <c r="AI62" s="9" t="str">
        <f t="shared" si="195"/>
        <v>✓</v>
      </c>
      <c r="AJ62" s="238" cm="1">
        <f t="array" ref="AJ62">IF(OR($I62="",$N62="")," ",_xlfn.IFS($AH62=""," ",$AG62=""," ",AO62=""," ",AO62=" "," ",AND($AH62&lt;&gt;"",$AH62&lt;&gt;" ",$AG62&lt;&gt;"",$AG62&lt;&gt;" ",AO62&lt;&gt;"",AO62&lt;&gt;" "),IF($AH62=$AG62,SUM(AO62,IF(OR(AN62="",AN62=" ",AM62="Included"),0,AN62)),VLOOKUP(_xlfn.CONCAT($AG62,"/",$AH62),Currencies!$C$73:$D$955,2,FALSE)*SUM(AO62,IF(OR(AN62="",AN62=" ",AM62="Included"),0,AN62)))))</f>
        <v>119</v>
      </c>
      <c r="AK62" s="238"/>
      <c r="AL62" s="262"/>
      <c r="AM62" s="331" t="s">
        <v>2552</v>
      </c>
      <c r="AN62" s="333" t="s">
        <v>98</v>
      </c>
      <c r="AO62" s="332">
        <v>119</v>
      </c>
      <c r="AP62" s="25" t="str">
        <f>IFERROR(IF(OR($I62="",$N62=""),"",'Units of measurement'!$A$2),"")</f>
        <v>/container</v>
      </c>
      <c r="AQ62" s="253"/>
      <c r="AR62" s="253"/>
      <c r="AS62" s="17" t="s">
        <v>1269</v>
      </c>
      <c r="AT62" s="170"/>
      <c r="AU62" s="170"/>
      <c r="AV62" s="170">
        <v>5</v>
      </c>
      <c r="AW62" s="201" t="s">
        <v>99</v>
      </c>
      <c r="AX62" s="239" t="s">
        <v>99</v>
      </c>
      <c r="AY62" s="9" t="str">
        <f t="shared" si="196"/>
        <v>⚠</v>
      </c>
      <c r="AZ62" s="238" t="str" cm="1">
        <f t="array" ref="AZ62">IF(OR($I62="",$N62="")," ",_xlfn.IFS($AX62=""," ",$AW62=""," ",BC62=""," ",BC62=" "," ",AND($AX62&lt;&gt;"",$AX62&lt;&gt;" ",$AW62&lt;&gt;"",$AW62&lt;&gt;" ",BC62&lt;&gt;"",BC62&lt;&gt;" "),IF($AX62=$AW62,BC62,BC62/VLOOKUP(_xlfn.CONCAT($AX62,"/",$AW62),Currencies!$C$73:$D$955,2,FALSE))))</f>
        <v xml:space="preserve"> </v>
      </c>
      <c r="BA62" s="238"/>
      <c r="BB62" s="238"/>
      <c r="BC62" s="8" t="s">
        <v>98</v>
      </c>
      <c r="BD62" s="25" t="str">
        <f>IFERROR(IF(OR($I62="",$N62=""),"",'Units of measurement'!$A$2),"")</f>
        <v>/container</v>
      </c>
      <c r="BE62" s="9" t="str">
        <f t="shared" si="197"/>
        <v>⚠</v>
      </c>
      <c r="BF62" s="238" t="str" cm="1">
        <f t="array" ref="BF62">IF(OR($I62="",$N62="")," ",_xlfn.IFS($AX62=""," ",$AW62=""," ",BI62=""," ",BI62=" "," ",AND($AX62&lt;&gt;"",$AX62&lt;&gt;" ",$AW62&lt;&gt;"",$AW62&lt;&gt;" ",BI62&lt;&gt;"",BI62&lt;&gt;" "),IF($AX62=$AW62,BI62,BI62/VLOOKUP(_xlfn.CONCAT($AX62,"/",$AW62),Currencies!$C$73:$D$955,2,FALSE))))</f>
        <v xml:space="preserve"> </v>
      </c>
      <c r="BG62" s="238"/>
      <c r="BH62" s="238"/>
      <c r="BI62" s="8" t="s">
        <v>98</v>
      </c>
      <c r="BJ62" s="25" t="str">
        <f>IFERROR(IF(OR($I62="",$N62=""),"",'Units of measurement'!$A$2),"")</f>
        <v>/container</v>
      </c>
      <c r="BK62" s="9" t="str">
        <f t="shared" si="198"/>
        <v>⚠</v>
      </c>
      <c r="BL62" s="238" t="str" cm="1">
        <f t="array" ref="BL62">IF(OR($I62="",$N62="")," ",_xlfn.IFS($AX62=""," ",$AW62=""," ",BO62=""," ",BO62=" "," ",AND($AX62&lt;&gt;"",$AX62&lt;&gt;" ",$AW62&lt;&gt;"",$AW62&lt;&gt;" ",BO62&lt;&gt;"",BO62&lt;&gt;" "),IF($AX62=$AW62,BO62,BO62/VLOOKUP(_xlfn.CONCAT($AX62,"/",$AW62),Currencies!$C$73:$D$955,2,FALSE))))</f>
        <v xml:space="preserve"> </v>
      </c>
      <c r="BM62" s="238"/>
      <c r="BN62" s="238"/>
      <c r="BO62" s="8" t="s">
        <v>98</v>
      </c>
      <c r="BP62" s="25" t="str">
        <f>IFERROR(IF(OR($I62="",$N62=""),"",'Units of measurement'!$A$2),"")</f>
        <v>/container</v>
      </c>
      <c r="BQ62" s="9" t="str">
        <f t="shared" si="199"/>
        <v>✓</v>
      </c>
      <c r="BR62" s="238" cm="1">
        <f t="array" ref="BR62">IF(OR($I62="",$N62="")," ",_xlfn.IFS($AX62=""," ",$AW62=""," ",BU62=""," ",BU62=" "," ",AND($AX62&lt;&gt;"",$AX62&lt;&gt;" ",$AW62&lt;&gt;"",$AW62&lt;&gt;" ",BU62&lt;&gt;"",BU62&lt;&gt;" "),IF($AX62=$AW62,BU62,BU62/VLOOKUP(_xlfn.CONCAT($AX62,"/",$AW62),Currencies!$C$73:$D$955,2,FALSE))))</f>
        <v>35</v>
      </c>
      <c r="BS62" s="238"/>
      <c r="BT62" s="238"/>
      <c r="BU62" s="8">
        <v>35</v>
      </c>
      <c r="BV62" s="25" t="str">
        <f>IFERROR(IF(OR($I62="",$N62=""),"",'Units of measurement'!$A$2),"")</f>
        <v>/container</v>
      </c>
      <c r="BW62" s="9" t="str">
        <f t="shared" si="200"/>
        <v>⚠</v>
      </c>
      <c r="BX62" s="238" t="str" cm="1">
        <f t="array" ref="BX62">IF(OR($I62="",$N62="")," ",_xlfn.IFS($AX62=""," ",$AW62=""," ",CA62=""," ",CA62=" "," ",AND($AX62&lt;&gt;"",$AX62&lt;&gt;" ",$AW62&lt;&gt;"",$AW62&lt;&gt;" ",CA62&lt;&gt;"",CA62&lt;&gt;" "),IF($AX62=$AW62,CA62,CA62/VLOOKUP(_xlfn.CONCAT($AX62,"/",$AW62),Currencies!$C$73:$D$955,2,FALSE))))</f>
        <v xml:space="preserve"> </v>
      </c>
      <c r="BY62" s="238"/>
      <c r="BZ62" s="238"/>
      <c r="CA62" s="8" t="s">
        <v>98</v>
      </c>
      <c r="CB62" s="25" t="str">
        <f>IFERROR(IF(OR($I62="",$N62=""),"",'Units of measurement'!$A$2),"")</f>
        <v>/container</v>
      </c>
      <c r="CC62" s="9" t="str">
        <f t="shared" si="201"/>
        <v>✓</v>
      </c>
      <c r="CD62" s="238" cm="1">
        <f t="array" ref="CD62">IF(OR($I62="",$N62="")," ",_xlfn.IFS($AX62=""," ",$AW62=""," ",CG62=""," ",CG62=" "," ",AND($AX62&lt;&gt;"",$AX62&lt;&gt;" ",$AW62&lt;&gt;"",$AW62&lt;&gt;" ",CG62&lt;&gt;"",CG62&lt;&gt;" "),IF($AX62=$AW62,CG62,CG62/VLOOKUP(_xlfn.CONCAT($AX62,"/",$AW62),Currencies!$C$73:$D$955,2,FALSE))))</f>
        <v>25</v>
      </c>
      <c r="CE62" s="238"/>
      <c r="CF62" s="238"/>
      <c r="CG62" s="8">
        <v>25</v>
      </c>
      <c r="CH62" s="25" t="str">
        <f>IFERROR(IF(OR($I62="",$N62=""),"",'Units of measurement'!$A$2),"")</f>
        <v>/container</v>
      </c>
      <c r="CI62" s="9" t="str">
        <f t="shared" si="202"/>
        <v>⚠</v>
      </c>
      <c r="CJ62" s="238" t="str" cm="1">
        <f t="array" ref="CJ62">IF(OR($I62="",$N62="")," ",_xlfn.IFS($AX62=""," ",$AW62=""," ",CM62=""," ",CM62=" "," ",AND($AX62&lt;&gt;"",$AX62&lt;&gt;" ",$AW62&lt;&gt;"",$AW62&lt;&gt;" ",CM62&lt;&gt;"",CM62&lt;&gt;" "),IF($AX62=$AW62,CM62,CM62/VLOOKUP(_xlfn.CONCAT($AX62,"/",$AW62),Currencies!$C$73:$D$955,2,FALSE))))</f>
        <v xml:space="preserve"> </v>
      </c>
      <c r="CK62" s="238"/>
      <c r="CL62" s="238"/>
      <c r="CM62" s="8" t="s">
        <v>98</v>
      </c>
      <c r="CN62" s="25" t="str">
        <f>IFERROR(IF(OR($I62="",$N62=""),"",'Units of measurement'!$A$2),"")</f>
        <v>/container</v>
      </c>
      <c r="CO62" s="253"/>
      <c r="CP62" s="253"/>
      <c r="CQ62" s="194"/>
      <c r="CR62" s="9" t="str">
        <f t="shared" si="203"/>
        <v>⚠</v>
      </c>
      <c r="CS62" s="238" t="str" cm="1">
        <f t="array" ref="CS62">IF(OR($I62="",$N62="")," ",_xlfn.IFS($AX62=""," ",$AW62=""," ",CV62=""," ",CV62=" "," ",AND($AX62&lt;&gt;"",$AX62&lt;&gt;" ",$AW62&lt;&gt;"",$AW62&lt;&gt;" ",CV62&lt;&gt;"",CV62&lt;&gt;" "),IF($AX62=$AW62,CV62,CV62/VLOOKUP(_xlfn.CONCAT($AX62,"/",$AW62),Currencies!$C$73:$D$955,2,FALSE))))</f>
        <v xml:space="preserve"> </v>
      </c>
      <c r="CT62" s="238"/>
      <c r="CU62" s="238"/>
      <c r="CV62" s="8" t="s">
        <v>98</v>
      </c>
      <c r="CW62" s="25" t="str">
        <f>IFERROR(IF(OR($I62="",$N62=""),"",'Units of measurement'!$A$2),"")</f>
        <v>/container</v>
      </c>
      <c r="CX62" s="11" t="str">
        <f t="shared" si="204"/>
        <v>⚠</v>
      </c>
      <c r="CY62" s="254"/>
      <c r="CZ62" s="254"/>
      <c r="DA62" s="10" t="s">
        <v>98</v>
      </c>
      <c r="DB62" s="9" t="str">
        <f t="shared" si="205"/>
        <v/>
      </c>
      <c r="DC62" s="252"/>
      <c r="DD62" s="252"/>
      <c r="DE62" s="8" t="s">
        <v>98</v>
      </c>
      <c r="DF62" s="256"/>
      <c r="DG62" s="256"/>
      <c r="DH62" s="164"/>
      <c r="DI62" s="257"/>
      <c r="DJ62" s="257"/>
      <c r="DK62" s="17"/>
      <c r="DL62" s="9" t="str">
        <f t="shared" si="206"/>
        <v/>
      </c>
      <c r="DM62" s="252"/>
      <c r="DN62" s="252"/>
      <c r="DO62" s="8" t="s">
        <v>98</v>
      </c>
      <c r="DP62" s="256"/>
      <c r="DQ62" s="256"/>
      <c r="DR62" s="164"/>
      <c r="DS62" s="257"/>
      <c r="DT62" s="257"/>
      <c r="DU62" s="17"/>
      <c r="DV62" s="201" t="str">
        <f t="shared" si="207"/>
        <v>USD</v>
      </c>
      <c r="DW62" s="239" t="s">
        <v>99</v>
      </c>
      <c r="DX62" s="11" t="str">
        <f t="shared" si="216"/>
        <v>⚠</v>
      </c>
      <c r="DY62" s="254"/>
      <c r="DZ62" s="254"/>
      <c r="EA62" s="15"/>
      <c r="EB62" s="11" t="str">
        <f t="shared" si="217"/>
        <v>⚠</v>
      </c>
      <c r="EC62" s="254"/>
      <c r="ED62" s="254"/>
      <c r="EE62" s="16"/>
      <c r="EF62" s="9" t="str">
        <f t="shared" si="218"/>
        <v>⚠</v>
      </c>
      <c r="EG62" s="252"/>
      <c r="EH62" s="252"/>
      <c r="EI62" s="33"/>
      <c r="EJ62" s="33"/>
      <c r="EK62" s="33"/>
      <c r="EL62" s="33"/>
      <c r="EM62" s="14"/>
      <c r="EN62" s="14"/>
      <c r="EO62" s="35"/>
      <c r="EP62" s="11" t="str">
        <f t="shared" si="219"/>
        <v>⚠</v>
      </c>
      <c r="EQ62" s="254"/>
      <c r="ER62" s="254"/>
      <c r="ES62" s="12" t="s">
        <v>98</v>
      </c>
      <c r="ET62" s="199">
        <v>36</v>
      </c>
      <c r="EU62" s="9" t="str">
        <f t="shared" si="220"/>
        <v>⚠</v>
      </c>
      <c r="EV62" s="259"/>
      <c r="EW62" s="259"/>
      <c r="EX62" s="166" t="s">
        <v>98</v>
      </c>
      <c r="EY62" s="9" t="str">
        <f t="shared" si="221"/>
        <v>⚠</v>
      </c>
      <c r="EZ62" s="254"/>
      <c r="FA62" s="254"/>
      <c r="FB62" s="23"/>
      <c r="FC62" s="260"/>
      <c r="FD62" s="260"/>
      <c r="FE62" s="29"/>
      <c r="FF62" s="29"/>
      <c r="FG62" s="29"/>
      <c r="FH62" s="29"/>
      <c r="FI62" s="200" t="s">
        <v>100</v>
      </c>
      <c r="FJ62" s="9" t="str">
        <f t="shared" si="222"/>
        <v>⚠</v>
      </c>
      <c r="FK62" s="259"/>
      <c r="FL62" s="259"/>
      <c r="FM62" s="12" t="s">
        <v>98</v>
      </c>
      <c r="FN62" s="26" t="s">
        <v>98</v>
      </c>
      <c r="FO62" s="28" t="s">
        <v>98</v>
      </c>
      <c r="FP62" s="339" t="s">
        <v>98</v>
      </c>
      <c r="FQ62" s="339" t="s">
        <v>98</v>
      </c>
      <c r="FR62" s="9" t="str">
        <f t="shared" si="97"/>
        <v>⚠</v>
      </c>
      <c r="FS62" s="238" t="str" cm="1">
        <f t="array" ref="FS62">IF(OR($I62="",$N62="")," ",_xlfn.IFS($DW62=""," ",$DV62=""," ",FV62=""," ",FV62=" "," ",AND($DW62&lt;&gt;"",$DW62&lt;&gt;" ",$DV62&lt;&gt;"",$DV62&lt;&gt;" ",FV62&lt;&gt;"",FV62&lt;&gt;" "),IF($DW62=$DV62,FV62,FV62/VLOOKUP(_xlfn.CONCAT($DW62,"/",$DV62),Currencies!$C$73:$D$955,2,FALSE))))</f>
        <v xml:space="preserve"> </v>
      </c>
      <c r="FT62" s="238"/>
      <c r="FU62" s="238"/>
      <c r="FV62" s="8" t="s">
        <v>98</v>
      </c>
      <c r="FW62" s="25" t="s">
        <v>2549</v>
      </c>
      <c r="FX62" s="9" t="str">
        <f t="shared" si="223"/>
        <v>⚠</v>
      </c>
      <c r="FY62" s="259"/>
      <c r="FZ62" s="259"/>
      <c r="GA62" s="12" t="s">
        <v>98</v>
      </c>
      <c r="GB62" s="26" t="s">
        <v>98</v>
      </c>
      <c r="GC62" s="28" t="s">
        <v>98</v>
      </c>
      <c r="GD62" s="339">
        <v>10</v>
      </c>
      <c r="GE62" s="339">
        <v>5</v>
      </c>
      <c r="GF62" s="9" t="str">
        <f t="shared" si="103"/>
        <v>⚠</v>
      </c>
      <c r="GG62" s="238" t="str" cm="1">
        <f t="array" ref="GG62">IF(OR($I62="",$N62="")," ",_xlfn.IFS($DW62=""," ",$DV62=""," ",GJ62=""," ",GJ62=" "," ",AND($DW62&lt;&gt;"",$DW62&lt;&gt;" ",$DV62&lt;&gt;"",$DV62&lt;&gt;" ",GJ62&lt;&gt;"",GJ62&lt;&gt;" "),IF($DW62=$DV62,GJ62,GJ62/VLOOKUP(_xlfn.CONCAT($DW62,"/",$DV62),Currencies!$C$73:$D$955,2,FALSE))))</f>
        <v xml:space="preserve"> </v>
      </c>
      <c r="GH62" s="238"/>
      <c r="GI62" s="238"/>
      <c r="GJ62" s="8" t="s">
        <v>98</v>
      </c>
      <c r="GK62" s="25" t="s">
        <v>2549</v>
      </c>
      <c r="GL62" s="11" t="str">
        <f t="shared" si="224"/>
        <v>⚠</v>
      </c>
      <c r="GM62" s="238" t="str" cm="1">
        <f t="array" ref="GM62">IF(OR($I62="",$N62="")," ",_xlfn.IFS($DW62=""," ",$DV62=""," ",GP62=""," ",GP62=" "," ",AND($DW62&lt;&gt;"",$DW62&lt;&gt;" ",$DV62&lt;&gt;"",$DV62&lt;&gt;" ",GP62&lt;&gt;"",GP62&lt;&gt;" "),IF($DW62=$DV62,GP62,GP62/VLOOKUP(_xlfn.CONCAT($DW62,"/",$DV62),Currencies!$C$73:$D$955,2,FALSE))))</f>
        <v xml:space="preserve"> </v>
      </c>
      <c r="GN62" s="238"/>
      <c r="GO62" s="238"/>
      <c r="GP62" s="8" t="s">
        <v>98</v>
      </c>
      <c r="GQ62" s="25" t="str">
        <f>IFERROR(IF(OR($I62="",$N62=""),"",'Units of measurement'!$A$2),"")</f>
        <v>/container</v>
      </c>
      <c r="GR62" s="253"/>
      <c r="GS62" s="253"/>
      <c r="GT62" s="31" t="s">
        <v>98</v>
      </c>
      <c r="GU62" s="261"/>
      <c r="GV62" s="261"/>
      <c r="GW62" s="32" t="s">
        <v>98</v>
      </c>
      <c r="GX62" s="11" t="str">
        <f t="shared" si="225"/>
        <v>⚠</v>
      </c>
      <c r="GY62" s="238" t="str" cm="1">
        <f t="array" ref="GY62">IF(OR($I62="",$N62="")," ",_xlfn.IFS($DW62=""," ",$DV62=""," ",HE62=""," ",HE62=" "," ",AND($DW62&lt;&gt;"",$DW62&lt;&gt;" ",$DV62&lt;&gt;"",$DV62&lt;&gt;" ",HE62&lt;&gt;"",HE62&lt;&gt;" "),IF($DW62=$DV62,HE62,HE62/VLOOKUP(_xlfn.CONCAT($DW62,"/",$DV62),Currencies!$C$73:$D$955,2,FALSE))))</f>
        <v xml:space="preserve"> </v>
      </c>
      <c r="GZ62" s="262"/>
      <c r="HA62" s="262"/>
      <c r="HB62" s="15"/>
      <c r="HC62" s="15"/>
      <c r="HD62" s="15"/>
      <c r="HE62" s="8" t="s">
        <v>98</v>
      </c>
      <c r="HF62" s="255"/>
      <c r="HG62" s="255"/>
      <c r="HH62" s="25" t="str">
        <f>IFERROR(IF(OR($I62="",$N62=""),"",'Units of measurement'!$A$2),"")</f>
        <v>/container</v>
      </c>
      <c r="HI62" s="253"/>
      <c r="HJ62" s="253"/>
      <c r="HK62" s="31" t="str">
        <f t="shared" si="208"/>
        <v xml:space="preserve"> </v>
      </c>
      <c r="HL62" s="261"/>
      <c r="HM62" s="261"/>
      <c r="HN62" s="32" t="str">
        <f t="shared" si="209"/>
        <v xml:space="preserve"> </v>
      </c>
      <c r="HO62" s="11" t="str">
        <f t="shared" si="226"/>
        <v>⚠</v>
      </c>
      <c r="HP62" s="238" t="str" cm="1">
        <f t="array" ref="HP62">IF(OR($I62="",$N62="")," ",_xlfn.IFS($DW62=""," ",$DV62=""," ",HV62=""," ",HV62=" "," ",AND($DW62&lt;&gt;"",$DW62&lt;&gt;" ",$DV62&lt;&gt;"",$DV62&lt;&gt;" ",HV62&lt;&gt;"",HV62&lt;&gt;" "),IF($DW62=$DV62,HV62,HV62/VLOOKUP(_xlfn.CONCAT($DW62,"/",$DV62),Currencies!$C$73:$D$955,2,FALSE))))</f>
        <v xml:space="preserve"> </v>
      </c>
      <c r="HQ62" s="262"/>
      <c r="HR62" s="262"/>
      <c r="HS62" s="15"/>
      <c r="HT62" s="15"/>
      <c r="HU62" s="15"/>
      <c r="HV62" s="8" t="s">
        <v>98</v>
      </c>
      <c r="HW62" s="255"/>
      <c r="HX62" s="255"/>
      <c r="HY62" s="25" t="str">
        <f>IFERROR(IF(OR($I62="",$N62=""),"",'Units of measurement'!$A$2),"")</f>
        <v>/container</v>
      </c>
      <c r="HZ62" s="253"/>
      <c r="IA62" s="253"/>
      <c r="IB62" s="31" t="str">
        <f t="shared" si="210"/>
        <v xml:space="preserve"> </v>
      </c>
      <c r="IC62" s="261"/>
      <c r="ID62" s="261"/>
      <c r="IE62" s="32" t="str">
        <f t="shared" si="211"/>
        <v xml:space="preserve"> </v>
      </c>
      <c r="IF62" s="9" t="str">
        <f t="shared" si="212"/>
        <v/>
      </c>
      <c r="IG62" s="252"/>
      <c r="IH62" s="252"/>
      <c r="II62" s="8" t="s">
        <v>98</v>
      </c>
      <c r="IJ62" s="256"/>
      <c r="IK62" s="256"/>
      <c r="IL62" s="164"/>
      <c r="IM62" s="257"/>
      <c r="IN62" s="257"/>
      <c r="IO62" s="17"/>
      <c r="IP62" s="9" t="str">
        <f t="shared" si="213"/>
        <v/>
      </c>
      <c r="IQ62" s="252"/>
      <c r="IR62" s="252"/>
      <c r="IS62" s="8" t="s">
        <v>98</v>
      </c>
      <c r="IT62" s="256"/>
      <c r="IU62" s="256"/>
      <c r="IV62" s="164"/>
      <c r="IW62" s="257"/>
      <c r="IX62" s="257"/>
      <c r="IY62" s="19"/>
      <c r="IZ62" s="201" t="s">
        <v>1124</v>
      </c>
      <c r="JA62" s="239" t="s">
        <v>99</v>
      </c>
      <c r="JB62" s="9" t="str">
        <f t="shared" si="227"/>
        <v>⚠</v>
      </c>
      <c r="JC62" s="238" t="str" cm="1">
        <f t="array" ref="JC62">IF(OR($I62="",$N62="")," ",_xlfn.IFS($JA62=""," ",$IZ62=""," ",JF62=""," ",JF62=" "," ",AND($JA62&lt;&gt;"",$JA62&lt;&gt;" ",$IZ62&lt;&gt;"",$IZ62&lt;&gt;" ",JF62&lt;&gt;"",JF62&lt;&gt;" "),IF($JA62=$IZ62,JF62,JF62/VLOOKUP(_xlfn.CONCAT($JA62,"/",$IZ62),Currencies!$C$73:$D$955,2,FALSE))))</f>
        <v xml:space="preserve"> </v>
      </c>
      <c r="JD62" s="238"/>
      <c r="JE62" s="238"/>
      <c r="JF62" s="8" t="s">
        <v>98</v>
      </c>
      <c r="JG62" s="25" t="str">
        <f>IFERROR(IF(OR($I62="",$N62=""),"",'Units of measurement'!$A$2),"")</f>
        <v>/container</v>
      </c>
      <c r="JH62" s="9" t="s">
        <v>2517</v>
      </c>
      <c r="JI62" s="238" t="str" cm="1">
        <f t="array" ref="JI62">IF(OR($I62="",$N62="")," ",_xlfn.IFS($JA62=""," ",$IZ62=""," ",JL62=""," ",JL62=" "," ",AND($JA62&lt;&gt;"",$JA62&lt;&gt;" ",$IZ62&lt;&gt;"",$IZ62&lt;&gt;" ",JL62&lt;&gt;"",JL62&lt;&gt;" "),IF($JA62=$IZ62,JL62,JL62/VLOOKUP(_xlfn.CONCAT($JA62,"/",$IZ62),Currencies!$C$73:$D$955,2,FALSE))))</f>
        <v xml:space="preserve"> </v>
      </c>
      <c r="JJ62" s="238"/>
      <c r="JK62" s="238"/>
      <c r="JL62" s="372" t="s">
        <v>98</v>
      </c>
      <c r="JM62" s="25" t="str">
        <f>IFERROR(IF(OR($I62="",$N62=""),"",'Units of measurement'!$A$2),"")</f>
        <v>/container</v>
      </c>
      <c r="JN62" s="9" t="s">
        <v>2517</v>
      </c>
      <c r="JO62" s="238" t="str" cm="1">
        <f t="array" ref="JO62">IF(OR($I62="",$N62="")," ",_xlfn.IFS($JA62=""," ",$IZ62=""," ",JR62=""," ",JR62=" "," ",AND($JA62&lt;&gt;"",$JA62&lt;&gt;" ",$IZ62&lt;&gt;"",$IZ62&lt;&gt;" ",JR62&lt;&gt;"",JR62&lt;&gt;" "),IF($JA62=$IZ62,JR62,JR62/VLOOKUP(_xlfn.CONCAT($JA62,"/",$IZ62),Currencies!$C$73:$D$955,2,FALSE))))</f>
        <v xml:space="preserve"> </v>
      </c>
      <c r="JP62" s="238"/>
      <c r="JQ62" s="238"/>
      <c r="JR62" s="372" t="s">
        <v>98</v>
      </c>
      <c r="JS62" s="25" t="str">
        <f>IFERROR(IF(OR($I62="",$N62=""),"",'Units of measurement'!$A$2),"")</f>
        <v>/container</v>
      </c>
      <c r="JT62" s="9" t="s">
        <v>2517</v>
      </c>
      <c r="JU62" s="238" t="str" cm="1">
        <f t="array" ref="JU62">IF(OR($I62="",$N62="")," ",_xlfn.IFS($JA62=""," ",$IZ62=""," ",JX62=""," ",JX62=" "," ",AND($JA62&lt;&gt;"",$JA62&lt;&gt;" ",$IZ62&lt;&gt;"",$IZ62&lt;&gt;" ",JX62&lt;&gt;"",JX62&lt;&gt;" "),IF($JA62=$IZ62,JX62,JX62/VLOOKUP(_xlfn.CONCAT($JA62,"/",$IZ62),Currencies!$C$73:$D$955,2,FALSE))))</f>
        <v xml:space="preserve"> </v>
      </c>
      <c r="JV62" s="238"/>
      <c r="JW62" s="238"/>
      <c r="JX62" s="372" t="s">
        <v>98</v>
      </c>
      <c r="JY62" s="25" t="str">
        <f>IFERROR(IF(OR($I62="",$N62=""),"",'Units of measurement'!$A$2),"")</f>
        <v>/container</v>
      </c>
      <c r="JZ62" s="9" t="s">
        <v>2517</v>
      </c>
      <c r="KA62" s="238" t="str" cm="1">
        <f t="array" ref="KA62">IF(OR($I62="",$N62="")," ",_xlfn.IFS($JA62=""," ",$IZ62=""," ",KD62=""," ",KD62=" "," ",AND($JA62&lt;&gt;"",$JA62&lt;&gt;" ",$IZ62&lt;&gt;"",$IZ62&lt;&gt;" ",KD62&lt;&gt;"",KD62&lt;&gt;" "),IF($JA62=$IZ62,KD62,KD62/VLOOKUP(_xlfn.CONCAT($JA62,"/",$IZ62),Currencies!$C$73:$D$955,2,FALSE))))</f>
        <v xml:space="preserve"> </v>
      </c>
      <c r="KB62" s="238"/>
      <c r="KC62" s="238"/>
      <c r="KD62" s="372" t="s">
        <v>98</v>
      </c>
      <c r="KE62" s="25" t="str">
        <f>IFERROR(IF(OR($I62="",$N62=""),"",'Units of measurement'!$A$2),"")</f>
        <v>/container</v>
      </c>
      <c r="KF62" s="11" t="s">
        <v>2517</v>
      </c>
      <c r="KG62" s="254"/>
      <c r="KH62" s="254"/>
      <c r="KI62" s="378" t="s">
        <v>98</v>
      </c>
      <c r="KJ62" s="9" t="str">
        <f t="shared" si="214"/>
        <v/>
      </c>
      <c r="KK62" s="252"/>
      <c r="KL62" s="252"/>
      <c r="KM62" s="8" t="s">
        <v>98</v>
      </c>
      <c r="KN62" s="256"/>
      <c r="KO62" s="256"/>
      <c r="KP62" s="164"/>
      <c r="KQ62" s="257"/>
      <c r="KR62" s="257"/>
      <c r="KS62" s="17"/>
      <c r="KT62" s="9" t="str">
        <f t="shared" si="215"/>
        <v/>
      </c>
      <c r="KU62" s="252"/>
      <c r="KV62" s="252"/>
      <c r="KW62" s="8" t="s">
        <v>98</v>
      </c>
      <c r="KX62" s="256"/>
      <c r="KY62" s="256"/>
      <c r="KZ62" s="164"/>
      <c r="LA62" s="257"/>
      <c r="LB62" s="257"/>
      <c r="LC62" s="19"/>
      <c r="LD62" s="201" t="s">
        <v>1124</v>
      </c>
      <c r="LE62" s="239" t="s">
        <v>99</v>
      </c>
      <c r="LF62" s="9" t="s">
        <v>2517</v>
      </c>
      <c r="LG62" s="238" t="str" cm="1">
        <f t="array" ref="LG62">IF(OR($I62="",$N62="")," ",_xlfn.IFS($AH62=""," ",$AG62=""," ",LL62=""," ",LL62=" "," ",AND($AH62&lt;&gt;"",$AH62&lt;&gt;" ",$AG62&lt;&gt;"",$AG62&lt;&gt;" ",LL62&lt;&gt;"",LL62&lt;&gt;" "),IF($AH62=$AG62,SUM(LL62,IF(OR(LK62="",LK62=" ",LJ62="Included"),0,LK62)),SUM(LL62,IF(OR(LK62="",LK62=" ",LJ62="Included"),0,LK62))/VLOOKUP(_xlfn.CONCAT($AH62,"/",$AG62),Currencies!$C$73:$D$955,2,FALSE))))</f>
        <v xml:space="preserve"> </v>
      </c>
      <c r="LH62" s="238"/>
      <c r="LI62" s="262"/>
      <c r="LJ62" s="379"/>
      <c r="LK62" s="333" t="s">
        <v>98</v>
      </c>
      <c r="LL62" s="380" t="s">
        <v>98</v>
      </c>
      <c r="LM62" s="25" t="str">
        <f>IFERROR(IF(OR($I62="",$N62=""),"",'Units of measurement'!$A$2),"")</f>
        <v>/container</v>
      </c>
      <c r="LN62" s="253"/>
      <c r="LO62" s="253"/>
      <c r="LP62" s="376"/>
      <c r="LQ62" s="170"/>
      <c r="LR62" s="170"/>
      <c r="LS62" s="381" t="s">
        <v>98</v>
      </c>
    </row>
    <row r="63" spans="1:331" ht="15" hidden="1" customHeight="1" x14ac:dyDescent="0.2">
      <c r="A63" s="46">
        <v>104</v>
      </c>
      <c r="B63" s="250">
        <f>ROW()</f>
        <v>63</v>
      </c>
      <c r="C63" s="41" t="s">
        <v>2536</v>
      </c>
      <c r="D63" s="47" t="s">
        <v>2524</v>
      </c>
      <c r="E63" s="41" t="s">
        <v>2541</v>
      </c>
      <c r="F63" s="55" t="s">
        <v>2286</v>
      </c>
      <c r="G63" s="42" t="s">
        <v>2508</v>
      </c>
      <c r="H63" s="43" t="s">
        <v>2514</v>
      </c>
      <c r="I63" s="353" t="s">
        <v>488</v>
      </c>
      <c r="J63" s="357" t="s">
        <v>3018</v>
      </c>
      <c r="K63" s="47" t="s">
        <v>2295</v>
      </c>
      <c r="L63" s="48" t="s">
        <v>2323</v>
      </c>
      <c r="M63" s="49" t="s">
        <v>2515</v>
      </c>
      <c r="N63" s="356" t="s">
        <v>101</v>
      </c>
      <c r="O63" s="50" t="s">
        <v>2478</v>
      </c>
      <c r="P63" s="47" t="s">
        <v>2373</v>
      </c>
      <c r="Q63" s="48" t="s">
        <v>2421</v>
      </c>
      <c r="R63" s="51" t="s">
        <v>2206</v>
      </c>
      <c r="S63" s="52">
        <v>10</v>
      </c>
      <c r="T63" s="53">
        <f>IFERROR(IF(OR(R63="",S63=""),"",('FCL (No min.)'!S63*VLOOKUP('FCL (No min.)'!R63,containertype_table[#All],2,FALSE))),"")</f>
        <v>20</v>
      </c>
      <c r="U63" s="56">
        <v>15000</v>
      </c>
      <c r="V63" s="55" t="s">
        <v>2497</v>
      </c>
      <c r="W63" s="248" t="s">
        <v>104</v>
      </c>
      <c r="X63" s="337" t="s">
        <v>104</v>
      </c>
      <c r="Y63" s="248"/>
      <c r="Z63" s="248"/>
      <c r="AA63" s="248"/>
      <c r="AB63" s="248"/>
      <c r="AC63" s="248"/>
      <c r="AD63" s="248"/>
      <c r="AE63" s="248"/>
      <c r="AF63" s="248"/>
      <c r="AG63" s="201" t="s">
        <v>99</v>
      </c>
      <c r="AH63" s="239" t="s">
        <v>99</v>
      </c>
      <c r="AI63" s="9" t="str">
        <f t="shared" si="195"/>
        <v>✓</v>
      </c>
      <c r="AJ63" s="238" cm="1">
        <f t="array" ref="AJ63">IF(OR($I63="",$N63="")," ",_xlfn.IFS($AH63=""," ",$AG63=""," ",AO63=""," ",AO63=" "," ",AND($AH63&lt;&gt;"",$AH63&lt;&gt;" ",$AG63&lt;&gt;"",$AG63&lt;&gt;" ",AO63&lt;&gt;"",AO63&lt;&gt;" "),IF($AH63=$AG63,SUM(AO63,IF(OR(AN63="",AN63=" ",AM63="Included"),0,AN63)),VLOOKUP(_xlfn.CONCAT($AG63,"/",$AH63),Currencies!$C$73:$D$955,2,FALSE)*SUM(AO63,IF(OR(AN63="",AN63=" ",AM63="Included"),0,AN63)))))</f>
        <v>154</v>
      </c>
      <c r="AK63" s="238"/>
      <c r="AL63" s="262"/>
      <c r="AM63" s="331" t="s">
        <v>2552</v>
      </c>
      <c r="AN63" s="333" t="s">
        <v>98</v>
      </c>
      <c r="AO63" s="332">
        <v>154</v>
      </c>
      <c r="AP63" s="25" t="str">
        <f>IFERROR(IF(OR($I63="",$N63=""),"",'Units of measurement'!$A$2),"")</f>
        <v>/container</v>
      </c>
      <c r="AQ63" s="253"/>
      <c r="AR63" s="253"/>
      <c r="AS63" s="17" t="s">
        <v>1269</v>
      </c>
      <c r="AT63" s="170"/>
      <c r="AU63" s="170"/>
      <c r="AV63" s="170">
        <v>5</v>
      </c>
      <c r="AW63" s="201" t="s">
        <v>99</v>
      </c>
      <c r="AX63" s="239" t="s">
        <v>99</v>
      </c>
      <c r="AY63" s="9" t="str">
        <f t="shared" si="196"/>
        <v>⚠</v>
      </c>
      <c r="AZ63" s="238" t="str" cm="1">
        <f t="array" ref="AZ63">IF(OR($I63="",$N63="")," ",_xlfn.IFS($AX63=""," ",$AW63=""," ",BC63=""," ",BC63=" "," ",AND($AX63&lt;&gt;"",$AX63&lt;&gt;" ",$AW63&lt;&gt;"",$AW63&lt;&gt;" ",BC63&lt;&gt;"",BC63&lt;&gt;" "),IF($AX63=$AW63,BC63,BC63/VLOOKUP(_xlfn.CONCAT($AX63,"/",$AW63),Currencies!$C$73:$D$955,2,FALSE))))</f>
        <v xml:space="preserve"> </v>
      </c>
      <c r="BA63" s="238"/>
      <c r="BB63" s="238"/>
      <c r="BC63" s="8" t="s">
        <v>98</v>
      </c>
      <c r="BD63" s="25" t="str">
        <f>IFERROR(IF(OR($I63="",$N63=""),"",'Units of measurement'!$A$2),"")</f>
        <v>/container</v>
      </c>
      <c r="BE63" s="9" t="str">
        <f t="shared" si="197"/>
        <v>⚠</v>
      </c>
      <c r="BF63" s="238" t="str" cm="1">
        <f t="array" ref="BF63">IF(OR($I63="",$N63="")," ",_xlfn.IFS($AX63=""," ",$AW63=""," ",BI63=""," ",BI63=" "," ",AND($AX63&lt;&gt;"",$AX63&lt;&gt;" ",$AW63&lt;&gt;"",$AW63&lt;&gt;" ",BI63&lt;&gt;"",BI63&lt;&gt;" "),IF($AX63=$AW63,BI63,BI63/VLOOKUP(_xlfn.CONCAT($AX63,"/",$AW63),Currencies!$C$73:$D$955,2,FALSE))))</f>
        <v xml:space="preserve"> </v>
      </c>
      <c r="BG63" s="238"/>
      <c r="BH63" s="238"/>
      <c r="BI63" s="8" t="s">
        <v>98</v>
      </c>
      <c r="BJ63" s="25" t="str">
        <f>IFERROR(IF(OR($I63="",$N63=""),"",'Units of measurement'!$A$2),"")</f>
        <v>/container</v>
      </c>
      <c r="BK63" s="9" t="str">
        <f t="shared" si="198"/>
        <v>⚠</v>
      </c>
      <c r="BL63" s="238" t="str" cm="1">
        <f t="array" ref="BL63">IF(OR($I63="",$N63="")," ",_xlfn.IFS($AX63=""," ",$AW63=""," ",BO63=""," ",BO63=" "," ",AND($AX63&lt;&gt;"",$AX63&lt;&gt;" ",$AW63&lt;&gt;"",$AW63&lt;&gt;" ",BO63&lt;&gt;"",BO63&lt;&gt;" "),IF($AX63=$AW63,BO63,BO63/VLOOKUP(_xlfn.CONCAT($AX63,"/",$AW63),Currencies!$C$73:$D$955,2,FALSE))))</f>
        <v xml:space="preserve"> </v>
      </c>
      <c r="BM63" s="238"/>
      <c r="BN63" s="238"/>
      <c r="BO63" s="8" t="s">
        <v>98</v>
      </c>
      <c r="BP63" s="25" t="str">
        <f>IFERROR(IF(OR($I63="",$N63=""),"",'Units of measurement'!$A$2),"")</f>
        <v>/container</v>
      </c>
      <c r="BQ63" s="9" t="str">
        <f t="shared" si="199"/>
        <v>✓</v>
      </c>
      <c r="BR63" s="238" cm="1">
        <f t="array" ref="BR63">IF(OR($I63="",$N63="")," ",_xlfn.IFS($AX63=""," ",$AW63=""," ",BU63=""," ",BU63=" "," ",AND($AX63&lt;&gt;"",$AX63&lt;&gt;" ",$AW63&lt;&gt;"",$AW63&lt;&gt;" ",BU63&lt;&gt;"",BU63&lt;&gt;" "),IF($AX63=$AW63,BU63,BU63/VLOOKUP(_xlfn.CONCAT($AX63,"/",$AW63),Currencies!$C$73:$D$955,2,FALSE))))</f>
        <v>35</v>
      </c>
      <c r="BS63" s="238"/>
      <c r="BT63" s="238"/>
      <c r="BU63" s="8">
        <v>35</v>
      </c>
      <c r="BV63" s="25" t="str">
        <f>IFERROR(IF(OR($I63="",$N63=""),"",'Units of measurement'!$A$2),"")</f>
        <v>/container</v>
      </c>
      <c r="BW63" s="9" t="str">
        <f t="shared" si="200"/>
        <v>⚠</v>
      </c>
      <c r="BX63" s="238" t="str" cm="1">
        <f t="array" ref="BX63">IF(OR($I63="",$N63="")," ",_xlfn.IFS($AX63=""," ",$AW63=""," ",CA63=""," ",CA63=" "," ",AND($AX63&lt;&gt;"",$AX63&lt;&gt;" ",$AW63&lt;&gt;"",$AW63&lt;&gt;" ",CA63&lt;&gt;"",CA63&lt;&gt;" "),IF($AX63=$AW63,CA63,CA63/VLOOKUP(_xlfn.CONCAT($AX63,"/",$AW63),Currencies!$C$73:$D$955,2,FALSE))))</f>
        <v xml:space="preserve"> </v>
      </c>
      <c r="BY63" s="238"/>
      <c r="BZ63" s="238"/>
      <c r="CA63" s="8" t="s">
        <v>98</v>
      </c>
      <c r="CB63" s="25" t="str">
        <f>IFERROR(IF(OR($I63="",$N63=""),"",'Units of measurement'!$A$2),"")</f>
        <v>/container</v>
      </c>
      <c r="CC63" s="9" t="str">
        <f t="shared" si="201"/>
        <v>✓</v>
      </c>
      <c r="CD63" s="238" cm="1">
        <f t="array" ref="CD63">IF(OR($I63="",$N63="")," ",_xlfn.IFS($AX63=""," ",$AW63=""," ",CG63=""," ",CG63=" "," ",AND($AX63&lt;&gt;"",$AX63&lt;&gt;" ",$AW63&lt;&gt;"",$AW63&lt;&gt;" ",CG63&lt;&gt;"",CG63&lt;&gt;" "),IF($AX63=$AW63,CG63,CG63/VLOOKUP(_xlfn.CONCAT($AX63,"/",$AW63),Currencies!$C$73:$D$955,2,FALSE))))</f>
        <v>25</v>
      </c>
      <c r="CE63" s="238"/>
      <c r="CF63" s="238"/>
      <c r="CG63" s="8">
        <v>25</v>
      </c>
      <c r="CH63" s="25" t="str">
        <f>IFERROR(IF(OR($I63="",$N63=""),"",'Units of measurement'!$A$2),"")</f>
        <v>/container</v>
      </c>
      <c r="CI63" s="9" t="str">
        <f t="shared" si="202"/>
        <v>⚠</v>
      </c>
      <c r="CJ63" s="238" t="str" cm="1">
        <f t="array" ref="CJ63">IF(OR($I63="",$N63="")," ",_xlfn.IFS($AX63=""," ",$AW63=""," ",CM63=""," ",CM63=" "," ",AND($AX63&lt;&gt;"",$AX63&lt;&gt;" ",$AW63&lt;&gt;"",$AW63&lt;&gt;" ",CM63&lt;&gt;"",CM63&lt;&gt;" "),IF($AX63=$AW63,CM63,CM63/VLOOKUP(_xlfn.CONCAT($AX63,"/",$AW63),Currencies!$C$73:$D$955,2,FALSE))))</f>
        <v xml:space="preserve"> </v>
      </c>
      <c r="CK63" s="238"/>
      <c r="CL63" s="238"/>
      <c r="CM63" s="8" t="s">
        <v>98</v>
      </c>
      <c r="CN63" s="25" t="str">
        <f>IFERROR(IF(OR($I63="",$N63=""),"",'Units of measurement'!$A$2),"")</f>
        <v>/container</v>
      </c>
      <c r="CO63" s="253"/>
      <c r="CP63" s="253"/>
      <c r="CQ63" s="194"/>
      <c r="CR63" s="9" t="str">
        <f t="shared" si="203"/>
        <v>⚠</v>
      </c>
      <c r="CS63" s="238" t="str" cm="1">
        <f t="array" ref="CS63">IF(OR($I63="",$N63="")," ",_xlfn.IFS($AX63=""," ",$AW63=""," ",CV63=""," ",CV63=" "," ",AND($AX63&lt;&gt;"",$AX63&lt;&gt;" ",$AW63&lt;&gt;"",$AW63&lt;&gt;" ",CV63&lt;&gt;"",CV63&lt;&gt;" "),IF($AX63=$AW63,CV63,CV63/VLOOKUP(_xlfn.CONCAT($AX63,"/",$AW63),Currencies!$C$73:$D$955,2,FALSE))))</f>
        <v xml:space="preserve"> </v>
      </c>
      <c r="CT63" s="238"/>
      <c r="CU63" s="238"/>
      <c r="CV63" s="8" t="s">
        <v>98</v>
      </c>
      <c r="CW63" s="25" t="str">
        <f>IFERROR(IF(OR($I63="",$N63=""),"",'Units of measurement'!$A$2),"")</f>
        <v>/container</v>
      </c>
      <c r="CX63" s="11" t="str">
        <f t="shared" si="204"/>
        <v>⚠</v>
      </c>
      <c r="CY63" s="254"/>
      <c r="CZ63" s="254"/>
      <c r="DA63" s="10" t="s">
        <v>98</v>
      </c>
      <c r="DB63" s="9" t="str">
        <f t="shared" si="205"/>
        <v/>
      </c>
      <c r="DC63" s="252"/>
      <c r="DD63" s="252"/>
      <c r="DE63" s="8" t="s">
        <v>98</v>
      </c>
      <c r="DF63" s="256"/>
      <c r="DG63" s="256"/>
      <c r="DH63" s="164"/>
      <c r="DI63" s="257"/>
      <c r="DJ63" s="257"/>
      <c r="DK63" s="17"/>
      <c r="DL63" s="9" t="str">
        <f t="shared" si="206"/>
        <v/>
      </c>
      <c r="DM63" s="252"/>
      <c r="DN63" s="252"/>
      <c r="DO63" s="8" t="s">
        <v>98</v>
      </c>
      <c r="DP63" s="256"/>
      <c r="DQ63" s="256"/>
      <c r="DR63" s="164"/>
      <c r="DS63" s="257"/>
      <c r="DT63" s="257"/>
      <c r="DU63" s="17"/>
      <c r="DV63" s="201" t="str">
        <f t="shared" si="207"/>
        <v>USD</v>
      </c>
      <c r="DW63" s="239" t="s">
        <v>99</v>
      </c>
      <c r="DX63" s="11" t="str">
        <f t="shared" si="216"/>
        <v>⚠</v>
      </c>
      <c r="DY63" s="254"/>
      <c r="DZ63" s="254"/>
      <c r="EA63" s="15"/>
      <c r="EB63" s="11" t="str">
        <f t="shared" si="217"/>
        <v>⚠</v>
      </c>
      <c r="EC63" s="254"/>
      <c r="ED63" s="254"/>
      <c r="EE63" s="16"/>
      <c r="EF63" s="9" t="str">
        <f t="shared" si="218"/>
        <v>⚠</v>
      </c>
      <c r="EG63" s="252"/>
      <c r="EH63" s="252"/>
      <c r="EI63" s="33"/>
      <c r="EJ63" s="33"/>
      <c r="EK63" s="33"/>
      <c r="EL63" s="33"/>
      <c r="EM63" s="14"/>
      <c r="EN63" s="14"/>
      <c r="EO63" s="35"/>
      <c r="EP63" s="11" t="str">
        <f t="shared" si="219"/>
        <v>⚠</v>
      </c>
      <c r="EQ63" s="254"/>
      <c r="ER63" s="254"/>
      <c r="ES63" s="12" t="s">
        <v>98</v>
      </c>
      <c r="ET63" s="199">
        <v>36</v>
      </c>
      <c r="EU63" s="9" t="str">
        <f t="shared" si="220"/>
        <v>⚠</v>
      </c>
      <c r="EV63" s="259"/>
      <c r="EW63" s="259"/>
      <c r="EX63" s="166" t="s">
        <v>98</v>
      </c>
      <c r="EY63" s="9" t="str">
        <f t="shared" si="221"/>
        <v>⚠</v>
      </c>
      <c r="EZ63" s="254"/>
      <c r="FA63" s="254"/>
      <c r="FB63" s="23"/>
      <c r="FC63" s="260"/>
      <c r="FD63" s="260"/>
      <c r="FE63" s="29"/>
      <c r="FF63" s="29"/>
      <c r="FG63" s="29"/>
      <c r="FH63" s="29"/>
      <c r="FI63" s="200" t="s">
        <v>100</v>
      </c>
      <c r="FJ63" s="9" t="str">
        <f t="shared" si="222"/>
        <v>⚠</v>
      </c>
      <c r="FK63" s="259"/>
      <c r="FL63" s="259"/>
      <c r="FM63" s="12" t="s">
        <v>98</v>
      </c>
      <c r="FN63" s="26" t="s">
        <v>98</v>
      </c>
      <c r="FO63" s="28" t="s">
        <v>98</v>
      </c>
      <c r="FP63" s="339" t="s">
        <v>98</v>
      </c>
      <c r="FQ63" s="339" t="s">
        <v>98</v>
      </c>
      <c r="FR63" s="9" t="str">
        <f t="shared" si="97"/>
        <v>⚠</v>
      </c>
      <c r="FS63" s="238" t="str" cm="1">
        <f t="array" ref="FS63">IF(OR($I63="",$N63="")," ",_xlfn.IFS($DW63=""," ",$DV63=""," ",FV63=""," ",FV63=" "," ",AND($DW63&lt;&gt;"",$DW63&lt;&gt;" ",$DV63&lt;&gt;"",$DV63&lt;&gt;" ",FV63&lt;&gt;"",FV63&lt;&gt;" "),IF($DW63=$DV63,FV63,FV63/VLOOKUP(_xlfn.CONCAT($DW63,"/",$DV63),Currencies!$C$73:$D$955,2,FALSE))))</f>
        <v xml:space="preserve"> </v>
      </c>
      <c r="FT63" s="238"/>
      <c r="FU63" s="238"/>
      <c r="FV63" s="8" t="s">
        <v>98</v>
      </c>
      <c r="FW63" s="25" t="s">
        <v>2549</v>
      </c>
      <c r="FX63" s="9" t="str">
        <f t="shared" si="223"/>
        <v>⚠</v>
      </c>
      <c r="FY63" s="259"/>
      <c r="FZ63" s="259"/>
      <c r="GA63" s="12" t="s">
        <v>98</v>
      </c>
      <c r="GB63" s="26" t="s">
        <v>98</v>
      </c>
      <c r="GC63" s="28" t="s">
        <v>98</v>
      </c>
      <c r="GD63" s="339">
        <v>10</v>
      </c>
      <c r="GE63" s="339">
        <v>5</v>
      </c>
      <c r="GF63" s="9" t="str">
        <f t="shared" si="103"/>
        <v>⚠</v>
      </c>
      <c r="GG63" s="238" t="str" cm="1">
        <f t="array" ref="GG63">IF(OR($I63="",$N63="")," ",_xlfn.IFS($DW63=""," ",$DV63=""," ",GJ63=""," ",GJ63=" "," ",AND($DW63&lt;&gt;"",$DW63&lt;&gt;" ",$DV63&lt;&gt;"",$DV63&lt;&gt;" ",GJ63&lt;&gt;"",GJ63&lt;&gt;" "),IF($DW63=$DV63,GJ63,GJ63/VLOOKUP(_xlfn.CONCAT($DW63,"/",$DV63),Currencies!$C$73:$D$955,2,FALSE))))</f>
        <v xml:space="preserve"> </v>
      </c>
      <c r="GH63" s="238"/>
      <c r="GI63" s="238"/>
      <c r="GJ63" s="8" t="s">
        <v>98</v>
      </c>
      <c r="GK63" s="25" t="s">
        <v>2549</v>
      </c>
      <c r="GL63" s="11" t="str">
        <f t="shared" si="224"/>
        <v>⚠</v>
      </c>
      <c r="GM63" s="238" t="str" cm="1">
        <f t="array" ref="GM63">IF(OR($I63="",$N63="")," ",_xlfn.IFS($DW63=""," ",$DV63=""," ",GP63=""," ",GP63=" "," ",AND($DW63&lt;&gt;"",$DW63&lt;&gt;" ",$DV63&lt;&gt;"",$DV63&lt;&gt;" ",GP63&lt;&gt;"",GP63&lt;&gt;" "),IF($DW63=$DV63,GP63,GP63/VLOOKUP(_xlfn.CONCAT($DW63,"/",$DV63),Currencies!$C$73:$D$955,2,FALSE))))</f>
        <v xml:space="preserve"> </v>
      </c>
      <c r="GN63" s="238"/>
      <c r="GO63" s="238"/>
      <c r="GP63" s="8" t="s">
        <v>98</v>
      </c>
      <c r="GQ63" s="25" t="str">
        <f>IFERROR(IF(OR($I63="",$N63=""),"",'Units of measurement'!$A$2),"")</f>
        <v>/container</v>
      </c>
      <c r="GR63" s="253"/>
      <c r="GS63" s="253"/>
      <c r="GT63" s="31" t="s">
        <v>98</v>
      </c>
      <c r="GU63" s="261"/>
      <c r="GV63" s="261"/>
      <c r="GW63" s="32" t="s">
        <v>98</v>
      </c>
      <c r="GX63" s="11" t="str">
        <f t="shared" si="225"/>
        <v>⚠</v>
      </c>
      <c r="GY63" s="238" t="str" cm="1">
        <f t="array" ref="GY63">IF(OR($I63="",$N63="")," ",_xlfn.IFS($DW63=""," ",$DV63=""," ",HE63=""," ",HE63=" "," ",AND($DW63&lt;&gt;"",$DW63&lt;&gt;" ",$DV63&lt;&gt;"",$DV63&lt;&gt;" ",HE63&lt;&gt;"",HE63&lt;&gt;" "),IF($DW63=$DV63,HE63,HE63/VLOOKUP(_xlfn.CONCAT($DW63,"/",$DV63),Currencies!$C$73:$D$955,2,FALSE))))</f>
        <v xml:space="preserve"> </v>
      </c>
      <c r="GZ63" s="262"/>
      <c r="HA63" s="262"/>
      <c r="HB63" s="15"/>
      <c r="HC63" s="15"/>
      <c r="HD63" s="15"/>
      <c r="HE63" s="8" t="s">
        <v>98</v>
      </c>
      <c r="HF63" s="255"/>
      <c r="HG63" s="255"/>
      <c r="HH63" s="25" t="str">
        <f>IFERROR(IF(OR($I63="",$N63=""),"",'Units of measurement'!$A$2),"")</f>
        <v>/container</v>
      </c>
      <c r="HI63" s="253"/>
      <c r="HJ63" s="253"/>
      <c r="HK63" s="31" t="str">
        <f t="shared" si="208"/>
        <v xml:space="preserve"> </v>
      </c>
      <c r="HL63" s="261"/>
      <c r="HM63" s="261"/>
      <c r="HN63" s="32" t="str">
        <f t="shared" si="209"/>
        <v xml:space="preserve"> </v>
      </c>
      <c r="HO63" s="11" t="str">
        <f t="shared" si="226"/>
        <v>⚠</v>
      </c>
      <c r="HP63" s="238" t="str" cm="1">
        <f t="array" ref="HP63">IF(OR($I63="",$N63="")," ",_xlfn.IFS($DW63=""," ",$DV63=""," ",HV63=""," ",HV63=" "," ",AND($DW63&lt;&gt;"",$DW63&lt;&gt;" ",$DV63&lt;&gt;"",$DV63&lt;&gt;" ",HV63&lt;&gt;"",HV63&lt;&gt;" "),IF($DW63=$DV63,HV63,HV63/VLOOKUP(_xlfn.CONCAT($DW63,"/",$DV63),Currencies!$C$73:$D$955,2,FALSE))))</f>
        <v xml:space="preserve"> </v>
      </c>
      <c r="HQ63" s="262"/>
      <c r="HR63" s="262"/>
      <c r="HS63" s="15"/>
      <c r="HT63" s="15"/>
      <c r="HU63" s="15"/>
      <c r="HV63" s="8" t="s">
        <v>98</v>
      </c>
      <c r="HW63" s="255"/>
      <c r="HX63" s="255"/>
      <c r="HY63" s="25" t="str">
        <f>IFERROR(IF(OR($I63="",$N63=""),"",'Units of measurement'!$A$2),"")</f>
        <v>/container</v>
      </c>
      <c r="HZ63" s="253"/>
      <c r="IA63" s="253"/>
      <c r="IB63" s="31" t="str">
        <f t="shared" si="210"/>
        <v xml:space="preserve"> </v>
      </c>
      <c r="IC63" s="261"/>
      <c r="ID63" s="261"/>
      <c r="IE63" s="32" t="str">
        <f t="shared" si="211"/>
        <v xml:space="preserve"> </v>
      </c>
      <c r="IF63" s="9" t="str">
        <f t="shared" si="212"/>
        <v/>
      </c>
      <c r="IG63" s="252"/>
      <c r="IH63" s="252"/>
      <c r="II63" s="8" t="s">
        <v>98</v>
      </c>
      <c r="IJ63" s="256"/>
      <c r="IK63" s="256"/>
      <c r="IL63" s="164"/>
      <c r="IM63" s="257"/>
      <c r="IN63" s="257"/>
      <c r="IO63" s="17"/>
      <c r="IP63" s="9" t="str">
        <f t="shared" si="213"/>
        <v/>
      </c>
      <c r="IQ63" s="252"/>
      <c r="IR63" s="252"/>
      <c r="IS63" s="8" t="s">
        <v>98</v>
      </c>
      <c r="IT63" s="256"/>
      <c r="IU63" s="256"/>
      <c r="IV63" s="164"/>
      <c r="IW63" s="257"/>
      <c r="IX63" s="257"/>
      <c r="IY63" s="19"/>
      <c r="IZ63" s="201" t="s">
        <v>1124</v>
      </c>
      <c r="JA63" s="239" t="s">
        <v>99</v>
      </c>
      <c r="JB63" s="9" t="str">
        <f t="shared" si="227"/>
        <v>⚠</v>
      </c>
      <c r="JC63" s="238" t="str" cm="1">
        <f t="array" ref="JC63">IF(OR($I63="",$N63="")," ",_xlfn.IFS($JA63=""," ",$IZ63=""," ",JF63=""," ",JF63=" "," ",AND($JA63&lt;&gt;"",$JA63&lt;&gt;" ",$IZ63&lt;&gt;"",$IZ63&lt;&gt;" ",JF63&lt;&gt;"",JF63&lt;&gt;" "),IF($JA63=$IZ63,JF63,JF63/VLOOKUP(_xlfn.CONCAT($JA63,"/",$IZ63),Currencies!$C$73:$D$955,2,FALSE))))</f>
        <v xml:space="preserve"> </v>
      </c>
      <c r="JD63" s="238"/>
      <c r="JE63" s="238"/>
      <c r="JF63" s="8" t="s">
        <v>98</v>
      </c>
      <c r="JG63" s="25" t="str">
        <f>IFERROR(IF(OR($I63="",$N63=""),"",'Units of measurement'!$A$2),"")</f>
        <v>/container</v>
      </c>
      <c r="JH63" s="9" t="s">
        <v>2517</v>
      </c>
      <c r="JI63" s="238" t="str" cm="1">
        <f t="array" ref="JI63">IF(OR($I63="",$N63="")," ",_xlfn.IFS($JA63=""," ",$IZ63=""," ",JL63=""," ",JL63=" "," ",AND($JA63&lt;&gt;"",$JA63&lt;&gt;" ",$IZ63&lt;&gt;"",$IZ63&lt;&gt;" ",JL63&lt;&gt;"",JL63&lt;&gt;" "),IF($JA63=$IZ63,JL63,JL63/VLOOKUP(_xlfn.CONCAT($JA63,"/",$IZ63),Currencies!$C$73:$D$955,2,FALSE))))</f>
        <v xml:space="preserve"> </v>
      </c>
      <c r="JJ63" s="238"/>
      <c r="JK63" s="238"/>
      <c r="JL63" s="372" t="s">
        <v>98</v>
      </c>
      <c r="JM63" s="25" t="str">
        <f>IFERROR(IF(OR($I63="",$N63=""),"",'Units of measurement'!$A$2),"")</f>
        <v>/container</v>
      </c>
      <c r="JN63" s="9" t="s">
        <v>2517</v>
      </c>
      <c r="JO63" s="238" t="str" cm="1">
        <f t="array" ref="JO63">IF(OR($I63="",$N63="")," ",_xlfn.IFS($JA63=""," ",$IZ63=""," ",JR63=""," ",JR63=" "," ",AND($JA63&lt;&gt;"",$JA63&lt;&gt;" ",$IZ63&lt;&gt;"",$IZ63&lt;&gt;" ",JR63&lt;&gt;"",JR63&lt;&gt;" "),IF($JA63=$IZ63,JR63,JR63/VLOOKUP(_xlfn.CONCAT($JA63,"/",$IZ63),Currencies!$C$73:$D$955,2,FALSE))))</f>
        <v xml:space="preserve"> </v>
      </c>
      <c r="JP63" s="238"/>
      <c r="JQ63" s="238"/>
      <c r="JR63" s="372" t="s">
        <v>98</v>
      </c>
      <c r="JS63" s="25" t="str">
        <f>IFERROR(IF(OR($I63="",$N63=""),"",'Units of measurement'!$A$2),"")</f>
        <v>/container</v>
      </c>
      <c r="JT63" s="9" t="s">
        <v>2517</v>
      </c>
      <c r="JU63" s="238" t="str" cm="1">
        <f t="array" ref="JU63">IF(OR($I63="",$N63="")," ",_xlfn.IFS($JA63=""," ",$IZ63=""," ",JX63=""," ",JX63=" "," ",AND($JA63&lt;&gt;"",$JA63&lt;&gt;" ",$IZ63&lt;&gt;"",$IZ63&lt;&gt;" ",JX63&lt;&gt;"",JX63&lt;&gt;" "),IF($JA63=$IZ63,JX63,JX63/VLOOKUP(_xlfn.CONCAT($JA63,"/",$IZ63),Currencies!$C$73:$D$955,2,FALSE))))</f>
        <v xml:space="preserve"> </v>
      </c>
      <c r="JV63" s="238"/>
      <c r="JW63" s="238"/>
      <c r="JX63" s="372" t="s">
        <v>98</v>
      </c>
      <c r="JY63" s="25" t="str">
        <f>IFERROR(IF(OR($I63="",$N63=""),"",'Units of measurement'!$A$2),"")</f>
        <v>/container</v>
      </c>
      <c r="JZ63" s="9" t="s">
        <v>2517</v>
      </c>
      <c r="KA63" s="238" t="str" cm="1">
        <f t="array" ref="KA63">IF(OR($I63="",$N63="")," ",_xlfn.IFS($JA63=""," ",$IZ63=""," ",KD63=""," ",KD63=" "," ",AND($JA63&lt;&gt;"",$JA63&lt;&gt;" ",$IZ63&lt;&gt;"",$IZ63&lt;&gt;" ",KD63&lt;&gt;"",KD63&lt;&gt;" "),IF($JA63=$IZ63,KD63,KD63/VLOOKUP(_xlfn.CONCAT($JA63,"/",$IZ63),Currencies!$C$73:$D$955,2,FALSE))))</f>
        <v xml:space="preserve"> </v>
      </c>
      <c r="KB63" s="238"/>
      <c r="KC63" s="238"/>
      <c r="KD63" s="372" t="s">
        <v>98</v>
      </c>
      <c r="KE63" s="25" t="str">
        <f>IFERROR(IF(OR($I63="",$N63=""),"",'Units of measurement'!$A$2),"")</f>
        <v>/container</v>
      </c>
      <c r="KF63" s="11" t="s">
        <v>2517</v>
      </c>
      <c r="KG63" s="254"/>
      <c r="KH63" s="254"/>
      <c r="KI63" s="378" t="s">
        <v>98</v>
      </c>
      <c r="KJ63" s="9" t="str">
        <f t="shared" si="214"/>
        <v/>
      </c>
      <c r="KK63" s="252"/>
      <c r="KL63" s="252"/>
      <c r="KM63" s="8" t="s">
        <v>98</v>
      </c>
      <c r="KN63" s="256"/>
      <c r="KO63" s="256"/>
      <c r="KP63" s="164"/>
      <c r="KQ63" s="257"/>
      <c r="KR63" s="257"/>
      <c r="KS63" s="17"/>
      <c r="KT63" s="9" t="str">
        <f t="shared" si="215"/>
        <v/>
      </c>
      <c r="KU63" s="252"/>
      <c r="KV63" s="252"/>
      <c r="KW63" s="8" t="s">
        <v>98</v>
      </c>
      <c r="KX63" s="256"/>
      <c r="KY63" s="256"/>
      <c r="KZ63" s="164"/>
      <c r="LA63" s="257"/>
      <c r="LB63" s="257"/>
      <c r="LC63" s="19"/>
      <c r="LD63" s="201" t="s">
        <v>1124</v>
      </c>
      <c r="LE63" s="239" t="s">
        <v>99</v>
      </c>
      <c r="LF63" s="9" t="s">
        <v>2517</v>
      </c>
      <c r="LG63" s="238" t="str" cm="1">
        <f t="array" ref="LG63">IF(OR($I63="",$N63="")," ",_xlfn.IFS($AH63=""," ",$AG63=""," ",LL63=""," ",LL63=" "," ",AND($AH63&lt;&gt;"",$AH63&lt;&gt;" ",$AG63&lt;&gt;"",$AG63&lt;&gt;" ",LL63&lt;&gt;"",LL63&lt;&gt;" "),IF($AH63=$AG63,SUM(LL63,IF(OR(LK63="",LK63=" ",LJ63="Included"),0,LK63)),SUM(LL63,IF(OR(LK63="",LK63=" ",LJ63="Included"),0,LK63))/VLOOKUP(_xlfn.CONCAT($AH63,"/",$AG63),Currencies!$C$73:$D$955,2,FALSE))))</f>
        <v xml:space="preserve"> </v>
      </c>
      <c r="LH63" s="238"/>
      <c r="LI63" s="262"/>
      <c r="LJ63" s="379"/>
      <c r="LK63" s="333" t="s">
        <v>98</v>
      </c>
      <c r="LL63" s="380" t="s">
        <v>98</v>
      </c>
      <c r="LM63" s="25" t="str">
        <f>IFERROR(IF(OR($I63="",$N63=""),"",'Units of measurement'!$A$2),"")</f>
        <v>/container</v>
      </c>
      <c r="LN63" s="253"/>
      <c r="LO63" s="253"/>
      <c r="LP63" s="376"/>
      <c r="LQ63" s="170"/>
      <c r="LR63" s="170"/>
      <c r="LS63" s="381" t="s">
        <v>98</v>
      </c>
    </row>
    <row r="64" spans="1:331" ht="15" hidden="1" customHeight="1" x14ac:dyDescent="0.2">
      <c r="A64" s="46">
        <v>1722</v>
      </c>
      <c r="B64" s="250">
        <f>ROW()</f>
        <v>64</v>
      </c>
      <c r="C64" s="41" t="s">
        <v>2536</v>
      </c>
      <c r="D64" s="47" t="s">
        <v>2524</v>
      </c>
      <c r="E64" s="41" t="s">
        <v>2541</v>
      </c>
      <c r="F64" s="55" t="s">
        <v>2284</v>
      </c>
      <c r="G64" s="42" t="s">
        <v>2508</v>
      </c>
      <c r="H64" s="43" t="s">
        <v>2514</v>
      </c>
      <c r="I64" s="353" t="s">
        <v>488</v>
      </c>
      <c r="J64" s="357" t="s">
        <v>3018</v>
      </c>
      <c r="K64" s="47" t="s">
        <v>2295</v>
      </c>
      <c r="L64" s="48" t="s">
        <v>2323</v>
      </c>
      <c r="M64" s="49" t="s">
        <v>2515</v>
      </c>
      <c r="N64" s="356" t="s">
        <v>101</v>
      </c>
      <c r="O64" s="50" t="s">
        <v>2479</v>
      </c>
      <c r="P64" s="47" t="s">
        <v>2374</v>
      </c>
      <c r="Q64" s="48" t="s">
        <v>104</v>
      </c>
      <c r="R64" s="51" t="s">
        <v>95</v>
      </c>
      <c r="S64" s="52">
        <v>3</v>
      </c>
      <c r="T64" s="53">
        <f>IFERROR(IF(OR(R64="",S64=""),"",('FCL (No min.)'!S64*VLOOKUP('FCL (No min.)'!R64,containertype_table[#All],2,FALSE))),"")</f>
        <v>3</v>
      </c>
      <c r="U64" s="56">
        <v>10000</v>
      </c>
      <c r="V64" s="55" t="s">
        <v>2497</v>
      </c>
      <c r="W64" s="248" t="s">
        <v>104</v>
      </c>
      <c r="X64" s="337" t="s">
        <v>104</v>
      </c>
      <c r="Y64" s="248"/>
      <c r="Z64" s="248"/>
      <c r="AA64" s="248"/>
      <c r="AB64" s="248"/>
      <c r="AC64" s="248"/>
      <c r="AD64" s="248"/>
      <c r="AE64" s="248"/>
      <c r="AF64" s="248"/>
      <c r="AG64" s="201" t="s">
        <v>99</v>
      </c>
      <c r="AH64" s="239" t="s">
        <v>99</v>
      </c>
      <c r="AI64" s="9" t="str">
        <f t="shared" si="195"/>
        <v>✓</v>
      </c>
      <c r="AJ64" s="238" cm="1">
        <f t="array" ref="AJ64">IF(OR($I64="",$N64="")," ",_xlfn.IFS($AH64=""," ",$AG64=""," ",AO64=""," ",AO64=" "," ",AND($AH64&lt;&gt;"",$AH64&lt;&gt;" ",$AG64&lt;&gt;"",$AG64&lt;&gt;" ",AO64&lt;&gt;"",AO64&lt;&gt;" "),IF($AH64=$AG64,SUM(AO64,IF(OR(AN64="",AN64=" ",AM64="Included"),0,AN64)),VLOOKUP(_xlfn.CONCAT($AG64,"/",$AH64),Currencies!$C$73:$D$955,2,FALSE)*SUM(AO64,IF(OR(AN64="",AN64=" ",AM64="Included"),0,AN64)))))</f>
        <v>119</v>
      </c>
      <c r="AK64" s="238"/>
      <c r="AL64" s="262"/>
      <c r="AM64" s="331" t="s">
        <v>2552</v>
      </c>
      <c r="AN64" s="333" t="s">
        <v>98</v>
      </c>
      <c r="AO64" s="332">
        <v>119</v>
      </c>
      <c r="AP64" s="25" t="str">
        <f>IFERROR(IF(OR($I64="",$N64=""),"",'Units of measurement'!$A$2),"")</f>
        <v>/container</v>
      </c>
      <c r="AQ64" s="253"/>
      <c r="AR64" s="253"/>
      <c r="AS64" s="17" t="s">
        <v>1269</v>
      </c>
      <c r="AT64" s="170"/>
      <c r="AU64" s="170"/>
      <c r="AV64" s="170">
        <v>5</v>
      </c>
      <c r="AW64" s="201" t="s">
        <v>99</v>
      </c>
      <c r="AX64" s="239" t="s">
        <v>99</v>
      </c>
      <c r="AY64" s="9" t="str">
        <f t="shared" si="196"/>
        <v>⚠</v>
      </c>
      <c r="AZ64" s="238" t="str" cm="1">
        <f t="array" ref="AZ64">IF(OR($I64="",$N64="")," ",_xlfn.IFS($AX64=""," ",$AW64=""," ",BC64=""," ",BC64=" "," ",AND($AX64&lt;&gt;"",$AX64&lt;&gt;" ",$AW64&lt;&gt;"",$AW64&lt;&gt;" ",BC64&lt;&gt;"",BC64&lt;&gt;" "),IF($AX64=$AW64,BC64,BC64/VLOOKUP(_xlfn.CONCAT($AX64,"/",$AW64),Currencies!$C$73:$D$955,2,FALSE))))</f>
        <v xml:space="preserve"> </v>
      </c>
      <c r="BA64" s="238"/>
      <c r="BB64" s="238"/>
      <c r="BC64" s="8" t="s">
        <v>98</v>
      </c>
      <c r="BD64" s="25" t="str">
        <f>IFERROR(IF(OR($I64="",$N64=""),"",'Units of measurement'!$A$2),"")</f>
        <v>/container</v>
      </c>
      <c r="BE64" s="9" t="str">
        <f t="shared" si="197"/>
        <v>⚠</v>
      </c>
      <c r="BF64" s="238" t="str" cm="1">
        <f t="array" ref="BF64">IF(OR($I64="",$N64="")," ",_xlfn.IFS($AX64=""," ",$AW64=""," ",BI64=""," ",BI64=" "," ",AND($AX64&lt;&gt;"",$AX64&lt;&gt;" ",$AW64&lt;&gt;"",$AW64&lt;&gt;" ",BI64&lt;&gt;"",BI64&lt;&gt;" "),IF($AX64=$AW64,BI64,BI64/VLOOKUP(_xlfn.CONCAT($AX64,"/",$AW64),Currencies!$C$73:$D$955,2,FALSE))))</f>
        <v xml:space="preserve"> </v>
      </c>
      <c r="BG64" s="238"/>
      <c r="BH64" s="238"/>
      <c r="BI64" s="8" t="s">
        <v>98</v>
      </c>
      <c r="BJ64" s="25" t="str">
        <f>IFERROR(IF(OR($I64="",$N64=""),"",'Units of measurement'!$A$2),"")</f>
        <v>/container</v>
      </c>
      <c r="BK64" s="9" t="str">
        <f t="shared" si="198"/>
        <v>⚠</v>
      </c>
      <c r="BL64" s="238" t="str" cm="1">
        <f t="array" ref="BL64">IF(OR($I64="",$N64="")," ",_xlfn.IFS($AX64=""," ",$AW64=""," ",BO64=""," ",BO64=" "," ",AND($AX64&lt;&gt;"",$AX64&lt;&gt;" ",$AW64&lt;&gt;"",$AW64&lt;&gt;" ",BO64&lt;&gt;"",BO64&lt;&gt;" "),IF($AX64=$AW64,BO64,BO64/VLOOKUP(_xlfn.CONCAT($AX64,"/",$AW64),Currencies!$C$73:$D$955,2,FALSE))))</f>
        <v xml:space="preserve"> </v>
      </c>
      <c r="BM64" s="238"/>
      <c r="BN64" s="238"/>
      <c r="BO64" s="8" t="s">
        <v>98</v>
      </c>
      <c r="BP64" s="25" t="str">
        <f>IFERROR(IF(OR($I64="",$N64=""),"",'Units of measurement'!$A$2),"")</f>
        <v>/container</v>
      </c>
      <c r="BQ64" s="9" t="str">
        <f t="shared" si="199"/>
        <v>✓</v>
      </c>
      <c r="BR64" s="238" cm="1">
        <f t="array" ref="BR64">IF(OR($I64="",$N64="")," ",_xlfn.IFS($AX64=""," ",$AW64=""," ",BU64=""," ",BU64=" "," ",AND($AX64&lt;&gt;"",$AX64&lt;&gt;" ",$AW64&lt;&gt;"",$AW64&lt;&gt;" ",BU64&lt;&gt;"",BU64&lt;&gt;" "),IF($AX64=$AW64,BU64,BU64/VLOOKUP(_xlfn.CONCAT($AX64,"/",$AW64),Currencies!$C$73:$D$955,2,FALSE))))</f>
        <v>35</v>
      </c>
      <c r="BS64" s="238"/>
      <c r="BT64" s="238"/>
      <c r="BU64" s="8">
        <v>35</v>
      </c>
      <c r="BV64" s="25" t="str">
        <f>IFERROR(IF(OR($I64="",$N64=""),"",'Units of measurement'!$A$2),"")</f>
        <v>/container</v>
      </c>
      <c r="BW64" s="9" t="str">
        <f t="shared" si="200"/>
        <v>⚠</v>
      </c>
      <c r="BX64" s="238" t="str" cm="1">
        <f t="array" ref="BX64">IF(OR($I64="",$N64="")," ",_xlfn.IFS($AX64=""," ",$AW64=""," ",CA64=""," ",CA64=" "," ",AND($AX64&lt;&gt;"",$AX64&lt;&gt;" ",$AW64&lt;&gt;"",$AW64&lt;&gt;" ",CA64&lt;&gt;"",CA64&lt;&gt;" "),IF($AX64=$AW64,CA64,CA64/VLOOKUP(_xlfn.CONCAT($AX64,"/",$AW64),Currencies!$C$73:$D$955,2,FALSE))))</f>
        <v xml:space="preserve"> </v>
      </c>
      <c r="BY64" s="238"/>
      <c r="BZ64" s="238"/>
      <c r="CA64" s="8" t="s">
        <v>98</v>
      </c>
      <c r="CB64" s="25" t="str">
        <f>IFERROR(IF(OR($I64="",$N64=""),"",'Units of measurement'!$A$2),"")</f>
        <v>/container</v>
      </c>
      <c r="CC64" s="9" t="str">
        <f t="shared" si="201"/>
        <v>✓</v>
      </c>
      <c r="CD64" s="238" cm="1">
        <f t="array" ref="CD64">IF(OR($I64="",$N64="")," ",_xlfn.IFS($AX64=""," ",$AW64=""," ",CG64=""," ",CG64=" "," ",AND($AX64&lt;&gt;"",$AX64&lt;&gt;" ",$AW64&lt;&gt;"",$AW64&lt;&gt;" ",CG64&lt;&gt;"",CG64&lt;&gt;" "),IF($AX64=$AW64,CG64,CG64/VLOOKUP(_xlfn.CONCAT($AX64,"/",$AW64),Currencies!$C$73:$D$955,2,FALSE))))</f>
        <v>25</v>
      </c>
      <c r="CE64" s="238"/>
      <c r="CF64" s="238"/>
      <c r="CG64" s="8">
        <v>25</v>
      </c>
      <c r="CH64" s="25" t="str">
        <f>IFERROR(IF(OR($I64="",$N64=""),"",'Units of measurement'!$A$2),"")</f>
        <v>/container</v>
      </c>
      <c r="CI64" s="9" t="str">
        <f t="shared" si="202"/>
        <v>⚠</v>
      </c>
      <c r="CJ64" s="238" t="str" cm="1">
        <f t="array" ref="CJ64">IF(OR($I64="",$N64="")," ",_xlfn.IFS($AX64=""," ",$AW64=""," ",CM64=""," ",CM64=" "," ",AND($AX64&lt;&gt;"",$AX64&lt;&gt;" ",$AW64&lt;&gt;"",$AW64&lt;&gt;" ",CM64&lt;&gt;"",CM64&lt;&gt;" "),IF($AX64=$AW64,CM64,CM64/VLOOKUP(_xlfn.CONCAT($AX64,"/",$AW64),Currencies!$C$73:$D$955,2,FALSE))))</f>
        <v xml:space="preserve"> </v>
      </c>
      <c r="CK64" s="238"/>
      <c r="CL64" s="238"/>
      <c r="CM64" s="8" t="s">
        <v>98</v>
      </c>
      <c r="CN64" s="25" t="str">
        <f>IFERROR(IF(OR($I64="",$N64=""),"",'Units of measurement'!$A$2),"")</f>
        <v>/container</v>
      </c>
      <c r="CO64" s="253"/>
      <c r="CP64" s="253"/>
      <c r="CQ64" s="194"/>
      <c r="CR64" s="9" t="str">
        <f t="shared" si="203"/>
        <v>⚠</v>
      </c>
      <c r="CS64" s="238" t="str" cm="1">
        <f t="array" ref="CS64">IF(OR($I64="",$N64="")," ",_xlfn.IFS($AX64=""," ",$AW64=""," ",CV64=""," ",CV64=" "," ",AND($AX64&lt;&gt;"",$AX64&lt;&gt;" ",$AW64&lt;&gt;"",$AW64&lt;&gt;" ",CV64&lt;&gt;"",CV64&lt;&gt;" "),IF($AX64=$AW64,CV64,CV64/VLOOKUP(_xlfn.CONCAT($AX64,"/",$AW64),Currencies!$C$73:$D$955,2,FALSE))))</f>
        <v xml:space="preserve"> </v>
      </c>
      <c r="CT64" s="238"/>
      <c r="CU64" s="238"/>
      <c r="CV64" s="8" t="s">
        <v>98</v>
      </c>
      <c r="CW64" s="25" t="str">
        <f>IFERROR(IF(OR($I64="",$N64=""),"",'Units of measurement'!$A$2),"")</f>
        <v>/container</v>
      </c>
      <c r="CX64" s="11" t="str">
        <f t="shared" si="204"/>
        <v>⚠</v>
      </c>
      <c r="CY64" s="254"/>
      <c r="CZ64" s="254"/>
      <c r="DA64" s="10" t="s">
        <v>98</v>
      </c>
      <c r="DB64" s="9" t="str">
        <f t="shared" si="205"/>
        <v/>
      </c>
      <c r="DC64" s="252"/>
      <c r="DD64" s="252"/>
      <c r="DE64" s="8" t="s">
        <v>98</v>
      </c>
      <c r="DF64" s="256"/>
      <c r="DG64" s="256"/>
      <c r="DH64" s="164"/>
      <c r="DI64" s="257"/>
      <c r="DJ64" s="257"/>
      <c r="DK64" s="17"/>
      <c r="DL64" s="9" t="str">
        <f t="shared" si="206"/>
        <v/>
      </c>
      <c r="DM64" s="252"/>
      <c r="DN64" s="252"/>
      <c r="DO64" s="8" t="s">
        <v>98</v>
      </c>
      <c r="DP64" s="256"/>
      <c r="DQ64" s="256"/>
      <c r="DR64" s="164"/>
      <c r="DS64" s="257"/>
      <c r="DT64" s="257"/>
      <c r="DU64" s="17"/>
      <c r="DV64" s="201" t="str">
        <f t="shared" si="207"/>
        <v>USD</v>
      </c>
      <c r="DW64" s="239" t="s">
        <v>99</v>
      </c>
      <c r="DX64" s="11" t="str">
        <f t="shared" si="216"/>
        <v>⚠</v>
      </c>
      <c r="DY64" s="254"/>
      <c r="DZ64" s="254"/>
      <c r="EA64" s="15"/>
      <c r="EB64" s="11" t="str">
        <f t="shared" si="217"/>
        <v>⚠</v>
      </c>
      <c r="EC64" s="254"/>
      <c r="ED64" s="254"/>
      <c r="EE64" s="16"/>
      <c r="EF64" s="9" t="str">
        <f t="shared" si="218"/>
        <v>⚠</v>
      </c>
      <c r="EG64" s="252"/>
      <c r="EH64" s="252"/>
      <c r="EI64" s="33"/>
      <c r="EJ64" s="33"/>
      <c r="EK64" s="33"/>
      <c r="EL64" s="33"/>
      <c r="EM64" s="14"/>
      <c r="EN64" s="14"/>
      <c r="EO64" s="35"/>
      <c r="EP64" s="11" t="str">
        <f t="shared" si="219"/>
        <v>⚠</v>
      </c>
      <c r="EQ64" s="254"/>
      <c r="ER64" s="254"/>
      <c r="ES64" s="12" t="s">
        <v>98</v>
      </c>
      <c r="ET64" s="199" t="s">
        <v>98</v>
      </c>
      <c r="EU64" s="9" t="str">
        <f t="shared" si="220"/>
        <v>⚠</v>
      </c>
      <c r="EV64" s="259"/>
      <c r="EW64" s="259"/>
      <c r="EX64" s="166" t="s">
        <v>98</v>
      </c>
      <c r="EY64" s="9" t="str">
        <f t="shared" si="221"/>
        <v>⚠</v>
      </c>
      <c r="EZ64" s="254"/>
      <c r="FA64" s="254"/>
      <c r="FB64" s="23"/>
      <c r="FC64" s="260"/>
      <c r="FD64" s="260"/>
      <c r="FE64" s="29"/>
      <c r="FF64" s="29"/>
      <c r="FG64" s="29"/>
      <c r="FH64" s="29"/>
      <c r="FI64" s="200" t="s">
        <v>100</v>
      </c>
      <c r="FJ64" s="9" t="str">
        <f t="shared" si="222"/>
        <v>⚠</v>
      </c>
      <c r="FK64" s="259"/>
      <c r="FL64" s="259"/>
      <c r="FM64" s="12" t="s">
        <v>98</v>
      </c>
      <c r="FN64" s="26" t="s">
        <v>98</v>
      </c>
      <c r="FO64" s="28" t="s">
        <v>98</v>
      </c>
      <c r="FP64" s="339" t="s">
        <v>98</v>
      </c>
      <c r="FQ64" s="339" t="s">
        <v>98</v>
      </c>
      <c r="FR64" s="9" t="str">
        <f t="shared" si="97"/>
        <v>⚠</v>
      </c>
      <c r="FS64" s="238" t="str" cm="1">
        <f t="array" ref="FS64">IF(OR($I64="",$N64="")," ",_xlfn.IFS($DW64=""," ",$DV64=""," ",FV64=""," ",FV64=" "," ",AND($DW64&lt;&gt;"",$DW64&lt;&gt;" ",$DV64&lt;&gt;"",$DV64&lt;&gt;" ",FV64&lt;&gt;"",FV64&lt;&gt;" "),IF($DW64=$DV64,FV64,FV64/VLOOKUP(_xlfn.CONCAT($DW64,"/",$DV64),Currencies!$C$73:$D$955,2,FALSE))))</f>
        <v xml:space="preserve"> </v>
      </c>
      <c r="FT64" s="238"/>
      <c r="FU64" s="238"/>
      <c r="FV64" s="8" t="s">
        <v>98</v>
      </c>
      <c r="FW64" s="25" t="s">
        <v>2549</v>
      </c>
      <c r="FX64" s="9" t="str">
        <f t="shared" si="223"/>
        <v>⚠</v>
      </c>
      <c r="FY64" s="259"/>
      <c r="FZ64" s="259"/>
      <c r="GA64" s="12" t="s">
        <v>98</v>
      </c>
      <c r="GB64" s="26" t="s">
        <v>98</v>
      </c>
      <c r="GC64" s="28" t="s">
        <v>98</v>
      </c>
      <c r="GD64" s="339" t="s">
        <v>98</v>
      </c>
      <c r="GE64" s="339" t="s">
        <v>98</v>
      </c>
      <c r="GF64" s="9" t="str">
        <f t="shared" si="103"/>
        <v>⚠</v>
      </c>
      <c r="GG64" s="238" t="str" cm="1">
        <f t="array" ref="GG64">IF(OR($I64="",$N64="")," ",_xlfn.IFS($DW64=""," ",$DV64=""," ",GJ64=""," ",GJ64=" "," ",AND($DW64&lt;&gt;"",$DW64&lt;&gt;" ",$DV64&lt;&gt;"",$DV64&lt;&gt;" ",GJ64&lt;&gt;"",GJ64&lt;&gt;" "),IF($DW64=$DV64,GJ64,GJ64/VLOOKUP(_xlfn.CONCAT($DW64,"/",$DV64),Currencies!$C$73:$D$955,2,FALSE))))</f>
        <v xml:space="preserve"> </v>
      </c>
      <c r="GH64" s="238"/>
      <c r="GI64" s="238"/>
      <c r="GJ64" s="8" t="s">
        <v>98</v>
      </c>
      <c r="GK64" s="25" t="s">
        <v>2549</v>
      </c>
      <c r="GL64" s="11" t="str">
        <f t="shared" si="224"/>
        <v>⚠</v>
      </c>
      <c r="GM64" s="238" t="str" cm="1">
        <f t="array" ref="GM64">IF(OR($I64="",$N64="")," ",_xlfn.IFS($DW64=""," ",$DV64=""," ",GP64=""," ",GP64=" "," ",AND($DW64&lt;&gt;"",$DW64&lt;&gt;" ",$DV64&lt;&gt;"",$DV64&lt;&gt;" ",GP64&lt;&gt;"",GP64&lt;&gt;" "),IF($DW64=$DV64,GP64,GP64/VLOOKUP(_xlfn.CONCAT($DW64,"/",$DV64),Currencies!$C$73:$D$955,2,FALSE))))</f>
        <v xml:space="preserve"> </v>
      </c>
      <c r="GN64" s="238"/>
      <c r="GO64" s="238"/>
      <c r="GP64" s="8" t="s">
        <v>98</v>
      </c>
      <c r="GQ64" s="25" t="str">
        <f>IFERROR(IF(OR($I64="",$N64=""),"",'Units of measurement'!$A$2),"")</f>
        <v>/container</v>
      </c>
      <c r="GR64" s="253"/>
      <c r="GS64" s="253"/>
      <c r="GT64" s="31" t="s">
        <v>98</v>
      </c>
      <c r="GU64" s="261"/>
      <c r="GV64" s="261"/>
      <c r="GW64" s="32" t="s">
        <v>98</v>
      </c>
      <c r="GX64" s="11" t="str">
        <f t="shared" si="225"/>
        <v>⚠</v>
      </c>
      <c r="GY64" s="238" t="str" cm="1">
        <f t="array" ref="GY64">IF(OR($I64="",$N64="")," ",_xlfn.IFS($DW64=""," ",$DV64=""," ",HE64=""," ",HE64=" "," ",AND($DW64&lt;&gt;"",$DW64&lt;&gt;" ",$DV64&lt;&gt;"",$DV64&lt;&gt;" ",HE64&lt;&gt;"",HE64&lt;&gt;" "),IF($DW64=$DV64,HE64,HE64/VLOOKUP(_xlfn.CONCAT($DW64,"/",$DV64),Currencies!$C$73:$D$955,2,FALSE))))</f>
        <v xml:space="preserve"> </v>
      </c>
      <c r="GZ64" s="262"/>
      <c r="HA64" s="262"/>
      <c r="HB64" s="15"/>
      <c r="HC64" s="15"/>
      <c r="HD64" s="15"/>
      <c r="HE64" s="8" t="s">
        <v>98</v>
      </c>
      <c r="HF64" s="255"/>
      <c r="HG64" s="255"/>
      <c r="HH64" s="25" t="str">
        <f>IFERROR(IF(OR($I64="",$N64=""),"",'Units of measurement'!$A$2),"")</f>
        <v>/container</v>
      </c>
      <c r="HI64" s="253"/>
      <c r="HJ64" s="253"/>
      <c r="HK64" s="31" t="str">
        <f t="shared" si="208"/>
        <v xml:space="preserve"> </v>
      </c>
      <c r="HL64" s="261"/>
      <c r="HM64" s="261"/>
      <c r="HN64" s="32" t="str">
        <f t="shared" si="209"/>
        <v xml:space="preserve"> </v>
      </c>
      <c r="HO64" s="11" t="str">
        <f t="shared" si="226"/>
        <v>⚠</v>
      </c>
      <c r="HP64" s="238" t="str" cm="1">
        <f t="array" ref="HP64">IF(OR($I64="",$N64="")," ",_xlfn.IFS($DW64=""," ",$DV64=""," ",HV64=""," ",HV64=" "," ",AND($DW64&lt;&gt;"",$DW64&lt;&gt;" ",$DV64&lt;&gt;"",$DV64&lt;&gt;" ",HV64&lt;&gt;"",HV64&lt;&gt;" "),IF($DW64=$DV64,HV64,HV64/VLOOKUP(_xlfn.CONCAT($DW64,"/",$DV64),Currencies!$C$73:$D$955,2,FALSE))))</f>
        <v xml:space="preserve"> </v>
      </c>
      <c r="HQ64" s="262"/>
      <c r="HR64" s="262"/>
      <c r="HS64" s="15"/>
      <c r="HT64" s="15"/>
      <c r="HU64" s="15"/>
      <c r="HV64" s="8" t="s">
        <v>98</v>
      </c>
      <c r="HW64" s="255"/>
      <c r="HX64" s="255"/>
      <c r="HY64" s="25" t="str">
        <f>IFERROR(IF(OR($I64="",$N64=""),"",'Units of measurement'!$A$2),"")</f>
        <v>/container</v>
      </c>
      <c r="HZ64" s="253"/>
      <c r="IA64" s="253"/>
      <c r="IB64" s="31" t="str">
        <f t="shared" si="210"/>
        <v xml:space="preserve"> </v>
      </c>
      <c r="IC64" s="261"/>
      <c r="ID64" s="261"/>
      <c r="IE64" s="32" t="str">
        <f t="shared" si="211"/>
        <v xml:space="preserve"> </v>
      </c>
      <c r="IF64" s="9" t="str">
        <f t="shared" si="212"/>
        <v/>
      </c>
      <c r="IG64" s="252"/>
      <c r="IH64" s="252"/>
      <c r="II64" s="8" t="s">
        <v>98</v>
      </c>
      <c r="IJ64" s="256"/>
      <c r="IK64" s="256"/>
      <c r="IL64" s="164"/>
      <c r="IM64" s="257"/>
      <c r="IN64" s="257"/>
      <c r="IO64" s="17"/>
      <c r="IP64" s="9" t="str">
        <f t="shared" si="213"/>
        <v/>
      </c>
      <c r="IQ64" s="252"/>
      <c r="IR64" s="252"/>
      <c r="IS64" s="8" t="s">
        <v>98</v>
      </c>
      <c r="IT64" s="256"/>
      <c r="IU64" s="256"/>
      <c r="IV64" s="164"/>
      <c r="IW64" s="257"/>
      <c r="IX64" s="257"/>
      <c r="IY64" s="19"/>
      <c r="IZ64" s="201" t="s">
        <v>1124</v>
      </c>
      <c r="JA64" s="239" t="s">
        <v>99</v>
      </c>
      <c r="JB64" s="9" t="str">
        <f t="shared" si="227"/>
        <v>⚠</v>
      </c>
      <c r="JC64" s="238" t="str" cm="1">
        <f t="array" ref="JC64">IF(OR($I64="",$N64="")," ",_xlfn.IFS($JA64=""," ",$IZ64=""," ",JF64=""," ",JF64=" "," ",AND($JA64&lt;&gt;"",$JA64&lt;&gt;" ",$IZ64&lt;&gt;"",$IZ64&lt;&gt;" ",JF64&lt;&gt;"",JF64&lt;&gt;" "),IF($JA64=$IZ64,JF64,JF64/VLOOKUP(_xlfn.CONCAT($JA64,"/",$IZ64),Currencies!$C$73:$D$955,2,FALSE))))</f>
        <v xml:space="preserve"> </v>
      </c>
      <c r="JD64" s="238"/>
      <c r="JE64" s="238"/>
      <c r="JF64" s="8" t="s">
        <v>98</v>
      </c>
      <c r="JG64" s="25" t="str">
        <f>IFERROR(IF(OR($I64="",$N64=""),"",'Units of measurement'!$A$2),"")</f>
        <v>/container</v>
      </c>
      <c r="JH64" s="9" t="s">
        <v>2517</v>
      </c>
      <c r="JI64" s="238" t="str" cm="1">
        <f t="array" ref="JI64">IF(OR($I64="",$N64="")," ",_xlfn.IFS($JA64=""," ",$IZ64=""," ",JL64=""," ",JL64=" "," ",AND($JA64&lt;&gt;"",$JA64&lt;&gt;" ",$IZ64&lt;&gt;"",$IZ64&lt;&gt;" ",JL64&lt;&gt;"",JL64&lt;&gt;" "),IF($JA64=$IZ64,JL64,JL64/VLOOKUP(_xlfn.CONCAT($JA64,"/",$IZ64),Currencies!$C$73:$D$955,2,FALSE))))</f>
        <v xml:space="preserve"> </v>
      </c>
      <c r="JJ64" s="238"/>
      <c r="JK64" s="238"/>
      <c r="JL64" s="372" t="s">
        <v>98</v>
      </c>
      <c r="JM64" s="25" t="str">
        <f>IFERROR(IF(OR($I64="",$N64=""),"",'Units of measurement'!$A$2),"")</f>
        <v>/container</v>
      </c>
      <c r="JN64" s="9" t="s">
        <v>2517</v>
      </c>
      <c r="JO64" s="238" t="str" cm="1">
        <f t="array" ref="JO64">IF(OR($I64="",$N64="")," ",_xlfn.IFS($JA64=""," ",$IZ64=""," ",JR64=""," ",JR64=" "," ",AND($JA64&lt;&gt;"",$JA64&lt;&gt;" ",$IZ64&lt;&gt;"",$IZ64&lt;&gt;" ",JR64&lt;&gt;"",JR64&lt;&gt;" "),IF($JA64=$IZ64,JR64,JR64/VLOOKUP(_xlfn.CONCAT($JA64,"/",$IZ64),Currencies!$C$73:$D$955,2,FALSE))))</f>
        <v xml:space="preserve"> </v>
      </c>
      <c r="JP64" s="238"/>
      <c r="JQ64" s="238"/>
      <c r="JR64" s="372" t="s">
        <v>98</v>
      </c>
      <c r="JS64" s="25" t="str">
        <f>IFERROR(IF(OR($I64="",$N64=""),"",'Units of measurement'!$A$2),"")</f>
        <v>/container</v>
      </c>
      <c r="JT64" s="9" t="s">
        <v>2517</v>
      </c>
      <c r="JU64" s="238" t="str" cm="1">
        <f t="array" ref="JU64">IF(OR($I64="",$N64="")," ",_xlfn.IFS($JA64=""," ",$IZ64=""," ",JX64=""," ",JX64=" "," ",AND($JA64&lt;&gt;"",$JA64&lt;&gt;" ",$IZ64&lt;&gt;"",$IZ64&lt;&gt;" ",JX64&lt;&gt;"",JX64&lt;&gt;" "),IF($JA64=$IZ64,JX64,JX64/VLOOKUP(_xlfn.CONCAT($JA64,"/",$IZ64),Currencies!$C$73:$D$955,2,FALSE))))</f>
        <v xml:space="preserve"> </v>
      </c>
      <c r="JV64" s="238"/>
      <c r="JW64" s="238"/>
      <c r="JX64" s="372" t="s">
        <v>98</v>
      </c>
      <c r="JY64" s="25" t="str">
        <f>IFERROR(IF(OR($I64="",$N64=""),"",'Units of measurement'!$A$2),"")</f>
        <v>/container</v>
      </c>
      <c r="JZ64" s="9" t="s">
        <v>2517</v>
      </c>
      <c r="KA64" s="238" t="str" cm="1">
        <f t="array" ref="KA64">IF(OR($I64="",$N64="")," ",_xlfn.IFS($JA64=""," ",$IZ64=""," ",KD64=""," ",KD64=" "," ",AND($JA64&lt;&gt;"",$JA64&lt;&gt;" ",$IZ64&lt;&gt;"",$IZ64&lt;&gt;" ",KD64&lt;&gt;"",KD64&lt;&gt;" "),IF($JA64=$IZ64,KD64,KD64/VLOOKUP(_xlfn.CONCAT($JA64,"/",$IZ64),Currencies!$C$73:$D$955,2,FALSE))))</f>
        <v xml:space="preserve"> </v>
      </c>
      <c r="KB64" s="238"/>
      <c r="KC64" s="238"/>
      <c r="KD64" s="372" t="s">
        <v>98</v>
      </c>
      <c r="KE64" s="25" t="str">
        <f>IFERROR(IF(OR($I64="",$N64=""),"",'Units of measurement'!$A$2),"")</f>
        <v>/container</v>
      </c>
      <c r="KF64" s="11" t="s">
        <v>2517</v>
      </c>
      <c r="KG64" s="254"/>
      <c r="KH64" s="254"/>
      <c r="KI64" s="378" t="s">
        <v>98</v>
      </c>
      <c r="KJ64" s="9" t="str">
        <f t="shared" si="214"/>
        <v/>
      </c>
      <c r="KK64" s="252"/>
      <c r="KL64" s="252"/>
      <c r="KM64" s="8" t="s">
        <v>98</v>
      </c>
      <c r="KN64" s="256"/>
      <c r="KO64" s="256"/>
      <c r="KP64" s="164"/>
      <c r="KQ64" s="257"/>
      <c r="KR64" s="257"/>
      <c r="KS64" s="17"/>
      <c r="KT64" s="9" t="str">
        <f t="shared" si="215"/>
        <v/>
      </c>
      <c r="KU64" s="252"/>
      <c r="KV64" s="252"/>
      <c r="KW64" s="8" t="s">
        <v>98</v>
      </c>
      <c r="KX64" s="256"/>
      <c r="KY64" s="256"/>
      <c r="KZ64" s="164"/>
      <c r="LA64" s="257"/>
      <c r="LB64" s="257"/>
      <c r="LC64" s="19"/>
      <c r="LD64" s="201" t="s">
        <v>1124</v>
      </c>
      <c r="LE64" s="239" t="s">
        <v>99</v>
      </c>
      <c r="LF64" s="9" t="s">
        <v>2517</v>
      </c>
      <c r="LG64" s="238" t="str" cm="1">
        <f t="array" ref="LG64">IF(OR($I64="",$N64="")," ",_xlfn.IFS($AH64=""," ",$AG64=""," ",LL64=""," ",LL64=" "," ",AND($AH64&lt;&gt;"",$AH64&lt;&gt;" ",$AG64&lt;&gt;"",$AG64&lt;&gt;" ",LL64&lt;&gt;"",LL64&lt;&gt;" "),IF($AH64=$AG64,SUM(LL64,IF(OR(LK64="",LK64=" ",LJ64="Included"),0,LK64)),SUM(LL64,IF(OR(LK64="",LK64=" ",LJ64="Included"),0,LK64))/VLOOKUP(_xlfn.CONCAT($AH64,"/",$AG64),Currencies!$C$73:$D$955,2,FALSE))))</f>
        <v xml:space="preserve"> </v>
      </c>
      <c r="LH64" s="238"/>
      <c r="LI64" s="262"/>
      <c r="LJ64" s="379"/>
      <c r="LK64" s="333" t="s">
        <v>98</v>
      </c>
      <c r="LL64" s="380" t="s">
        <v>98</v>
      </c>
      <c r="LM64" s="25" t="str">
        <f>IFERROR(IF(OR($I64="",$N64=""),"",'Units of measurement'!$A$2),"")</f>
        <v>/container</v>
      </c>
      <c r="LN64" s="253"/>
      <c r="LO64" s="253"/>
      <c r="LP64" s="376"/>
      <c r="LQ64" s="170"/>
      <c r="LR64" s="170"/>
      <c r="LS64" s="381" t="s">
        <v>98</v>
      </c>
    </row>
    <row r="65" spans="1:331" ht="15" hidden="1" customHeight="1" x14ac:dyDescent="0.2">
      <c r="A65" s="46">
        <v>1724</v>
      </c>
      <c r="B65" s="250">
        <f>ROW()</f>
        <v>65</v>
      </c>
      <c r="C65" s="41" t="s">
        <v>2536</v>
      </c>
      <c r="D65" s="47" t="s">
        <v>2524</v>
      </c>
      <c r="E65" s="41" t="s">
        <v>2541</v>
      </c>
      <c r="F65" s="55" t="s">
        <v>2284</v>
      </c>
      <c r="G65" s="42" t="s">
        <v>2508</v>
      </c>
      <c r="H65" s="43" t="s">
        <v>2514</v>
      </c>
      <c r="I65" s="353" t="s">
        <v>488</v>
      </c>
      <c r="J65" s="357" t="s">
        <v>3018</v>
      </c>
      <c r="K65" s="47" t="s">
        <v>2295</v>
      </c>
      <c r="L65" s="48" t="s">
        <v>2323</v>
      </c>
      <c r="M65" s="49" t="s">
        <v>2515</v>
      </c>
      <c r="N65" s="356" t="s">
        <v>101</v>
      </c>
      <c r="O65" s="50" t="s">
        <v>2479</v>
      </c>
      <c r="P65" s="47" t="s">
        <v>2374</v>
      </c>
      <c r="Q65" s="48" t="s">
        <v>104</v>
      </c>
      <c r="R65" s="51" t="s">
        <v>2206</v>
      </c>
      <c r="S65" s="52">
        <v>2</v>
      </c>
      <c r="T65" s="53">
        <f>IFERROR(IF(OR(R65="",S65=""),"",('FCL (No min.)'!S65*VLOOKUP('FCL (No min.)'!R65,containertype_table[#All],2,FALSE))),"")</f>
        <v>4</v>
      </c>
      <c r="U65" s="56">
        <v>22000</v>
      </c>
      <c r="V65" s="55" t="s">
        <v>2497</v>
      </c>
      <c r="W65" s="248" t="s">
        <v>104</v>
      </c>
      <c r="X65" s="337" t="s">
        <v>104</v>
      </c>
      <c r="Y65" s="248"/>
      <c r="Z65" s="248"/>
      <c r="AA65" s="248"/>
      <c r="AB65" s="248"/>
      <c r="AC65" s="248"/>
      <c r="AD65" s="248"/>
      <c r="AE65" s="248"/>
      <c r="AF65" s="248"/>
      <c r="AG65" s="201" t="s">
        <v>99</v>
      </c>
      <c r="AH65" s="239" t="s">
        <v>99</v>
      </c>
      <c r="AI65" s="9" t="str">
        <f t="shared" si="195"/>
        <v>✓</v>
      </c>
      <c r="AJ65" s="238" cm="1">
        <f t="array" ref="AJ65">IF(OR($I65="",$N65="")," ",_xlfn.IFS($AH65=""," ",$AG65=""," ",AO65=""," ",AO65=" "," ",AND($AH65&lt;&gt;"",$AH65&lt;&gt;" ",$AG65&lt;&gt;"",$AG65&lt;&gt;" ",AO65&lt;&gt;"",AO65&lt;&gt;" "),IF($AH65=$AG65,SUM(AO65,IF(OR(AN65="",AN65=" ",AM65="Included"),0,AN65)),VLOOKUP(_xlfn.CONCAT($AG65,"/",$AH65),Currencies!$C$73:$D$955,2,FALSE)*SUM(AO65,IF(OR(AN65="",AN65=" ",AM65="Included"),0,AN65)))))</f>
        <v>154</v>
      </c>
      <c r="AK65" s="238"/>
      <c r="AL65" s="262"/>
      <c r="AM65" s="331" t="s">
        <v>2552</v>
      </c>
      <c r="AN65" s="333" t="s">
        <v>98</v>
      </c>
      <c r="AO65" s="332">
        <v>154</v>
      </c>
      <c r="AP65" s="25" t="str">
        <f>IFERROR(IF(OR($I65="",$N65=""),"",'Units of measurement'!$A$2),"")</f>
        <v>/container</v>
      </c>
      <c r="AQ65" s="253"/>
      <c r="AR65" s="253"/>
      <c r="AS65" s="17" t="s">
        <v>1269</v>
      </c>
      <c r="AT65" s="170"/>
      <c r="AU65" s="170"/>
      <c r="AV65" s="170">
        <v>5</v>
      </c>
      <c r="AW65" s="201" t="s">
        <v>99</v>
      </c>
      <c r="AX65" s="239" t="s">
        <v>99</v>
      </c>
      <c r="AY65" s="9" t="str">
        <f t="shared" si="196"/>
        <v>⚠</v>
      </c>
      <c r="AZ65" s="238" t="str" cm="1">
        <f t="array" ref="AZ65">IF(OR($I65="",$N65="")," ",_xlfn.IFS($AX65=""," ",$AW65=""," ",BC65=""," ",BC65=" "," ",AND($AX65&lt;&gt;"",$AX65&lt;&gt;" ",$AW65&lt;&gt;"",$AW65&lt;&gt;" ",BC65&lt;&gt;"",BC65&lt;&gt;" "),IF($AX65=$AW65,BC65,BC65/VLOOKUP(_xlfn.CONCAT($AX65,"/",$AW65),Currencies!$C$73:$D$955,2,FALSE))))</f>
        <v xml:space="preserve"> </v>
      </c>
      <c r="BA65" s="238"/>
      <c r="BB65" s="238"/>
      <c r="BC65" s="8" t="s">
        <v>98</v>
      </c>
      <c r="BD65" s="25" t="str">
        <f>IFERROR(IF(OR($I65="",$N65=""),"",'Units of measurement'!$A$2),"")</f>
        <v>/container</v>
      </c>
      <c r="BE65" s="9" t="str">
        <f t="shared" si="197"/>
        <v>⚠</v>
      </c>
      <c r="BF65" s="238" t="str" cm="1">
        <f t="array" ref="BF65">IF(OR($I65="",$N65="")," ",_xlfn.IFS($AX65=""," ",$AW65=""," ",BI65=""," ",BI65=" "," ",AND($AX65&lt;&gt;"",$AX65&lt;&gt;" ",$AW65&lt;&gt;"",$AW65&lt;&gt;" ",BI65&lt;&gt;"",BI65&lt;&gt;" "),IF($AX65=$AW65,BI65,BI65/VLOOKUP(_xlfn.CONCAT($AX65,"/",$AW65),Currencies!$C$73:$D$955,2,FALSE))))</f>
        <v xml:space="preserve"> </v>
      </c>
      <c r="BG65" s="238"/>
      <c r="BH65" s="238"/>
      <c r="BI65" s="8" t="s">
        <v>98</v>
      </c>
      <c r="BJ65" s="25" t="str">
        <f>IFERROR(IF(OR($I65="",$N65=""),"",'Units of measurement'!$A$2),"")</f>
        <v>/container</v>
      </c>
      <c r="BK65" s="9" t="str">
        <f t="shared" si="198"/>
        <v>⚠</v>
      </c>
      <c r="BL65" s="238" t="str" cm="1">
        <f t="array" ref="BL65">IF(OR($I65="",$N65="")," ",_xlfn.IFS($AX65=""," ",$AW65=""," ",BO65=""," ",BO65=" "," ",AND($AX65&lt;&gt;"",$AX65&lt;&gt;" ",$AW65&lt;&gt;"",$AW65&lt;&gt;" ",BO65&lt;&gt;"",BO65&lt;&gt;" "),IF($AX65=$AW65,BO65,BO65/VLOOKUP(_xlfn.CONCAT($AX65,"/",$AW65),Currencies!$C$73:$D$955,2,FALSE))))</f>
        <v xml:space="preserve"> </v>
      </c>
      <c r="BM65" s="238"/>
      <c r="BN65" s="238"/>
      <c r="BO65" s="8" t="s">
        <v>98</v>
      </c>
      <c r="BP65" s="25" t="str">
        <f>IFERROR(IF(OR($I65="",$N65=""),"",'Units of measurement'!$A$2),"")</f>
        <v>/container</v>
      </c>
      <c r="BQ65" s="9" t="str">
        <f t="shared" si="199"/>
        <v>✓</v>
      </c>
      <c r="BR65" s="238" cm="1">
        <f t="array" ref="BR65">IF(OR($I65="",$N65="")," ",_xlfn.IFS($AX65=""," ",$AW65=""," ",BU65=""," ",BU65=" "," ",AND($AX65&lt;&gt;"",$AX65&lt;&gt;" ",$AW65&lt;&gt;"",$AW65&lt;&gt;" ",BU65&lt;&gt;"",BU65&lt;&gt;" "),IF($AX65=$AW65,BU65,BU65/VLOOKUP(_xlfn.CONCAT($AX65,"/",$AW65),Currencies!$C$73:$D$955,2,FALSE))))</f>
        <v>35</v>
      </c>
      <c r="BS65" s="238"/>
      <c r="BT65" s="238"/>
      <c r="BU65" s="8">
        <v>35</v>
      </c>
      <c r="BV65" s="25" t="str">
        <f>IFERROR(IF(OR($I65="",$N65=""),"",'Units of measurement'!$A$2),"")</f>
        <v>/container</v>
      </c>
      <c r="BW65" s="9" t="str">
        <f t="shared" si="200"/>
        <v>⚠</v>
      </c>
      <c r="BX65" s="238" t="str" cm="1">
        <f t="array" ref="BX65">IF(OR($I65="",$N65="")," ",_xlfn.IFS($AX65=""," ",$AW65=""," ",CA65=""," ",CA65=" "," ",AND($AX65&lt;&gt;"",$AX65&lt;&gt;" ",$AW65&lt;&gt;"",$AW65&lt;&gt;" ",CA65&lt;&gt;"",CA65&lt;&gt;" "),IF($AX65=$AW65,CA65,CA65/VLOOKUP(_xlfn.CONCAT($AX65,"/",$AW65),Currencies!$C$73:$D$955,2,FALSE))))</f>
        <v xml:space="preserve"> </v>
      </c>
      <c r="BY65" s="238"/>
      <c r="BZ65" s="238"/>
      <c r="CA65" s="8" t="s">
        <v>98</v>
      </c>
      <c r="CB65" s="25" t="str">
        <f>IFERROR(IF(OR($I65="",$N65=""),"",'Units of measurement'!$A$2),"")</f>
        <v>/container</v>
      </c>
      <c r="CC65" s="9" t="str">
        <f t="shared" si="201"/>
        <v>✓</v>
      </c>
      <c r="CD65" s="238" cm="1">
        <f t="array" ref="CD65">IF(OR($I65="",$N65="")," ",_xlfn.IFS($AX65=""," ",$AW65=""," ",CG65=""," ",CG65=" "," ",AND($AX65&lt;&gt;"",$AX65&lt;&gt;" ",$AW65&lt;&gt;"",$AW65&lt;&gt;" ",CG65&lt;&gt;"",CG65&lt;&gt;" "),IF($AX65=$AW65,CG65,CG65/VLOOKUP(_xlfn.CONCAT($AX65,"/",$AW65),Currencies!$C$73:$D$955,2,FALSE))))</f>
        <v>25</v>
      </c>
      <c r="CE65" s="238"/>
      <c r="CF65" s="238"/>
      <c r="CG65" s="8">
        <v>25</v>
      </c>
      <c r="CH65" s="25" t="str">
        <f>IFERROR(IF(OR($I65="",$N65=""),"",'Units of measurement'!$A$2),"")</f>
        <v>/container</v>
      </c>
      <c r="CI65" s="9" t="str">
        <f t="shared" si="202"/>
        <v>⚠</v>
      </c>
      <c r="CJ65" s="238" t="str" cm="1">
        <f t="array" ref="CJ65">IF(OR($I65="",$N65="")," ",_xlfn.IFS($AX65=""," ",$AW65=""," ",CM65=""," ",CM65=" "," ",AND($AX65&lt;&gt;"",$AX65&lt;&gt;" ",$AW65&lt;&gt;"",$AW65&lt;&gt;" ",CM65&lt;&gt;"",CM65&lt;&gt;" "),IF($AX65=$AW65,CM65,CM65/VLOOKUP(_xlfn.CONCAT($AX65,"/",$AW65),Currencies!$C$73:$D$955,2,FALSE))))</f>
        <v xml:space="preserve"> </v>
      </c>
      <c r="CK65" s="238"/>
      <c r="CL65" s="238"/>
      <c r="CM65" s="8" t="s">
        <v>98</v>
      </c>
      <c r="CN65" s="25" t="str">
        <f>IFERROR(IF(OR($I65="",$N65=""),"",'Units of measurement'!$A$2),"")</f>
        <v>/container</v>
      </c>
      <c r="CO65" s="253"/>
      <c r="CP65" s="253"/>
      <c r="CQ65" s="194"/>
      <c r="CR65" s="9" t="str">
        <f t="shared" si="203"/>
        <v>⚠</v>
      </c>
      <c r="CS65" s="238" t="str" cm="1">
        <f t="array" ref="CS65">IF(OR($I65="",$N65="")," ",_xlfn.IFS($AX65=""," ",$AW65=""," ",CV65=""," ",CV65=" "," ",AND($AX65&lt;&gt;"",$AX65&lt;&gt;" ",$AW65&lt;&gt;"",$AW65&lt;&gt;" ",CV65&lt;&gt;"",CV65&lt;&gt;" "),IF($AX65=$AW65,CV65,CV65/VLOOKUP(_xlfn.CONCAT($AX65,"/",$AW65),Currencies!$C$73:$D$955,2,FALSE))))</f>
        <v xml:space="preserve"> </v>
      </c>
      <c r="CT65" s="238"/>
      <c r="CU65" s="238"/>
      <c r="CV65" s="8" t="s">
        <v>98</v>
      </c>
      <c r="CW65" s="25" t="str">
        <f>IFERROR(IF(OR($I65="",$N65=""),"",'Units of measurement'!$A$2),"")</f>
        <v>/container</v>
      </c>
      <c r="CX65" s="11" t="str">
        <f t="shared" si="204"/>
        <v>⚠</v>
      </c>
      <c r="CY65" s="254"/>
      <c r="CZ65" s="254"/>
      <c r="DA65" s="10" t="s">
        <v>98</v>
      </c>
      <c r="DB65" s="9" t="str">
        <f t="shared" si="205"/>
        <v/>
      </c>
      <c r="DC65" s="252"/>
      <c r="DD65" s="252"/>
      <c r="DE65" s="8" t="s">
        <v>98</v>
      </c>
      <c r="DF65" s="256"/>
      <c r="DG65" s="256"/>
      <c r="DH65" s="164"/>
      <c r="DI65" s="257"/>
      <c r="DJ65" s="257"/>
      <c r="DK65" s="17"/>
      <c r="DL65" s="9" t="str">
        <f t="shared" si="206"/>
        <v/>
      </c>
      <c r="DM65" s="252"/>
      <c r="DN65" s="252"/>
      <c r="DO65" s="8" t="s">
        <v>98</v>
      </c>
      <c r="DP65" s="256"/>
      <c r="DQ65" s="256"/>
      <c r="DR65" s="164"/>
      <c r="DS65" s="257"/>
      <c r="DT65" s="257"/>
      <c r="DU65" s="17"/>
      <c r="DV65" s="201" t="str">
        <f t="shared" si="207"/>
        <v>USD</v>
      </c>
      <c r="DW65" s="239" t="s">
        <v>99</v>
      </c>
      <c r="DX65" s="11" t="str">
        <f t="shared" si="216"/>
        <v>⚠</v>
      </c>
      <c r="DY65" s="254"/>
      <c r="DZ65" s="254"/>
      <c r="EA65" s="15"/>
      <c r="EB65" s="11" t="str">
        <f t="shared" si="217"/>
        <v>⚠</v>
      </c>
      <c r="EC65" s="254"/>
      <c r="ED65" s="254"/>
      <c r="EE65" s="16"/>
      <c r="EF65" s="9" t="str">
        <f t="shared" si="218"/>
        <v>⚠</v>
      </c>
      <c r="EG65" s="252"/>
      <c r="EH65" s="252"/>
      <c r="EI65" s="33"/>
      <c r="EJ65" s="33"/>
      <c r="EK65" s="33"/>
      <c r="EL65" s="33"/>
      <c r="EM65" s="14"/>
      <c r="EN65" s="14"/>
      <c r="EO65" s="35"/>
      <c r="EP65" s="11" t="str">
        <f t="shared" si="219"/>
        <v>⚠</v>
      </c>
      <c r="EQ65" s="254"/>
      <c r="ER65" s="254"/>
      <c r="ES65" s="12" t="s">
        <v>98</v>
      </c>
      <c r="ET65" s="199" t="s">
        <v>98</v>
      </c>
      <c r="EU65" s="9" t="str">
        <f t="shared" si="220"/>
        <v>⚠</v>
      </c>
      <c r="EV65" s="259"/>
      <c r="EW65" s="259"/>
      <c r="EX65" s="166" t="s">
        <v>98</v>
      </c>
      <c r="EY65" s="9" t="str">
        <f t="shared" si="221"/>
        <v>⚠</v>
      </c>
      <c r="EZ65" s="254"/>
      <c r="FA65" s="254"/>
      <c r="FB65" s="23"/>
      <c r="FC65" s="260"/>
      <c r="FD65" s="260"/>
      <c r="FE65" s="29"/>
      <c r="FF65" s="29"/>
      <c r="FG65" s="29"/>
      <c r="FH65" s="29"/>
      <c r="FI65" s="200" t="s">
        <v>100</v>
      </c>
      <c r="FJ65" s="9" t="str">
        <f t="shared" si="222"/>
        <v>⚠</v>
      </c>
      <c r="FK65" s="259"/>
      <c r="FL65" s="259"/>
      <c r="FM65" s="12" t="s">
        <v>98</v>
      </c>
      <c r="FN65" s="26" t="s">
        <v>98</v>
      </c>
      <c r="FO65" s="28" t="s">
        <v>98</v>
      </c>
      <c r="FP65" s="339" t="s">
        <v>98</v>
      </c>
      <c r="FQ65" s="339" t="s">
        <v>98</v>
      </c>
      <c r="FR65" s="9" t="str">
        <f t="shared" si="97"/>
        <v>⚠</v>
      </c>
      <c r="FS65" s="238" t="str" cm="1">
        <f t="array" ref="FS65">IF(OR($I65="",$N65="")," ",_xlfn.IFS($DW65=""," ",$DV65=""," ",FV65=""," ",FV65=" "," ",AND($DW65&lt;&gt;"",$DW65&lt;&gt;" ",$DV65&lt;&gt;"",$DV65&lt;&gt;" ",FV65&lt;&gt;"",FV65&lt;&gt;" "),IF($DW65=$DV65,FV65,FV65/VLOOKUP(_xlfn.CONCAT($DW65,"/",$DV65),Currencies!$C$73:$D$955,2,FALSE))))</f>
        <v xml:space="preserve"> </v>
      </c>
      <c r="FT65" s="238"/>
      <c r="FU65" s="238"/>
      <c r="FV65" s="8" t="s">
        <v>98</v>
      </c>
      <c r="FW65" s="25" t="s">
        <v>2549</v>
      </c>
      <c r="FX65" s="9" t="str">
        <f t="shared" si="223"/>
        <v>⚠</v>
      </c>
      <c r="FY65" s="259"/>
      <c r="FZ65" s="259"/>
      <c r="GA65" s="12" t="s">
        <v>98</v>
      </c>
      <c r="GB65" s="26" t="s">
        <v>98</v>
      </c>
      <c r="GC65" s="28" t="s">
        <v>98</v>
      </c>
      <c r="GD65" s="339" t="s">
        <v>98</v>
      </c>
      <c r="GE65" s="339" t="s">
        <v>98</v>
      </c>
      <c r="GF65" s="9" t="str">
        <f t="shared" si="103"/>
        <v>⚠</v>
      </c>
      <c r="GG65" s="238" t="str" cm="1">
        <f t="array" ref="GG65">IF(OR($I65="",$N65="")," ",_xlfn.IFS($DW65=""," ",$DV65=""," ",GJ65=""," ",GJ65=" "," ",AND($DW65&lt;&gt;"",$DW65&lt;&gt;" ",$DV65&lt;&gt;"",$DV65&lt;&gt;" ",GJ65&lt;&gt;"",GJ65&lt;&gt;" "),IF($DW65=$DV65,GJ65,GJ65/VLOOKUP(_xlfn.CONCAT($DW65,"/",$DV65),Currencies!$C$73:$D$955,2,FALSE))))</f>
        <v xml:space="preserve"> </v>
      </c>
      <c r="GH65" s="238"/>
      <c r="GI65" s="238"/>
      <c r="GJ65" s="8" t="s">
        <v>98</v>
      </c>
      <c r="GK65" s="25" t="s">
        <v>2549</v>
      </c>
      <c r="GL65" s="11" t="str">
        <f t="shared" si="224"/>
        <v>⚠</v>
      </c>
      <c r="GM65" s="238" t="str" cm="1">
        <f t="array" ref="GM65">IF(OR($I65="",$N65="")," ",_xlfn.IFS($DW65=""," ",$DV65=""," ",GP65=""," ",GP65=" "," ",AND($DW65&lt;&gt;"",$DW65&lt;&gt;" ",$DV65&lt;&gt;"",$DV65&lt;&gt;" ",GP65&lt;&gt;"",GP65&lt;&gt;" "),IF($DW65=$DV65,GP65,GP65/VLOOKUP(_xlfn.CONCAT($DW65,"/",$DV65),Currencies!$C$73:$D$955,2,FALSE))))</f>
        <v xml:space="preserve"> </v>
      </c>
      <c r="GN65" s="238"/>
      <c r="GO65" s="238"/>
      <c r="GP65" s="8" t="s">
        <v>98</v>
      </c>
      <c r="GQ65" s="25" t="str">
        <f>IFERROR(IF(OR($I65="",$N65=""),"",'Units of measurement'!$A$2),"")</f>
        <v>/container</v>
      </c>
      <c r="GR65" s="253"/>
      <c r="GS65" s="253"/>
      <c r="GT65" s="31" t="s">
        <v>98</v>
      </c>
      <c r="GU65" s="261"/>
      <c r="GV65" s="261"/>
      <c r="GW65" s="32" t="s">
        <v>98</v>
      </c>
      <c r="GX65" s="11" t="str">
        <f t="shared" si="225"/>
        <v>⚠</v>
      </c>
      <c r="GY65" s="238" t="str" cm="1">
        <f t="array" ref="GY65">IF(OR($I65="",$N65="")," ",_xlfn.IFS($DW65=""," ",$DV65=""," ",HE65=""," ",HE65=" "," ",AND($DW65&lt;&gt;"",$DW65&lt;&gt;" ",$DV65&lt;&gt;"",$DV65&lt;&gt;" ",HE65&lt;&gt;"",HE65&lt;&gt;" "),IF($DW65=$DV65,HE65,HE65/VLOOKUP(_xlfn.CONCAT($DW65,"/",$DV65),Currencies!$C$73:$D$955,2,FALSE))))</f>
        <v xml:space="preserve"> </v>
      </c>
      <c r="GZ65" s="262"/>
      <c r="HA65" s="262"/>
      <c r="HB65" s="15"/>
      <c r="HC65" s="15"/>
      <c r="HD65" s="15"/>
      <c r="HE65" s="8" t="s">
        <v>98</v>
      </c>
      <c r="HF65" s="255"/>
      <c r="HG65" s="255"/>
      <c r="HH65" s="25" t="str">
        <f>IFERROR(IF(OR($I65="",$N65=""),"",'Units of measurement'!$A$2),"")</f>
        <v>/container</v>
      </c>
      <c r="HI65" s="253"/>
      <c r="HJ65" s="253"/>
      <c r="HK65" s="31" t="str">
        <f t="shared" si="208"/>
        <v xml:space="preserve"> </v>
      </c>
      <c r="HL65" s="261"/>
      <c r="HM65" s="261"/>
      <c r="HN65" s="32" t="str">
        <f t="shared" si="209"/>
        <v xml:space="preserve"> </v>
      </c>
      <c r="HO65" s="11" t="str">
        <f t="shared" si="226"/>
        <v>⚠</v>
      </c>
      <c r="HP65" s="238" t="str" cm="1">
        <f t="array" ref="HP65">IF(OR($I65="",$N65="")," ",_xlfn.IFS($DW65=""," ",$DV65=""," ",HV65=""," ",HV65=" "," ",AND($DW65&lt;&gt;"",$DW65&lt;&gt;" ",$DV65&lt;&gt;"",$DV65&lt;&gt;" ",HV65&lt;&gt;"",HV65&lt;&gt;" "),IF($DW65=$DV65,HV65,HV65/VLOOKUP(_xlfn.CONCAT($DW65,"/",$DV65),Currencies!$C$73:$D$955,2,FALSE))))</f>
        <v xml:space="preserve"> </v>
      </c>
      <c r="HQ65" s="262"/>
      <c r="HR65" s="262"/>
      <c r="HS65" s="15"/>
      <c r="HT65" s="15"/>
      <c r="HU65" s="15"/>
      <c r="HV65" s="8" t="s">
        <v>98</v>
      </c>
      <c r="HW65" s="255"/>
      <c r="HX65" s="255"/>
      <c r="HY65" s="25" t="str">
        <f>IFERROR(IF(OR($I65="",$N65=""),"",'Units of measurement'!$A$2),"")</f>
        <v>/container</v>
      </c>
      <c r="HZ65" s="253"/>
      <c r="IA65" s="253"/>
      <c r="IB65" s="31" t="str">
        <f t="shared" si="210"/>
        <v xml:space="preserve"> </v>
      </c>
      <c r="IC65" s="261"/>
      <c r="ID65" s="261"/>
      <c r="IE65" s="32" t="str">
        <f t="shared" si="211"/>
        <v xml:space="preserve"> </v>
      </c>
      <c r="IF65" s="9" t="str">
        <f t="shared" si="212"/>
        <v/>
      </c>
      <c r="IG65" s="252"/>
      <c r="IH65" s="252"/>
      <c r="II65" s="8" t="s">
        <v>98</v>
      </c>
      <c r="IJ65" s="256"/>
      <c r="IK65" s="256"/>
      <c r="IL65" s="164"/>
      <c r="IM65" s="257"/>
      <c r="IN65" s="257"/>
      <c r="IO65" s="17"/>
      <c r="IP65" s="9" t="str">
        <f t="shared" si="213"/>
        <v/>
      </c>
      <c r="IQ65" s="252"/>
      <c r="IR65" s="252"/>
      <c r="IS65" s="8" t="s">
        <v>98</v>
      </c>
      <c r="IT65" s="256"/>
      <c r="IU65" s="256"/>
      <c r="IV65" s="164"/>
      <c r="IW65" s="257"/>
      <c r="IX65" s="257"/>
      <c r="IY65" s="19"/>
      <c r="IZ65" s="201" t="s">
        <v>1124</v>
      </c>
      <c r="JA65" s="239" t="s">
        <v>99</v>
      </c>
      <c r="JB65" s="9" t="str">
        <f t="shared" si="227"/>
        <v>⚠</v>
      </c>
      <c r="JC65" s="238" t="str" cm="1">
        <f t="array" ref="JC65">IF(OR($I65="",$N65="")," ",_xlfn.IFS($JA65=""," ",$IZ65=""," ",JF65=""," ",JF65=" "," ",AND($JA65&lt;&gt;"",$JA65&lt;&gt;" ",$IZ65&lt;&gt;"",$IZ65&lt;&gt;" ",JF65&lt;&gt;"",JF65&lt;&gt;" "),IF($JA65=$IZ65,JF65,JF65/VLOOKUP(_xlfn.CONCAT($JA65,"/",$IZ65),Currencies!$C$73:$D$955,2,FALSE))))</f>
        <v xml:space="preserve"> </v>
      </c>
      <c r="JD65" s="238"/>
      <c r="JE65" s="238"/>
      <c r="JF65" s="8" t="s">
        <v>98</v>
      </c>
      <c r="JG65" s="25" t="str">
        <f>IFERROR(IF(OR($I65="",$N65=""),"",'Units of measurement'!$A$2),"")</f>
        <v>/container</v>
      </c>
      <c r="JH65" s="9" t="s">
        <v>2517</v>
      </c>
      <c r="JI65" s="238" t="str" cm="1">
        <f t="array" ref="JI65">IF(OR($I65="",$N65="")," ",_xlfn.IFS($JA65=""," ",$IZ65=""," ",JL65=""," ",JL65=" "," ",AND($JA65&lt;&gt;"",$JA65&lt;&gt;" ",$IZ65&lt;&gt;"",$IZ65&lt;&gt;" ",JL65&lt;&gt;"",JL65&lt;&gt;" "),IF($JA65=$IZ65,JL65,JL65/VLOOKUP(_xlfn.CONCAT($JA65,"/",$IZ65),Currencies!$C$73:$D$955,2,FALSE))))</f>
        <v xml:space="preserve"> </v>
      </c>
      <c r="JJ65" s="238"/>
      <c r="JK65" s="238"/>
      <c r="JL65" s="372" t="s">
        <v>98</v>
      </c>
      <c r="JM65" s="25" t="str">
        <f>IFERROR(IF(OR($I65="",$N65=""),"",'Units of measurement'!$A$2),"")</f>
        <v>/container</v>
      </c>
      <c r="JN65" s="9" t="s">
        <v>2517</v>
      </c>
      <c r="JO65" s="238" t="str" cm="1">
        <f t="array" ref="JO65">IF(OR($I65="",$N65="")," ",_xlfn.IFS($JA65=""," ",$IZ65=""," ",JR65=""," ",JR65=" "," ",AND($JA65&lt;&gt;"",$JA65&lt;&gt;" ",$IZ65&lt;&gt;"",$IZ65&lt;&gt;" ",JR65&lt;&gt;"",JR65&lt;&gt;" "),IF($JA65=$IZ65,JR65,JR65/VLOOKUP(_xlfn.CONCAT($JA65,"/",$IZ65),Currencies!$C$73:$D$955,2,FALSE))))</f>
        <v xml:space="preserve"> </v>
      </c>
      <c r="JP65" s="238"/>
      <c r="JQ65" s="238"/>
      <c r="JR65" s="372" t="s">
        <v>98</v>
      </c>
      <c r="JS65" s="25" t="str">
        <f>IFERROR(IF(OR($I65="",$N65=""),"",'Units of measurement'!$A$2),"")</f>
        <v>/container</v>
      </c>
      <c r="JT65" s="9" t="s">
        <v>2517</v>
      </c>
      <c r="JU65" s="238" t="str" cm="1">
        <f t="array" ref="JU65">IF(OR($I65="",$N65="")," ",_xlfn.IFS($JA65=""," ",$IZ65=""," ",JX65=""," ",JX65=" "," ",AND($JA65&lt;&gt;"",$JA65&lt;&gt;" ",$IZ65&lt;&gt;"",$IZ65&lt;&gt;" ",JX65&lt;&gt;"",JX65&lt;&gt;" "),IF($JA65=$IZ65,JX65,JX65/VLOOKUP(_xlfn.CONCAT($JA65,"/",$IZ65),Currencies!$C$73:$D$955,2,FALSE))))</f>
        <v xml:space="preserve"> </v>
      </c>
      <c r="JV65" s="238"/>
      <c r="JW65" s="238"/>
      <c r="JX65" s="372" t="s">
        <v>98</v>
      </c>
      <c r="JY65" s="25" t="str">
        <f>IFERROR(IF(OR($I65="",$N65=""),"",'Units of measurement'!$A$2),"")</f>
        <v>/container</v>
      </c>
      <c r="JZ65" s="9" t="s">
        <v>2517</v>
      </c>
      <c r="KA65" s="238" t="str" cm="1">
        <f t="array" ref="KA65">IF(OR($I65="",$N65="")," ",_xlfn.IFS($JA65=""," ",$IZ65=""," ",KD65=""," ",KD65=" "," ",AND($JA65&lt;&gt;"",$JA65&lt;&gt;" ",$IZ65&lt;&gt;"",$IZ65&lt;&gt;" ",KD65&lt;&gt;"",KD65&lt;&gt;" "),IF($JA65=$IZ65,KD65,KD65/VLOOKUP(_xlfn.CONCAT($JA65,"/",$IZ65),Currencies!$C$73:$D$955,2,FALSE))))</f>
        <v xml:space="preserve"> </v>
      </c>
      <c r="KB65" s="238"/>
      <c r="KC65" s="238"/>
      <c r="KD65" s="372" t="s">
        <v>98</v>
      </c>
      <c r="KE65" s="25" t="str">
        <f>IFERROR(IF(OR($I65="",$N65=""),"",'Units of measurement'!$A$2),"")</f>
        <v>/container</v>
      </c>
      <c r="KF65" s="11" t="s">
        <v>2517</v>
      </c>
      <c r="KG65" s="254"/>
      <c r="KH65" s="254"/>
      <c r="KI65" s="378" t="s">
        <v>98</v>
      </c>
      <c r="KJ65" s="9" t="str">
        <f t="shared" si="214"/>
        <v/>
      </c>
      <c r="KK65" s="252"/>
      <c r="KL65" s="252"/>
      <c r="KM65" s="8" t="s">
        <v>98</v>
      </c>
      <c r="KN65" s="256"/>
      <c r="KO65" s="256"/>
      <c r="KP65" s="164"/>
      <c r="KQ65" s="257"/>
      <c r="KR65" s="257"/>
      <c r="KS65" s="17"/>
      <c r="KT65" s="9" t="str">
        <f t="shared" si="215"/>
        <v/>
      </c>
      <c r="KU65" s="252"/>
      <c r="KV65" s="252"/>
      <c r="KW65" s="8" t="s">
        <v>98</v>
      </c>
      <c r="KX65" s="256"/>
      <c r="KY65" s="256"/>
      <c r="KZ65" s="164"/>
      <c r="LA65" s="257"/>
      <c r="LB65" s="257"/>
      <c r="LC65" s="19"/>
      <c r="LD65" s="201" t="s">
        <v>1124</v>
      </c>
      <c r="LE65" s="239" t="s">
        <v>99</v>
      </c>
      <c r="LF65" s="9" t="s">
        <v>2517</v>
      </c>
      <c r="LG65" s="238" t="str" cm="1">
        <f t="array" ref="LG65">IF(OR($I65="",$N65="")," ",_xlfn.IFS($AH65=""," ",$AG65=""," ",LL65=""," ",LL65=" "," ",AND($AH65&lt;&gt;"",$AH65&lt;&gt;" ",$AG65&lt;&gt;"",$AG65&lt;&gt;" ",LL65&lt;&gt;"",LL65&lt;&gt;" "),IF($AH65=$AG65,SUM(LL65,IF(OR(LK65="",LK65=" ",LJ65="Included"),0,LK65)),SUM(LL65,IF(OR(LK65="",LK65=" ",LJ65="Included"),0,LK65))/VLOOKUP(_xlfn.CONCAT($AH65,"/",$AG65),Currencies!$C$73:$D$955,2,FALSE))))</f>
        <v xml:space="preserve"> </v>
      </c>
      <c r="LH65" s="238"/>
      <c r="LI65" s="262"/>
      <c r="LJ65" s="379"/>
      <c r="LK65" s="333" t="s">
        <v>98</v>
      </c>
      <c r="LL65" s="380" t="s">
        <v>98</v>
      </c>
      <c r="LM65" s="25" t="str">
        <f>IFERROR(IF(OR($I65="",$N65=""),"",'Units of measurement'!$A$2),"")</f>
        <v>/container</v>
      </c>
      <c r="LN65" s="253"/>
      <c r="LO65" s="253"/>
      <c r="LP65" s="376"/>
      <c r="LQ65" s="170"/>
      <c r="LR65" s="170"/>
      <c r="LS65" s="381" t="s">
        <v>98</v>
      </c>
    </row>
    <row r="66" spans="1:331" ht="15" hidden="1" customHeight="1" x14ac:dyDescent="0.2">
      <c r="A66" s="46">
        <v>23</v>
      </c>
      <c r="B66" s="250">
        <f>ROW()</f>
        <v>66</v>
      </c>
      <c r="C66" s="41" t="s">
        <v>2542</v>
      </c>
      <c r="D66" s="41" t="s">
        <v>2542</v>
      </c>
      <c r="E66" s="41" t="s">
        <v>2532</v>
      </c>
      <c r="F66" s="55" t="s">
        <v>106</v>
      </c>
      <c r="G66" s="42" t="s">
        <v>2510</v>
      </c>
      <c r="H66" s="43" t="s">
        <v>2514</v>
      </c>
      <c r="I66" s="353" t="s">
        <v>1057</v>
      </c>
      <c r="J66" s="357" t="s">
        <v>3019</v>
      </c>
      <c r="K66" s="47" t="s">
        <v>2296</v>
      </c>
      <c r="L66" s="48" t="s">
        <v>2324</v>
      </c>
      <c r="M66" s="49" t="s">
        <v>172</v>
      </c>
      <c r="N66" s="356" t="s">
        <v>317</v>
      </c>
      <c r="O66" s="357" t="s">
        <v>3025</v>
      </c>
      <c r="P66" s="47" t="s">
        <v>2375</v>
      </c>
      <c r="Q66" s="48" t="s">
        <v>2422</v>
      </c>
      <c r="R66" s="51" t="s">
        <v>95</v>
      </c>
      <c r="S66" s="52">
        <v>90</v>
      </c>
      <c r="T66" s="53">
        <f>IFERROR(IF(OR(R66="",S66=""),"",('FCL (No min.)'!S66*VLOOKUP('FCL (No min.)'!R66,containertype_table[#All],2,FALSE))),"")</f>
        <v>90</v>
      </c>
      <c r="U66" s="56">
        <v>24000</v>
      </c>
      <c r="V66" s="55" t="s">
        <v>2499</v>
      </c>
      <c r="W66" s="248" t="s">
        <v>104</v>
      </c>
      <c r="X66" s="337" t="s">
        <v>104</v>
      </c>
      <c r="Y66" s="248"/>
      <c r="Z66" s="248"/>
      <c r="AA66" s="248"/>
      <c r="AB66" s="248"/>
      <c r="AC66" s="248"/>
      <c r="AD66" s="248"/>
      <c r="AE66" s="248"/>
      <c r="AF66" s="248"/>
      <c r="AG66" s="201" t="s">
        <v>99</v>
      </c>
      <c r="AH66" s="239" t="s">
        <v>99</v>
      </c>
      <c r="AI66" s="9" t="str">
        <f t="shared" si="195"/>
        <v>⚠</v>
      </c>
      <c r="AJ66" s="238" t="str" cm="1">
        <f t="array" ref="AJ66">IF(OR($I66="",$N66="")," ",_xlfn.IFS($AH66=""," ",$AG66=""," ",AO66=""," ",AO66=" "," ",AND($AH66&lt;&gt;"",$AH66&lt;&gt;" ",$AG66&lt;&gt;"",$AG66&lt;&gt;" ",AO66&lt;&gt;"",AO66&lt;&gt;" "),IF($AH66=$AG66,SUM(AO66,IF(OR(AN66="",AN66=" ",AM66="Included"),0,AN66)),VLOOKUP(_xlfn.CONCAT($AG66,"/",$AH66),Currencies!$C$73:$D$955,2,FALSE)*SUM(AO66,IF(OR(AN66="",AN66=" ",AM66="Included"),0,AN66)))))</f>
        <v xml:space="preserve"> </v>
      </c>
      <c r="AK66" s="238"/>
      <c r="AL66" s="262"/>
      <c r="AM66" s="331"/>
      <c r="AN66" s="333" t="s">
        <v>98</v>
      </c>
      <c r="AO66" s="332" t="s">
        <v>98</v>
      </c>
      <c r="AP66" s="25" t="str">
        <f>IFERROR(IF(OR($I66="",$N66=""),"",'Units of measurement'!$A$2),"")</f>
        <v>/container</v>
      </c>
      <c r="AQ66" s="253"/>
      <c r="AR66" s="253"/>
      <c r="AS66" s="17"/>
      <c r="AT66" s="170"/>
      <c r="AU66" s="170"/>
      <c r="AV66" s="170" t="s">
        <v>98</v>
      </c>
      <c r="AW66" s="201" t="s">
        <v>99</v>
      </c>
      <c r="AX66" s="239" t="s">
        <v>99</v>
      </c>
      <c r="AY66" s="9" t="str">
        <f t="shared" si="196"/>
        <v>⚠</v>
      </c>
      <c r="AZ66" s="238" t="str" cm="1">
        <f t="array" ref="AZ66">IF(OR($I66="",$N66="")," ",_xlfn.IFS($AX66=""," ",$AW66=""," ",BC66=""," ",BC66=" "," ",AND($AX66&lt;&gt;"",$AX66&lt;&gt;" ",$AW66&lt;&gt;"",$AW66&lt;&gt;" ",BC66&lt;&gt;"",BC66&lt;&gt;" "),IF($AX66=$AW66,BC66,BC66/VLOOKUP(_xlfn.CONCAT($AX66,"/",$AW66),Currencies!$C$73:$D$955,2,FALSE))))</f>
        <v xml:space="preserve"> </v>
      </c>
      <c r="BA66" s="238"/>
      <c r="BB66" s="238"/>
      <c r="BC66" s="8" t="s">
        <v>98</v>
      </c>
      <c r="BD66" s="25" t="str">
        <f>IFERROR(IF(OR($I66="",$N66=""),"",'Units of measurement'!$A$2),"")</f>
        <v>/container</v>
      </c>
      <c r="BE66" s="9" t="str">
        <f t="shared" si="197"/>
        <v>⚠</v>
      </c>
      <c r="BF66" s="238" t="str" cm="1">
        <f t="array" ref="BF66">IF(OR($I66="",$N66="")," ",_xlfn.IFS($AX66=""," ",$AW66=""," ",BI66=""," ",BI66=" "," ",AND($AX66&lt;&gt;"",$AX66&lt;&gt;" ",$AW66&lt;&gt;"",$AW66&lt;&gt;" ",BI66&lt;&gt;"",BI66&lt;&gt;" "),IF($AX66=$AW66,BI66,BI66/VLOOKUP(_xlfn.CONCAT($AX66,"/",$AW66),Currencies!$C$73:$D$955,2,FALSE))))</f>
        <v xml:space="preserve"> </v>
      </c>
      <c r="BG66" s="238"/>
      <c r="BH66" s="238"/>
      <c r="BI66" s="8" t="s">
        <v>98</v>
      </c>
      <c r="BJ66" s="25" t="str">
        <f>IFERROR(IF(OR($I66="",$N66=""),"",'Units of measurement'!$A$2),"")</f>
        <v>/container</v>
      </c>
      <c r="BK66" s="9" t="str">
        <f t="shared" si="198"/>
        <v>⚠</v>
      </c>
      <c r="BL66" s="238" t="str" cm="1">
        <f t="array" ref="BL66">IF(OR($I66="",$N66="")," ",_xlfn.IFS($AX66=""," ",$AW66=""," ",BO66=""," ",BO66=" "," ",AND($AX66&lt;&gt;"",$AX66&lt;&gt;" ",$AW66&lt;&gt;"",$AW66&lt;&gt;" ",BO66&lt;&gt;"",BO66&lt;&gt;" "),IF($AX66=$AW66,BO66,BO66/VLOOKUP(_xlfn.CONCAT($AX66,"/",$AW66),Currencies!$C$73:$D$955,2,FALSE))))</f>
        <v xml:space="preserve"> </v>
      </c>
      <c r="BM66" s="238"/>
      <c r="BN66" s="238"/>
      <c r="BO66" s="8" t="s">
        <v>98</v>
      </c>
      <c r="BP66" s="25" t="str">
        <f>IFERROR(IF(OR($I66="",$N66=""),"",'Units of measurement'!$A$2),"")</f>
        <v>/container</v>
      </c>
      <c r="BQ66" s="9" t="str">
        <f t="shared" si="199"/>
        <v>⚠</v>
      </c>
      <c r="BR66" s="238" t="str" cm="1">
        <f t="array" ref="BR66">IF(OR($I66="",$N66="")," ",_xlfn.IFS($AX66=""," ",$AW66=""," ",BU66=""," ",BU66=" "," ",AND($AX66&lt;&gt;"",$AX66&lt;&gt;" ",$AW66&lt;&gt;"",$AW66&lt;&gt;" ",BU66&lt;&gt;"",BU66&lt;&gt;" "),IF($AX66=$AW66,BU66,BU66/VLOOKUP(_xlfn.CONCAT($AX66,"/",$AW66),Currencies!$C$73:$D$955,2,FALSE))))</f>
        <v xml:space="preserve"> </v>
      </c>
      <c r="BS66" s="238"/>
      <c r="BT66" s="238"/>
      <c r="BU66" s="8" t="s">
        <v>98</v>
      </c>
      <c r="BV66" s="25" t="str">
        <f>IFERROR(IF(OR($I66="",$N66=""),"",'Units of measurement'!$A$2),"")</f>
        <v>/container</v>
      </c>
      <c r="BW66" s="9" t="str">
        <f t="shared" si="200"/>
        <v>⚠</v>
      </c>
      <c r="BX66" s="238" t="str" cm="1">
        <f t="array" ref="BX66">IF(OR($I66="",$N66="")," ",_xlfn.IFS($AX66=""," ",$AW66=""," ",CA66=""," ",CA66=" "," ",AND($AX66&lt;&gt;"",$AX66&lt;&gt;" ",$AW66&lt;&gt;"",$AW66&lt;&gt;" ",CA66&lt;&gt;"",CA66&lt;&gt;" "),IF($AX66=$AW66,CA66,CA66/VLOOKUP(_xlfn.CONCAT($AX66,"/",$AW66),Currencies!$C$73:$D$955,2,FALSE))))</f>
        <v xml:space="preserve"> </v>
      </c>
      <c r="BY66" s="238"/>
      <c r="BZ66" s="238"/>
      <c r="CA66" s="8" t="s">
        <v>98</v>
      </c>
      <c r="CB66" s="25" t="str">
        <f>IFERROR(IF(OR($I66="",$N66=""),"",'Units of measurement'!$A$2),"")</f>
        <v>/container</v>
      </c>
      <c r="CC66" s="9" t="str">
        <f t="shared" si="201"/>
        <v>⚠</v>
      </c>
      <c r="CD66" s="238" t="str" cm="1">
        <f t="array" ref="CD66">IF(OR($I66="",$N66="")," ",_xlfn.IFS($AX66=""," ",$AW66=""," ",CG66=""," ",CG66=" "," ",AND($AX66&lt;&gt;"",$AX66&lt;&gt;" ",$AW66&lt;&gt;"",$AW66&lt;&gt;" ",CG66&lt;&gt;"",CG66&lt;&gt;" "),IF($AX66=$AW66,CG66,CG66/VLOOKUP(_xlfn.CONCAT($AX66,"/",$AW66),Currencies!$C$73:$D$955,2,FALSE))))</f>
        <v xml:space="preserve"> </v>
      </c>
      <c r="CE66" s="238"/>
      <c r="CF66" s="238"/>
      <c r="CG66" s="8" t="s">
        <v>98</v>
      </c>
      <c r="CH66" s="25" t="str">
        <f>IFERROR(IF(OR($I66="",$N66=""),"",'Units of measurement'!$A$2),"")</f>
        <v>/container</v>
      </c>
      <c r="CI66" s="9" t="str">
        <f t="shared" si="202"/>
        <v>⚠</v>
      </c>
      <c r="CJ66" s="238" t="str" cm="1">
        <f t="array" ref="CJ66">IF(OR($I66="",$N66="")," ",_xlfn.IFS($AX66=""," ",$AW66=""," ",CM66=""," ",CM66=" "," ",AND($AX66&lt;&gt;"",$AX66&lt;&gt;" ",$AW66&lt;&gt;"",$AW66&lt;&gt;" ",CM66&lt;&gt;"",CM66&lt;&gt;" "),IF($AX66=$AW66,CM66,CM66/VLOOKUP(_xlfn.CONCAT($AX66,"/",$AW66),Currencies!$C$73:$D$955,2,FALSE))))</f>
        <v xml:space="preserve"> </v>
      </c>
      <c r="CK66" s="238"/>
      <c r="CL66" s="238"/>
      <c r="CM66" s="8" t="s">
        <v>98</v>
      </c>
      <c r="CN66" s="25" t="str">
        <f>IFERROR(IF(OR($I66="",$N66=""),"",'Units of measurement'!$A$2),"")</f>
        <v>/container</v>
      </c>
      <c r="CO66" s="253"/>
      <c r="CP66" s="253"/>
      <c r="CQ66" s="194"/>
      <c r="CR66" s="9" t="str">
        <f t="shared" si="203"/>
        <v>⚠</v>
      </c>
      <c r="CS66" s="238" t="str" cm="1">
        <f t="array" ref="CS66">IF(OR($I66="",$N66="")," ",_xlfn.IFS($AX66=""," ",$AW66=""," ",CV66=""," ",CV66=" "," ",AND($AX66&lt;&gt;"",$AX66&lt;&gt;" ",$AW66&lt;&gt;"",$AW66&lt;&gt;" ",CV66&lt;&gt;"",CV66&lt;&gt;" "),IF($AX66=$AW66,CV66,CV66/VLOOKUP(_xlfn.CONCAT($AX66,"/",$AW66),Currencies!$C$73:$D$955,2,FALSE))))</f>
        <v xml:space="preserve"> </v>
      </c>
      <c r="CT66" s="238"/>
      <c r="CU66" s="238"/>
      <c r="CV66" s="8" t="s">
        <v>98</v>
      </c>
      <c r="CW66" s="25" t="str">
        <f>IFERROR(IF(OR($I66="",$N66=""),"",'Units of measurement'!$A$2),"")</f>
        <v>/container</v>
      </c>
      <c r="CX66" s="11" t="str">
        <f t="shared" si="204"/>
        <v>⚠</v>
      </c>
      <c r="CY66" s="254"/>
      <c r="CZ66" s="254"/>
      <c r="DA66" s="10" t="s">
        <v>98</v>
      </c>
      <c r="DB66" s="9" t="str">
        <f t="shared" si="205"/>
        <v/>
      </c>
      <c r="DC66" s="252"/>
      <c r="DD66" s="252"/>
      <c r="DE66" s="8" t="s">
        <v>98</v>
      </c>
      <c r="DF66" s="256"/>
      <c r="DG66" s="256"/>
      <c r="DH66" s="164"/>
      <c r="DI66" s="257"/>
      <c r="DJ66" s="257"/>
      <c r="DK66" s="17"/>
      <c r="DL66" s="9" t="str">
        <f t="shared" si="206"/>
        <v/>
      </c>
      <c r="DM66" s="252"/>
      <c r="DN66" s="252"/>
      <c r="DO66" s="8" t="s">
        <v>98</v>
      </c>
      <c r="DP66" s="256"/>
      <c r="DQ66" s="256"/>
      <c r="DR66" s="164"/>
      <c r="DS66" s="257"/>
      <c r="DT66" s="257"/>
      <c r="DU66" s="17"/>
      <c r="DV66" s="201" t="str">
        <f t="shared" si="207"/>
        <v>USD</v>
      </c>
      <c r="DW66" s="239" t="s">
        <v>99</v>
      </c>
      <c r="DX66" s="11" t="str">
        <f t="shared" si="216"/>
        <v>⚠</v>
      </c>
      <c r="DY66" s="254"/>
      <c r="DZ66" s="254"/>
      <c r="EA66" s="15"/>
      <c r="EB66" s="11" t="str">
        <f t="shared" si="217"/>
        <v>⚠</v>
      </c>
      <c r="EC66" s="254"/>
      <c r="ED66" s="254"/>
      <c r="EE66" s="16"/>
      <c r="EF66" s="9" t="str">
        <f t="shared" si="218"/>
        <v>⚠</v>
      </c>
      <c r="EG66" s="252"/>
      <c r="EH66" s="252"/>
      <c r="EI66" s="33"/>
      <c r="EJ66" s="33"/>
      <c r="EK66" s="33"/>
      <c r="EL66" s="33"/>
      <c r="EM66" s="14"/>
      <c r="EN66" s="14"/>
      <c r="EO66" s="35"/>
      <c r="EP66" s="11" t="str">
        <f t="shared" si="219"/>
        <v>⚠</v>
      </c>
      <c r="EQ66" s="254"/>
      <c r="ER66" s="254"/>
      <c r="ES66" s="12" t="s">
        <v>98</v>
      </c>
      <c r="ET66" s="199">
        <v>17</v>
      </c>
      <c r="EU66" s="9" t="str">
        <f t="shared" si="220"/>
        <v>⚠</v>
      </c>
      <c r="EV66" s="259"/>
      <c r="EW66" s="259"/>
      <c r="EX66" s="166" t="s">
        <v>98</v>
      </c>
      <c r="EY66" s="9" t="str">
        <f t="shared" si="221"/>
        <v>⚠</v>
      </c>
      <c r="EZ66" s="254"/>
      <c r="FA66" s="254"/>
      <c r="FB66" s="23"/>
      <c r="FC66" s="260"/>
      <c r="FD66" s="260"/>
      <c r="FE66" s="29"/>
      <c r="FF66" s="29"/>
      <c r="FG66" s="29"/>
      <c r="FH66" s="29"/>
      <c r="FI66" s="200" t="s">
        <v>100</v>
      </c>
      <c r="FJ66" s="9" t="str">
        <f t="shared" si="222"/>
        <v>⚠</v>
      </c>
      <c r="FK66" s="259"/>
      <c r="FL66" s="259"/>
      <c r="FM66" s="12" t="s">
        <v>98</v>
      </c>
      <c r="FN66" s="26" t="s">
        <v>98</v>
      </c>
      <c r="FO66" s="28" t="s">
        <v>98</v>
      </c>
      <c r="FP66" s="339" t="s">
        <v>98</v>
      </c>
      <c r="FQ66" s="339" t="s">
        <v>98</v>
      </c>
      <c r="FR66" s="9" t="str">
        <f t="shared" si="97"/>
        <v>⚠</v>
      </c>
      <c r="FS66" s="238" t="str" cm="1">
        <f t="array" ref="FS66">IF(OR($I66="",$N66="")," ",_xlfn.IFS($DW66=""," ",$DV66=""," ",FV66=""," ",FV66=" "," ",AND($DW66&lt;&gt;"",$DW66&lt;&gt;" ",$DV66&lt;&gt;"",$DV66&lt;&gt;" ",FV66&lt;&gt;"",FV66&lt;&gt;" "),IF($DW66=$DV66,FV66,FV66/VLOOKUP(_xlfn.CONCAT($DW66,"/",$DV66),Currencies!$C$73:$D$955,2,FALSE))))</f>
        <v xml:space="preserve"> </v>
      </c>
      <c r="FT66" s="238"/>
      <c r="FU66" s="238"/>
      <c r="FV66" s="8" t="s">
        <v>98</v>
      </c>
      <c r="FW66" s="25" t="s">
        <v>2549</v>
      </c>
      <c r="FX66" s="9" t="str">
        <f t="shared" si="223"/>
        <v>⚠</v>
      </c>
      <c r="FY66" s="259"/>
      <c r="FZ66" s="259"/>
      <c r="GA66" s="12" t="s">
        <v>98</v>
      </c>
      <c r="GB66" s="26" t="s">
        <v>98</v>
      </c>
      <c r="GC66" s="28" t="s">
        <v>98</v>
      </c>
      <c r="GD66" s="339" t="s">
        <v>98</v>
      </c>
      <c r="GE66" s="339" t="s">
        <v>98</v>
      </c>
      <c r="GF66" s="9" t="str">
        <f t="shared" si="103"/>
        <v>⚠</v>
      </c>
      <c r="GG66" s="238" t="str" cm="1">
        <f t="array" ref="GG66">IF(OR($I66="",$N66="")," ",_xlfn.IFS($DW66=""," ",$DV66=""," ",GJ66=""," ",GJ66=" "," ",AND($DW66&lt;&gt;"",$DW66&lt;&gt;" ",$DV66&lt;&gt;"",$DV66&lt;&gt;" ",GJ66&lt;&gt;"",GJ66&lt;&gt;" "),IF($DW66=$DV66,GJ66,GJ66/VLOOKUP(_xlfn.CONCAT($DW66,"/",$DV66),Currencies!$C$73:$D$955,2,FALSE))))</f>
        <v xml:space="preserve"> </v>
      </c>
      <c r="GH66" s="238"/>
      <c r="GI66" s="238"/>
      <c r="GJ66" s="8" t="s">
        <v>98</v>
      </c>
      <c r="GK66" s="25" t="s">
        <v>2549</v>
      </c>
      <c r="GL66" s="11" t="str">
        <f t="shared" si="224"/>
        <v>⚠</v>
      </c>
      <c r="GM66" s="238" t="str" cm="1">
        <f t="array" ref="GM66">IF(OR($I66="",$N66="")," ",_xlfn.IFS($DW66=""," ",$DV66=""," ",GP66=""," ",GP66=" "," ",AND($DW66&lt;&gt;"",$DW66&lt;&gt;" ",$DV66&lt;&gt;"",$DV66&lt;&gt;" ",GP66&lt;&gt;"",GP66&lt;&gt;" "),IF($DW66=$DV66,GP66,GP66/VLOOKUP(_xlfn.CONCAT($DW66,"/",$DV66),Currencies!$C$73:$D$955,2,FALSE))))</f>
        <v xml:space="preserve"> </v>
      </c>
      <c r="GN66" s="238"/>
      <c r="GO66" s="238"/>
      <c r="GP66" s="8" t="s">
        <v>98</v>
      </c>
      <c r="GQ66" s="25" t="str">
        <f>IFERROR(IF(OR($I66="",$N66=""),"",'Units of measurement'!$A$2),"")</f>
        <v>/container</v>
      </c>
      <c r="GR66" s="253"/>
      <c r="GS66" s="253"/>
      <c r="GT66" s="31" t="s">
        <v>98</v>
      </c>
      <c r="GU66" s="261"/>
      <c r="GV66" s="261"/>
      <c r="GW66" s="32" t="s">
        <v>98</v>
      </c>
      <c r="GX66" s="11" t="str">
        <f t="shared" si="225"/>
        <v>⚠</v>
      </c>
      <c r="GY66" s="238" t="str" cm="1">
        <f t="array" ref="GY66">IF(OR($I66="",$N66="")," ",_xlfn.IFS($DW66=""," ",$DV66=""," ",HE66=""," ",HE66=" "," ",AND($DW66&lt;&gt;"",$DW66&lt;&gt;" ",$DV66&lt;&gt;"",$DV66&lt;&gt;" ",HE66&lt;&gt;"",HE66&lt;&gt;" "),IF($DW66=$DV66,HE66,HE66/VLOOKUP(_xlfn.CONCAT($DW66,"/",$DV66),Currencies!$C$73:$D$955,2,FALSE))))</f>
        <v xml:space="preserve"> </v>
      </c>
      <c r="GZ66" s="262"/>
      <c r="HA66" s="262"/>
      <c r="HB66" s="15"/>
      <c r="HC66" s="15"/>
      <c r="HD66" s="15"/>
      <c r="HE66" s="8" t="s">
        <v>98</v>
      </c>
      <c r="HF66" s="255"/>
      <c r="HG66" s="255"/>
      <c r="HH66" s="25" t="str">
        <f>IFERROR(IF(OR($I66="",$N66=""),"",'Units of measurement'!$A$2),"")</f>
        <v>/container</v>
      </c>
      <c r="HI66" s="253"/>
      <c r="HJ66" s="253"/>
      <c r="HK66" s="31" t="str">
        <f t="shared" si="208"/>
        <v xml:space="preserve"> </v>
      </c>
      <c r="HL66" s="261"/>
      <c r="HM66" s="261"/>
      <c r="HN66" s="32" t="str">
        <f t="shared" si="209"/>
        <v xml:space="preserve"> </v>
      </c>
      <c r="HO66" s="11" t="str">
        <f t="shared" si="226"/>
        <v>⚠</v>
      </c>
      <c r="HP66" s="238" t="str" cm="1">
        <f t="array" ref="HP66">IF(OR($I66="",$N66="")," ",_xlfn.IFS($DW66=""," ",$DV66=""," ",HV66=""," ",HV66=" "," ",AND($DW66&lt;&gt;"",$DW66&lt;&gt;" ",$DV66&lt;&gt;"",$DV66&lt;&gt;" ",HV66&lt;&gt;"",HV66&lt;&gt;" "),IF($DW66=$DV66,HV66,HV66/VLOOKUP(_xlfn.CONCAT($DW66,"/",$DV66),Currencies!$C$73:$D$955,2,FALSE))))</f>
        <v xml:space="preserve"> </v>
      </c>
      <c r="HQ66" s="262"/>
      <c r="HR66" s="262"/>
      <c r="HS66" s="15"/>
      <c r="HT66" s="15"/>
      <c r="HU66" s="15"/>
      <c r="HV66" s="8" t="s">
        <v>98</v>
      </c>
      <c r="HW66" s="255"/>
      <c r="HX66" s="255"/>
      <c r="HY66" s="25" t="str">
        <f>IFERROR(IF(OR($I66="",$N66=""),"",'Units of measurement'!$A$2),"")</f>
        <v>/container</v>
      </c>
      <c r="HZ66" s="253"/>
      <c r="IA66" s="253"/>
      <c r="IB66" s="31" t="str">
        <f t="shared" si="210"/>
        <v xml:space="preserve"> </v>
      </c>
      <c r="IC66" s="261"/>
      <c r="ID66" s="261"/>
      <c r="IE66" s="32" t="str">
        <f t="shared" si="211"/>
        <v xml:space="preserve"> </v>
      </c>
      <c r="IF66" s="9" t="str">
        <f t="shared" si="212"/>
        <v/>
      </c>
      <c r="IG66" s="252"/>
      <c r="IH66" s="252"/>
      <c r="II66" s="8" t="s">
        <v>98</v>
      </c>
      <c r="IJ66" s="256"/>
      <c r="IK66" s="256"/>
      <c r="IL66" s="164"/>
      <c r="IM66" s="257"/>
      <c r="IN66" s="257"/>
      <c r="IO66" s="17"/>
      <c r="IP66" s="9" t="str">
        <f t="shared" si="213"/>
        <v/>
      </c>
      <c r="IQ66" s="252"/>
      <c r="IR66" s="252"/>
      <c r="IS66" s="8" t="s">
        <v>98</v>
      </c>
      <c r="IT66" s="256"/>
      <c r="IU66" s="256"/>
      <c r="IV66" s="164"/>
      <c r="IW66" s="257"/>
      <c r="IX66" s="257"/>
      <c r="IY66" s="19"/>
      <c r="IZ66" s="201" t="s">
        <v>319</v>
      </c>
      <c r="JA66" s="239" t="s">
        <v>99</v>
      </c>
      <c r="JB66" s="9" t="str">
        <f t="shared" si="227"/>
        <v>⚠</v>
      </c>
      <c r="JC66" s="238" t="str" cm="1">
        <f t="array" ref="JC66">IF(OR($I66="",$N66="")," ",_xlfn.IFS($JA66=""," ",$IZ66=""," ",JF66=""," ",JF66=" "," ",AND($JA66&lt;&gt;"",$JA66&lt;&gt;" ",$IZ66&lt;&gt;"",$IZ66&lt;&gt;" ",JF66&lt;&gt;"",JF66&lt;&gt;" "),IF($JA66=$IZ66,JF66,JF66/VLOOKUP(_xlfn.CONCAT($JA66,"/",$IZ66),Currencies!$C$73:$D$955,2,FALSE))))</f>
        <v xml:space="preserve"> </v>
      </c>
      <c r="JD66" s="238"/>
      <c r="JE66" s="238"/>
      <c r="JF66" s="8" t="s">
        <v>98</v>
      </c>
      <c r="JG66" s="25" t="str">
        <f>IFERROR(IF(OR($I66="",$N66=""),"",'Units of measurement'!$A$2),"")</f>
        <v>/container</v>
      </c>
      <c r="JH66" s="9" t="str">
        <f t="shared" si="228"/>
        <v>⚠</v>
      </c>
      <c r="JI66" s="238" t="str" cm="1">
        <f t="array" ref="JI66">IF(OR($I66="",$N66="")," ",_xlfn.IFS($JA66=""," ",$IZ66=""," ",JL66=""," ",JL66=" "," ",AND($JA66&lt;&gt;"",$JA66&lt;&gt;" ",$IZ66&lt;&gt;"",$IZ66&lt;&gt;" ",JL66&lt;&gt;"",JL66&lt;&gt;" "),IF($JA66=$IZ66,JL66,JL66/VLOOKUP(_xlfn.CONCAT($JA66,"/",$IZ66),Currencies!$C$73:$D$955,2,FALSE))))</f>
        <v xml:space="preserve"> </v>
      </c>
      <c r="JJ66" s="238"/>
      <c r="JK66" s="238"/>
      <c r="JL66" s="8" t="s">
        <v>98</v>
      </c>
      <c r="JM66" s="25" t="str">
        <f>IFERROR(IF(OR($I66="",$N66=""),"",'Units of measurement'!$A$2),"")</f>
        <v>/container</v>
      </c>
      <c r="JN66" s="9" t="str">
        <f t="shared" si="229"/>
        <v>⚠</v>
      </c>
      <c r="JO66" s="238" t="str" cm="1">
        <f t="array" ref="JO66">IF(OR($I66="",$N66="")," ",_xlfn.IFS($JA66=""," ",$IZ66=""," ",JR66=""," ",JR66=" "," ",AND($JA66&lt;&gt;"",$JA66&lt;&gt;" ",$IZ66&lt;&gt;"",$IZ66&lt;&gt;" ",JR66&lt;&gt;"",JR66&lt;&gt;" "),IF($JA66=$IZ66,JR66,JR66/VLOOKUP(_xlfn.CONCAT($JA66,"/",$IZ66),Currencies!$C$73:$D$955,2,FALSE))))</f>
        <v xml:space="preserve"> </v>
      </c>
      <c r="JP66" s="238"/>
      <c r="JQ66" s="238"/>
      <c r="JR66" s="8" t="s">
        <v>98</v>
      </c>
      <c r="JS66" s="25" t="str">
        <f>IFERROR(IF(OR($I66="",$N66=""),"",'Units of measurement'!$A$2),"")</f>
        <v>/container</v>
      </c>
      <c r="JT66" s="9" t="str">
        <f t="shared" si="230"/>
        <v>⚠</v>
      </c>
      <c r="JU66" s="238" t="str" cm="1">
        <f t="array" ref="JU66">IF(OR($I66="",$N66="")," ",_xlfn.IFS($JA66=""," ",$IZ66=""," ",JX66=""," ",JX66=" "," ",AND($JA66&lt;&gt;"",$JA66&lt;&gt;" ",$IZ66&lt;&gt;"",$IZ66&lt;&gt;" ",JX66&lt;&gt;"",JX66&lt;&gt;" "),IF($JA66=$IZ66,JX66,JX66/VLOOKUP(_xlfn.CONCAT($JA66,"/",$IZ66),Currencies!$C$73:$D$955,2,FALSE))))</f>
        <v xml:space="preserve"> </v>
      </c>
      <c r="JV66" s="238"/>
      <c r="JW66" s="238"/>
      <c r="JX66" s="8" t="s">
        <v>98</v>
      </c>
      <c r="JY66" s="25" t="str">
        <f>IFERROR(IF(OR($I66="",$N66=""),"",'Units of measurement'!$A$2),"")</f>
        <v>/container</v>
      </c>
      <c r="JZ66" s="9" t="str">
        <f t="shared" si="231"/>
        <v>⚠</v>
      </c>
      <c r="KA66" s="238" t="str" cm="1">
        <f t="array" ref="KA66">IF(OR($I66="",$N66="")," ",_xlfn.IFS($JA66=""," ",$IZ66=""," ",KD66=""," ",KD66=" "," ",AND($JA66&lt;&gt;"",$JA66&lt;&gt;" ",$IZ66&lt;&gt;"",$IZ66&lt;&gt;" ",KD66&lt;&gt;"",KD66&lt;&gt;" "),IF($JA66=$IZ66,KD66,KD66/VLOOKUP(_xlfn.CONCAT($JA66,"/",$IZ66),Currencies!$C$73:$D$955,2,FALSE))))</f>
        <v xml:space="preserve"> </v>
      </c>
      <c r="KB66" s="238"/>
      <c r="KC66" s="238"/>
      <c r="KD66" s="8" t="s">
        <v>98</v>
      </c>
      <c r="KE66" s="25" t="str">
        <f>IFERROR(IF(OR($I66="",$N66=""),"",'Units of measurement'!$A$2),"")</f>
        <v>/container</v>
      </c>
      <c r="KF66" s="11" t="str">
        <f t="shared" si="232"/>
        <v>⚠</v>
      </c>
      <c r="KG66" s="254"/>
      <c r="KH66" s="254"/>
      <c r="KI66" s="10" t="s">
        <v>98</v>
      </c>
      <c r="KJ66" s="9" t="str">
        <f t="shared" si="214"/>
        <v/>
      </c>
      <c r="KK66" s="252"/>
      <c r="KL66" s="252"/>
      <c r="KM66" s="8" t="s">
        <v>98</v>
      </c>
      <c r="KN66" s="256"/>
      <c r="KO66" s="256"/>
      <c r="KP66" s="164"/>
      <c r="KQ66" s="257"/>
      <c r="KR66" s="257"/>
      <c r="KS66" s="17"/>
      <c r="KT66" s="9" t="str">
        <f t="shared" si="215"/>
        <v/>
      </c>
      <c r="KU66" s="252"/>
      <c r="KV66" s="252"/>
      <c r="KW66" s="8" t="s">
        <v>98</v>
      </c>
      <c r="KX66" s="256"/>
      <c r="KY66" s="256"/>
      <c r="KZ66" s="164"/>
      <c r="LA66" s="257"/>
      <c r="LB66" s="257"/>
      <c r="LC66" s="19"/>
      <c r="LD66" s="201" t="s">
        <v>319</v>
      </c>
      <c r="LE66" s="239" t="s">
        <v>99</v>
      </c>
      <c r="LF66" s="9" t="str">
        <f t="shared" si="233"/>
        <v>⚠</v>
      </c>
      <c r="LG66" s="238" t="str" cm="1">
        <f t="array" ref="LG66">IF(OR($I66="",$N66="")," ",_xlfn.IFS($AH66=""," ",$AG66=""," ",LL66=""," ",LL66=" "," ",AND($AH66&lt;&gt;"",$AH66&lt;&gt;" ",$AG66&lt;&gt;"",$AG66&lt;&gt;" ",LL66&lt;&gt;"",LL66&lt;&gt;" "),IF($AH66=$AG66,SUM(LL66,IF(OR(LK66="",LK66=" ",LJ66="Included"),0,LK66)),SUM(LL66,IF(OR(LK66="",LK66=" ",LJ66="Included"),0,LK66))/VLOOKUP(_xlfn.CONCAT($AH66,"/",$AG66),Currencies!$C$73:$D$955,2,FALSE))))</f>
        <v xml:space="preserve"> </v>
      </c>
      <c r="LH66" s="238"/>
      <c r="LI66" s="262"/>
      <c r="LJ66" s="331"/>
      <c r="LK66" s="333" t="s">
        <v>98</v>
      </c>
      <c r="LL66" s="332" t="s">
        <v>98</v>
      </c>
      <c r="LM66" s="25" t="str">
        <f>IFERROR(IF(OR($I66="",$N66=""),"",'Units of measurement'!$A$2),"")</f>
        <v>/container</v>
      </c>
      <c r="LN66" s="253"/>
      <c r="LO66" s="253"/>
      <c r="LP66" s="17"/>
      <c r="LQ66" s="170"/>
      <c r="LR66" s="170"/>
      <c r="LS66" s="170" t="s">
        <v>98</v>
      </c>
    </row>
    <row r="67" spans="1:331" ht="15" hidden="1" customHeight="1" x14ac:dyDescent="0.2">
      <c r="A67" s="46">
        <v>1651</v>
      </c>
      <c r="B67" s="250">
        <f>ROW()</f>
        <v>67</v>
      </c>
      <c r="C67" s="41" t="s">
        <v>2542</v>
      </c>
      <c r="D67" s="41" t="s">
        <v>2542</v>
      </c>
      <c r="E67" s="48" t="s">
        <v>2525</v>
      </c>
      <c r="F67" s="55" t="s">
        <v>2286</v>
      </c>
      <c r="G67" s="42" t="s">
        <v>2508</v>
      </c>
      <c r="H67" s="43" t="s">
        <v>2514</v>
      </c>
      <c r="I67" s="353" t="s">
        <v>1057</v>
      </c>
      <c r="J67" s="357" t="s">
        <v>3019</v>
      </c>
      <c r="K67" s="47" t="s">
        <v>2297</v>
      </c>
      <c r="L67" s="48" t="s">
        <v>2325</v>
      </c>
      <c r="M67" s="49" t="s">
        <v>2515</v>
      </c>
      <c r="N67" s="356" t="s">
        <v>214</v>
      </c>
      <c r="O67" s="50" t="s">
        <v>2480</v>
      </c>
      <c r="P67" s="47" t="s">
        <v>2376</v>
      </c>
      <c r="Q67" s="48" t="s">
        <v>2423</v>
      </c>
      <c r="R67" s="51" t="s">
        <v>95</v>
      </c>
      <c r="S67" s="52">
        <v>4</v>
      </c>
      <c r="T67" s="53">
        <f>IFERROR(IF(OR(R67="",S67=""),"",('FCL (No min.)'!S67*VLOOKUP('FCL (No min.)'!R67,containertype_table[#All],2,FALSE))),"")</f>
        <v>4</v>
      </c>
      <c r="U67" s="56">
        <v>15000</v>
      </c>
      <c r="V67" s="55" t="s">
        <v>2497</v>
      </c>
      <c r="W67" s="248" t="s">
        <v>104</v>
      </c>
      <c r="X67" s="337" t="s">
        <v>104</v>
      </c>
      <c r="Y67" s="248"/>
      <c r="Z67" s="248"/>
      <c r="AA67" s="248"/>
      <c r="AB67" s="248"/>
      <c r="AC67" s="248"/>
      <c r="AD67" s="248"/>
      <c r="AE67" s="248"/>
      <c r="AF67" s="248"/>
      <c r="AG67" s="201" t="s">
        <v>99</v>
      </c>
      <c r="AH67" s="239" t="s">
        <v>99</v>
      </c>
      <c r="AI67" s="9" t="str">
        <f t="shared" si="195"/>
        <v>✓</v>
      </c>
      <c r="AJ67" s="238" cm="1">
        <f t="array" ref="AJ67">IF(OR($I67="",$N67="")," ",_xlfn.IFS($AH67=""," ",$AG67=""," ",AO67=""," ",AO67=" "," ",AND($AH67&lt;&gt;"",$AH67&lt;&gt;" ",$AG67&lt;&gt;"",$AG67&lt;&gt;" ",AO67&lt;&gt;"",AO67&lt;&gt;" "),IF($AH67=$AG67,SUM(AO67,IF(OR(AN67="",AN67=" ",AM67="Included"),0,AN67)),VLOOKUP(_xlfn.CONCAT($AG67,"/",$AH67),Currencies!$C$73:$D$955,2,FALSE)*SUM(AO67,IF(OR(AN67="",AN67=" ",AM67="Included"),0,AN67)))))</f>
        <v>140</v>
      </c>
      <c r="AK67" s="238"/>
      <c r="AL67" s="262"/>
      <c r="AM67" s="331" t="s">
        <v>2552</v>
      </c>
      <c r="AN67" s="333" t="s">
        <v>98</v>
      </c>
      <c r="AO67" s="332">
        <v>140</v>
      </c>
      <c r="AP67" s="25" t="str">
        <f>IFERROR(IF(OR($I67="",$N67=""),"",'Units of measurement'!$A$2),"")</f>
        <v>/container</v>
      </c>
      <c r="AQ67" s="253"/>
      <c r="AR67" s="253"/>
      <c r="AS67" s="17" t="s">
        <v>1267</v>
      </c>
      <c r="AT67" s="170"/>
      <c r="AU67" s="170"/>
      <c r="AV67" s="170" t="s">
        <v>2900</v>
      </c>
      <c r="AW67" s="201" t="s">
        <v>99</v>
      </c>
      <c r="AX67" s="239" t="s">
        <v>99</v>
      </c>
      <c r="AY67" s="9" t="str">
        <f t="shared" si="196"/>
        <v>⚠</v>
      </c>
      <c r="AZ67" s="238" t="str" cm="1">
        <f t="array" ref="AZ67">IF(OR($I67="",$N67="")," ",_xlfn.IFS($AX67=""," ",$AW67=""," ",BC67=""," ",BC67=" "," ",AND($AX67&lt;&gt;"",$AX67&lt;&gt;" ",$AW67&lt;&gt;"",$AW67&lt;&gt;" ",BC67&lt;&gt;"",BC67&lt;&gt;" "),IF($AX67=$AW67,BC67,BC67/VLOOKUP(_xlfn.CONCAT($AX67,"/",$AW67),Currencies!$C$73:$D$955,2,FALSE))))</f>
        <v xml:space="preserve"> </v>
      </c>
      <c r="BA67" s="238"/>
      <c r="BB67" s="238"/>
      <c r="BC67" s="8" t="s">
        <v>98</v>
      </c>
      <c r="BD67" s="25" t="str">
        <f>IFERROR(IF(OR($I67="",$N67=""),"",'Units of measurement'!$A$2),"")</f>
        <v>/container</v>
      </c>
      <c r="BE67" s="9" t="str">
        <f t="shared" si="197"/>
        <v>⚠</v>
      </c>
      <c r="BF67" s="238" t="str" cm="1">
        <f t="array" ref="BF67">IF(OR($I67="",$N67="")," ",_xlfn.IFS($AX67=""," ",$AW67=""," ",BI67=""," ",BI67=" "," ",AND($AX67&lt;&gt;"",$AX67&lt;&gt;" ",$AW67&lt;&gt;"",$AW67&lt;&gt;" ",BI67&lt;&gt;"",BI67&lt;&gt;" "),IF($AX67=$AW67,BI67,BI67/VLOOKUP(_xlfn.CONCAT($AX67,"/",$AW67),Currencies!$C$73:$D$955,2,FALSE))))</f>
        <v xml:space="preserve"> </v>
      </c>
      <c r="BG67" s="238"/>
      <c r="BH67" s="238"/>
      <c r="BI67" s="8" t="s">
        <v>98</v>
      </c>
      <c r="BJ67" s="25" t="str">
        <f>IFERROR(IF(OR($I67="",$N67=""),"",'Units of measurement'!$A$2),"")</f>
        <v>/container</v>
      </c>
      <c r="BK67" s="9" t="str">
        <f t="shared" si="198"/>
        <v>⚠</v>
      </c>
      <c r="BL67" s="238" t="str" cm="1">
        <f t="array" ref="BL67">IF(OR($I67="",$N67="")," ",_xlfn.IFS($AX67=""," ",$AW67=""," ",BO67=""," ",BO67=" "," ",AND($AX67&lt;&gt;"",$AX67&lt;&gt;" ",$AW67&lt;&gt;"",$AW67&lt;&gt;" ",BO67&lt;&gt;"",BO67&lt;&gt;" "),IF($AX67=$AW67,BO67,BO67/VLOOKUP(_xlfn.CONCAT($AX67,"/",$AW67),Currencies!$C$73:$D$955,2,FALSE))))</f>
        <v xml:space="preserve"> </v>
      </c>
      <c r="BM67" s="238"/>
      <c r="BN67" s="238"/>
      <c r="BO67" s="8" t="s">
        <v>98</v>
      </c>
      <c r="BP67" s="25" t="str">
        <f>IFERROR(IF(OR($I67="",$N67=""),"",'Units of measurement'!$A$2),"")</f>
        <v>/container</v>
      </c>
      <c r="BQ67" s="9" t="str">
        <f t="shared" si="199"/>
        <v>✓</v>
      </c>
      <c r="BR67" s="238" cm="1">
        <f t="array" ref="BR67">IF(OR($I67="",$N67="")," ",_xlfn.IFS($AX67=""," ",$AW67=""," ",BU67=""," ",BU67=" "," ",AND($AX67&lt;&gt;"",$AX67&lt;&gt;" ",$AW67&lt;&gt;"",$AW67&lt;&gt;" ",BU67&lt;&gt;"",BU67&lt;&gt;" "),IF($AX67=$AW67,BU67,BU67/VLOOKUP(_xlfn.CONCAT($AX67,"/",$AW67),Currencies!$C$73:$D$955,2,FALSE))))</f>
        <v>35</v>
      </c>
      <c r="BS67" s="238"/>
      <c r="BT67" s="238"/>
      <c r="BU67" s="8">
        <v>35</v>
      </c>
      <c r="BV67" s="25" t="str">
        <f>IFERROR(IF(OR($I67="",$N67=""),"",'Units of measurement'!$A$2),"")</f>
        <v>/container</v>
      </c>
      <c r="BW67" s="9" t="str">
        <f t="shared" si="200"/>
        <v>⚠</v>
      </c>
      <c r="BX67" s="238" t="str" cm="1">
        <f t="array" ref="BX67">IF(OR($I67="",$N67="")," ",_xlfn.IFS($AX67=""," ",$AW67=""," ",CA67=""," ",CA67=" "," ",AND($AX67&lt;&gt;"",$AX67&lt;&gt;" ",$AW67&lt;&gt;"",$AW67&lt;&gt;" ",CA67&lt;&gt;"",CA67&lt;&gt;" "),IF($AX67=$AW67,CA67,CA67/VLOOKUP(_xlfn.CONCAT($AX67,"/",$AW67),Currencies!$C$73:$D$955,2,FALSE))))</f>
        <v xml:space="preserve"> </v>
      </c>
      <c r="BY67" s="238"/>
      <c r="BZ67" s="238"/>
      <c r="CA67" s="8" t="s">
        <v>98</v>
      </c>
      <c r="CB67" s="25" t="str">
        <f>IFERROR(IF(OR($I67="",$N67=""),"",'Units of measurement'!$A$2),"")</f>
        <v>/container</v>
      </c>
      <c r="CC67" s="9" t="str">
        <f t="shared" si="201"/>
        <v>✓</v>
      </c>
      <c r="CD67" s="238" cm="1">
        <f t="array" ref="CD67">IF(OR($I67="",$N67="")," ",_xlfn.IFS($AX67=""," ",$AW67=""," ",CG67=""," ",CG67=" "," ",AND($AX67&lt;&gt;"",$AX67&lt;&gt;" ",$AW67&lt;&gt;"",$AW67&lt;&gt;" ",CG67&lt;&gt;"",CG67&lt;&gt;" "),IF($AX67=$AW67,CG67,CG67/VLOOKUP(_xlfn.CONCAT($AX67,"/",$AW67),Currencies!$C$73:$D$955,2,FALSE))))</f>
        <v>35</v>
      </c>
      <c r="CE67" s="238"/>
      <c r="CF67" s="238"/>
      <c r="CG67" s="8">
        <v>35</v>
      </c>
      <c r="CH67" s="25" t="str">
        <f>IFERROR(IF(OR($I67="",$N67=""),"",'Units of measurement'!$A$2),"")</f>
        <v>/container</v>
      </c>
      <c r="CI67" s="9" t="str">
        <f t="shared" si="202"/>
        <v>⚠</v>
      </c>
      <c r="CJ67" s="238" t="str" cm="1">
        <f t="array" ref="CJ67">IF(OR($I67="",$N67="")," ",_xlfn.IFS($AX67=""," ",$AW67=""," ",CM67=""," ",CM67=" "," ",AND($AX67&lt;&gt;"",$AX67&lt;&gt;" ",$AW67&lt;&gt;"",$AW67&lt;&gt;" ",CM67&lt;&gt;"",CM67&lt;&gt;" "),IF($AX67=$AW67,CM67,CM67/VLOOKUP(_xlfn.CONCAT($AX67,"/",$AW67),Currencies!$C$73:$D$955,2,FALSE))))</f>
        <v xml:space="preserve"> </v>
      </c>
      <c r="CK67" s="238"/>
      <c r="CL67" s="238"/>
      <c r="CM67" s="8" t="s">
        <v>98</v>
      </c>
      <c r="CN67" s="25" t="str">
        <f>IFERROR(IF(OR($I67="",$N67=""),"",'Units of measurement'!$A$2),"")</f>
        <v>/container</v>
      </c>
      <c r="CO67" s="253"/>
      <c r="CP67" s="253"/>
      <c r="CQ67" s="194"/>
      <c r="CR67" s="9" t="str">
        <f t="shared" si="203"/>
        <v>⚠</v>
      </c>
      <c r="CS67" s="238" t="str" cm="1">
        <f t="array" ref="CS67">IF(OR($I67="",$N67="")," ",_xlfn.IFS($AX67=""," ",$AW67=""," ",CV67=""," ",CV67=" "," ",AND($AX67&lt;&gt;"",$AX67&lt;&gt;" ",$AW67&lt;&gt;"",$AW67&lt;&gt;" ",CV67&lt;&gt;"",CV67&lt;&gt;" "),IF($AX67=$AW67,CV67,CV67/VLOOKUP(_xlfn.CONCAT($AX67,"/",$AW67),Currencies!$C$73:$D$955,2,FALSE))))</f>
        <v xml:space="preserve"> </v>
      </c>
      <c r="CT67" s="238"/>
      <c r="CU67" s="238"/>
      <c r="CV67" s="8" t="s">
        <v>98</v>
      </c>
      <c r="CW67" s="25" t="str">
        <f>IFERROR(IF(OR($I67="",$N67=""),"",'Units of measurement'!$A$2),"")</f>
        <v>/container</v>
      </c>
      <c r="CX67" s="11" t="str">
        <f t="shared" si="204"/>
        <v>⚠</v>
      </c>
      <c r="CY67" s="254"/>
      <c r="CZ67" s="254"/>
      <c r="DA67" s="10" t="s">
        <v>98</v>
      </c>
      <c r="DB67" s="9" t="str">
        <f t="shared" si="205"/>
        <v/>
      </c>
      <c r="DC67" s="252"/>
      <c r="DD67" s="252"/>
      <c r="DE67" s="8" t="s">
        <v>98</v>
      </c>
      <c r="DF67" s="256"/>
      <c r="DG67" s="256"/>
      <c r="DH67" s="164"/>
      <c r="DI67" s="257"/>
      <c r="DJ67" s="257"/>
      <c r="DK67" s="17"/>
      <c r="DL67" s="9" t="str">
        <f t="shared" si="206"/>
        <v/>
      </c>
      <c r="DM67" s="252"/>
      <c r="DN67" s="252"/>
      <c r="DO67" s="8" t="s">
        <v>98</v>
      </c>
      <c r="DP67" s="256"/>
      <c r="DQ67" s="256"/>
      <c r="DR67" s="164"/>
      <c r="DS67" s="257"/>
      <c r="DT67" s="257"/>
      <c r="DU67" s="17"/>
      <c r="DV67" s="201" t="str">
        <f t="shared" si="207"/>
        <v>USD</v>
      </c>
      <c r="DW67" s="239" t="s">
        <v>99</v>
      </c>
      <c r="DX67" s="11" t="str">
        <f t="shared" si="216"/>
        <v>⚠</v>
      </c>
      <c r="DY67" s="254"/>
      <c r="DZ67" s="254"/>
      <c r="EA67" s="15"/>
      <c r="EB67" s="11" t="str">
        <f t="shared" si="217"/>
        <v>⚠</v>
      </c>
      <c r="EC67" s="254"/>
      <c r="ED67" s="254"/>
      <c r="EE67" s="16"/>
      <c r="EF67" s="9" t="str">
        <f t="shared" si="218"/>
        <v>⚠</v>
      </c>
      <c r="EG67" s="252"/>
      <c r="EH67" s="252"/>
      <c r="EI67" s="33"/>
      <c r="EJ67" s="33"/>
      <c r="EK67" s="33"/>
      <c r="EL67" s="33"/>
      <c r="EM67" s="14"/>
      <c r="EN67" s="14"/>
      <c r="EO67" s="35"/>
      <c r="EP67" s="11" t="str">
        <f t="shared" si="219"/>
        <v>⚠</v>
      </c>
      <c r="EQ67" s="254"/>
      <c r="ER67" s="254"/>
      <c r="ES67" s="12" t="s">
        <v>98</v>
      </c>
      <c r="ET67" s="199" t="s">
        <v>98</v>
      </c>
      <c r="EU67" s="9" t="str">
        <f t="shared" si="220"/>
        <v>⚠</v>
      </c>
      <c r="EV67" s="259"/>
      <c r="EW67" s="259"/>
      <c r="EX67" s="166" t="s">
        <v>98</v>
      </c>
      <c r="EY67" s="9" t="str">
        <f t="shared" si="221"/>
        <v>⚠</v>
      </c>
      <c r="EZ67" s="254"/>
      <c r="FA67" s="254"/>
      <c r="FB67" s="23"/>
      <c r="FC67" s="260"/>
      <c r="FD67" s="260"/>
      <c r="FE67" s="29"/>
      <c r="FF67" s="29"/>
      <c r="FG67" s="29"/>
      <c r="FH67" s="29"/>
      <c r="FI67" s="200" t="s">
        <v>100</v>
      </c>
      <c r="FJ67" s="9" t="str">
        <f t="shared" si="222"/>
        <v>⚠</v>
      </c>
      <c r="FK67" s="259"/>
      <c r="FL67" s="259"/>
      <c r="FM67" s="12" t="s">
        <v>98</v>
      </c>
      <c r="FN67" s="26" t="s">
        <v>98</v>
      </c>
      <c r="FO67" s="28" t="s">
        <v>98</v>
      </c>
      <c r="FP67" s="339" t="s">
        <v>98</v>
      </c>
      <c r="FQ67" s="339" t="s">
        <v>98</v>
      </c>
      <c r="FR67" s="9" t="str">
        <f t="shared" si="97"/>
        <v>⚠</v>
      </c>
      <c r="FS67" s="238" t="str" cm="1">
        <f t="array" ref="FS67">IF(OR($I67="",$N67="")," ",_xlfn.IFS($DW67=""," ",$DV67=""," ",FV67=""," ",FV67=" "," ",AND($DW67&lt;&gt;"",$DW67&lt;&gt;" ",$DV67&lt;&gt;"",$DV67&lt;&gt;" ",FV67&lt;&gt;"",FV67&lt;&gt;" "),IF($DW67=$DV67,FV67,FV67/VLOOKUP(_xlfn.CONCAT($DW67,"/",$DV67),Currencies!$C$73:$D$955,2,FALSE))))</f>
        <v xml:space="preserve"> </v>
      </c>
      <c r="FT67" s="238"/>
      <c r="FU67" s="238"/>
      <c r="FV67" s="8" t="s">
        <v>98</v>
      </c>
      <c r="FW67" s="25" t="s">
        <v>2549</v>
      </c>
      <c r="FX67" s="9" t="str">
        <f t="shared" si="223"/>
        <v>⚠</v>
      </c>
      <c r="FY67" s="259"/>
      <c r="FZ67" s="259"/>
      <c r="GA67" s="12" t="s">
        <v>98</v>
      </c>
      <c r="GB67" s="26" t="s">
        <v>98</v>
      </c>
      <c r="GC67" s="28" t="s">
        <v>98</v>
      </c>
      <c r="GD67" s="339" t="s">
        <v>98</v>
      </c>
      <c r="GE67" s="339" t="s">
        <v>98</v>
      </c>
      <c r="GF67" s="9" t="str">
        <f t="shared" si="103"/>
        <v>⚠</v>
      </c>
      <c r="GG67" s="238" t="str" cm="1">
        <f t="array" ref="GG67">IF(OR($I67="",$N67="")," ",_xlfn.IFS($DW67=""," ",$DV67=""," ",GJ67=""," ",GJ67=" "," ",AND($DW67&lt;&gt;"",$DW67&lt;&gt;" ",$DV67&lt;&gt;"",$DV67&lt;&gt;" ",GJ67&lt;&gt;"",GJ67&lt;&gt;" "),IF($DW67=$DV67,GJ67,GJ67/VLOOKUP(_xlfn.CONCAT($DW67,"/",$DV67),Currencies!$C$73:$D$955,2,FALSE))))</f>
        <v xml:space="preserve"> </v>
      </c>
      <c r="GH67" s="238"/>
      <c r="GI67" s="238"/>
      <c r="GJ67" s="8" t="s">
        <v>98</v>
      </c>
      <c r="GK67" s="25" t="s">
        <v>2549</v>
      </c>
      <c r="GL67" s="11" t="str">
        <f t="shared" si="224"/>
        <v>⚠</v>
      </c>
      <c r="GM67" s="238" t="str" cm="1">
        <f t="array" ref="GM67">IF(OR($I67="",$N67="")," ",_xlfn.IFS($DW67=""," ",$DV67=""," ",GP67=""," ",GP67=" "," ",AND($DW67&lt;&gt;"",$DW67&lt;&gt;" ",$DV67&lt;&gt;"",$DV67&lt;&gt;" ",GP67&lt;&gt;"",GP67&lt;&gt;" "),IF($DW67=$DV67,GP67,GP67/VLOOKUP(_xlfn.CONCAT($DW67,"/",$DV67),Currencies!$C$73:$D$955,2,FALSE))))</f>
        <v xml:space="preserve"> </v>
      </c>
      <c r="GN67" s="238"/>
      <c r="GO67" s="238"/>
      <c r="GP67" s="8" t="s">
        <v>98</v>
      </c>
      <c r="GQ67" s="25" t="str">
        <f>IFERROR(IF(OR($I67="",$N67=""),"",'Units of measurement'!$A$2),"")</f>
        <v>/container</v>
      </c>
      <c r="GR67" s="253"/>
      <c r="GS67" s="253"/>
      <c r="GT67" s="31" t="s">
        <v>98</v>
      </c>
      <c r="GU67" s="261"/>
      <c r="GV67" s="261"/>
      <c r="GW67" s="32" t="s">
        <v>98</v>
      </c>
      <c r="GX67" s="11" t="str">
        <f t="shared" si="225"/>
        <v>⚠</v>
      </c>
      <c r="GY67" s="238" t="str" cm="1">
        <f t="array" ref="GY67">IF(OR($I67="",$N67="")," ",_xlfn.IFS($DW67=""," ",$DV67=""," ",HE67=""," ",HE67=" "," ",AND($DW67&lt;&gt;"",$DW67&lt;&gt;" ",$DV67&lt;&gt;"",$DV67&lt;&gt;" ",HE67&lt;&gt;"",HE67&lt;&gt;" "),IF($DW67=$DV67,HE67,HE67/VLOOKUP(_xlfn.CONCAT($DW67,"/",$DV67),Currencies!$C$73:$D$955,2,FALSE))))</f>
        <v xml:space="preserve"> </v>
      </c>
      <c r="GZ67" s="262"/>
      <c r="HA67" s="262"/>
      <c r="HB67" s="15"/>
      <c r="HC67" s="15"/>
      <c r="HD67" s="15"/>
      <c r="HE67" s="8" t="s">
        <v>98</v>
      </c>
      <c r="HF67" s="255"/>
      <c r="HG67" s="255"/>
      <c r="HH67" s="25" t="str">
        <f>IFERROR(IF(OR($I67="",$N67=""),"",'Units of measurement'!$A$2),"")</f>
        <v>/container</v>
      </c>
      <c r="HI67" s="253"/>
      <c r="HJ67" s="253"/>
      <c r="HK67" s="31" t="str">
        <f t="shared" si="208"/>
        <v xml:space="preserve"> </v>
      </c>
      <c r="HL67" s="261"/>
      <c r="HM67" s="261"/>
      <c r="HN67" s="32" t="str">
        <f t="shared" si="209"/>
        <v xml:space="preserve"> </v>
      </c>
      <c r="HO67" s="11" t="str">
        <f t="shared" si="226"/>
        <v>⚠</v>
      </c>
      <c r="HP67" s="238" t="str" cm="1">
        <f t="array" ref="HP67">IF(OR($I67="",$N67="")," ",_xlfn.IFS($DW67=""," ",$DV67=""," ",HV67=""," ",HV67=" "," ",AND($DW67&lt;&gt;"",$DW67&lt;&gt;" ",$DV67&lt;&gt;"",$DV67&lt;&gt;" ",HV67&lt;&gt;"",HV67&lt;&gt;" "),IF($DW67=$DV67,HV67,HV67/VLOOKUP(_xlfn.CONCAT($DW67,"/",$DV67),Currencies!$C$73:$D$955,2,FALSE))))</f>
        <v xml:space="preserve"> </v>
      </c>
      <c r="HQ67" s="262"/>
      <c r="HR67" s="262"/>
      <c r="HS67" s="15"/>
      <c r="HT67" s="15"/>
      <c r="HU67" s="15"/>
      <c r="HV67" s="8" t="s">
        <v>98</v>
      </c>
      <c r="HW67" s="255"/>
      <c r="HX67" s="255"/>
      <c r="HY67" s="25" t="str">
        <f>IFERROR(IF(OR($I67="",$N67=""),"",'Units of measurement'!$A$2),"")</f>
        <v>/container</v>
      </c>
      <c r="HZ67" s="253"/>
      <c r="IA67" s="253"/>
      <c r="IB67" s="31" t="str">
        <f t="shared" si="210"/>
        <v xml:space="preserve"> </v>
      </c>
      <c r="IC67" s="261"/>
      <c r="ID67" s="261"/>
      <c r="IE67" s="32" t="str">
        <f t="shared" si="211"/>
        <v xml:space="preserve"> </v>
      </c>
      <c r="IF67" s="9" t="str">
        <f t="shared" si="212"/>
        <v/>
      </c>
      <c r="IG67" s="252"/>
      <c r="IH67" s="252"/>
      <c r="II67" s="8" t="s">
        <v>98</v>
      </c>
      <c r="IJ67" s="256"/>
      <c r="IK67" s="256"/>
      <c r="IL67" s="164"/>
      <c r="IM67" s="257"/>
      <c r="IN67" s="257"/>
      <c r="IO67" s="17"/>
      <c r="IP67" s="9" t="str">
        <f t="shared" si="213"/>
        <v/>
      </c>
      <c r="IQ67" s="252"/>
      <c r="IR67" s="252"/>
      <c r="IS67" s="8" t="s">
        <v>98</v>
      </c>
      <c r="IT67" s="256"/>
      <c r="IU67" s="256"/>
      <c r="IV67" s="164"/>
      <c r="IW67" s="257"/>
      <c r="IX67" s="257"/>
      <c r="IY67" s="19"/>
      <c r="IZ67" s="201" t="s">
        <v>216</v>
      </c>
      <c r="JA67" s="239" t="s">
        <v>99</v>
      </c>
      <c r="JB67" s="9" t="str">
        <f t="shared" si="227"/>
        <v>⚠</v>
      </c>
      <c r="JC67" s="238" t="str" cm="1">
        <f t="array" ref="JC67">IF(OR($I67="",$N67="")," ",_xlfn.IFS($JA67=""," ",$IZ67=""," ",JF67=""," ",JF67=" "," ",AND($JA67&lt;&gt;"",$JA67&lt;&gt;" ",$IZ67&lt;&gt;"",$IZ67&lt;&gt;" ",JF67&lt;&gt;"",JF67&lt;&gt;" "),IF($JA67=$IZ67,JF67,JF67/VLOOKUP(_xlfn.CONCAT($JA67,"/",$IZ67),Currencies!$C$73:$D$955,2,FALSE))))</f>
        <v xml:space="preserve"> </v>
      </c>
      <c r="JD67" s="238"/>
      <c r="JE67" s="238"/>
      <c r="JF67" s="8" t="s">
        <v>98</v>
      </c>
      <c r="JG67" s="25" t="str">
        <f>IFERROR(IF(OR($I67="",$N67=""),"",'Units of measurement'!$A$2),"")</f>
        <v>/container</v>
      </c>
      <c r="JH67" s="9" t="s">
        <v>2517</v>
      </c>
      <c r="JI67" s="238" t="str" cm="1">
        <f t="array" ref="JI67">IF(OR($I67="",$N67="")," ",_xlfn.IFS($JA67=""," ",$IZ67=""," ",JL67=""," ",JL67=" "," ",AND($JA67&lt;&gt;"",$JA67&lt;&gt;" ",$IZ67&lt;&gt;"",$IZ67&lt;&gt;" ",JL67&lt;&gt;"",JL67&lt;&gt;" "),IF($JA67=$IZ67,JL67,JL67/VLOOKUP(_xlfn.CONCAT($JA67,"/",$IZ67),Currencies!$C$73:$D$955,2,FALSE))))</f>
        <v xml:space="preserve"> </v>
      </c>
      <c r="JJ67" s="238"/>
      <c r="JK67" s="238"/>
      <c r="JL67" s="372" t="s">
        <v>98</v>
      </c>
      <c r="JM67" s="25" t="str">
        <f>IFERROR(IF(OR($I67="",$N67=""),"",'Units of measurement'!$A$2),"")</f>
        <v>/container</v>
      </c>
      <c r="JN67" s="9" t="s">
        <v>2517</v>
      </c>
      <c r="JO67" s="238" t="str" cm="1">
        <f t="array" ref="JO67">IF(OR($I67="",$N67="")," ",_xlfn.IFS($JA67=""," ",$IZ67=""," ",JR67=""," ",JR67=" "," ",AND($JA67&lt;&gt;"",$JA67&lt;&gt;" ",$IZ67&lt;&gt;"",$IZ67&lt;&gt;" ",JR67&lt;&gt;"",JR67&lt;&gt;" "),IF($JA67=$IZ67,JR67,JR67/VLOOKUP(_xlfn.CONCAT($JA67,"/",$IZ67),Currencies!$C$73:$D$955,2,FALSE))))</f>
        <v xml:space="preserve"> </v>
      </c>
      <c r="JP67" s="238"/>
      <c r="JQ67" s="238"/>
      <c r="JR67" s="372" t="s">
        <v>98</v>
      </c>
      <c r="JS67" s="25" t="str">
        <f>IFERROR(IF(OR($I67="",$N67=""),"",'Units of measurement'!$A$2),"")</f>
        <v>/container</v>
      </c>
      <c r="JT67" s="9" t="s">
        <v>2517</v>
      </c>
      <c r="JU67" s="238" t="str" cm="1">
        <f t="array" ref="JU67">IF(OR($I67="",$N67="")," ",_xlfn.IFS($JA67=""," ",$IZ67=""," ",JX67=""," ",JX67=" "," ",AND($JA67&lt;&gt;"",$JA67&lt;&gt;" ",$IZ67&lt;&gt;"",$IZ67&lt;&gt;" ",JX67&lt;&gt;"",JX67&lt;&gt;" "),IF($JA67=$IZ67,JX67,JX67/VLOOKUP(_xlfn.CONCAT($JA67,"/",$IZ67),Currencies!$C$73:$D$955,2,FALSE))))</f>
        <v xml:space="preserve"> </v>
      </c>
      <c r="JV67" s="238"/>
      <c r="JW67" s="238"/>
      <c r="JX67" s="372" t="s">
        <v>98</v>
      </c>
      <c r="JY67" s="25" t="str">
        <f>IFERROR(IF(OR($I67="",$N67=""),"",'Units of measurement'!$A$2),"")</f>
        <v>/container</v>
      </c>
      <c r="JZ67" s="9" t="s">
        <v>2517</v>
      </c>
      <c r="KA67" s="238" t="str" cm="1">
        <f t="array" ref="KA67">IF(OR($I67="",$N67="")," ",_xlfn.IFS($JA67=""," ",$IZ67=""," ",KD67=""," ",KD67=" "," ",AND($JA67&lt;&gt;"",$JA67&lt;&gt;" ",$IZ67&lt;&gt;"",$IZ67&lt;&gt;" ",KD67&lt;&gt;"",KD67&lt;&gt;" "),IF($JA67=$IZ67,KD67,KD67/VLOOKUP(_xlfn.CONCAT($JA67,"/",$IZ67),Currencies!$C$73:$D$955,2,FALSE))))</f>
        <v xml:space="preserve"> </v>
      </c>
      <c r="KB67" s="238"/>
      <c r="KC67" s="238"/>
      <c r="KD67" s="372" t="s">
        <v>98</v>
      </c>
      <c r="KE67" s="25" t="str">
        <f>IFERROR(IF(OR($I67="",$N67=""),"",'Units of measurement'!$A$2),"")</f>
        <v>/container</v>
      </c>
      <c r="KF67" s="11" t="s">
        <v>2517</v>
      </c>
      <c r="KG67" s="254"/>
      <c r="KH67" s="254"/>
      <c r="KI67" s="378" t="s">
        <v>98</v>
      </c>
      <c r="KJ67" s="9" t="str">
        <f t="shared" si="214"/>
        <v/>
      </c>
      <c r="KK67" s="252"/>
      <c r="KL67" s="252"/>
      <c r="KM67" s="8" t="s">
        <v>98</v>
      </c>
      <c r="KN67" s="256"/>
      <c r="KO67" s="256"/>
      <c r="KP67" s="164"/>
      <c r="KQ67" s="257"/>
      <c r="KR67" s="257"/>
      <c r="KS67" s="17"/>
      <c r="KT67" s="9" t="str">
        <f t="shared" si="215"/>
        <v/>
      </c>
      <c r="KU67" s="252"/>
      <c r="KV67" s="252"/>
      <c r="KW67" s="8" t="s">
        <v>98</v>
      </c>
      <c r="KX67" s="256"/>
      <c r="KY67" s="256"/>
      <c r="KZ67" s="164"/>
      <c r="LA67" s="257"/>
      <c r="LB67" s="257"/>
      <c r="LC67" s="19"/>
      <c r="LD67" s="201" t="s">
        <v>216</v>
      </c>
      <c r="LE67" s="239" t="s">
        <v>99</v>
      </c>
      <c r="LF67" s="9" t="s">
        <v>2517</v>
      </c>
      <c r="LG67" s="238" t="str" cm="1">
        <f t="array" ref="LG67">IF(OR($I67="",$N67="")," ",_xlfn.IFS($AH67=""," ",$AG67=""," ",LL67=""," ",LL67=" "," ",AND($AH67&lt;&gt;"",$AH67&lt;&gt;" ",$AG67&lt;&gt;"",$AG67&lt;&gt;" ",LL67&lt;&gt;"",LL67&lt;&gt;" "),IF($AH67=$AG67,SUM(LL67,IF(OR(LK67="",LK67=" ",LJ67="Included"),0,LK67)),SUM(LL67,IF(OR(LK67="",LK67=" ",LJ67="Included"),0,LK67))/VLOOKUP(_xlfn.CONCAT($AH67,"/",$AG67),Currencies!$C$73:$D$955,2,FALSE))))</f>
        <v xml:space="preserve"> </v>
      </c>
      <c r="LH67" s="238"/>
      <c r="LI67" s="262"/>
      <c r="LJ67" s="379"/>
      <c r="LK67" s="333" t="s">
        <v>98</v>
      </c>
      <c r="LL67" s="380" t="s">
        <v>98</v>
      </c>
      <c r="LM67" s="25" t="str">
        <f>IFERROR(IF(OR($I67="",$N67=""),"",'Units of measurement'!$A$2),"")</f>
        <v>/container</v>
      </c>
      <c r="LN67" s="253"/>
      <c r="LO67" s="253"/>
      <c r="LP67" s="376"/>
      <c r="LQ67" s="170"/>
      <c r="LR67" s="170"/>
      <c r="LS67" s="381" t="s">
        <v>98</v>
      </c>
    </row>
    <row r="68" spans="1:331" ht="15" hidden="1" customHeight="1" x14ac:dyDescent="0.2">
      <c r="A68" s="46">
        <v>1652</v>
      </c>
      <c r="B68" s="250">
        <f>ROW()</f>
        <v>68</v>
      </c>
      <c r="C68" s="41" t="s">
        <v>2542</v>
      </c>
      <c r="D68" s="41" t="s">
        <v>2542</v>
      </c>
      <c r="E68" s="48" t="s">
        <v>2525</v>
      </c>
      <c r="F68" s="55" t="s">
        <v>2286</v>
      </c>
      <c r="G68" s="42" t="s">
        <v>2508</v>
      </c>
      <c r="H68" s="43" t="s">
        <v>2514</v>
      </c>
      <c r="I68" s="353" t="s">
        <v>1057</v>
      </c>
      <c r="J68" s="357" t="s">
        <v>3019</v>
      </c>
      <c r="K68" s="47" t="s">
        <v>2297</v>
      </c>
      <c r="L68" s="48" t="s">
        <v>2325</v>
      </c>
      <c r="M68" s="49" t="s">
        <v>2516</v>
      </c>
      <c r="N68" s="356" t="s">
        <v>619</v>
      </c>
      <c r="O68" s="50" t="s">
        <v>2481</v>
      </c>
      <c r="P68" s="47" t="s">
        <v>2377</v>
      </c>
      <c r="Q68" s="48" t="s">
        <v>2424</v>
      </c>
      <c r="R68" s="51" t="s">
        <v>95</v>
      </c>
      <c r="S68" s="52">
        <v>4</v>
      </c>
      <c r="T68" s="53">
        <f>IFERROR(IF(OR(R68="",S68=""),"",('FCL (No min.)'!S68*VLOOKUP('FCL (No min.)'!R68,containertype_table[#All],2,FALSE))),"")</f>
        <v>4</v>
      </c>
      <c r="U68" s="56">
        <v>15000</v>
      </c>
      <c r="V68" s="55" t="s">
        <v>2497</v>
      </c>
      <c r="W68" s="248" t="s">
        <v>104</v>
      </c>
      <c r="X68" s="337" t="s">
        <v>104</v>
      </c>
      <c r="Y68" s="248"/>
      <c r="Z68" s="248"/>
      <c r="AA68" s="248"/>
      <c r="AB68" s="248"/>
      <c r="AC68" s="248"/>
      <c r="AD68" s="248"/>
      <c r="AE68" s="248"/>
      <c r="AF68" s="248"/>
      <c r="AG68" s="201" t="s">
        <v>99</v>
      </c>
      <c r="AH68" s="239" t="s">
        <v>99</v>
      </c>
      <c r="AI68" s="9" t="str">
        <f t="shared" si="195"/>
        <v>✓</v>
      </c>
      <c r="AJ68" s="238" cm="1">
        <f t="array" ref="AJ68">IF(OR($I68="",$N68="")," ",_xlfn.IFS($AH68=""," ",$AG68=""," ",AO68=""," ",AO68=" "," ",AND($AH68&lt;&gt;"",$AH68&lt;&gt;" ",$AG68&lt;&gt;"",$AG68&lt;&gt;" ",AO68&lt;&gt;"",AO68&lt;&gt;" "),IF($AH68=$AG68,SUM(AO68,IF(OR(AN68="",AN68=" ",AM68="Included"),0,AN68)),VLOOKUP(_xlfn.CONCAT($AG68,"/",$AH68),Currencies!$C$73:$D$955,2,FALSE)*SUM(AO68,IF(OR(AN68="",AN68=" ",AM68="Included"),0,AN68)))))</f>
        <v>140</v>
      </c>
      <c r="AK68" s="238"/>
      <c r="AL68" s="262"/>
      <c r="AM68" s="331" t="s">
        <v>2552</v>
      </c>
      <c r="AN68" s="333" t="s">
        <v>98</v>
      </c>
      <c r="AO68" s="332">
        <v>140</v>
      </c>
      <c r="AP68" s="25" t="str">
        <f>IFERROR(IF(OR($I68="",$N68=""),"",'Units of measurement'!$A$2),"")</f>
        <v>/container</v>
      </c>
      <c r="AQ68" s="253"/>
      <c r="AR68" s="253"/>
      <c r="AS68" s="17" t="s">
        <v>1267</v>
      </c>
      <c r="AT68" s="170"/>
      <c r="AU68" s="170"/>
      <c r="AV68" s="170" t="s">
        <v>2900</v>
      </c>
      <c r="AW68" s="201" t="s">
        <v>99</v>
      </c>
      <c r="AX68" s="239" t="s">
        <v>99</v>
      </c>
      <c r="AY68" s="9" t="str">
        <f t="shared" si="196"/>
        <v>⚠</v>
      </c>
      <c r="AZ68" s="238" t="str" cm="1">
        <f t="array" ref="AZ68">IF(OR($I68="",$N68="")," ",_xlfn.IFS($AX68=""," ",$AW68=""," ",BC68=""," ",BC68=" "," ",AND($AX68&lt;&gt;"",$AX68&lt;&gt;" ",$AW68&lt;&gt;"",$AW68&lt;&gt;" ",BC68&lt;&gt;"",BC68&lt;&gt;" "),IF($AX68=$AW68,BC68,BC68/VLOOKUP(_xlfn.CONCAT($AX68,"/",$AW68),Currencies!$C$73:$D$955,2,FALSE))))</f>
        <v xml:space="preserve"> </v>
      </c>
      <c r="BA68" s="238"/>
      <c r="BB68" s="238"/>
      <c r="BC68" s="8" t="s">
        <v>98</v>
      </c>
      <c r="BD68" s="25" t="str">
        <f>IFERROR(IF(OR($I68="",$N68=""),"",'Units of measurement'!$A$2),"")</f>
        <v>/container</v>
      </c>
      <c r="BE68" s="9" t="str">
        <f t="shared" si="197"/>
        <v>⚠</v>
      </c>
      <c r="BF68" s="238" t="str" cm="1">
        <f t="array" ref="BF68">IF(OR($I68="",$N68="")," ",_xlfn.IFS($AX68=""," ",$AW68=""," ",BI68=""," ",BI68=" "," ",AND($AX68&lt;&gt;"",$AX68&lt;&gt;" ",$AW68&lt;&gt;"",$AW68&lt;&gt;" ",BI68&lt;&gt;"",BI68&lt;&gt;" "),IF($AX68=$AW68,BI68,BI68/VLOOKUP(_xlfn.CONCAT($AX68,"/",$AW68),Currencies!$C$73:$D$955,2,FALSE))))</f>
        <v xml:space="preserve"> </v>
      </c>
      <c r="BG68" s="238"/>
      <c r="BH68" s="238"/>
      <c r="BI68" s="8" t="s">
        <v>98</v>
      </c>
      <c r="BJ68" s="25" t="str">
        <f>IFERROR(IF(OR($I68="",$N68=""),"",'Units of measurement'!$A$2),"")</f>
        <v>/container</v>
      </c>
      <c r="BK68" s="9" t="str">
        <f t="shared" si="198"/>
        <v>⚠</v>
      </c>
      <c r="BL68" s="238" t="str" cm="1">
        <f t="array" ref="BL68">IF(OR($I68="",$N68="")," ",_xlfn.IFS($AX68=""," ",$AW68=""," ",BO68=""," ",BO68=" "," ",AND($AX68&lt;&gt;"",$AX68&lt;&gt;" ",$AW68&lt;&gt;"",$AW68&lt;&gt;" ",BO68&lt;&gt;"",BO68&lt;&gt;" "),IF($AX68=$AW68,BO68,BO68/VLOOKUP(_xlfn.CONCAT($AX68,"/",$AW68),Currencies!$C$73:$D$955,2,FALSE))))</f>
        <v xml:space="preserve"> </v>
      </c>
      <c r="BM68" s="238"/>
      <c r="BN68" s="238"/>
      <c r="BO68" s="8" t="s">
        <v>98</v>
      </c>
      <c r="BP68" s="25" t="str">
        <f>IFERROR(IF(OR($I68="",$N68=""),"",'Units of measurement'!$A$2),"")</f>
        <v>/container</v>
      </c>
      <c r="BQ68" s="9" t="str">
        <f t="shared" si="199"/>
        <v>✓</v>
      </c>
      <c r="BR68" s="238" cm="1">
        <f t="array" ref="BR68">IF(OR($I68="",$N68="")," ",_xlfn.IFS($AX68=""," ",$AW68=""," ",BU68=""," ",BU68=" "," ",AND($AX68&lt;&gt;"",$AX68&lt;&gt;" ",$AW68&lt;&gt;"",$AW68&lt;&gt;" ",BU68&lt;&gt;"",BU68&lt;&gt;" "),IF($AX68=$AW68,BU68,BU68/VLOOKUP(_xlfn.CONCAT($AX68,"/",$AW68),Currencies!$C$73:$D$955,2,FALSE))))</f>
        <v>35</v>
      </c>
      <c r="BS68" s="238"/>
      <c r="BT68" s="238"/>
      <c r="BU68" s="8">
        <v>35</v>
      </c>
      <c r="BV68" s="25" t="str">
        <f>IFERROR(IF(OR($I68="",$N68=""),"",'Units of measurement'!$A$2),"")</f>
        <v>/container</v>
      </c>
      <c r="BW68" s="9" t="str">
        <f t="shared" si="200"/>
        <v>⚠</v>
      </c>
      <c r="BX68" s="238" t="str" cm="1">
        <f t="array" ref="BX68">IF(OR($I68="",$N68="")," ",_xlfn.IFS($AX68=""," ",$AW68=""," ",CA68=""," ",CA68=" "," ",AND($AX68&lt;&gt;"",$AX68&lt;&gt;" ",$AW68&lt;&gt;"",$AW68&lt;&gt;" ",CA68&lt;&gt;"",CA68&lt;&gt;" "),IF($AX68=$AW68,CA68,CA68/VLOOKUP(_xlfn.CONCAT($AX68,"/",$AW68),Currencies!$C$73:$D$955,2,FALSE))))</f>
        <v xml:space="preserve"> </v>
      </c>
      <c r="BY68" s="238"/>
      <c r="BZ68" s="238"/>
      <c r="CA68" s="8" t="s">
        <v>98</v>
      </c>
      <c r="CB68" s="25" t="str">
        <f>IFERROR(IF(OR($I68="",$N68=""),"",'Units of measurement'!$A$2),"")</f>
        <v>/container</v>
      </c>
      <c r="CC68" s="9" t="str">
        <f t="shared" si="201"/>
        <v>✓</v>
      </c>
      <c r="CD68" s="238" cm="1">
        <f t="array" ref="CD68">IF(OR($I68="",$N68="")," ",_xlfn.IFS($AX68=""," ",$AW68=""," ",CG68=""," ",CG68=" "," ",AND($AX68&lt;&gt;"",$AX68&lt;&gt;" ",$AW68&lt;&gt;"",$AW68&lt;&gt;" ",CG68&lt;&gt;"",CG68&lt;&gt;" "),IF($AX68=$AW68,CG68,CG68/VLOOKUP(_xlfn.CONCAT($AX68,"/",$AW68),Currencies!$C$73:$D$955,2,FALSE))))</f>
        <v>35</v>
      </c>
      <c r="CE68" s="238"/>
      <c r="CF68" s="238"/>
      <c r="CG68" s="8">
        <v>35</v>
      </c>
      <c r="CH68" s="25" t="str">
        <f>IFERROR(IF(OR($I68="",$N68=""),"",'Units of measurement'!$A$2),"")</f>
        <v>/container</v>
      </c>
      <c r="CI68" s="9" t="str">
        <f t="shared" si="202"/>
        <v>⚠</v>
      </c>
      <c r="CJ68" s="238" t="str" cm="1">
        <f t="array" ref="CJ68">IF(OR($I68="",$N68="")," ",_xlfn.IFS($AX68=""," ",$AW68=""," ",CM68=""," ",CM68=" "," ",AND($AX68&lt;&gt;"",$AX68&lt;&gt;" ",$AW68&lt;&gt;"",$AW68&lt;&gt;" ",CM68&lt;&gt;"",CM68&lt;&gt;" "),IF($AX68=$AW68,CM68,CM68/VLOOKUP(_xlfn.CONCAT($AX68,"/",$AW68),Currencies!$C$73:$D$955,2,FALSE))))</f>
        <v xml:space="preserve"> </v>
      </c>
      <c r="CK68" s="238"/>
      <c r="CL68" s="238"/>
      <c r="CM68" s="8" t="s">
        <v>98</v>
      </c>
      <c r="CN68" s="25" t="str">
        <f>IFERROR(IF(OR($I68="",$N68=""),"",'Units of measurement'!$A$2),"")</f>
        <v>/container</v>
      </c>
      <c r="CO68" s="253"/>
      <c r="CP68" s="253"/>
      <c r="CQ68" s="194"/>
      <c r="CR68" s="9" t="str">
        <f t="shared" si="203"/>
        <v>⚠</v>
      </c>
      <c r="CS68" s="238" t="str" cm="1">
        <f t="array" ref="CS68">IF(OR($I68="",$N68="")," ",_xlfn.IFS($AX68=""," ",$AW68=""," ",CV68=""," ",CV68=" "," ",AND($AX68&lt;&gt;"",$AX68&lt;&gt;" ",$AW68&lt;&gt;"",$AW68&lt;&gt;" ",CV68&lt;&gt;"",CV68&lt;&gt;" "),IF($AX68=$AW68,CV68,CV68/VLOOKUP(_xlfn.CONCAT($AX68,"/",$AW68),Currencies!$C$73:$D$955,2,FALSE))))</f>
        <v xml:space="preserve"> </v>
      </c>
      <c r="CT68" s="238"/>
      <c r="CU68" s="238"/>
      <c r="CV68" s="8" t="s">
        <v>98</v>
      </c>
      <c r="CW68" s="25" t="str">
        <f>IFERROR(IF(OR($I68="",$N68=""),"",'Units of measurement'!$A$2),"")</f>
        <v>/container</v>
      </c>
      <c r="CX68" s="11" t="str">
        <f t="shared" si="204"/>
        <v>⚠</v>
      </c>
      <c r="CY68" s="254"/>
      <c r="CZ68" s="254"/>
      <c r="DA68" s="10" t="s">
        <v>98</v>
      </c>
      <c r="DB68" s="9" t="str">
        <f t="shared" si="205"/>
        <v/>
      </c>
      <c r="DC68" s="252"/>
      <c r="DD68" s="252"/>
      <c r="DE68" s="8" t="s">
        <v>98</v>
      </c>
      <c r="DF68" s="256"/>
      <c r="DG68" s="256"/>
      <c r="DH68" s="164"/>
      <c r="DI68" s="257"/>
      <c r="DJ68" s="257"/>
      <c r="DK68" s="17"/>
      <c r="DL68" s="9" t="str">
        <f t="shared" si="206"/>
        <v/>
      </c>
      <c r="DM68" s="252"/>
      <c r="DN68" s="252"/>
      <c r="DO68" s="8" t="s">
        <v>98</v>
      </c>
      <c r="DP68" s="256"/>
      <c r="DQ68" s="256"/>
      <c r="DR68" s="164"/>
      <c r="DS68" s="257"/>
      <c r="DT68" s="257"/>
      <c r="DU68" s="17"/>
      <c r="DV68" s="201" t="str">
        <f t="shared" si="207"/>
        <v>USD</v>
      </c>
      <c r="DW68" s="239" t="s">
        <v>99</v>
      </c>
      <c r="DX68" s="11" t="str">
        <f t="shared" si="216"/>
        <v>⚠</v>
      </c>
      <c r="DY68" s="254"/>
      <c r="DZ68" s="254"/>
      <c r="EA68" s="15"/>
      <c r="EB68" s="11" t="str">
        <f t="shared" si="217"/>
        <v>⚠</v>
      </c>
      <c r="EC68" s="254"/>
      <c r="ED68" s="254"/>
      <c r="EE68" s="16"/>
      <c r="EF68" s="9" t="str">
        <f t="shared" si="218"/>
        <v>⚠</v>
      </c>
      <c r="EG68" s="252"/>
      <c r="EH68" s="252"/>
      <c r="EI68" s="33"/>
      <c r="EJ68" s="33"/>
      <c r="EK68" s="33"/>
      <c r="EL68" s="33"/>
      <c r="EM68" s="14"/>
      <c r="EN68" s="14"/>
      <c r="EO68" s="35"/>
      <c r="EP68" s="11" t="str">
        <f t="shared" si="219"/>
        <v>⚠</v>
      </c>
      <c r="EQ68" s="254"/>
      <c r="ER68" s="254"/>
      <c r="ES68" s="12" t="s">
        <v>98</v>
      </c>
      <c r="ET68" s="199">
        <v>14</v>
      </c>
      <c r="EU68" s="9" t="str">
        <f t="shared" si="220"/>
        <v>⚠</v>
      </c>
      <c r="EV68" s="259"/>
      <c r="EW68" s="259"/>
      <c r="EX68" s="166" t="s">
        <v>98</v>
      </c>
      <c r="EY68" s="9" t="str">
        <f t="shared" si="221"/>
        <v>⚠</v>
      </c>
      <c r="EZ68" s="254"/>
      <c r="FA68" s="254"/>
      <c r="FB68" s="23"/>
      <c r="FC68" s="260"/>
      <c r="FD68" s="260"/>
      <c r="FE68" s="29"/>
      <c r="FF68" s="29"/>
      <c r="FG68" s="29"/>
      <c r="FH68" s="29"/>
      <c r="FI68" s="200" t="s">
        <v>100</v>
      </c>
      <c r="FJ68" s="9" t="str">
        <f t="shared" si="222"/>
        <v>⚠</v>
      </c>
      <c r="FK68" s="259"/>
      <c r="FL68" s="259"/>
      <c r="FM68" s="12" t="s">
        <v>98</v>
      </c>
      <c r="FN68" s="26" t="s">
        <v>98</v>
      </c>
      <c r="FO68" s="28" t="s">
        <v>98</v>
      </c>
      <c r="FP68" s="339" t="s">
        <v>98</v>
      </c>
      <c r="FQ68" s="339" t="s">
        <v>98</v>
      </c>
      <c r="FR68" s="9" t="str">
        <f t="shared" si="97"/>
        <v>⚠</v>
      </c>
      <c r="FS68" s="238" t="str" cm="1">
        <f t="array" ref="FS68">IF(OR($I68="",$N68="")," ",_xlfn.IFS($DW68=""," ",$DV68=""," ",FV68=""," ",FV68=" "," ",AND($DW68&lt;&gt;"",$DW68&lt;&gt;" ",$DV68&lt;&gt;"",$DV68&lt;&gt;" ",FV68&lt;&gt;"",FV68&lt;&gt;" "),IF($DW68=$DV68,FV68,FV68/VLOOKUP(_xlfn.CONCAT($DW68,"/",$DV68),Currencies!$C$73:$D$955,2,FALSE))))</f>
        <v xml:space="preserve"> </v>
      </c>
      <c r="FT68" s="238"/>
      <c r="FU68" s="238"/>
      <c r="FV68" s="8" t="s">
        <v>98</v>
      </c>
      <c r="FW68" s="25" t="s">
        <v>2549</v>
      </c>
      <c r="FX68" s="9" t="str">
        <f t="shared" si="223"/>
        <v>⚠</v>
      </c>
      <c r="FY68" s="259"/>
      <c r="FZ68" s="259"/>
      <c r="GA68" s="12" t="s">
        <v>98</v>
      </c>
      <c r="GB68" s="26" t="s">
        <v>98</v>
      </c>
      <c r="GC68" s="28" t="s">
        <v>98</v>
      </c>
      <c r="GD68" s="339" t="s">
        <v>98</v>
      </c>
      <c r="GE68" s="339" t="s">
        <v>98</v>
      </c>
      <c r="GF68" s="9" t="str">
        <f t="shared" si="103"/>
        <v>⚠</v>
      </c>
      <c r="GG68" s="238" t="str" cm="1">
        <f t="array" ref="GG68">IF(OR($I68="",$N68="")," ",_xlfn.IFS($DW68=""," ",$DV68=""," ",GJ68=""," ",GJ68=" "," ",AND($DW68&lt;&gt;"",$DW68&lt;&gt;" ",$DV68&lt;&gt;"",$DV68&lt;&gt;" ",GJ68&lt;&gt;"",GJ68&lt;&gt;" "),IF($DW68=$DV68,GJ68,GJ68/VLOOKUP(_xlfn.CONCAT($DW68,"/",$DV68),Currencies!$C$73:$D$955,2,FALSE))))</f>
        <v xml:space="preserve"> </v>
      </c>
      <c r="GH68" s="238"/>
      <c r="GI68" s="238"/>
      <c r="GJ68" s="8" t="s">
        <v>98</v>
      </c>
      <c r="GK68" s="25" t="s">
        <v>2549</v>
      </c>
      <c r="GL68" s="11" t="str">
        <f t="shared" si="224"/>
        <v>⚠</v>
      </c>
      <c r="GM68" s="238" t="str" cm="1">
        <f t="array" ref="GM68">IF(OR($I68="",$N68="")," ",_xlfn.IFS($DW68=""," ",$DV68=""," ",GP68=""," ",GP68=" "," ",AND($DW68&lt;&gt;"",$DW68&lt;&gt;" ",$DV68&lt;&gt;"",$DV68&lt;&gt;" ",GP68&lt;&gt;"",GP68&lt;&gt;" "),IF($DW68=$DV68,GP68,GP68/VLOOKUP(_xlfn.CONCAT($DW68,"/",$DV68),Currencies!$C$73:$D$955,2,FALSE))))</f>
        <v xml:space="preserve"> </v>
      </c>
      <c r="GN68" s="238"/>
      <c r="GO68" s="238"/>
      <c r="GP68" s="8" t="s">
        <v>98</v>
      </c>
      <c r="GQ68" s="25" t="str">
        <f>IFERROR(IF(OR($I68="",$N68=""),"",'Units of measurement'!$A$2),"")</f>
        <v>/container</v>
      </c>
      <c r="GR68" s="253"/>
      <c r="GS68" s="253"/>
      <c r="GT68" s="31" t="s">
        <v>98</v>
      </c>
      <c r="GU68" s="261"/>
      <c r="GV68" s="261"/>
      <c r="GW68" s="32" t="s">
        <v>98</v>
      </c>
      <c r="GX68" s="11" t="str">
        <f t="shared" si="225"/>
        <v>⚠</v>
      </c>
      <c r="GY68" s="238" t="str" cm="1">
        <f t="array" ref="GY68">IF(OR($I68="",$N68="")," ",_xlfn.IFS($DW68=""," ",$DV68=""," ",HE68=""," ",HE68=" "," ",AND($DW68&lt;&gt;"",$DW68&lt;&gt;" ",$DV68&lt;&gt;"",$DV68&lt;&gt;" ",HE68&lt;&gt;"",HE68&lt;&gt;" "),IF($DW68=$DV68,HE68,HE68/VLOOKUP(_xlfn.CONCAT($DW68,"/",$DV68),Currencies!$C$73:$D$955,2,FALSE))))</f>
        <v xml:space="preserve"> </v>
      </c>
      <c r="GZ68" s="262"/>
      <c r="HA68" s="262"/>
      <c r="HB68" s="15"/>
      <c r="HC68" s="15"/>
      <c r="HD68" s="15"/>
      <c r="HE68" s="8" t="s">
        <v>98</v>
      </c>
      <c r="HF68" s="255"/>
      <c r="HG68" s="255"/>
      <c r="HH68" s="25" t="str">
        <f>IFERROR(IF(OR($I68="",$N68=""),"",'Units of measurement'!$A$2),"")</f>
        <v>/container</v>
      </c>
      <c r="HI68" s="253"/>
      <c r="HJ68" s="253"/>
      <c r="HK68" s="31" t="str">
        <f t="shared" si="208"/>
        <v xml:space="preserve"> </v>
      </c>
      <c r="HL68" s="261"/>
      <c r="HM68" s="261"/>
      <c r="HN68" s="32" t="str">
        <f t="shared" si="209"/>
        <v xml:space="preserve"> </v>
      </c>
      <c r="HO68" s="11" t="str">
        <f t="shared" si="226"/>
        <v>⚠</v>
      </c>
      <c r="HP68" s="238" t="str" cm="1">
        <f t="array" ref="HP68">IF(OR($I68="",$N68="")," ",_xlfn.IFS($DW68=""," ",$DV68=""," ",HV68=""," ",HV68=" "," ",AND($DW68&lt;&gt;"",$DW68&lt;&gt;" ",$DV68&lt;&gt;"",$DV68&lt;&gt;" ",HV68&lt;&gt;"",HV68&lt;&gt;" "),IF($DW68=$DV68,HV68,HV68/VLOOKUP(_xlfn.CONCAT($DW68,"/",$DV68),Currencies!$C$73:$D$955,2,FALSE))))</f>
        <v xml:space="preserve"> </v>
      </c>
      <c r="HQ68" s="262"/>
      <c r="HR68" s="262"/>
      <c r="HS68" s="15"/>
      <c r="HT68" s="15"/>
      <c r="HU68" s="15"/>
      <c r="HV68" s="8" t="s">
        <v>98</v>
      </c>
      <c r="HW68" s="255"/>
      <c r="HX68" s="255"/>
      <c r="HY68" s="25" t="str">
        <f>IFERROR(IF(OR($I68="",$N68=""),"",'Units of measurement'!$A$2),"")</f>
        <v>/container</v>
      </c>
      <c r="HZ68" s="253"/>
      <c r="IA68" s="253"/>
      <c r="IB68" s="31" t="str">
        <f t="shared" si="210"/>
        <v xml:space="preserve"> </v>
      </c>
      <c r="IC68" s="261"/>
      <c r="ID68" s="261"/>
      <c r="IE68" s="32" t="str">
        <f t="shared" si="211"/>
        <v xml:space="preserve"> </v>
      </c>
      <c r="IF68" s="9" t="str">
        <f t="shared" si="212"/>
        <v/>
      </c>
      <c r="IG68" s="252"/>
      <c r="IH68" s="252"/>
      <c r="II68" s="8" t="s">
        <v>98</v>
      </c>
      <c r="IJ68" s="256"/>
      <c r="IK68" s="256"/>
      <c r="IL68" s="164"/>
      <c r="IM68" s="257"/>
      <c r="IN68" s="257"/>
      <c r="IO68" s="17"/>
      <c r="IP68" s="9" t="str">
        <f t="shared" si="213"/>
        <v/>
      </c>
      <c r="IQ68" s="252"/>
      <c r="IR68" s="252"/>
      <c r="IS68" s="8" t="s">
        <v>98</v>
      </c>
      <c r="IT68" s="256"/>
      <c r="IU68" s="256"/>
      <c r="IV68" s="164"/>
      <c r="IW68" s="257"/>
      <c r="IX68" s="257"/>
      <c r="IY68" s="19"/>
      <c r="IZ68" s="201" t="s">
        <v>621</v>
      </c>
      <c r="JA68" s="239" t="s">
        <v>99</v>
      </c>
      <c r="JB68" s="9" t="str">
        <f t="shared" si="227"/>
        <v>⚠</v>
      </c>
      <c r="JC68" s="238" t="str" cm="1">
        <f t="array" ref="JC68">IF(OR($I68="",$N68="")," ",_xlfn.IFS($JA68=""," ",$IZ68=""," ",JF68=""," ",JF68=" "," ",AND($JA68&lt;&gt;"",$JA68&lt;&gt;" ",$IZ68&lt;&gt;"",$IZ68&lt;&gt;" ",JF68&lt;&gt;"",JF68&lt;&gt;" "),IF($JA68=$IZ68,JF68,JF68/VLOOKUP(_xlfn.CONCAT($JA68,"/",$IZ68),Currencies!$C$73:$D$955,2,FALSE))))</f>
        <v xml:space="preserve"> </v>
      </c>
      <c r="JD68" s="238"/>
      <c r="JE68" s="238"/>
      <c r="JF68" s="8" t="s">
        <v>98</v>
      </c>
      <c r="JG68" s="25" t="str">
        <f>IFERROR(IF(OR($I68="",$N68=""),"",'Units of measurement'!$A$2),"")</f>
        <v>/container</v>
      </c>
      <c r="JH68" s="9" t="s">
        <v>2517</v>
      </c>
      <c r="JI68" s="238" t="str" cm="1">
        <f t="array" ref="JI68">IF(OR($I68="",$N68="")," ",_xlfn.IFS($JA68=""," ",$IZ68=""," ",JL68=""," ",JL68=" "," ",AND($JA68&lt;&gt;"",$JA68&lt;&gt;" ",$IZ68&lt;&gt;"",$IZ68&lt;&gt;" ",JL68&lt;&gt;"",JL68&lt;&gt;" "),IF($JA68=$IZ68,JL68,JL68/VLOOKUP(_xlfn.CONCAT($JA68,"/",$IZ68),Currencies!$C$73:$D$955,2,FALSE))))</f>
        <v xml:space="preserve"> </v>
      </c>
      <c r="JJ68" s="238"/>
      <c r="JK68" s="238"/>
      <c r="JL68" s="372" t="s">
        <v>98</v>
      </c>
      <c r="JM68" s="25" t="str">
        <f>IFERROR(IF(OR($I68="",$N68=""),"",'Units of measurement'!$A$2),"")</f>
        <v>/container</v>
      </c>
      <c r="JN68" s="9" t="s">
        <v>2517</v>
      </c>
      <c r="JO68" s="238" t="str" cm="1">
        <f t="array" ref="JO68">IF(OR($I68="",$N68="")," ",_xlfn.IFS($JA68=""," ",$IZ68=""," ",JR68=""," ",JR68=" "," ",AND($JA68&lt;&gt;"",$JA68&lt;&gt;" ",$IZ68&lt;&gt;"",$IZ68&lt;&gt;" ",JR68&lt;&gt;"",JR68&lt;&gt;" "),IF($JA68=$IZ68,JR68,JR68/VLOOKUP(_xlfn.CONCAT($JA68,"/",$IZ68),Currencies!$C$73:$D$955,2,FALSE))))</f>
        <v xml:space="preserve"> </v>
      </c>
      <c r="JP68" s="238"/>
      <c r="JQ68" s="238"/>
      <c r="JR68" s="372" t="s">
        <v>98</v>
      </c>
      <c r="JS68" s="25" t="str">
        <f>IFERROR(IF(OR($I68="",$N68=""),"",'Units of measurement'!$A$2),"")</f>
        <v>/container</v>
      </c>
      <c r="JT68" s="9" t="s">
        <v>2517</v>
      </c>
      <c r="JU68" s="238" t="str" cm="1">
        <f t="array" ref="JU68">IF(OR($I68="",$N68="")," ",_xlfn.IFS($JA68=""," ",$IZ68=""," ",JX68=""," ",JX68=" "," ",AND($JA68&lt;&gt;"",$JA68&lt;&gt;" ",$IZ68&lt;&gt;"",$IZ68&lt;&gt;" ",JX68&lt;&gt;"",JX68&lt;&gt;" "),IF($JA68=$IZ68,JX68,JX68/VLOOKUP(_xlfn.CONCAT($JA68,"/",$IZ68),Currencies!$C$73:$D$955,2,FALSE))))</f>
        <v xml:space="preserve"> </v>
      </c>
      <c r="JV68" s="238"/>
      <c r="JW68" s="238"/>
      <c r="JX68" s="372" t="s">
        <v>98</v>
      </c>
      <c r="JY68" s="25" t="str">
        <f>IFERROR(IF(OR($I68="",$N68=""),"",'Units of measurement'!$A$2),"")</f>
        <v>/container</v>
      </c>
      <c r="JZ68" s="9" t="s">
        <v>2517</v>
      </c>
      <c r="KA68" s="238" t="str" cm="1">
        <f t="array" ref="KA68">IF(OR($I68="",$N68="")," ",_xlfn.IFS($JA68=""," ",$IZ68=""," ",KD68=""," ",KD68=" "," ",AND($JA68&lt;&gt;"",$JA68&lt;&gt;" ",$IZ68&lt;&gt;"",$IZ68&lt;&gt;" ",KD68&lt;&gt;"",KD68&lt;&gt;" "),IF($JA68=$IZ68,KD68,KD68/VLOOKUP(_xlfn.CONCAT($JA68,"/",$IZ68),Currencies!$C$73:$D$955,2,FALSE))))</f>
        <v xml:space="preserve"> </v>
      </c>
      <c r="KB68" s="238"/>
      <c r="KC68" s="238"/>
      <c r="KD68" s="372" t="s">
        <v>98</v>
      </c>
      <c r="KE68" s="25" t="str">
        <f>IFERROR(IF(OR($I68="",$N68=""),"",'Units of measurement'!$A$2),"")</f>
        <v>/container</v>
      </c>
      <c r="KF68" s="11" t="s">
        <v>2517</v>
      </c>
      <c r="KG68" s="254"/>
      <c r="KH68" s="254"/>
      <c r="KI68" s="378" t="s">
        <v>98</v>
      </c>
      <c r="KJ68" s="9" t="str">
        <f t="shared" si="214"/>
        <v/>
      </c>
      <c r="KK68" s="252"/>
      <c r="KL68" s="252"/>
      <c r="KM68" s="8" t="s">
        <v>98</v>
      </c>
      <c r="KN68" s="256"/>
      <c r="KO68" s="256"/>
      <c r="KP68" s="164"/>
      <c r="KQ68" s="257"/>
      <c r="KR68" s="257"/>
      <c r="KS68" s="17"/>
      <c r="KT68" s="9" t="str">
        <f t="shared" si="215"/>
        <v/>
      </c>
      <c r="KU68" s="252"/>
      <c r="KV68" s="252"/>
      <c r="KW68" s="8" t="s">
        <v>98</v>
      </c>
      <c r="KX68" s="256"/>
      <c r="KY68" s="256"/>
      <c r="KZ68" s="164"/>
      <c r="LA68" s="257"/>
      <c r="LB68" s="257"/>
      <c r="LC68" s="19"/>
      <c r="LD68" s="201" t="s">
        <v>621</v>
      </c>
      <c r="LE68" s="239" t="s">
        <v>99</v>
      </c>
      <c r="LF68" s="9" t="s">
        <v>2517</v>
      </c>
      <c r="LG68" s="238" t="str" cm="1">
        <f t="array" ref="LG68">IF(OR($I68="",$N68="")," ",_xlfn.IFS($AH68=""," ",$AG68=""," ",LL68=""," ",LL68=" "," ",AND($AH68&lt;&gt;"",$AH68&lt;&gt;" ",$AG68&lt;&gt;"",$AG68&lt;&gt;" ",LL68&lt;&gt;"",LL68&lt;&gt;" "),IF($AH68=$AG68,SUM(LL68,IF(OR(LK68="",LK68=" ",LJ68="Included"),0,LK68)),SUM(LL68,IF(OR(LK68="",LK68=" ",LJ68="Included"),0,LK68))/VLOOKUP(_xlfn.CONCAT($AH68,"/",$AG68),Currencies!$C$73:$D$955,2,FALSE))))</f>
        <v xml:space="preserve"> </v>
      </c>
      <c r="LH68" s="238"/>
      <c r="LI68" s="262"/>
      <c r="LJ68" s="379"/>
      <c r="LK68" s="333" t="s">
        <v>98</v>
      </c>
      <c r="LL68" s="380" t="s">
        <v>98</v>
      </c>
      <c r="LM68" s="25" t="str">
        <f>IFERROR(IF(OR($I68="",$N68=""),"",'Units of measurement'!$A$2),"")</f>
        <v>/container</v>
      </c>
      <c r="LN68" s="253"/>
      <c r="LO68" s="253"/>
      <c r="LP68" s="376"/>
      <c r="LQ68" s="170"/>
      <c r="LR68" s="170"/>
      <c r="LS68" s="381" t="s">
        <v>98</v>
      </c>
    </row>
    <row r="69" spans="1:331" ht="15" hidden="1" customHeight="1" x14ac:dyDescent="0.2">
      <c r="A69" s="46">
        <v>1653</v>
      </c>
      <c r="B69" s="250">
        <f>ROW()</f>
        <v>69</v>
      </c>
      <c r="C69" s="41" t="s">
        <v>2542</v>
      </c>
      <c r="D69" s="41" t="s">
        <v>2542</v>
      </c>
      <c r="E69" s="48" t="s">
        <v>2525</v>
      </c>
      <c r="F69" s="55" t="s">
        <v>2286</v>
      </c>
      <c r="G69" s="42" t="s">
        <v>2508</v>
      </c>
      <c r="H69" s="43" t="s">
        <v>2514</v>
      </c>
      <c r="I69" s="353" t="s">
        <v>1057</v>
      </c>
      <c r="J69" s="357" t="s">
        <v>3019</v>
      </c>
      <c r="K69" s="47" t="s">
        <v>2297</v>
      </c>
      <c r="L69" s="48" t="s">
        <v>2325</v>
      </c>
      <c r="M69" s="49" t="s">
        <v>2516</v>
      </c>
      <c r="N69" s="356" t="s">
        <v>619</v>
      </c>
      <c r="O69" s="50" t="s">
        <v>2481</v>
      </c>
      <c r="P69" s="47" t="s">
        <v>2377</v>
      </c>
      <c r="Q69" s="48" t="s">
        <v>2424</v>
      </c>
      <c r="R69" s="51" t="s">
        <v>2206</v>
      </c>
      <c r="S69" s="52">
        <v>2</v>
      </c>
      <c r="T69" s="53">
        <f>IFERROR(IF(OR(R69="",S69=""),"",('FCL (No min.)'!S69*VLOOKUP('FCL (No min.)'!R69,containertype_table[#All],2,FALSE))),"")</f>
        <v>4</v>
      </c>
      <c r="U69" s="56">
        <v>20000</v>
      </c>
      <c r="V69" s="55" t="s">
        <v>2497</v>
      </c>
      <c r="W69" s="248" t="s">
        <v>104</v>
      </c>
      <c r="X69" s="337" t="s">
        <v>104</v>
      </c>
      <c r="Y69" s="248"/>
      <c r="Z69" s="248"/>
      <c r="AA69" s="248"/>
      <c r="AB69" s="248"/>
      <c r="AC69" s="248"/>
      <c r="AD69" s="248"/>
      <c r="AE69" s="248"/>
      <c r="AF69" s="248"/>
      <c r="AG69" s="201" t="s">
        <v>99</v>
      </c>
      <c r="AH69" s="239" t="s">
        <v>99</v>
      </c>
      <c r="AI69" s="9" t="str">
        <f t="shared" si="195"/>
        <v>✓</v>
      </c>
      <c r="AJ69" s="238" cm="1">
        <f t="array" ref="AJ69">IF(OR($I69="",$N69="")," ",_xlfn.IFS($AH69=""," ",$AG69=""," ",AO69=""," ",AO69=" "," ",AND($AH69&lt;&gt;"",$AH69&lt;&gt;" ",$AG69&lt;&gt;"",$AG69&lt;&gt;" ",AO69&lt;&gt;"",AO69&lt;&gt;" "),IF($AH69=$AG69,SUM(AO69,IF(OR(AN69="",AN69=" ",AM69="Included"),0,AN69)),VLOOKUP(_xlfn.CONCAT($AG69,"/",$AH69),Currencies!$C$73:$D$955,2,FALSE)*SUM(AO69,IF(OR(AN69="",AN69=" ",AM69="Included"),0,AN69)))))</f>
        <v>165</v>
      </c>
      <c r="AK69" s="238"/>
      <c r="AL69" s="262"/>
      <c r="AM69" s="331" t="s">
        <v>2552</v>
      </c>
      <c r="AN69" s="333" t="s">
        <v>98</v>
      </c>
      <c r="AO69" s="332">
        <v>165</v>
      </c>
      <c r="AP69" s="25" t="str">
        <f>IFERROR(IF(OR($I69="",$N69=""),"",'Units of measurement'!$A$2),"")</f>
        <v>/container</v>
      </c>
      <c r="AQ69" s="253"/>
      <c r="AR69" s="253"/>
      <c r="AS69" s="17" t="s">
        <v>1267</v>
      </c>
      <c r="AT69" s="170"/>
      <c r="AU69" s="170"/>
      <c r="AV69" s="170" t="s">
        <v>2900</v>
      </c>
      <c r="AW69" s="201" t="s">
        <v>99</v>
      </c>
      <c r="AX69" s="239" t="s">
        <v>99</v>
      </c>
      <c r="AY69" s="9" t="str">
        <f t="shared" si="196"/>
        <v>⚠</v>
      </c>
      <c r="AZ69" s="238" t="str" cm="1">
        <f t="array" ref="AZ69">IF(OR($I69="",$N69="")," ",_xlfn.IFS($AX69=""," ",$AW69=""," ",BC69=""," ",BC69=" "," ",AND($AX69&lt;&gt;"",$AX69&lt;&gt;" ",$AW69&lt;&gt;"",$AW69&lt;&gt;" ",BC69&lt;&gt;"",BC69&lt;&gt;" "),IF($AX69=$AW69,BC69,BC69/VLOOKUP(_xlfn.CONCAT($AX69,"/",$AW69),Currencies!$C$73:$D$955,2,FALSE))))</f>
        <v xml:space="preserve"> </v>
      </c>
      <c r="BA69" s="238"/>
      <c r="BB69" s="238"/>
      <c r="BC69" s="8" t="s">
        <v>98</v>
      </c>
      <c r="BD69" s="25" t="str">
        <f>IFERROR(IF(OR($I69="",$N69=""),"",'Units of measurement'!$A$2),"")</f>
        <v>/container</v>
      </c>
      <c r="BE69" s="9" t="str">
        <f t="shared" si="197"/>
        <v>⚠</v>
      </c>
      <c r="BF69" s="238" t="str" cm="1">
        <f t="array" ref="BF69">IF(OR($I69="",$N69="")," ",_xlfn.IFS($AX69=""," ",$AW69=""," ",BI69=""," ",BI69=" "," ",AND($AX69&lt;&gt;"",$AX69&lt;&gt;" ",$AW69&lt;&gt;"",$AW69&lt;&gt;" ",BI69&lt;&gt;"",BI69&lt;&gt;" "),IF($AX69=$AW69,BI69,BI69/VLOOKUP(_xlfn.CONCAT($AX69,"/",$AW69),Currencies!$C$73:$D$955,2,FALSE))))</f>
        <v xml:space="preserve"> </v>
      </c>
      <c r="BG69" s="238"/>
      <c r="BH69" s="238"/>
      <c r="BI69" s="8" t="s">
        <v>98</v>
      </c>
      <c r="BJ69" s="25" t="str">
        <f>IFERROR(IF(OR($I69="",$N69=""),"",'Units of measurement'!$A$2),"")</f>
        <v>/container</v>
      </c>
      <c r="BK69" s="9" t="str">
        <f t="shared" si="198"/>
        <v>⚠</v>
      </c>
      <c r="BL69" s="238" t="str" cm="1">
        <f t="array" ref="BL69">IF(OR($I69="",$N69="")," ",_xlfn.IFS($AX69=""," ",$AW69=""," ",BO69=""," ",BO69=" "," ",AND($AX69&lt;&gt;"",$AX69&lt;&gt;" ",$AW69&lt;&gt;"",$AW69&lt;&gt;" ",BO69&lt;&gt;"",BO69&lt;&gt;" "),IF($AX69=$AW69,BO69,BO69/VLOOKUP(_xlfn.CONCAT($AX69,"/",$AW69),Currencies!$C$73:$D$955,2,FALSE))))</f>
        <v xml:space="preserve"> </v>
      </c>
      <c r="BM69" s="238"/>
      <c r="BN69" s="238"/>
      <c r="BO69" s="8" t="s">
        <v>98</v>
      </c>
      <c r="BP69" s="25" t="str">
        <f>IFERROR(IF(OR($I69="",$N69=""),"",'Units of measurement'!$A$2),"")</f>
        <v>/container</v>
      </c>
      <c r="BQ69" s="9" t="str">
        <f t="shared" si="199"/>
        <v>✓</v>
      </c>
      <c r="BR69" s="238" cm="1">
        <f t="array" ref="BR69">IF(OR($I69="",$N69="")," ",_xlfn.IFS($AX69=""," ",$AW69=""," ",BU69=""," ",BU69=" "," ",AND($AX69&lt;&gt;"",$AX69&lt;&gt;" ",$AW69&lt;&gt;"",$AW69&lt;&gt;" ",BU69&lt;&gt;"",BU69&lt;&gt;" "),IF($AX69=$AW69,BU69,BU69/VLOOKUP(_xlfn.CONCAT($AX69,"/",$AW69),Currencies!$C$73:$D$955,2,FALSE))))</f>
        <v>35</v>
      </c>
      <c r="BS69" s="238"/>
      <c r="BT69" s="238"/>
      <c r="BU69" s="8">
        <v>35</v>
      </c>
      <c r="BV69" s="25" t="str">
        <f>IFERROR(IF(OR($I69="",$N69=""),"",'Units of measurement'!$A$2),"")</f>
        <v>/container</v>
      </c>
      <c r="BW69" s="9" t="str">
        <f t="shared" si="200"/>
        <v>⚠</v>
      </c>
      <c r="BX69" s="238" t="str" cm="1">
        <f t="array" ref="BX69">IF(OR($I69="",$N69="")," ",_xlfn.IFS($AX69=""," ",$AW69=""," ",CA69=""," ",CA69=" "," ",AND($AX69&lt;&gt;"",$AX69&lt;&gt;" ",$AW69&lt;&gt;"",$AW69&lt;&gt;" ",CA69&lt;&gt;"",CA69&lt;&gt;" "),IF($AX69=$AW69,CA69,CA69/VLOOKUP(_xlfn.CONCAT($AX69,"/",$AW69),Currencies!$C$73:$D$955,2,FALSE))))</f>
        <v xml:space="preserve"> </v>
      </c>
      <c r="BY69" s="238"/>
      <c r="BZ69" s="238"/>
      <c r="CA69" s="8" t="s">
        <v>98</v>
      </c>
      <c r="CB69" s="25" t="str">
        <f>IFERROR(IF(OR($I69="",$N69=""),"",'Units of measurement'!$A$2),"")</f>
        <v>/container</v>
      </c>
      <c r="CC69" s="9" t="str">
        <f t="shared" si="201"/>
        <v>✓</v>
      </c>
      <c r="CD69" s="238" cm="1">
        <f t="array" ref="CD69">IF(OR($I69="",$N69="")," ",_xlfn.IFS($AX69=""," ",$AW69=""," ",CG69=""," ",CG69=" "," ",AND($AX69&lt;&gt;"",$AX69&lt;&gt;" ",$AW69&lt;&gt;"",$AW69&lt;&gt;" ",CG69&lt;&gt;"",CG69&lt;&gt;" "),IF($AX69=$AW69,CG69,CG69/VLOOKUP(_xlfn.CONCAT($AX69,"/",$AW69),Currencies!$C$73:$D$955,2,FALSE))))</f>
        <v>35</v>
      </c>
      <c r="CE69" s="238"/>
      <c r="CF69" s="238"/>
      <c r="CG69" s="8">
        <v>35</v>
      </c>
      <c r="CH69" s="25" t="str">
        <f>IFERROR(IF(OR($I69="",$N69=""),"",'Units of measurement'!$A$2),"")</f>
        <v>/container</v>
      </c>
      <c r="CI69" s="9" t="str">
        <f t="shared" si="202"/>
        <v>⚠</v>
      </c>
      <c r="CJ69" s="238" t="str" cm="1">
        <f t="array" ref="CJ69">IF(OR($I69="",$N69="")," ",_xlfn.IFS($AX69=""," ",$AW69=""," ",CM69=""," ",CM69=" "," ",AND($AX69&lt;&gt;"",$AX69&lt;&gt;" ",$AW69&lt;&gt;"",$AW69&lt;&gt;" ",CM69&lt;&gt;"",CM69&lt;&gt;" "),IF($AX69=$AW69,CM69,CM69/VLOOKUP(_xlfn.CONCAT($AX69,"/",$AW69),Currencies!$C$73:$D$955,2,FALSE))))</f>
        <v xml:space="preserve"> </v>
      </c>
      <c r="CK69" s="238"/>
      <c r="CL69" s="238"/>
      <c r="CM69" s="8" t="s">
        <v>98</v>
      </c>
      <c r="CN69" s="25" t="str">
        <f>IFERROR(IF(OR($I69="",$N69=""),"",'Units of measurement'!$A$2),"")</f>
        <v>/container</v>
      </c>
      <c r="CO69" s="253"/>
      <c r="CP69" s="253"/>
      <c r="CQ69" s="194"/>
      <c r="CR69" s="9" t="str">
        <f t="shared" si="203"/>
        <v>⚠</v>
      </c>
      <c r="CS69" s="238" t="str" cm="1">
        <f t="array" ref="CS69">IF(OR($I69="",$N69="")," ",_xlfn.IFS($AX69=""," ",$AW69=""," ",CV69=""," ",CV69=" "," ",AND($AX69&lt;&gt;"",$AX69&lt;&gt;" ",$AW69&lt;&gt;"",$AW69&lt;&gt;" ",CV69&lt;&gt;"",CV69&lt;&gt;" "),IF($AX69=$AW69,CV69,CV69/VLOOKUP(_xlfn.CONCAT($AX69,"/",$AW69),Currencies!$C$73:$D$955,2,FALSE))))</f>
        <v xml:space="preserve"> </v>
      </c>
      <c r="CT69" s="238"/>
      <c r="CU69" s="238"/>
      <c r="CV69" s="8" t="s">
        <v>98</v>
      </c>
      <c r="CW69" s="25" t="str">
        <f>IFERROR(IF(OR($I69="",$N69=""),"",'Units of measurement'!$A$2),"")</f>
        <v>/container</v>
      </c>
      <c r="CX69" s="11" t="str">
        <f t="shared" si="204"/>
        <v>⚠</v>
      </c>
      <c r="CY69" s="254"/>
      <c r="CZ69" s="254"/>
      <c r="DA69" s="10" t="s">
        <v>98</v>
      </c>
      <c r="DB69" s="9" t="str">
        <f t="shared" si="205"/>
        <v/>
      </c>
      <c r="DC69" s="252"/>
      <c r="DD69" s="252"/>
      <c r="DE69" s="8" t="s">
        <v>98</v>
      </c>
      <c r="DF69" s="256"/>
      <c r="DG69" s="256"/>
      <c r="DH69" s="164"/>
      <c r="DI69" s="257"/>
      <c r="DJ69" s="257"/>
      <c r="DK69" s="17"/>
      <c r="DL69" s="9" t="str">
        <f t="shared" si="206"/>
        <v/>
      </c>
      <c r="DM69" s="252"/>
      <c r="DN69" s="252"/>
      <c r="DO69" s="8" t="s">
        <v>98</v>
      </c>
      <c r="DP69" s="256"/>
      <c r="DQ69" s="256"/>
      <c r="DR69" s="164"/>
      <c r="DS69" s="257"/>
      <c r="DT69" s="257"/>
      <c r="DU69" s="17"/>
      <c r="DV69" s="201" t="str">
        <f t="shared" si="207"/>
        <v>USD</v>
      </c>
      <c r="DW69" s="239" t="s">
        <v>99</v>
      </c>
      <c r="DX69" s="11" t="str">
        <f t="shared" si="216"/>
        <v>⚠</v>
      </c>
      <c r="DY69" s="254"/>
      <c r="DZ69" s="254"/>
      <c r="EA69" s="15"/>
      <c r="EB69" s="11" t="str">
        <f t="shared" si="217"/>
        <v>⚠</v>
      </c>
      <c r="EC69" s="254"/>
      <c r="ED69" s="254"/>
      <c r="EE69" s="16"/>
      <c r="EF69" s="9" t="str">
        <f t="shared" si="218"/>
        <v>⚠</v>
      </c>
      <c r="EG69" s="252"/>
      <c r="EH69" s="252"/>
      <c r="EI69" s="33"/>
      <c r="EJ69" s="33"/>
      <c r="EK69" s="33"/>
      <c r="EL69" s="33"/>
      <c r="EM69" s="14"/>
      <c r="EN69" s="14"/>
      <c r="EO69" s="35"/>
      <c r="EP69" s="11" t="str">
        <f t="shared" si="219"/>
        <v>⚠</v>
      </c>
      <c r="EQ69" s="254"/>
      <c r="ER69" s="254"/>
      <c r="ES69" s="12" t="s">
        <v>98</v>
      </c>
      <c r="ET69" s="199">
        <v>14</v>
      </c>
      <c r="EU69" s="9" t="str">
        <f t="shared" si="220"/>
        <v>⚠</v>
      </c>
      <c r="EV69" s="259"/>
      <c r="EW69" s="259"/>
      <c r="EX69" s="166" t="s">
        <v>98</v>
      </c>
      <c r="EY69" s="9" t="str">
        <f t="shared" si="221"/>
        <v>⚠</v>
      </c>
      <c r="EZ69" s="254"/>
      <c r="FA69" s="254"/>
      <c r="FB69" s="23"/>
      <c r="FC69" s="260"/>
      <c r="FD69" s="260"/>
      <c r="FE69" s="29"/>
      <c r="FF69" s="29"/>
      <c r="FG69" s="29"/>
      <c r="FH69" s="29"/>
      <c r="FI69" s="200" t="s">
        <v>100</v>
      </c>
      <c r="FJ69" s="9" t="str">
        <f t="shared" si="222"/>
        <v>⚠</v>
      </c>
      <c r="FK69" s="259"/>
      <c r="FL69" s="259"/>
      <c r="FM69" s="12" t="s">
        <v>98</v>
      </c>
      <c r="FN69" s="26" t="s">
        <v>98</v>
      </c>
      <c r="FO69" s="28" t="s">
        <v>98</v>
      </c>
      <c r="FP69" s="339" t="s">
        <v>98</v>
      </c>
      <c r="FQ69" s="339" t="s">
        <v>98</v>
      </c>
      <c r="FR69" s="9" t="str">
        <f t="shared" si="97"/>
        <v>⚠</v>
      </c>
      <c r="FS69" s="238" t="str" cm="1">
        <f t="array" ref="FS69">IF(OR($I69="",$N69="")," ",_xlfn.IFS($DW69=""," ",$DV69=""," ",FV69=""," ",FV69=" "," ",AND($DW69&lt;&gt;"",$DW69&lt;&gt;" ",$DV69&lt;&gt;"",$DV69&lt;&gt;" ",FV69&lt;&gt;"",FV69&lt;&gt;" "),IF($DW69=$DV69,FV69,FV69/VLOOKUP(_xlfn.CONCAT($DW69,"/",$DV69),Currencies!$C$73:$D$955,2,FALSE))))</f>
        <v xml:space="preserve"> </v>
      </c>
      <c r="FT69" s="238"/>
      <c r="FU69" s="238"/>
      <c r="FV69" s="8" t="s">
        <v>98</v>
      </c>
      <c r="FW69" s="25" t="s">
        <v>2549</v>
      </c>
      <c r="FX69" s="9" t="str">
        <f t="shared" si="223"/>
        <v>⚠</v>
      </c>
      <c r="FY69" s="259"/>
      <c r="FZ69" s="259"/>
      <c r="GA69" s="12" t="s">
        <v>98</v>
      </c>
      <c r="GB69" s="26" t="s">
        <v>98</v>
      </c>
      <c r="GC69" s="28" t="s">
        <v>98</v>
      </c>
      <c r="GD69" s="339" t="s">
        <v>98</v>
      </c>
      <c r="GE69" s="339" t="s">
        <v>98</v>
      </c>
      <c r="GF69" s="9" t="str">
        <f t="shared" si="103"/>
        <v>⚠</v>
      </c>
      <c r="GG69" s="238" t="str" cm="1">
        <f t="array" ref="GG69">IF(OR($I69="",$N69="")," ",_xlfn.IFS($DW69=""," ",$DV69=""," ",GJ69=""," ",GJ69=" "," ",AND($DW69&lt;&gt;"",$DW69&lt;&gt;" ",$DV69&lt;&gt;"",$DV69&lt;&gt;" ",GJ69&lt;&gt;"",GJ69&lt;&gt;" "),IF($DW69=$DV69,GJ69,GJ69/VLOOKUP(_xlfn.CONCAT($DW69,"/",$DV69),Currencies!$C$73:$D$955,2,FALSE))))</f>
        <v xml:space="preserve"> </v>
      </c>
      <c r="GH69" s="238"/>
      <c r="GI69" s="238"/>
      <c r="GJ69" s="8" t="s">
        <v>98</v>
      </c>
      <c r="GK69" s="25" t="s">
        <v>2549</v>
      </c>
      <c r="GL69" s="11" t="str">
        <f t="shared" si="224"/>
        <v>⚠</v>
      </c>
      <c r="GM69" s="238" t="str" cm="1">
        <f t="array" ref="GM69">IF(OR($I69="",$N69="")," ",_xlfn.IFS($DW69=""," ",$DV69=""," ",GP69=""," ",GP69=" "," ",AND($DW69&lt;&gt;"",$DW69&lt;&gt;" ",$DV69&lt;&gt;"",$DV69&lt;&gt;" ",GP69&lt;&gt;"",GP69&lt;&gt;" "),IF($DW69=$DV69,GP69,GP69/VLOOKUP(_xlfn.CONCAT($DW69,"/",$DV69),Currencies!$C$73:$D$955,2,FALSE))))</f>
        <v xml:space="preserve"> </v>
      </c>
      <c r="GN69" s="238"/>
      <c r="GO69" s="238"/>
      <c r="GP69" s="8" t="s">
        <v>98</v>
      </c>
      <c r="GQ69" s="25" t="str">
        <f>IFERROR(IF(OR($I69="",$N69=""),"",'Units of measurement'!$A$2),"")</f>
        <v>/container</v>
      </c>
      <c r="GR69" s="253"/>
      <c r="GS69" s="253"/>
      <c r="GT69" s="31" t="s">
        <v>98</v>
      </c>
      <c r="GU69" s="261"/>
      <c r="GV69" s="261"/>
      <c r="GW69" s="32" t="s">
        <v>98</v>
      </c>
      <c r="GX69" s="11" t="str">
        <f t="shared" si="225"/>
        <v>⚠</v>
      </c>
      <c r="GY69" s="238" t="str" cm="1">
        <f t="array" ref="GY69">IF(OR($I69="",$N69="")," ",_xlfn.IFS($DW69=""," ",$DV69=""," ",HE69=""," ",HE69=" "," ",AND($DW69&lt;&gt;"",$DW69&lt;&gt;" ",$DV69&lt;&gt;"",$DV69&lt;&gt;" ",HE69&lt;&gt;"",HE69&lt;&gt;" "),IF($DW69=$DV69,HE69,HE69/VLOOKUP(_xlfn.CONCAT($DW69,"/",$DV69),Currencies!$C$73:$D$955,2,FALSE))))</f>
        <v xml:space="preserve"> </v>
      </c>
      <c r="GZ69" s="262"/>
      <c r="HA69" s="262"/>
      <c r="HB69" s="15"/>
      <c r="HC69" s="15"/>
      <c r="HD69" s="15"/>
      <c r="HE69" s="8" t="s">
        <v>98</v>
      </c>
      <c r="HF69" s="255"/>
      <c r="HG69" s="255"/>
      <c r="HH69" s="25" t="str">
        <f>IFERROR(IF(OR($I69="",$N69=""),"",'Units of measurement'!$A$2),"")</f>
        <v>/container</v>
      </c>
      <c r="HI69" s="253"/>
      <c r="HJ69" s="253"/>
      <c r="HK69" s="31" t="str">
        <f t="shared" si="208"/>
        <v xml:space="preserve"> </v>
      </c>
      <c r="HL69" s="261"/>
      <c r="HM69" s="261"/>
      <c r="HN69" s="32" t="str">
        <f t="shared" si="209"/>
        <v xml:space="preserve"> </v>
      </c>
      <c r="HO69" s="11" t="str">
        <f t="shared" si="226"/>
        <v>⚠</v>
      </c>
      <c r="HP69" s="238" t="str" cm="1">
        <f t="array" ref="HP69">IF(OR($I69="",$N69="")," ",_xlfn.IFS($DW69=""," ",$DV69=""," ",HV69=""," ",HV69=" "," ",AND($DW69&lt;&gt;"",$DW69&lt;&gt;" ",$DV69&lt;&gt;"",$DV69&lt;&gt;" ",HV69&lt;&gt;"",HV69&lt;&gt;" "),IF($DW69=$DV69,HV69,HV69/VLOOKUP(_xlfn.CONCAT($DW69,"/",$DV69),Currencies!$C$73:$D$955,2,FALSE))))</f>
        <v xml:space="preserve"> </v>
      </c>
      <c r="HQ69" s="262"/>
      <c r="HR69" s="262"/>
      <c r="HS69" s="15"/>
      <c r="HT69" s="15"/>
      <c r="HU69" s="15"/>
      <c r="HV69" s="8" t="s">
        <v>98</v>
      </c>
      <c r="HW69" s="255"/>
      <c r="HX69" s="255"/>
      <c r="HY69" s="25" t="str">
        <f>IFERROR(IF(OR($I69="",$N69=""),"",'Units of measurement'!$A$2),"")</f>
        <v>/container</v>
      </c>
      <c r="HZ69" s="253"/>
      <c r="IA69" s="253"/>
      <c r="IB69" s="31" t="str">
        <f t="shared" si="210"/>
        <v xml:space="preserve"> </v>
      </c>
      <c r="IC69" s="261"/>
      <c r="ID69" s="261"/>
      <c r="IE69" s="32" t="str">
        <f t="shared" si="211"/>
        <v xml:space="preserve"> </v>
      </c>
      <c r="IF69" s="9" t="str">
        <f t="shared" si="212"/>
        <v/>
      </c>
      <c r="IG69" s="252"/>
      <c r="IH69" s="252"/>
      <c r="II69" s="8" t="s">
        <v>98</v>
      </c>
      <c r="IJ69" s="256"/>
      <c r="IK69" s="256"/>
      <c r="IL69" s="164"/>
      <c r="IM69" s="257"/>
      <c r="IN69" s="257"/>
      <c r="IO69" s="17"/>
      <c r="IP69" s="9" t="str">
        <f t="shared" si="213"/>
        <v/>
      </c>
      <c r="IQ69" s="252"/>
      <c r="IR69" s="252"/>
      <c r="IS69" s="8" t="s">
        <v>98</v>
      </c>
      <c r="IT69" s="256"/>
      <c r="IU69" s="256"/>
      <c r="IV69" s="164"/>
      <c r="IW69" s="257"/>
      <c r="IX69" s="257"/>
      <c r="IY69" s="19"/>
      <c r="IZ69" s="201" t="s">
        <v>621</v>
      </c>
      <c r="JA69" s="239" t="s">
        <v>99</v>
      </c>
      <c r="JB69" s="9" t="str">
        <f t="shared" si="227"/>
        <v>⚠</v>
      </c>
      <c r="JC69" s="238" t="str" cm="1">
        <f t="array" ref="JC69">IF(OR($I69="",$N69="")," ",_xlfn.IFS($JA69=""," ",$IZ69=""," ",JF69=""," ",JF69=" "," ",AND($JA69&lt;&gt;"",$JA69&lt;&gt;" ",$IZ69&lt;&gt;"",$IZ69&lt;&gt;" ",JF69&lt;&gt;"",JF69&lt;&gt;" "),IF($JA69=$IZ69,JF69,JF69/VLOOKUP(_xlfn.CONCAT($JA69,"/",$IZ69),Currencies!$C$73:$D$955,2,FALSE))))</f>
        <v xml:space="preserve"> </v>
      </c>
      <c r="JD69" s="238"/>
      <c r="JE69" s="238"/>
      <c r="JF69" s="8" t="s">
        <v>98</v>
      </c>
      <c r="JG69" s="25" t="str">
        <f>IFERROR(IF(OR($I69="",$N69=""),"",'Units of measurement'!$A$2),"")</f>
        <v>/container</v>
      </c>
      <c r="JH69" s="9" t="s">
        <v>2517</v>
      </c>
      <c r="JI69" s="238" t="str" cm="1">
        <f t="array" ref="JI69">IF(OR($I69="",$N69="")," ",_xlfn.IFS($JA69=""," ",$IZ69=""," ",JL69=""," ",JL69=" "," ",AND($JA69&lt;&gt;"",$JA69&lt;&gt;" ",$IZ69&lt;&gt;"",$IZ69&lt;&gt;" ",JL69&lt;&gt;"",JL69&lt;&gt;" "),IF($JA69=$IZ69,JL69,JL69/VLOOKUP(_xlfn.CONCAT($JA69,"/",$IZ69),Currencies!$C$73:$D$955,2,FALSE))))</f>
        <v xml:space="preserve"> </v>
      </c>
      <c r="JJ69" s="238"/>
      <c r="JK69" s="238"/>
      <c r="JL69" s="372" t="s">
        <v>98</v>
      </c>
      <c r="JM69" s="25" t="str">
        <f>IFERROR(IF(OR($I69="",$N69=""),"",'Units of measurement'!$A$2),"")</f>
        <v>/container</v>
      </c>
      <c r="JN69" s="9" t="s">
        <v>2517</v>
      </c>
      <c r="JO69" s="238" t="str" cm="1">
        <f t="array" ref="JO69">IF(OR($I69="",$N69="")," ",_xlfn.IFS($JA69=""," ",$IZ69=""," ",JR69=""," ",JR69=" "," ",AND($JA69&lt;&gt;"",$JA69&lt;&gt;" ",$IZ69&lt;&gt;"",$IZ69&lt;&gt;" ",JR69&lt;&gt;"",JR69&lt;&gt;" "),IF($JA69=$IZ69,JR69,JR69/VLOOKUP(_xlfn.CONCAT($JA69,"/",$IZ69),Currencies!$C$73:$D$955,2,FALSE))))</f>
        <v xml:space="preserve"> </v>
      </c>
      <c r="JP69" s="238"/>
      <c r="JQ69" s="238"/>
      <c r="JR69" s="372" t="s">
        <v>98</v>
      </c>
      <c r="JS69" s="25" t="str">
        <f>IFERROR(IF(OR($I69="",$N69=""),"",'Units of measurement'!$A$2),"")</f>
        <v>/container</v>
      </c>
      <c r="JT69" s="9" t="s">
        <v>2517</v>
      </c>
      <c r="JU69" s="238" t="str" cm="1">
        <f t="array" ref="JU69">IF(OR($I69="",$N69="")," ",_xlfn.IFS($JA69=""," ",$IZ69=""," ",JX69=""," ",JX69=" "," ",AND($JA69&lt;&gt;"",$JA69&lt;&gt;" ",$IZ69&lt;&gt;"",$IZ69&lt;&gt;" ",JX69&lt;&gt;"",JX69&lt;&gt;" "),IF($JA69=$IZ69,JX69,JX69/VLOOKUP(_xlfn.CONCAT($JA69,"/",$IZ69),Currencies!$C$73:$D$955,2,FALSE))))</f>
        <v xml:space="preserve"> </v>
      </c>
      <c r="JV69" s="238"/>
      <c r="JW69" s="238"/>
      <c r="JX69" s="372" t="s">
        <v>98</v>
      </c>
      <c r="JY69" s="25" t="str">
        <f>IFERROR(IF(OR($I69="",$N69=""),"",'Units of measurement'!$A$2),"")</f>
        <v>/container</v>
      </c>
      <c r="JZ69" s="9" t="s">
        <v>2517</v>
      </c>
      <c r="KA69" s="238" t="str" cm="1">
        <f t="array" ref="KA69">IF(OR($I69="",$N69="")," ",_xlfn.IFS($JA69=""," ",$IZ69=""," ",KD69=""," ",KD69=" "," ",AND($JA69&lt;&gt;"",$JA69&lt;&gt;" ",$IZ69&lt;&gt;"",$IZ69&lt;&gt;" ",KD69&lt;&gt;"",KD69&lt;&gt;" "),IF($JA69=$IZ69,KD69,KD69/VLOOKUP(_xlfn.CONCAT($JA69,"/",$IZ69),Currencies!$C$73:$D$955,2,FALSE))))</f>
        <v xml:space="preserve"> </v>
      </c>
      <c r="KB69" s="238"/>
      <c r="KC69" s="238"/>
      <c r="KD69" s="372" t="s">
        <v>98</v>
      </c>
      <c r="KE69" s="25" t="str">
        <f>IFERROR(IF(OR($I69="",$N69=""),"",'Units of measurement'!$A$2),"")</f>
        <v>/container</v>
      </c>
      <c r="KF69" s="11" t="s">
        <v>2517</v>
      </c>
      <c r="KG69" s="254"/>
      <c r="KH69" s="254"/>
      <c r="KI69" s="378" t="s">
        <v>98</v>
      </c>
      <c r="KJ69" s="9" t="str">
        <f t="shared" si="214"/>
        <v/>
      </c>
      <c r="KK69" s="252"/>
      <c r="KL69" s="252"/>
      <c r="KM69" s="8" t="s">
        <v>98</v>
      </c>
      <c r="KN69" s="256"/>
      <c r="KO69" s="256"/>
      <c r="KP69" s="164"/>
      <c r="KQ69" s="257"/>
      <c r="KR69" s="257"/>
      <c r="KS69" s="17"/>
      <c r="KT69" s="9" t="str">
        <f t="shared" si="215"/>
        <v/>
      </c>
      <c r="KU69" s="252"/>
      <c r="KV69" s="252"/>
      <c r="KW69" s="8" t="s">
        <v>98</v>
      </c>
      <c r="KX69" s="256"/>
      <c r="KY69" s="256"/>
      <c r="KZ69" s="164"/>
      <c r="LA69" s="257"/>
      <c r="LB69" s="257"/>
      <c r="LC69" s="19"/>
      <c r="LD69" s="201" t="s">
        <v>621</v>
      </c>
      <c r="LE69" s="239" t="s">
        <v>99</v>
      </c>
      <c r="LF69" s="9" t="s">
        <v>2517</v>
      </c>
      <c r="LG69" s="238" t="str" cm="1">
        <f t="array" ref="LG69">IF(OR($I69="",$N69="")," ",_xlfn.IFS($AH69=""," ",$AG69=""," ",LL69=""," ",LL69=" "," ",AND($AH69&lt;&gt;"",$AH69&lt;&gt;" ",$AG69&lt;&gt;"",$AG69&lt;&gt;" ",LL69&lt;&gt;"",LL69&lt;&gt;" "),IF($AH69=$AG69,SUM(LL69,IF(OR(LK69="",LK69=" ",LJ69="Included"),0,LK69)),SUM(LL69,IF(OR(LK69="",LK69=" ",LJ69="Included"),0,LK69))/VLOOKUP(_xlfn.CONCAT($AH69,"/",$AG69),Currencies!$C$73:$D$955,2,FALSE))))</f>
        <v xml:space="preserve"> </v>
      </c>
      <c r="LH69" s="238"/>
      <c r="LI69" s="262"/>
      <c r="LJ69" s="379"/>
      <c r="LK69" s="333" t="s">
        <v>98</v>
      </c>
      <c r="LL69" s="380" t="s">
        <v>98</v>
      </c>
      <c r="LM69" s="25" t="str">
        <f>IFERROR(IF(OR($I69="",$N69=""),"",'Units of measurement'!$A$2),"")</f>
        <v>/container</v>
      </c>
      <c r="LN69" s="253"/>
      <c r="LO69" s="253"/>
      <c r="LP69" s="376"/>
      <c r="LQ69" s="170"/>
      <c r="LR69" s="170"/>
      <c r="LS69" s="381" t="s">
        <v>98</v>
      </c>
    </row>
    <row r="70" spans="1:331" ht="15" hidden="1" customHeight="1" x14ac:dyDescent="0.2">
      <c r="A70" s="46">
        <v>1654</v>
      </c>
      <c r="B70" s="250">
        <f>ROW()</f>
        <v>70</v>
      </c>
      <c r="C70" s="41" t="s">
        <v>2542</v>
      </c>
      <c r="D70" s="41" t="s">
        <v>2542</v>
      </c>
      <c r="E70" s="48" t="s">
        <v>2525</v>
      </c>
      <c r="F70" s="55" t="s">
        <v>2286</v>
      </c>
      <c r="G70" s="42" t="s">
        <v>2508</v>
      </c>
      <c r="H70" s="43" t="s">
        <v>2514</v>
      </c>
      <c r="I70" s="353" t="s">
        <v>1057</v>
      </c>
      <c r="J70" s="357" t="s">
        <v>3019</v>
      </c>
      <c r="K70" s="47" t="s">
        <v>2297</v>
      </c>
      <c r="L70" s="48" t="s">
        <v>2325</v>
      </c>
      <c r="M70" s="49" t="s">
        <v>2516</v>
      </c>
      <c r="N70" s="356" t="s">
        <v>793</v>
      </c>
      <c r="O70" s="50" t="s">
        <v>2471</v>
      </c>
      <c r="P70" s="47" t="s">
        <v>2367</v>
      </c>
      <c r="Q70" s="48" t="s">
        <v>2425</v>
      </c>
      <c r="R70" s="51" t="s">
        <v>95</v>
      </c>
      <c r="S70" s="52">
        <v>2</v>
      </c>
      <c r="T70" s="53">
        <f>IFERROR(IF(OR(R70="",S70=""),"",('FCL (No min.)'!S70*VLOOKUP('FCL (No min.)'!R70,containertype_table[#All],2,FALSE))),"")</f>
        <v>2</v>
      </c>
      <c r="U70" s="56">
        <v>15000</v>
      </c>
      <c r="V70" s="55" t="s">
        <v>2497</v>
      </c>
      <c r="W70" s="248" t="s">
        <v>104</v>
      </c>
      <c r="X70" s="337" t="s">
        <v>104</v>
      </c>
      <c r="Y70" s="248"/>
      <c r="Z70" s="248"/>
      <c r="AA70" s="248"/>
      <c r="AB70" s="248"/>
      <c r="AC70" s="248"/>
      <c r="AD70" s="248"/>
      <c r="AE70" s="248"/>
      <c r="AF70" s="248"/>
      <c r="AG70" s="201" t="s">
        <v>99</v>
      </c>
      <c r="AH70" s="239" t="s">
        <v>99</v>
      </c>
      <c r="AI70" s="9" t="str">
        <f t="shared" si="195"/>
        <v>✓</v>
      </c>
      <c r="AJ70" s="238" cm="1">
        <f t="array" ref="AJ70">IF(OR($I70="",$N70="")," ",_xlfn.IFS($AH70=""," ",$AG70=""," ",AO70=""," ",AO70=" "," ",AND($AH70&lt;&gt;"",$AH70&lt;&gt;" ",$AG70&lt;&gt;"",$AG70&lt;&gt;" ",AO70&lt;&gt;"",AO70&lt;&gt;" "),IF($AH70=$AG70,SUM(AO70,IF(OR(AN70="",AN70=" ",AM70="Included"),0,AN70)),VLOOKUP(_xlfn.CONCAT($AG70,"/",$AH70),Currencies!$C$73:$D$955,2,FALSE)*SUM(AO70,IF(OR(AN70="",AN70=" ",AM70="Included"),0,AN70)))))</f>
        <v>140</v>
      </c>
      <c r="AK70" s="238"/>
      <c r="AL70" s="262"/>
      <c r="AM70" s="331" t="s">
        <v>2552</v>
      </c>
      <c r="AN70" s="333" t="s">
        <v>98</v>
      </c>
      <c r="AO70" s="332">
        <v>140</v>
      </c>
      <c r="AP70" s="25" t="str">
        <f>IFERROR(IF(OR($I70="",$N70=""),"",'Units of measurement'!$A$2),"")</f>
        <v>/container</v>
      </c>
      <c r="AQ70" s="253"/>
      <c r="AR70" s="253"/>
      <c r="AS70" s="17" t="s">
        <v>1267</v>
      </c>
      <c r="AT70" s="170"/>
      <c r="AU70" s="170"/>
      <c r="AV70" s="170" t="s">
        <v>2900</v>
      </c>
      <c r="AW70" s="201" t="s">
        <v>99</v>
      </c>
      <c r="AX70" s="239" t="s">
        <v>99</v>
      </c>
      <c r="AY70" s="9" t="str">
        <f t="shared" si="196"/>
        <v>⚠</v>
      </c>
      <c r="AZ70" s="238" t="str" cm="1">
        <f t="array" ref="AZ70">IF(OR($I70="",$N70="")," ",_xlfn.IFS($AX70=""," ",$AW70=""," ",BC70=""," ",BC70=" "," ",AND($AX70&lt;&gt;"",$AX70&lt;&gt;" ",$AW70&lt;&gt;"",$AW70&lt;&gt;" ",BC70&lt;&gt;"",BC70&lt;&gt;" "),IF($AX70=$AW70,BC70,BC70/VLOOKUP(_xlfn.CONCAT($AX70,"/",$AW70),Currencies!$C$73:$D$955,2,FALSE))))</f>
        <v xml:space="preserve"> </v>
      </c>
      <c r="BA70" s="238"/>
      <c r="BB70" s="238"/>
      <c r="BC70" s="8" t="s">
        <v>98</v>
      </c>
      <c r="BD70" s="25" t="str">
        <f>IFERROR(IF(OR($I70="",$N70=""),"",'Units of measurement'!$A$2),"")</f>
        <v>/container</v>
      </c>
      <c r="BE70" s="9" t="str">
        <f t="shared" si="197"/>
        <v>⚠</v>
      </c>
      <c r="BF70" s="238" t="str" cm="1">
        <f t="array" ref="BF70">IF(OR($I70="",$N70="")," ",_xlfn.IFS($AX70=""," ",$AW70=""," ",BI70=""," ",BI70=" "," ",AND($AX70&lt;&gt;"",$AX70&lt;&gt;" ",$AW70&lt;&gt;"",$AW70&lt;&gt;" ",BI70&lt;&gt;"",BI70&lt;&gt;" "),IF($AX70=$AW70,BI70,BI70/VLOOKUP(_xlfn.CONCAT($AX70,"/",$AW70),Currencies!$C$73:$D$955,2,FALSE))))</f>
        <v xml:space="preserve"> </v>
      </c>
      <c r="BG70" s="238"/>
      <c r="BH70" s="238"/>
      <c r="BI70" s="8" t="s">
        <v>98</v>
      </c>
      <c r="BJ70" s="25" t="str">
        <f>IFERROR(IF(OR($I70="",$N70=""),"",'Units of measurement'!$A$2),"")</f>
        <v>/container</v>
      </c>
      <c r="BK70" s="9" t="str">
        <f t="shared" si="198"/>
        <v>⚠</v>
      </c>
      <c r="BL70" s="238" t="str" cm="1">
        <f t="array" ref="BL70">IF(OR($I70="",$N70="")," ",_xlfn.IFS($AX70=""," ",$AW70=""," ",BO70=""," ",BO70=" "," ",AND($AX70&lt;&gt;"",$AX70&lt;&gt;" ",$AW70&lt;&gt;"",$AW70&lt;&gt;" ",BO70&lt;&gt;"",BO70&lt;&gt;" "),IF($AX70=$AW70,BO70,BO70/VLOOKUP(_xlfn.CONCAT($AX70,"/",$AW70),Currencies!$C$73:$D$955,2,FALSE))))</f>
        <v xml:space="preserve"> </v>
      </c>
      <c r="BM70" s="238"/>
      <c r="BN70" s="238"/>
      <c r="BO70" s="8" t="s">
        <v>98</v>
      </c>
      <c r="BP70" s="25" t="str">
        <f>IFERROR(IF(OR($I70="",$N70=""),"",'Units of measurement'!$A$2),"")</f>
        <v>/container</v>
      </c>
      <c r="BQ70" s="9" t="str">
        <f t="shared" si="199"/>
        <v>✓</v>
      </c>
      <c r="BR70" s="238" cm="1">
        <f t="array" ref="BR70">IF(OR($I70="",$N70="")," ",_xlfn.IFS($AX70=""," ",$AW70=""," ",BU70=""," ",BU70=" "," ",AND($AX70&lt;&gt;"",$AX70&lt;&gt;" ",$AW70&lt;&gt;"",$AW70&lt;&gt;" ",BU70&lt;&gt;"",BU70&lt;&gt;" "),IF($AX70=$AW70,BU70,BU70/VLOOKUP(_xlfn.CONCAT($AX70,"/",$AW70),Currencies!$C$73:$D$955,2,FALSE))))</f>
        <v>35</v>
      </c>
      <c r="BS70" s="238"/>
      <c r="BT70" s="238"/>
      <c r="BU70" s="8">
        <v>35</v>
      </c>
      <c r="BV70" s="25" t="str">
        <f>IFERROR(IF(OR($I70="",$N70=""),"",'Units of measurement'!$A$2),"")</f>
        <v>/container</v>
      </c>
      <c r="BW70" s="9" t="str">
        <f t="shared" si="200"/>
        <v>⚠</v>
      </c>
      <c r="BX70" s="238" t="str" cm="1">
        <f t="array" ref="BX70">IF(OR($I70="",$N70="")," ",_xlfn.IFS($AX70=""," ",$AW70=""," ",CA70=""," ",CA70=" "," ",AND($AX70&lt;&gt;"",$AX70&lt;&gt;" ",$AW70&lt;&gt;"",$AW70&lt;&gt;" ",CA70&lt;&gt;"",CA70&lt;&gt;" "),IF($AX70=$AW70,CA70,CA70/VLOOKUP(_xlfn.CONCAT($AX70,"/",$AW70),Currencies!$C$73:$D$955,2,FALSE))))</f>
        <v xml:space="preserve"> </v>
      </c>
      <c r="BY70" s="238"/>
      <c r="BZ70" s="238"/>
      <c r="CA70" s="8" t="s">
        <v>98</v>
      </c>
      <c r="CB70" s="25" t="str">
        <f>IFERROR(IF(OR($I70="",$N70=""),"",'Units of measurement'!$A$2),"")</f>
        <v>/container</v>
      </c>
      <c r="CC70" s="9" t="str">
        <f t="shared" si="201"/>
        <v>✓</v>
      </c>
      <c r="CD70" s="238" cm="1">
        <f t="array" ref="CD70">IF(OR($I70="",$N70="")," ",_xlfn.IFS($AX70=""," ",$AW70=""," ",CG70=""," ",CG70=" "," ",AND($AX70&lt;&gt;"",$AX70&lt;&gt;" ",$AW70&lt;&gt;"",$AW70&lt;&gt;" ",CG70&lt;&gt;"",CG70&lt;&gt;" "),IF($AX70=$AW70,CG70,CG70/VLOOKUP(_xlfn.CONCAT($AX70,"/",$AW70),Currencies!$C$73:$D$955,2,FALSE))))</f>
        <v>35</v>
      </c>
      <c r="CE70" s="238"/>
      <c r="CF70" s="238"/>
      <c r="CG70" s="8">
        <v>35</v>
      </c>
      <c r="CH70" s="25" t="str">
        <f>IFERROR(IF(OR($I70="",$N70=""),"",'Units of measurement'!$A$2),"")</f>
        <v>/container</v>
      </c>
      <c r="CI70" s="9" t="str">
        <f t="shared" si="202"/>
        <v>⚠</v>
      </c>
      <c r="CJ70" s="238" t="str" cm="1">
        <f t="array" ref="CJ70">IF(OR($I70="",$N70="")," ",_xlfn.IFS($AX70=""," ",$AW70=""," ",CM70=""," ",CM70=" "," ",AND($AX70&lt;&gt;"",$AX70&lt;&gt;" ",$AW70&lt;&gt;"",$AW70&lt;&gt;" ",CM70&lt;&gt;"",CM70&lt;&gt;" "),IF($AX70=$AW70,CM70,CM70/VLOOKUP(_xlfn.CONCAT($AX70,"/",$AW70),Currencies!$C$73:$D$955,2,FALSE))))</f>
        <v xml:space="preserve"> </v>
      </c>
      <c r="CK70" s="238"/>
      <c r="CL70" s="238"/>
      <c r="CM70" s="8" t="s">
        <v>98</v>
      </c>
      <c r="CN70" s="25" t="str">
        <f>IFERROR(IF(OR($I70="",$N70=""),"",'Units of measurement'!$A$2),"")</f>
        <v>/container</v>
      </c>
      <c r="CO70" s="253"/>
      <c r="CP70" s="253"/>
      <c r="CQ70" s="194"/>
      <c r="CR70" s="9" t="str">
        <f t="shared" si="203"/>
        <v>⚠</v>
      </c>
      <c r="CS70" s="238" t="str" cm="1">
        <f t="array" ref="CS70">IF(OR($I70="",$N70="")," ",_xlfn.IFS($AX70=""," ",$AW70=""," ",CV70=""," ",CV70=" "," ",AND($AX70&lt;&gt;"",$AX70&lt;&gt;" ",$AW70&lt;&gt;"",$AW70&lt;&gt;" ",CV70&lt;&gt;"",CV70&lt;&gt;" "),IF($AX70=$AW70,CV70,CV70/VLOOKUP(_xlfn.CONCAT($AX70,"/",$AW70),Currencies!$C$73:$D$955,2,FALSE))))</f>
        <v xml:space="preserve"> </v>
      </c>
      <c r="CT70" s="238"/>
      <c r="CU70" s="238"/>
      <c r="CV70" s="8" t="s">
        <v>98</v>
      </c>
      <c r="CW70" s="25" t="str">
        <f>IFERROR(IF(OR($I70="",$N70=""),"",'Units of measurement'!$A$2),"")</f>
        <v>/container</v>
      </c>
      <c r="CX70" s="11" t="str">
        <f t="shared" si="204"/>
        <v>⚠</v>
      </c>
      <c r="CY70" s="254"/>
      <c r="CZ70" s="254"/>
      <c r="DA70" s="10" t="s">
        <v>98</v>
      </c>
      <c r="DB70" s="9" t="str">
        <f t="shared" si="205"/>
        <v/>
      </c>
      <c r="DC70" s="252"/>
      <c r="DD70" s="252"/>
      <c r="DE70" s="8" t="s">
        <v>98</v>
      </c>
      <c r="DF70" s="256"/>
      <c r="DG70" s="256"/>
      <c r="DH70" s="164"/>
      <c r="DI70" s="257"/>
      <c r="DJ70" s="257"/>
      <c r="DK70" s="17"/>
      <c r="DL70" s="9" t="str">
        <f t="shared" si="206"/>
        <v/>
      </c>
      <c r="DM70" s="252"/>
      <c r="DN70" s="252"/>
      <c r="DO70" s="8" t="s">
        <v>98</v>
      </c>
      <c r="DP70" s="256"/>
      <c r="DQ70" s="256"/>
      <c r="DR70" s="164"/>
      <c r="DS70" s="257"/>
      <c r="DT70" s="257"/>
      <c r="DU70" s="17"/>
      <c r="DV70" s="201" t="str">
        <f t="shared" si="207"/>
        <v>USD</v>
      </c>
      <c r="DW70" s="239" t="s">
        <v>99</v>
      </c>
      <c r="DX70" s="11" t="str">
        <f t="shared" si="216"/>
        <v>⚠</v>
      </c>
      <c r="DY70" s="254"/>
      <c r="DZ70" s="254"/>
      <c r="EA70" s="15"/>
      <c r="EB70" s="11" t="str">
        <f t="shared" si="217"/>
        <v>⚠</v>
      </c>
      <c r="EC70" s="254"/>
      <c r="ED70" s="254"/>
      <c r="EE70" s="16"/>
      <c r="EF70" s="9" t="str">
        <f t="shared" si="218"/>
        <v>⚠</v>
      </c>
      <c r="EG70" s="252"/>
      <c r="EH70" s="252"/>
      <c r="EI70" s="33"/>
      <c r="EJ70" s="33"/>
      <c r="EK70" s="33"/>
      <c r="EL70" s="33"/>
      <c r="EM70" s="14"/>
      <c r="EN70" s="14"/>
      <c r="EO70" s="35"/>
      <c r="EP70" s="11" t="str">
        <f t="shared" si="219"/>
        <v>⚠</v>
      </c>
      <c r="EQ70" s="254"/>
      <c r="ER70" s="254"/>
      <c r="ES70" s="12" t="s">
        <v>98</v>
      </c>
      <c r="ET70" s="199">
        <v>3</v>
      </c>
      <c r="EU70" s="9" t="str">
        <f t="shared" si="220"/>
        <v>⚠</v>
      </c>
      <c r="EV70" s="259"/>
      <c r="EW70" s="259"/>
      <c r="EX70" s="166" t="s">
        <v>98</v>
      </c>
      <c r="EY70" s="9" t="str">
        <f t="shared" si="221"/>
        <v>⚠</v>
      </c>
      <c r="EZ70" s="254"/>
      <c r="FA70" s="254"/>
      <c r="FB70" s="23"/>
      <c r="FC70" s="260"/>
      <c r="FD70" s="260"/>
      <c r="FE70" s="29"/>
      <c r="FF70" s="29"/>
      <c r="FG70" s="29"/>
      <c r="FH70" s="29"/>
      <c r="FI70" s="200" t="s">
        <v>100</v>
      </c>
      <c r="FJ70" s="9" t="str">
        <f t="shared" si="222"/>
        <v>⚠</v>
      </c>
      <c r="FK70" s="259"/>
      <c r="FL70" s="259"/>
      <c r="FM70" s="12" t="s">
        <v>98</v>
      </c>
      <c r="FN70" s="26" t="s">
        <v>98</v>
      </c>
      <c r="FO70" s="28" t="s">
        <v>98</v>
      </c>
      <c r="FP70" s="339" t="s">
        <v>98</v>
      </c>
      <c r="FQ70" s="339" t="s">
        <v>98</v>
      </c>
      <c r="FR70" s="9" t="str">
        <f t="shared" si="97"/>
        <v>⚠</v>
      </c>
      <c r="FS70" s="238" t="str" cm="1">
        <f t="array" ref="FS70">IF(OR($I70="",$N70="")," ",_xlfn.IFS($DW70=""," ",$DV70=""," ",FV70=""," ",FV70=" "," ",AND($DW70&lt;&gt;"",$DW70&lt;&gt;" ",$DV70&lt;&gt;"",$DV70&lt;&gt;" ",FV70&lt;&gt;"",FV70&lt;&gt;" "),IF($DW70=$DV70,FV70,FV70/VLOOKUP(_xlfn.CONCAT($DW70,"/",$DV70),Currencies!$C$73:$D$955,2,FALSE))))</f>
        <v xml:space="preserve"> </v>
      </c>
      <c r="FT70" s="238"/>
      <c r="FU70" s="238"/>
      <c r="FV70" s="8" t="s">
        <v>98</v>
      </c>
      <c r="FW70" s="25" t="s">
        <v>2549</v>
      </c>
      <c r="FX70" s="9" t="str">
        <f t="shared" si="223"/>
        <v>⚠</v>
      </c>
      <c r="FY70" s="259"/>
      <c r="FZ70" s="259"/>
      <c r="GA70" s="12" t="s">
        <v>98</v>
      </c>
      <c r="GB70" s="26" t="s">
        <v>98</v>
      </c>
      <c r="GC70" s="28" t="s">
        <v>98</v>
      </c>
      <c r="GD70" s="339" t="s">
        <v>98</v>
      </c>
      <c r="GE70" s="339" t="s">
        <v>98</v>
      </c>
      <c r="GF70" s="9" t="str">
        <f t="shared" si="103"/>
        <v>⚠</v>
      </c>
      <c r="GG70" s="238" t="str" cm="1">
        <f t="array" ref="GG70">IF(OR($I70="",$N70="")," ",_xlfn.IFS($DW70=""," ",$DV70=""," ",GJ70=""," ",GJ70=" "," ",AND($DW70&lt;&gt;"",$DW70&lt;&gt;" ",$DV70&lt;&gt;"",$DV70&lt;&gt;" ",GJ70&lt;&gt;"",GJ70&lt;&gt;" "),IF($DW70=$DV70,GJ70,GJ70/VLOOKUP(_xlfn.CONCAT($DW70,"/",$DV70),Currencies!$C$73:$D$955,2,FALSE))))</f>
        <v xml:space="preserve"> </v>
      </c>
      <c r="GH70" s="238"/>
      <c r="GI70" s="238"/>
      <c r="GJ70" s="8" t="s">
        <v>98</v>
      </c>
      <c r="GK70" s="25" t="s">
        <v>2549</v>
      </c>
      <c r="GL70" s="11" t="str">
        <f t="shared" si="224"/>
        <v>⚠</v>
      </c>
      <c r="GM70" s="238" t="str" cm="1">
        <f t="array" ref="GM70">IF(OR($I70="",$N70="")," ",_xlfn.IFS($DW70=""," ",$DV70=""," ",GP70=""," ",GP70=" "," ",AND($DW70&lt;&gt;"",$DW70&lt;&gt;" ",$DV70&lt;&gt;"",$DV70&lt;&gt;" ",GP70&lt;&gt;"",GP70&lt;&gt;" "),IF($DW70=$DV70,GP70,GP70/VLOOKUP(_xlfn.CONCAT($DW70,"/",$DV70),Currencies!$C$73:$D$955,2,FALSE))))</f>
        <v xml:space="preserve"> </v>
      </c>
      <c r="GN70" s="238"/>
      <c r="GO70" s="238"/>
      <c r="GP70" s="8" t="s">
        <v>98</v>
      </c>
      <c r="GQ70" s="25" t="str">
        <f>IFERROR(IF(OR($I70="",$N70=""),"",'Units of measurement'!$A$2),"")</f>
        <v>/container</v>
      </c>
      <c r="GR70" s="253"/>
      <c r="GS70" s="253"/>
      <c r="GT70" s="31" t="s">
        <v>98</v>
      </c>
      <c r="GU70" s="261"/>
      <c r="GV70" s="261"/>
      <c r="GW70" s="32" t="s">
        <v>98</v>
      </c>
      <c r="GX70" s="11" t="str">
        <f t="shared" si="225"/>
        <v>⚠</v>
      </c>
      <c r="GY70" s="238" t="str" cm="1">
        <f t="array" ref="GY70">IF(OR($I70="",$N70="")," ",_xlfn.IFS($DW70=""," ",$DV70=""," ",HE70=""," ",HE70=" "," ",AND($DW70&lt;&gt;"",$DW70&lt;&gt;" ",$DV70&lt;&gt;"",$DV70&lt;&gt;" ",HE70&lt;&gt;"",HE70&lt;&gt;" "),IF($DW70=$DV70,HE70,HE70/VLOOKUP(_xlfn.CONCAT($DW70,"/",$DV70),Currencies!$C$73:$D$955,2,FALSE))))</f>
        <v xml:space="preserve"> </v>
      </c>
      <c r="GZ70" s="262"/>
      <c r="HA70" s="262"/>
      <c r="HB70" s="15"/>
      <c r="HC70" s="15"/>
      <c r="HD70" s="15"/>
      <c r="HE70" s="8" t="s">
        <v>98</v>
      </c>
      <c r="HF70" s="255"/>
      <c r="HG70" s="255"/>
      <c r="HH70" s="25" t="str">
        <f>IFERROR(IF(OR($I70="",$N70=""),"",'Units of measurement'!$A$2),"")</f>
        <v>/container</v>
      </c>
      <c r="HI70" s="253"/>
      <c r="HJ70" s="253"/>
      <c r="HK70" s="31" t="str">
        <f t="shared" si="208"/>
        <v xml:space="preserve"> </v>
      </c>
      <c r="HL70" s="261"/>
      <c r="HM70" s="261"/>
      <c r="HN70" s="32" t="str">
        <f t="shared" si="209"/>
        <v xml:space="preserve"> </v>
      </c>
      <c r="HO70" s="11" t="str">
        <f t="shared" si="226"/>
        <v>⚠</v>
      </c>
      <c r="HP70" s="238" t="str" cm="1">
        <f t="array" ref="HP70">IF(OR($I70="",$N70="")," ",_xlfn.IFS($DW70=""," ",$DV70=""," ",HV70=""," ",HV70=" "," ",AND($DW70&lt;&gt;"",$DW70&lt;&gt;" ",$DV70&lt;&gt;"",$DV70&lt;&gt;" ",HV70&lt;&gt;"",HV70&lt;&gt;" "),IF($DW70=$DV70,HV70,HV70/VLOOKUP(_xlfn.CONCAT($DW70,"/",$DV70),Currencies!$C$73:$D$955,2,FALSE))))</f>
        <v xml:space="preserve"> </v>
      </c>
      <c r="HQ70" s="262"/>
      <c r="HR70" s="262"/>
      <c r="HS70" s="15"/>
      <c r="HT70" s="15"/>
      <c r="HU70" s="15"/>
      <c r="HV70" s="8" t="s">
        <v>98</v>
      </c>
      <c r="HW70" s="255"/>
      <c r="HX70" s="255"/>
      <c r="HY70" s="25" t="str">
        <f>IFERROR(IF(OR($I70="",$N70=""),"",'Units of measurement'!$A$2),"")</f>
        <v>/container</v>
      </c>
      <c r="HZ70" s="253"/>
      <c r="IA70" s="253"/>
      <c r="IB70" s="31" t="str">
        <f t="shared" si="210"/>
        <v xml:space="preserve"> </v>
      </c>
      <c r="IC70" s="261"/>
      <c r="ID70" s="261"/>
      <c r="IE70" s="32" t="str">
        <f t="shared" si="211"/>
        <v xml:space="preserve"> </v>
      </c>
      <c r="IF70" s="9" t="str">
        <f t="shared" si="212"/>
        <v/>
      </c>
      <c r="IG70" s="252"/>
      <c r="IH70" s="252"/>
      <c r="II70" s="8" t="s">
        <v>98</v>
      </c>
      <c r="IJ70" s="256"/>
      <c r="IK70" s="256"/>
      <c r="IL70" s="164"/>
      <c r="IM70" s="257"/>
      <c r="IN70" s="257"/>
      <c r="IO70" s="17"/>
      <c r="IP70" s="9" t="str">
        <f t="shared" si="213"/>
        <v/>
      </c>
      <c r="IQ70" s="252"/>
      <c r="IR70" s="252"/>
      <c r="IS70" s="8" t="s">
        <v>98</v>
      </c>
      <c r="IT70" s="256"/>
      <c r="IU70" s="256"/>
      <c r="IV70" s="164"/>
      <c r="IW70" s="257"/>
      <c r="IX70" s="257"/>
      <c r="IY70" s="19"/>
      <c r="IZ70" s="201" t="s">
        <v>795</v>
      </c>
      <c r="JA70" s="239" t="s">
        <v>99</v>
      </c>
      <c r="JB70" s="9" t="str">
        <f t="shared" si="227"/>
        <v>⚠</v>
      </c>
      <c r="JC70" s="238" t="str" cm="1">
        <f t="array" ref="JC70">IF(OR($I70="",$N70="")," ",_xlfn.IFS($JA70=""," ",$IZ70=""," ",JF70=""," ",JF70=" "," ",AND($JA70&lt;&gt;"",$JA70&lt;&gt;" ",$IZ70&lt;&gt;"",$IZ70&lt;&gt;" ",JF70&lt;&gt;"",JF70&lt;&gt;" "),IF($JA70=$IZ70,JF70,JF70/VLOOKUP(_xlfn.CONCAT($JA70,"/",$IZ70),Currencies!$C$73:$D$955,2,FALSE))))</f>
        <v xml:space="preserve"> </v>
      </c>
      <c r="JD70" s="238"/>
      <c r="JE70" s="238"/>
      <c r="JF70" s="8" t="s">
        <v>98</v>
      </c>
      <c r="JG70" s="25" t="str">
        <f>IFERROR(IF(OR($I70="",$N70=""),"",'Units of measurement'!$A$2),"")</f>
        <v>/container</v>
      </c>
      <c r="JH70" s="9" t="s">
        <v>2517</v>
      </c>
      <c r="JI70" s="238" t="str" cm="1">
        <f t="array" ref="JI70">IF(OR($I70="",$N70="")," ",_xlfn.IFS($JA70=""," ",$IZ70=""," ",JL70=""," ",JL70=" "," ",AND($JA70&lt;&gt;"",$JA70&lt;&gt;" ",$IZ70&lt;&gt;"",$IZ70&lt;&gt;" ",JL70&lt;&gt;"",JL70&lt;&gt;" "),IF($JA70=$IZ70,JL70,JL70/VLOOKUP(_xlfn.CONCAT($JA70,"/",$IZ70),Currencies!$C$73:$D$955,2,FALSE))))</f>
        <v xml:space="preserve"> </v>
      </c>
      <c r="JJ70" s="238"/>
      <c r="JK70" s="238"/>
      <c r="JL70" s="372" t="s">
        <v>98</v>
      </c>
      <c r="JM70" s="25" t="str">
        <f>IFERROR(IF(OR($I70="",$N70=""),"",'Units of measurement'!$A$2),"")</f>
        <v>/container</v>
      </c>
      <c r="JN70" s="9" t="s">
        <v>2517</v>
      </c>
      <c r="JO70" s="238" t="str" cm="1">
        <f t="array" ref="JO70">IF(OR($I70="",$N70="")," ",_xlfn.IFS($JA70=""," ",$IZ70=""," ",JR70=""," ",JR70=" "," ",AND($JA70&lt;&gt;"",$JA70&lt;&gt;" ",$IZ70&lt;&gt;"",$IZ70&lt;&gt;" ",JR70&lt;&gt;"",JR70&lt;&gt;" "),IF($JA70=$IZ70,JR70,JR70/VLOOKUP(_xlfn.CONCAT($JA70,"/",$IZ70),Currencies!$C$73:$D$955,2,FALSE))))</f>
        <v xml:space="preserve"> </v>
      </c>
      <c r="JP70" s="238"/>
      <c r="JQ70" s="238"/>
      <c r="JR70" s="372" t="s">
        <v>98</v>
      </c>
      <c r="JS70" s="25" t="str">
        <f>IFERROR(IF(OR($I70="",$N70=""),"",'Units of measurement'!$A$2),"")</f>
        <v>/container</v>
      </c>
      <c r="JT70" s="9" t="s">
        <v>2517</v>
      </c>
      <c r="JU70" s="238" t="str" cm="1">
        <f t="array" ref="JU70">IF(OR($I70="",$N70="")," ",_xlfn.IFS($JA70=""," ",$IZ70=""," ",JX70=""," ",JX70=" "," ",AND($JA70&lt;&gt;"",$JA70&lt;&gt;" ",$IZ70&lt;&gt;"",$IZ70&lt;&gt;" ",JX70&lt;&gt;"",JX70&lt;&gt;" "),IF($JA70=$IZ70,JX70,JX70/VLOOKUP(_xlfn.CONCAT($JA70,"/",$IZ70),Currencies!$C$73:$D$955,2,FALSE))))</f>
        <v xml:space="preserve"> </v>
      </c>
      <c r="JV70" s="238"/>
      <c r="JW70" s="238"/>
      <c r="JX70" s="372" t="s">
        <v>98</v>
      </c>
      <c r="JY70" s="25" t="str">
        <f>IFERROR(IF(OR($I70="",$N70=""),"",'Units of measurement'!$A$2),"")</f>
        <v>/container</v>
      </c>
      <c r="JZ70" s="9" t="s">
        <v>2517</v>
      </c>
      <c r="KA70" s="238" t="str" cm="1">
        <f t="array" ref="KA70">IF(OR($I70="",$N70="")," ",_xlfn.IFS($JA70=""," ",$IZ70=""," ",KD70=""," ",KD70=" "," ",AND($JA70&lt;&gt;"",$JA70&lt;&gt;" ",$IZ70&lt;&gt;"",$IZ70&lt;&gt;" ",KD70&lt;&gt;"",KD70&lt;&gt;" "),IF($JA70=$IZ70,KD70,KD70/VLOOKUP(_xlfn.CONCAT($JA70,"/",$IZ70),Currencies!$C$73:$D$955,2,FALSE))))</f>
        <v xml:space="preserve"> </v>
      </c>
      <c r="KB70" s="238"/>
      <c r="KC70" s="238"/>
      <c r="KD70" s="372" t="s">
        <v>98</v>
      </c>
      <c r="KE70" s="25" t="str">
        <f>IFERROR(IF(OR($I70="",$N70=""),"",'Units of measurement'!$A$2),"")</f>
        <v>/container</v>
      </c>
      <c r="KF70" s="11" t="s">
        <v>2517</v>
      </c>
      <c r="KG70" s="254"/>
      <c r="KH70" s="254"/>
      <c r="KI70" s="378" t="s">
        <v>98</v>
      </c>
      <c r="KJ70" s="9" t="str">
        <f t="shared" si="214"/>
        <v/>
      </c>
      <c r="KK70" s="252"/>
      <c r="KL70" s="252"/>
      <c r="KM70" s="8" t="s">
        <v>98</v>
      </c>
      <c r="KN70" s="256"/>
      <c r="KO70" s="256"/>
      <c r="KP70" s="164"/>
      <c r="KQ70" s="257"/>
      <c r="KR70" s="257"/>
      <c r="KS70" s="17"/>
      <c r="KT70" s="9" t="str">
        <f t="shared" si="215"/>
        <v/>
      </c>
      <c r="KU70" s="252"/>
      <c r="KV70" s="252"/>
      <c r="KW70" s="8" t="s">
        <v>98</v>
      </c>
      <c r="KX70" s="256"/>
      <c r="KY70" s="256"/>
      <c r="KZ70" s="164"/>
      <c r="LA70" s="257"/>
      <c r="LB70" s="257"/>
      <c r="LC70" s="19"/>
      <c r="LD70" s="201" t="s">
        <v>795</v>
      </c>
      <c r="LE70" s="239" t="s">
        <v>99</v>
      </c>
      <c r="LF70" s="9" t="s">
        <v>2517</v>
      </c>
      <c r="LG70" s="238" t="str" cm="1">
        <f t="array" ref="LG70">IF(OR($I70="",$N70="")," ",_xlfn.IFS($AH70=""," ",$AG70=""," ",LL70=""," ",LL70=" "," ",AND($AH70&lt;&gt;"",$AH70&lt;&gt;" ",$AG70&lt;&gt;"",$AG70&lt;&gt;" ",LL70&lt;&gt;"",LL70&lt;&gt;" "),IF($AH70=$AG70,SUM(LL70,IF(OR(LK70="",LK70=" ",LJ70="Included"),0,LK70)),SUM(LL70,IF(OR(LK70="",LK70=" ",LJ70="Included"),0,LK70))/VLOOKUP(_xlfn.CONCAT($AH70,"/",$AG70),Currencies!$C$73:$D$955,2,FALSE))))</f>
        <v xml:space="preserve"> </v>
      </c>
      <c r="LH70" s="238"/>
      <c r="LI70" s="262"/>
      <c r="LJ70" s="379"/>
      <c r="LK70" s="333" t="s">
        <v>98</v>
      </c>
      <c r="LL70" s="380" t="s">
        <v>98</v>
      </c>
      <c r="LM70" s="25" t="str">
        <f>IFERROR(IF(OR($I70="",$N70=""),"",'Units of measurement'!$A$2),"")</f>
        <v>/container</v>
      </c>
      <c r="LN70" s="253"/>
      <c r="LO70" s="253"/>
      <c r="LP70" s="376"/>
      <c r="LQ70" s="170"/>
      <c r="LR70" s="170"/>
      <c r="LS70" s="381" t="s">
        <v>98</v>
      </c>
    </row>
    <row r="71" spans="1:331" ht="15" hidden="1" customHeight="1" x14ac:dyDescent="0.2">
      <c r="A71" s="46">
        <v>1655</v>
      </c>
      <c r="B71" s="250">
        <f>ROW()</f>
        <v>71</v>
      </c>
      <c r="C71" s="41" t="s">
        <v>2542</v>
      </c>
      <c r="D71" s="41" t="s">
        <v>2542</v>
      </c>
      <c r="E71" s="48" t="s">
        <v>2525</v>
      </c>
      <c r="F71" s="55" t="s">
        <v>2286</v>
      </c>
      <c r="G71" s="42" t="s">
        <v>2508</v>
      </c>
      <c r="H71" s="43" t="s">
        <v>2514</v>
      </c>
      <c r="I71" s="353" t="s">
        <v>1057</v>
      </c>
      <c r="J71" s="357" t="s">
        <v>3019</v>
      </c>
      <c r="K71" s="47" t="s">
        <v>2297</v>
      </c>
      <c r="L71" s="48" t="s">
        <v>2325</v>
      </c>
      <c r="M71" s="49" t="s">
        <v>2516</v>
      </c>
      <c r="N71" s="356" t="s">
        <v>793</v>
      </c>
      <c r="O71" s="50" t="s">
        <v>2471</v>
      </c>
      <c r="P71" s="47" t="s">
        <v>2367</v>
      </c>
      <c r="Q71" s="48" t="s">
        <v>2425</v>
      </c>
      <c r="R71" s="51" t="s">
        <v>2206</v>
      </c>
      <c r="S71" s="52">
        <v>2</v>
      </c>
      <c r="T71" s="53">
        <f>IFERROR(IF(OR(R71="",S71=""),"",('FCL (No min.)'!S71*VLOOKUP('FCL (No min.)'!R71,containertype_table[#All],2,FALSE))),"")</f>
        <v>4</v>
      </c>
      <c r="U71" s="56">
        <v>20000</v>
      </c>
      <c r="V71" s="55" t="s">
        <v>2497</v>
      </c>
      <c r="W71" s="248" t="s">
        <v>104</v>
      </c>
      <c r="X71" s="337" t="s">
        <v>104</v>
      </c>
      <c r="Y71" s="248"/>
      <c r="Z71" s="248"/>
      <c r="AA71" s="248"/>
      <c r="AB71" s="248"/>
      <c r="AC71" s="248"/>
      <c r="AD71" s="248"/>
      <c r="AE71" s="248"/>
      <c r="AF71" s="248"/>
      <c r="AG71" s="201" t="s">
        <v>99</v>
      </c>
      <c r="AH71" s="239" t="s">
        <v>99</v>
      </c>
      <c r="AI71" s="9" t="str">
        <f t="shared" si="195"/>
        <v>✓</v>
      </c>
      <c r="AJ71" s="238" cm="1">
        <f t="array" ref="AJ71">IF(OR($I71="",$N71="")," ",_xlfn.IFS($AH71=""," ",$AG71=""," ",AO71=""," ",AO71=" "," ",AND($AH71&lt;&gt;"",$AH71&lt;&gt;" ",$AG71&lt;&gt;"",$AG71&lt;&gt;" ",AO71&lt;&gt;"",AO71&lt;&gt;" "),IF($AH71=$AG71,SUM(AO71,IF(OR(AN71="",AN71=" ",AM71="Included"),0,AN71)),VLOOKUP(_xlfn.CONCAT($AG71,"/",$AH71),Currencies!$C$73:$D$955,2,FALSE)*SUM(AO71,IF(OR(AN71="",AN71=" ",AM71="Included"),0,AN71)))))</f>
        <v>165</v>
      </c>
      <c r="AK71" s="238"/>
      <c r="AL71" s="262"/>
      <c r="AM71" s="331" t="s">
        <v>2552</v>
      </c>
      <c r="AN71" s="333" t="s">
        <v>98</v>
      </c>
      <c r="AO71" s="332">
        <v>165</v>
      </c>
      <c r="AP71" s="25" t="str">
        <f>IFERROR(IF(OR($I71="",$N71=""),"",'Units of measurement'!$A$2),"")</f>
        <v>/container</v>
      </c>
      <c r="AQ71" s="253"/>
      <c r="AR71" s="253"/>
      <c r="AS71" s="17" t="s">
        <v>1267</v>
      </c>
      <c r="AT71" s="170"/>
      <c r="AU71" s="170"/>
      <c r="AV71" s="170" t="s">
        <v>2900</v>
      </c>
      <c r="AW71" s="201" t="s">
        <v>99</v>
      </c>
      <c r="AX71" s="239" t="s">
        <v>99</v>
      </c>
      <c r="AY71" s="9" t="str">
        <f t="shared" si="196"/>
        <v>⚠</v>
      </c>
      <c r="AZ71" s="238" t="str" cm="1">
        <f t="array" ref="AZ71">IF(OR($I71="",$N71="")," ",_xlfn.IFS($AX71=""," ",$AW71=""," ",BC71=""," ",BC71=" "," ",AND($AX71&lt;&gt;"",$AX71&lt;&gt;" ",$AW71&lt;&gt;"",$AW71&lt;&gt;" ",BC71&lt;&gt;"",BC71&lt;&gt;" "),IF($AX71=$AW71,BC71,BC71/VLOOKUP(_xlfn.CONCAT($AX71,"/",$AW71),Currencies!$C$73:$D$955,2,FALSE))))</f>
        <v xml:space="preserve"> </v>
      </c>
      <c r="BA71" s="238"/>
      <c r="BB71" s="238"/>
      <c r="BC71" s="8" t="s">
        <v>98</v>
      </c>
      <c r="BD71" s="25" t="str">
        <f>IFERROR(IF(OR($I71="",$N71=""),"",'Units of measurement'!$A$2),"")</f>
        <v>/container</v>
      </c>
      <c r="BE71" s="9" t="str">
        <f t="shared" si="197"/>
        <v>⚠</v>
      </c>
      <c r="BF71" s="238" t="str" cm="1">
        <f t="array" ref="BF71">IF(OR($I71="",$N71="")," ",_xlfn.IFS($AX71=""," ",$AW71=""," ",BI71=""," ",BI71=" "," ",AND($AX71&lt;&gt;"",$AX71&lt;&gt;" ",$AW71&lt;&gt;"",$AW71&lt;&gt;" ",BI71&lt;&gt;"",BI71&lt;&gt;" "),IF($AX71=$AW71,BI71,BI71/VLOOKUP(_xlfn.CONCAT($AX71,"/",$AW71),Currencies!$C$73:$D$955,2,FALSE))))</f>
        <v xml:space="preserve"> </v>
      </c>
      <c r="BG71" s="238"/>
      <c r="BH71" s="238"/>
      <c r="BI71" s="8" t="s">
        <v>98</v>
      </c>
      <c r="BJ71" s="25" t="str">
        <f>IFERROR(IF(OR($I71="",$N71=""),"",'Units of measurement'!$A$2),"")</f>
        <v>/container</v>
      </c>
      <c r="BK71" s="9" t="str">
        <f t="shared" si="198"/>
        <v>⚠</v>
      </c>
      <c r="BL71" s="238" t="str" cm="1">
        <f t="array" ref="BL71">IF(OR($I71="",$N71="")," ",_xlfn.IFS($AX71=""," ",$AW71=""," ",BO71=""," ",BO71=" "," ",AND($AX71&lt;&gt;"",$AX71&lt;&gt;" ",$AW71&lt;&gt;"",$AW71&lt;&gt;" ",BO71&lt;&gt;"",BO71&lt;&gt;" "),IF($AX71=$AW71,BO71,BO71/VLOOKUP(_xlfn.CONCAT($AX71,"/",$AW71),Currencies!$C$73:$D$955,2,FALSE))))</f>
        <v xml:space="preserve"> </v>
      </c>
      <c r="BM71" s="238"/>
      <c r="BN71" s="238"/>
      <c r="BO71" s="8" t="s">
        <v>98</v>
      </c>
      <c r="BP71" s="25" t="str">
        <f>IFERROR(IF(OR($I71="",$N71=""),"",'Units of measurement'!$A$2),"")</f>
        <v>/container</v>
      </c>
      <c r="BQ71" s="9" t="str">
        <f t="shared" si="199"/>
        <v>✓</v>
      </c>
      <c r="BR71" s="238" cm="1">
        <f t="array" ref="BR71">IF(OR($I71="",$N71="")," ",_xlfn.IFS($AX71=""," ",$AW71=""," ",BU71=""," ",BU71=" "," ",AND($AX71&lt;&gt;"",$AX71&lt;&gt;" ",$AW71&lt;&gt;"",$AW71&lt;&gt;" ",BU71&lt;&gt;"",BU71&lt;&gt;" "),IF($AX71=$AW71,BU71,BU71/VLOOKUP(_xlfn.CONCAT($AX71,"/",$AW71),Currencies!$C$73:$D$955,2,FALSE))))</f>
        <v>35</v>
      </c>
      <c r="BS71" s="238"/>
      <c r="BT71" s="238"/>
      <c r="BU71" s="8">
        <v>35</v>
      </c>
      <c r="BV71" s="25" t="str">
        <f>IFERROR(IF(OR($I71="",$N71=""),"",'Units of measurement'!$A$2),"")</f>
        <v>/container</v>
      </c>
      <c r="BW71" s="9" t="str">
        <f t="shared" si="200"/>
        <v>⚠</v>
      </c>
      <c r="BX71" s="238" t="str" cm="1">
        <f t="array" ref="BX71">IF(OR($I71="",$N71="")," ",_xlfn.IFS($AX71=""," ",$AW71=""," ",CA71=""," ",CA71=" "," ",AND($AX71&lt;&gt;"",$AX71&lt;&gt;" ",$AW71&lt;&gt;"",$AW71&lt;&gt;" ",CA71&lt;&gt;"",CA71&lt;&gt;" "),IF($AX71=$AW71,CA71,CA71/VLOOKUP(_xlfn.CONCAT($AX71,"/",$AW71),Currencies!$C$73:$D$955,2,FALSE))))</f>
        <v xml:space="preserve"> </v>
      </c>
      <c r="BY71" s="238"/>
      <c r="BZ71" s="238"/>
      <c r="CA71" s="8" t="s">
        <v>98</v>
      </c>
      <c r="CB71" s="25" t="str">
        <f>IFERROR(IF(OR($I71="",$N71=""),"",'Units of measurement'!$A$2),"")</f>
        <v>/container</v>
      </c>
      <c r="CC71" s="9" t="str">
        <f t="shared" si="201"/>
        <v>✓</v>
      </c>
      <c r="CD71" s="238" cm="1">
        <f t="array" ref="CD71">IF(OR($I71="",$N71="")," ",_xlfn.IFS($AX71=""," ",$AW71=""," ",CG71=""," ",CG71=" "," ",AND($AX71&lt;&gt;"",$AX71&lt;&gt;" ",$AW71&lt;&gt;"",$AW71&lt;&gt;" ",CG71&lt;&gt;"",CG71&lt;&gt;" "),IF($AX71=$AW71,CG71,CG71/VLOOKUP(_xlfn.CONCAT($AX71,"/",$AW71),Currencies!$C$73:$D$955,2,FALSE))))</f>
        <v>35</v>
      </c>
      <c r="CE71" s="238"/>
      <c r="CF71" s="238"/>
      <c r="CG71" s="8">
        <v>35</v>
      </c>
      <c r="CH71" s="25" t="str">
        <f>IFERROR(IF(OR($I71="",$N71=""),"",'Units of measurement'!$A$2),"")</f>
        <v>/container</v>
      </c>
      <c r="CI71" s="9" t="str">
        <f t="shared" si="202"/>
        <v>⚠</v>
      </c>
      <c r="CJ71" s="238" t="str" cm="1">
        <f t="array" ref="CJ71">IF(OR($I71="",$N71="")," ",_xlfn.IFS($AX71=""," ",$AW71=""," ",CM71=""," ",CM71=" "," ",AND($AX71&lt;&gt;"",$AX71&lt;&gt;" ",$AW71&lt;&gt;"",$AW71&lt;&gt;" ",CM71&lt;&gt;"",CM71&lt;&gt;" "),IF($AX71=$AW71,CM71,CM71/VLOOKUP(_xlfn.CONCAT($AX71,"/",$AW71),Currencies!$C$73:$D$955,2,FALSE))))</f>
        <v xml:space="preserve"> </v>
      </c>
      <c r="CK71" s="238"/>
      <c r="CL71" s="238"/>
      <c r="CM71" s="8" t="s">
        <v>98</v>
      </c>
      <c r="CN71" s="25" t="str">
        <f>IFERROR(IF(OR($I71="",$N71=""),"",'Units of measurement'!$A$2),"")</f>
        <v>/container</v>
      </c>
      <c r="CO71" s="253"/>
      <c r="CP71" s="253"/>
      <c r="CQ71" s="194"/>
      <c r="CR71" s="9" t="str">
        <f t="shared" si="203"/>
        <v>⚠</v>
      </c>
      <c r="CS71" s="238" t="str" cm="1">
        <f t="array" ref="CS71">IF(OR($I71="",$N71="")," ",_xlfn.IFS($AX71=""," ",$AW71=""," ",CV71=""," ",CV71=" "," ",AND($AX71&lt;&gt;"",$AX71&lt;&gt;" ",$AW71&lt;&gt;"",$AW71&lt;&gt;" ",CV71&lt;&gt;"",CV71&lt;&gt;" "),IF($AX71=$AW71,CV71,CV71/VLOOKUP(_xlfn.CONCAT($AX71,"/",$AW71),Currencies!$C$73:$D$955,2,FALSE))))</f>
        <v xml:space="preserve"> </v>
      </c>
      <c r="CT71" s="238"/>
      <c r="CU71" s="238"/>
      <c r="CV71" s="8" t="s">
        <v>98</v>
      </c>
      <c r="CW71" s="25" t="str">
        <f>IFERROR(IF(OR($I71="",$N71=""),"",'Units of measurement'!$A$2),"")</f>
        <v>/container</v>
      </c>
      <c r="CX71" s="11" t="str">
        <f t="shared" si="204"/>
        <v>⚠</v>
      </c>
      <c r="CY71" s="254"/>
      <c r="CZ71" s="254"/>
      <c r="DA71" s="10" t="s">
        <v>98</v>
      </c>
      <c r="DB71" s="9" t="str">
        <f t="shared" si="205"/>
        <v/>
      </c>
      <c r="DC71" s="252"/>
      <c r="DD71" s="252"/>
      <c r="DE71" s="8" t="s">
        <v>98</v>
      </c>
      <c r="DF71" s="256"/>
      <c r="DG71" s="256"/>
      <c r="DH71" s="164"/>
      <c r="DI71" s="257"/>
      <c r="DJ71" s="257"/>
      <c r="DK71" s="17"/>
      <c r="DL71" s="9" t="str">
        <f t="shared" si="206"/>
        <v/>
      </c>
      <c r="DM71" s="252"/>
      <c r="DN71" s="252"/>
      <c r="DO71" s="8" t="s">
        <v>98</v>
      </c>
      <c r="DP71" s="256"/>
      <c r="DQ71" s="256"/>
      <c r="DR71" s="164"/>
      <c r="DS71" s="257"/>
      <c r="DT71" s="257"/>
      <c r="DU71" s="17"/>
      <c r="DV71" s="201" t="str">
        <f t="shared" si="207"/>
        <v>USD</v>
      </c>
      <c r="DW71" s="239" t="s">
        <v>99</v>
      </c>
      <c r="DX71" s="11" t="str">
        <f t="shared" si="216"/>
        <v>⚠</v>
      </c>
      <c r="DY71" s="254"/>
      <c r="DZ71" s="254"/>
      <c r="EA71" s="15"/>
      <c r="EB71" s="11" t="str">
        <f t="shared" si="217"/>
        <v>⚠</v>
      </c>
      <c r="EC71" s="254"/>
      <c r="ED71" s="254"/>
      <c r="EE71" s="16"/>
      <c r="EF71" s="9" t="str">
        <f t="shared" si="218"/>
        <v>⚠</v>
      </c>
      <c r="EG71" s="252"/>
      <c r="EH71" s="252"/>
      <c r="EI71" s="33"/>
      <c r="EJ71" s="33"/>
      <c r="EK71" s="33"/>
      <c r="EL71" s="33"/>
      <c r="EM71" s="14"/>
      <c r="EN71" s="14"/>
      <c r="EO71" s="35"/>
      <c r="EP71" s="11" t="str">
        <f t="shared" si="219"/>
        <v>⚠</v>
      </c>
      <c r="EQ71" s="254"/>
      <c r="ER71" s="254"/>
      <c r="ES71" s="12" t="s">
        <v>98</v>
      </c>
      <c r="ET71" s="199">
        <v>3</v>
      </c>
      <c r="EU71" s="9" t="str">
        <f t="shared" si="220"/>
        <v>⚠</v>
      </c>
      <c r="EV71" s="259"/>
      <c r="EW71" s="259"/>
      <c r="EX71" s="166" t="s">
        <v>98</v>
      </c>
      <c r="EY71" s="9" t="str">
        <f t="shared" si="221"/>
        <v>⚠</v>
      </c>
      <c r="EZ71" s="254"/>
      <c r="FA71" s="254"/>
      <c r="FB71" s="23"/>
      <c r="FC71" s="260"/>
      <c r="FD71" s="260"/>
      <c r="FE71" s="29"/>
      <c r="FF71" s="29"/>
      <c r="FG71" s="29"/>
      <c r="FH71" s="29"/>
      <c r="FI71" s="200" t="s">
        <v>100</v>
      </c>
      <c r="FJ71" s="9" t="str">
        <f t="shared" si="222"/>
        <v>⚠</v>
      </c>
      <c r="FK71" s="259"/>
      <c r="FL71" s="259"/>
      <c r="FM71" s="12" t="s">
        <v>98</v>
      </c>
      <c r="FN71" s="26" t="s">
        <v>98</v>
      </c>
      <c r="FO71" s="28" t="s">
        <v>98</v>
      </c>
      <c r="FP71" s="339" t="s">
        <v>98</v>
      </c>
      <c r="FQ71" s="339" t="s">
        <v>98</v>
      </c>
      <c r="FR71" s="9" t="str">
        <f t="shared" si="97"/>
        <v>⚠</v>
      </c>
      <c r="FS71" s="238" t="str" cm="1">
        <f t="array" ref="FS71">IF(OR($I71="",$N71="")," ",_xlfn.IFS($DW71=""," ",$DV71=""," ",FV71=""," ",FV71=" "," ",AND($DW71&lt;&gt;"",$DW71&lt;&gt;" ",$DV71&lt;&gt;"",$DV71&lt;&gt;" ",FV71&lt;&gt;"",FV71&lt;&gt;" "),IF($DW71=$DV71,FV71,FV71/VLOOKUP(_xlfn.CONCAT($DW71,"/",$DV71),Currencies!$C$73:$D$955,2,FALSE))))</f>
        <v xml:space="preserve"> </v>
      </c>
      <c r="FT71" s="238"/>
      <c r="FU71" s="238"/>
      <c r="FV71" s="8" t="s">
        <v>98</v>
      </c>
      <c r="FW71" s="25" t="s">
        <v>2549</v>
      </c>
      <c r="FX71" s="9" t="str">
        <f t="shared" si="223"/>
        <v>⚠</v>
      </c>
      <c r="FY71" s="259"/>
      <c r="FZ71" s="259"/>
      <c r="GA71" s="12" t="s">
        <v>98</v>
      </c>
      <c r="GB71" s="26" t="s">
        <v>98</v>
      </c>
      <c r="GC71" s="28" t="s">
        <v>98</v>
      </c>
      <c r="GD71" s="339" t="s">
        <v>98</v>
      </c>
      <c r="GE71" s="339" t="s">
        <v>98</v>
      </c>
      <c r="GF71" s="9" t="str">
        <f t="shared" si="103"/>
        <v>⚠</v>
      </c>
      <c r="GG71" s="238" t="str" cm="1">
        <f t="array" ref="GG71">IF(OR($I71="",$N71="")," ",_xlfn.IFS($DW71=""," ",$DV71=""," ",GJ71=""," ",GJ71=" "," ",AND($DW71&lt;&gt;"",$DW71&lt;&gt;" ",$DV71&lt;&gt;"",$DV71&lt;&gt;" ",GJ71&lt;&gt;"",GJ71&lt;&gt;" "),IF($DW71=$DV71,GJ71,GJ71/VLOOKUP(_xlfn.CONCAT($DW71,"/",$DV71),Currencies!$C$73:$D$955,2,FALSE))))</f>
        <v xml:space="preserve"> </v>
      </c>
      <c r="GH71" s="238"/>
      <c r="GI71" s="238"/>
      <c r="GJ71" s="8" t="s">
        <v>98</v>
      </c>
      <c r="GK71" s="25" t="s">
        <v>2549</v>
      </c>
      <c r="GL71" s="11" t="str">
        <f t="shared" si="224"/>
        <v>⚠</v>
      </c>
      <c r="GM71" s="238" t="str" cm="1">
        <f t="array" ref="GM71">IF(OR($I71="",$N71="")," ",_xlfn.IFS($DW71=""," ",$DV71=""," ",GP71=""," ",GP71=" "," ",AND($DW71&lt;&gt;"",$DW71&lt;&gt;" ",$DV71&lt;&gt;"",$DV71&lt;&gt;" ",GP71&lt;&gt;"",GP71&lt;&gt;" "),IF($DW71=$DV71,GP71,GP71/VLOOKUP(_xlfn.CONCAT($DW71,"/",$DV71),Currencies!$C$73:$D$955,2,FALSE))))</f>
        <v xml:space="preserve"> </v>
      </c>
      <c r="GN71" s="238"/>
      <c r="GO71" s="238"/>
      <c r="GP71" s="8" t="s">
        <v>98</v>
      </c>
      <c r="GQ71" s="25" t="str">
        <f>IFERROR(IF(OR($I71="",$N71=""),"",'Units of measurement'!$A$2),"")</f>
        <v>/container</v>
      </c>
      <c r="GR71" s="253"/>
      <c r="GS71" s="253"/>
      <c r="GT71" s="31" t="s">
        <v>98</v>
      </c>
      <c r="GU71" s="261"/>
      <c r="GV71" s="261"/>
      <c r="GW71" s="32" t="s">
        <v>98</v>
      </c>
      <c r="GX71" s="11" t="str">
        <f t="shared" si="225"/>
        <v>⚠</v>
      </c>
      <c r="GY71" s="238" t="str" cm="1">
        <f t="array" ref="GY71">IF(OR($I71="",$N71="")," ",_xlfn.IFS($DW71=""," ",$DV71=""," ",HE71=""," ",HE71=" "," ",AND($DW71&lt;&gt;"",$DW71&lt;&gt;" ",$DV71&lt;&gt;"",$DV71&lt;&gt;" ",HE71&lt;&gt;"",HE71&lt;&gt;" "),IF($DW71=$DV71,HE71,HE71/VLOOKUP(_xlfn.CONCAT($DW71,"/",$DV71),Currencies!$C$73:$D$955,2,FALSE))))</f>
        <v xml:space="preserve"> </v>
      </c>
      <c r="GZ71" s="262"/>
      <c r="HA71" s="262"/>
      <c r="HB71" s="15"/>
      <c r="HC71" s="15"/>
      <c r="HD71" s="15"/>
      <c r="HE71" s="8" t="s">
        <v>98</v>
      </c>
      <c r="HF71" s="255"/>
      <c r="HG71" s="255"/>
      <c r="HH71" s="25" t="str">
        <f>IFERROR(IF(OR($I71="",$N71=""),"",'Units of measurement'!$A$2),"")</f>
        <v>/container</v>
      </c>
      <c r="HI71" s="253"/>
      <c r="HJ71" s="253"/>
      <c r="HK71" s="31" t="str">
        <f t="shared" si="208"/>
        <v xml:space="preserve"> </v>
      </c>
      <c r="HL71" s="261"/>
      <c r="HM71" s="261"/>
      <c r="HN71" s="32" t="str">
        <f t="shared" si="209"/>
        <v xml:space="preserve"> </v>
      </c>
      <c r="HO71" s="11" t="str">
        <f t="shared" si="226"/>
        <v>⚠</v>
      </c>
      <c r="HP71" s="238" t="str" cm="1">
        <f t="array" ref="HP71">IF(OR($I71="",$N71="")," ",_xlfn.IFS($DW71=""," ",$DV71=""," ",HV71=""," ",HV71=" "," ",AND($DW71&lt;&gt;"",$DW71&lt;&gt;" ",$DV71&lt;&gt;"",$DV71&lt;&gt;" ",HV71&lt;&gt;"",HV71&lt;&gt;" "),IF($DW71=$DV71,HV71,HV71/VLOOKUP(_xlfn.CONCAT($DW71,"/",$DV71),Currencies!$C$73:$D$955,2,FALSE))))</f>
        <v xml:space="preserve"> </v>
      </c>
      <c r="HQ71" s="262"/>
      <c r="HR71" s="262"/>
      <c r="HS71" s="15"/>
      <c r="HT71" s="15"/>
      <c r="HU71" s="15"/>
      <c r="HV71" s="8" t="s">
        <v>98</v>
      </c>
      <c r="HW71" s="255"/>
      <c r="HX71" s="255"/>
      <c r="HY71" s="25" t="str">
        <f>IFERROR(IF(OR($I71="",$N71=""),"",'Units of measurement'!$A$2),"")</f>
        <v>/container</v>
      </c>
      <c r="HZ71" s="253"/>
      <c r="IA71" s="253"/>
      <c r="IB71" s="31" t="str">
        <f t="shared" si="210"/>
        <v xml:space="preserve"> </v>
      </c>
      <c r="IC71" s="261"/>
      <c r="ID71" s="261"/>
      <c r="IE71" s="32" t="str">
        <f t="shared" si="211"/>
        <v xml:space="preserve"> </v>
      </c>
      <c r="IF71" s="9" t="str">
        <f t="shared" si="212"/>
        <v/>
      </c>
      <c r="IG71" s="252"/>
      <c r="IH71" s="252"/>
      <c r="II71" s="8" t="s">
        <v>98</v>
      </c>
      <c r="IJ71" s="256"/>
      <c r="IK71" s="256"/>
      <c r="IL71" s="164"/>
      <c r="IM71" s="257"/>
      <c r="IN71" s="257"/>
      <c r="IO71" s="17"/>
      <c r="IP71" s="9" t="str">
        <f t="shared" si="213"/>
        <v/>
      </c>
      <c r="IQ71" s="252"/>
      <c r="IR71" s="252"/>
      <c r="IS71" s="8" t="s">
        <v>98</v>
      </c>
      <c r="IT71" s="256"/>
      <c r="IU71" s="256"/>
      <c r="IV71" s="164"/>
      <c r="IW71" s="257"/>
      <c r="IX71" s="257"/>
      <c r="IY71" s="19"/>
      <c r="IZ71" s="201" t="s">
        <v>795</v>
      </c>
      <c r="JA71" s="239" t="s">
        <v>99</v>
      </c>
      <c r="JB71" s="9" t="str">
        <f t="shared" si="227"/>
        <v>⚠</v>
      </c>
      <c r="JC71" s="238" t="str" cm="1">
        <f t="array" ref="JC71">IF(OR($I71="",$N71="")," ",_xlfn.IFS($JA71=""," ",$IZ71=""," ",JF71=""," ",JF71=" "," ",AND($JA71&lt;&gt;"",$JA71&lt;&gt;" ",$IZ71&lt;&gt;"",$IZ71&lt;&gt;" ",JF71&lt;&gt;"",JF71&lt;&gt;" "),IF($JA71=$IZ71,JF71,JF71/VLOOKUP(_xlfn.CONCAT($JA71,"/",$IZ71),Currencies!$C$73:$D$955,2,FALSE))))</f>
        <v xml:space="preserve"> </v>
      </c>
      <c r="JD71" s="238"/>
      <c r="JE71" s="238"/>
      <c r="JF71" s="8" t="s">
        <v>98</v>
      </c>
      <c r="JG71" s="25" t="str">
        <f>IFERROR(IF(OR($I71="",$N71=""),"",'Units of measurement'!$A$2),"")</f>
        <v>/container</v>
      </c>
      <c r="JH71" s="9" t="s">
        <v>2517</v>
      </c>
      <c r="JI71" s="238" t="str" cm="1">
        <f t="array" ref="JI71">IF(OR($I71="",$N71="")," ",_xlfn.IFS($JA71=""," ",$IZ71=""," ",JL71=""," ",JL71=" "," ",AND($JA71&lt;&gt;"",$JA71&lt;&gt;" ",$IZ71&lt;&gt;"",$IZ71&lt;&gt;" ",JL71&lt;&gt;"",JL71&lt;&gt;" "),IF($JA71=$IZ71,JL71,JL71/VLOOKUP(_xlfn.CONCAT($JA71,"/",$IZ71),Currencies!$C$73:$D$955,2,FALSE))))</f>
        <v xml:space="preserve"> </v>
      </c>
      <c r="JJ71" s="238"/>
      <c r="JK71" s="238"/>
      <c r="JL71" s="372" t="s">
        <v>98</v>
      </c>
      <c r="JM71" s="25" t="str">
        <f>IFERROR(IF(OR($I71="",$N71=""),"",'Units of measurement'!$A$2),"")</f>
        <v>/container</v>
      </c>
      <c r="JN71" s="9" t="s">
        <v>2517</v>
      </c>
      <c r="JO71" s="238" t="str" cm="1">
        <f t="array" ref="JO71">IF(OR($I71="",$N71="")," ",_xlfn.IFS($JA71=""," ",$IZ71=""," ",JR71=""," ",JR71=" "," ",AND($JA71&lt;&gt;"",$JA71&lt;&gt;" ",$IZ71&lt;&gt;"",$IZ71&lt;&gt;" ",JR71&lt;&gt;"",JR71&lt;&gt;" "),IF($JA71=$IZ71,JR71,JR71/VLOOKUP(_xlfn.CONCAT($JA71,"/",$IZ71),Currencies!$C$73:$D$955,2,FALSE))))</f>
        <v xml:space="preserve"> </v>
      </c>
      <c r="JP71" s="238"/>
      <c r="JQ71" s="238"/>
      <c r="JR71" s="372" t="s">
        <v>98</v>
      </c>
      <c r="JS71" s="25" t="str">
        <f>IFERROR(IF(OR($I71="",$N71=""),"",'Units of measurement'!$A$2),"")</f>
        <v>/container</v>
      </c>
      <c r="JT71" s="9" t="s">
        <v>2517</v>
      </c>
      <c r="JU71" s="238" t="str" cm="1">
        <f t="array" ref="JU71">IF(OR($I71="",$N71="")," ",_xlfn.IFS($JA71=""," ",$IZ71=""," ",JX71=""," ",JX71=" "," ",AND($JA71&lt;&gt;"",$JA71&lt;&gt;" ",$IZ71&lt;&gt;"",$IZ71&lt;&gt;" ",JX71&lt;&gt;"",JX71&lt;&gt;" "),IF($JA71=$IZ71,JX71,JX71/VLOOKUP(_xlfn.CONCAT($JA71,"/",$IZ71),Currencies!$C$73:$D$955,2,FALSE))))</f>
        <v xml:space="preserve"> </v>
      </c>
      <c r="JV71" s="238"/>
      <c r="JW71" s="238"/>
      <c r="JX71" s="372" t="s">
        <v>98</v>
      </c>
      <c r="JY71" s="25" t="str">
        <f>IFERROR(IF(OR($I71="",$N71=""),"",'Units of measurement'!$A$2),"")</f>
        <v>/container</v>
      </c>
      <c r="JZ71" s="9" t="s">
        <v>2517</v>
      </c>
      <c r="KA71" s="238" t="str" cm="1">
        <f t="array" ref="KA71">IF(OR($I71="",$N71="")," ",_xlfn.IFS($JA71=""," ",$IZ71=""," ",KD71=""," ",KD71=" "," ",AND($JA71&lt;&gt;"",$JA71&lt;&gt;" ",$IZ71&lt;&gt;"",$IZ71&lt;&gt;" ",KD71&lt;&gt;"",KD71&lt;&gt;" "),IF($JA71=$IZ71,KD71,KD71/VLOOKUP(_xlfn.CONCAT($JA71,"/",$IZ71),Currencies!$C$73:$D$955,2,FALSE))))</f>
        <v xml:space="preserve"> </v>
      </c>
      <c r="KB71" s="238"/>
      <c r="KC71" s="238"/>
      <c r="KD71" s="372" t="s">
        <v>98</v>
      </c>
      <c r="KE71" s="25" t="str">
        <f>IFERROR(IF(OR($I71="",$N71=""),"",'Units of measurement'!$A$2),"")</f>
        <v>/container</v>
      </c>
      <c r="KF71" s="11" t="s">
        <v>2517</v>
      </c>
      <c r="KG71" s="254"/>
      <c r="KH71" s="254"/>
      <c r="KI71" s="378" t="s">
        <v>98</v>
      </c>
      <c r="KJ71" s="9" t="str">
        <f t="shared" si="214"/>
        <v/>
      </c>
      <c r="KK71" s="252"/>
      <c r="KL71" s="252"/>
      <c r="KM71" s="8" t="s">
        <v>98</v>
      </c>
      <c r="KN71" s="256"/>
      <c r="KO71" s="256"/>
      <c r="KP71" s="164"/>
      <c r="KQ71" s="257"/>
      <c r="KR71" s="257"/>
      <c r="KS71" s="17"/>
      <c r="KT71" s="9" t="str">
        <f t="shared" si="215"/>
        <v/>
      </c>
      <c r="KU71" s="252"/>
      <c r="KV71" s="252"/>
      <c r="KW71" s="8" t="s">
        <v>98</v>
      </c>
      <c r="KX71" s="256"/>
      <c r="KY71" s="256"/>
      <c r="KZ71" s="164"/>
      <c r="LA71" s="257"/>
      <c r="LB71" s="257"/>
      <c r="LC71" s="19"/>
      <c r="LD71" s="201" t="s">
        <v>795</v>
      </c>
      <c r="LE71" s="239" t="s">
        <v>99</v>
      </c>
      <c r="LF71" s="9" t="s">
        <v>2517</v>
      </c>
      <c r="LG71" s="238" t="str" cm="1">
        <f t="array" ref="LG71">IF(OR($I71="",$N71="")," ",_xlfn.IFS($AH71=""," ",$AG71=""," ",LL71=""," ",LL71=" "," ",AND($AH71&lt;&gt;"",$AH71&lt;&gt;" ",$AG71&lt;&gt;"",$AG71&lt;&gt;" ",LL71&lt;&gt;"",LL71&lt;&gt;" "),IF($AH71=$AG71,SUM(LL71,IF(OR(LK71="",LK71=" ",LJ71="Included"),0,LK71)),SUM(LL71,IF(OR(LK71="",LK71=" ",LJ71="Included"),0,LK71))/VLOOKUP(_xlfn.CONCAT($AH71,"/",$AG71),Currencies!$C$73:$D$955,2,FALSE))))</f>
        <v xml:space="preserve"> </v>
      </c>
      <c r="LH71" s="238"/>
      <c r="LI71" s="262"/>
      <c r="LJ71" s="379"/>
      <c r="LK71" s="333" t="s">
        <v>98</v>
      </c>
      <c r="LL71" s="380" t="s">
        <v>98</v>
      </c>
      <c r="LM71" s="25" t="str">
        <f>IFERROR(IF(OR($I71="",$N71=""),"",'Units of measurement'!$A$2),"")</f>
        <v>/container</v>
      </c>
      <c r="LN71" s="253"/>
      <c r="LO71" s="253"/>
      <c r="LP71" s="376"/>
      <c r="LQ71" s="170"/>
      <c r="LR71" s="170"/>
      <c r="LS71" s="381" t="s">
        <v>98</v>
      </c>
    </row>
    <row r="72" spans="1:331" ht="15" hidden="1" customHeight="1" x14ac:dyDescent="0.2">
      <c r="A72" s="46">
        <v>27</v>
      </c>
      <c r="B72" s="250">
        <f>ROW()</f>
        <v>72</v>
      </c>
      <c r="C72" s="41" t="s">
        <v>2543</v>
      </c>
      <c r="D72" s="47" t="s">
        <v>2524</v>
      </c>
      <c r="E72" s="41" t="s">
        <v>2535</v>
      </c>
      <c r="F72" s="55" t="s">
        <v>106</v>
      </c>
      <c r="G72" s="42" t="s">
        <v>2510</v>
      </c>
      <c r="H72" s="43" t="s">
        <v>2514</v>
      </c>
      <c r="I72" s="353" t="s">
        <v>468</v>
      </c>
      <c r="J72" s="357" t="s">
        <v>3020</v>
      </c>
      <c r="K72" s="47" t="s">
        <v>2298</v>
      </c>
      <c r="L72" s="48" t="s">
        <v>2326</v>
      </c>
      <c r="M72" s="49" t="s">
        <v>172</v>
      </c>
      <c r="N72" s="356" t="s">
        <v>1192</v>
      </c>
      <c r="O72" s="357" t="s">
        <v>3021</v>
      </c>
      <c r="P72" s="47" t="s">
        <v>2378</v>
      </c>
      <c r="Q72" s="48" t="s">
        <v>2426</v>
      </c>
      <c r="R72" s="51" t="s">
        <v>2206</v>
      </c>
      <c r="S72" s="52">
        <v>56</v>
      </c>
      <c r="T72" s="53">
        <f>IFERROR(IF(OR(R72="",S72=""),"",('FCL (No min.)'!S72*VLOOKUP('FCL (No min.)'!R72,containertype_table[#All],2,FALSE))),"")</f>
        <v>112</v>
      </c>
      <c r="U72" s="56">
        <v>5000</v>
      </c>
      <c r="V72" s="55" t="s">
        <v>2497</v>
      </c>
      <c r="W72" s="248" t="s">
        <v>104</v>
      </c>
      <c r="X72" s="337" t="s">
        <v>104</v>
      </c>
      <c r="Y72" s="248"/>
      <c r="Z72" s="248"/>
      <c r="AA72" s="248"/>
      <c r="AB72" s="248"/>
      <c r="AC72" s="248"/>
      <c r="AD72" s="248"/>
      <c r="AE72" s="248"/>
      <c r="AF72" s="248"/>
      <c r="AG72" s="201" t="s">
        <v>99</v>
      </c>
      <c r="AH72" s="239" t="s">
        <v>99</v>
      </c>
      <c r="AI72" s="9" t="str">
        <f t="shared" si="195"/>
        <v>✓</v>
      </c>
      <c r="AJ72" s="238" cm="1">
        <f t="array" ref="AJ72">IF(OR($I72="",$N72="")," ",_xlfn.IFS($AH72=""," ",$AG72=""," ",AO72=""," ",AO72=" "," ",AND($AH72&lt;&gt;"",$AH72&lt;&gt;" ",$AG72&lt;&gt;"",$AG72&lt;&gt;" ",AO72&lt;&gt;"",AO72&lt;&gt;" "),IF($AH72=$AG72,SUM(AO72,IF(OR(AN72="",AN72=" ",AM72="Included"),0,AN72)),VLOOKUP(_xlfn.CONCAT($AG72,"/",$AH72),Currencies!$C$73:$D$955,2,FALSE)*SUM(AO72,IF(OR(AN72="",AN72=" ",AM72="Included"),0,AN72)))))</f>
        <v>520</v>
      </c>
      <c r="AK72" s="238"/>
      <c r="AL72" s="262"/>
      <c r="AM72" s="331" t="s">
        <v>2552</v>
      </c>
      <c r="AN72" s="333" t="s">
        <v>98</v>
      </c>
      <c r="AO72" s="332">
        <v>520</v>
      </c>
      <c r="AP72" s="25" t="str">
        <f>IFERROR(IF(OR($I72="",$N72=""),"",'Units of measurement'!$A$2),"")</f>
        <v>/container</v>
      </c>
      <c r="AQ72" s="253"/>
      <c r="AR72" s="253"/>
      <c r="AS72" s="17" t="s">
        <v>1271</v>
      </c>
      <c r="AT72" s="170"/>
      <c r="AU72" s="170"/>
      <c r="AV72" s="170">
        <v>3</v>
      </c>
      <c r="AW72" s="201" t="s">
        <v>99</v>
      </c>
      <c r="AX72" s="239" t="s">
        <v>99</v>
      </c>
      <c r="AY72" s="9" t="str">
        <f t="shared" si="196"/>
        <v>⚠</v>
      </c>
      <c r="AZ72" s="238" t="str" cm="1">
        <f t="array" ref="AZ72">IF(OR($I72="",$N72="")," ",_xlfn.IFS($AX72=""," ",$AW72=""," ",BC72=""," ",BC72=" "," ",AND($AX72&lt;&gt;"",$AX72&lt;&gt;" ",$AW72&lt;&gt;"",$AW72&lt;&gt;" ",BC72&lt;&gt;"",BC72&lt;&gt;" "),IF($AX72=$AW72,BC72,BC72/VLOOKUP(_xlfn.CONCAT($AX72,"/",$AW72),Currencies!$C$73:$D$955,2,FALSE))))</f>
        <v xml:space="preserve"> </v>
      </c>
      <c r="BA72" s="238"/>
      <c r="BB72" s="238"/>
      <c r="BC72" s="8" t="s">
        <v>98</v>
      </c>
      <c r="BD72" s="25" t="str">
        <f>IFERROR(IF(OR($I72="",$N72=""),"",'Units of measurement'!$A$2),"")</f>
        <v>/container</v>
      </c>
      <c r="BE72" s="9" t="str">
        <f t="shared" si="197"/>
        <v>⚠</v>
      </c>
      <c r="BF72" s="238" t="str" cm="1">
        <f t="array" ref="BF72">IF(OR($I72="",$N72="")," ",_xlfn.IFS($AX72=""," ",$AW72=""," ",BI72=""," ",BI72=" "," ",AND($AX72&lt;&gt;"",$AX72&lt;&gt;" ",$AW72&lt;&gt;"",$AW72&lt;&gt;" ",BI72&lt;&gt;"",BI72&lt;&gt;" "),IF($AX72=$AW72,BI72,BI72/VLOOKUP(_xlfn.CONCAT($AX72,"/",$AW72),Currencies!$C$73:$D$955,2,FALSE))))</f>
        <v xml:space="preserve"> </v>
      </c>
      <c r="BG72" s="238"/>
      <c r="BH72" s="238"/>
      <c r="BI72" s="8" t="s">
        <v>98</v>
      </c>
      <c r="BJ72" s="25" t="str">
        <f>IFERROR(IF(OR($I72="",$N72=""),"",'Units of measurement'!$A$2),"")</f>
        <v>/container</v>
      </c>
      <c r="BK72" s="9" t="str">
        <f t="shared" si="198"/>
        <v>⚠</v>
      </c>
      <c r="BL72" s="238" t="str" cm="1">
        <f t="array" ref="BL72">IF(OR($I72="",$N72="")," ",_xlfn.IFS($AX72=""," ",$AW72=""," ",BO72=""," ",BO72=" "," ",AND($AX72&lt;&gt;"",$AX72&lt;&gt;" ",$AW72&lt;&gt;"",$AW72&lt;&gt;" ",BO72&lt;&gt;"",BO72&lt;&gt;" "),IF($AX72=$AW72,BO72,BO72/VLOOKUP(_xlfn.CONCAT($AX72,"/",$AW72),Currencies!$C$73:$D$955,2,FALSE))))</f>
        <v xml:space="preserve"> </v>
      </c>
      <c r="BM72" s="238"/>
      <c r="BN72" s="238"/>
      <c r="BO72" s="8" t="s">
        <v>98</v>
      </c>
      <c r="BP72" s="25" t="str">
        <f>IFERROR(IF(OR($I72="",$N72=""),"",'Units of measurement'!$A$2),"")</f>
        <v>/container</v>
      </c>
      <c r="BQ72" s="9" t="str">
        <f t="shared" si="199"/>
        <v>✓</v>
      </c>
      <c r="BR72" s="238" cm="1">
        <f t="array" ref="BR72">IF(OR($I72="",$N72="")," ",_xlfn.IFS($AX72=""," ",$AW72=""," ",BU72=""," ",BU72=" "," ",AND($AX72&lt;&gt;"",$AX72&lt;&gt;" ",$AW72&lt;&gt;"",$AW72&lt;&gt;" ",BU72&lt;&gt;"",BU72&lt;&gt;" "),IF($AX72=$AW72,BU72,BU72/VLOOKUP(_xlfn.CONCAT($AX72,"/",$AW72),Currencies!$C$73:$D$955,2,FALSE))))</f>
        <v>35</v>
      </c>
      <c r="BS72" s="238"/>
      <c r="BT72" s="238"/>
      <c r="BU72" s="8">
        <v>35</v>
      </c>
      <c r="BV72" s="25" t="str">
        <f>IFERROR(IF(OR($I72="",$N72=""),"",'Units of measurement'!$A$2),"")</f>
        <v>/container</v>
      </c>
      <c r="BW72" s="9" t="str">
        <f t="shared" si="200"/>
        <v>⚠</v>
      </c>
      <c r="BX72" s="238" t="str" cm="1">
        <f t="array" ref="BX72">IF(OR($I72="",$N72="")," ",_xlfn.IFS($AX72=""," ",$AW72=""," ",CA72=""," ",CA72=" "," ",AND($AX72&lt;&gt;"",$AX72&lt;&gt;" ",$AW72&lt;&gt;"",$AW72&lt;&gt;" ",CA72&lt;&gt;"",CA72&lt;&gt;" "),IF($AX72=$AW72,CA72,CA72/VLOOKUP(_xlfn.CONCAT($AX72,"/",$AW72),Currencies!$C$73:$D$955,2,FALSE))))</f>
        <v xml:space="preserve"> </v>
      </c>
      <c r="BY72" s="238"/>
      <c r="BZ72" s="238"/>
      <c r="CA72" s="8" t="s">
        <v>98</v>
      </c>
      <c r="CB72" s="25" t="str">
        <f>IFERROR(IF(OR($I72="",$N72=""),"",'Units of measurement'!$A$2),"")</f>
        <v>/container</v>
      </c>
      <c r="CC72" s="9" t="str">
        <f t="shared" si="201"/>
        <v>✓</v>
      </c>
      <c r="CD72" s="238" cm="1">
        <f t="array" ref="CD72">IF(OR($I72="",$N72="")," ",_xlfn.IFS($AX72=""," ",$AW72=""," ",CG72=""," ",CG72=" "," ",AND($AX72&lt;&gt;"",$AX72&lt;&gt;" ",$AW72&lt;&gt;"",$AW72&lt;&gt;" ",CG72&lt;&gt;"",CG72&lt;&gt;" "),IF($AX72=$AW72,CG72,CG72/VLOOKUP(_xlfn.CONCAT($AX72,"/",$AW72),Currencies!$C$73:$D$955,2,FALSE))))</f>
        <v>20</v>
      </c>
      <c r="CE72" s="238"/>
      <c r="CF72" s="238"/>
      <c r="CG72" s="8">
        <v>20</v>
      </c>
      <c r="CH72" s="25" t="str">
        <f>IFERROR(IF(OR($I72="",$N72=""),"",'Units of measurement'!$A$2),"")</f>
        <v>/container</v>
      </c>
      <c r="CI72" s="9" t="str">
        <f t="shared" si="202"/>
        <v>✓</v>
      </c>
      <c r="CJ72" s="238" cm="1">
        <f t="array" ref="CJ72">IF(OR($I72="",$N72="")," ",_xlfn.IFS($AX72=""," ",$AW72=""," ",CM72=""," ",CM72=" "," ",AND($AX72&lt;&gt;"",$AX72&lt;&gt;" ",$AW72&lt;&gt;"",$AW72&lt;&gt;" ",CM72&lt;&gt;"",CM72&lt;&gt;" "),IF($AX72=$AW72,CM72,CM72/VLOOKUP(_xlfn.CONCAT($AX72,"/",$AW72),Currencies!$C$73:$D$955,2,FALSE))))</f>
        <v>20</v>
      </c>
      <c r="CK72" s="238"/>
      <c r="CL72" s="238"/>
      <c r="CM72" s="8">
        <v>20</v>
      </c>
      <c r="CN72" s="25" t="str">
        <f>IFERROR(IF(OR($I72="",$N72=""),"",'Units of measurement'!$A$2),"")</f>
        <v>/container</v>
      </c>
      <c r="CO72" s="253"/>
      <c r="CP72" s="253"/>
      <c r="CQ72" s="194" t="s">
        <v>2172</v>
      </c>
      <c r="CR72" s="9" t="str">
        <f t="shared" si="203"/>
        <v>⚠</v>
      </c>
      <c r="CS72" s="238" t="str" cm="1">
        <f t="array" ref="CS72">IF(OR($I72="",$N72="")," ",_xlfn.IFS($AX72=""," ",$AW72=""," ",CV72=""," ",CV72=" "," ",AND($AX72&lt;&gt;"",$AX72&lt;&gt;" ",$AW72&lt;&gt;"",$AW72&lt;&gt;" ",CV72&lt;&gt;"",CV72&lt;&gt;" "),IF($AX72=$AW72,CV72,CV72/VLOOKUP(_xlfn.CONCAT($AX72,"/",$AW72),Currencies!$C$73:$D$955,2,FALSE))))</f>
        <v xml:space="preserve"> </v>
      </c>
      <c r="CT72" s="238"/>
      <c r="CU72" s="238"/>
      <c r="CV72" s="8" t="s">
        <v>98</v>
      </c>
      <c r="CW72" s="25" t="str">
        <f>IFERROR(IF(OR($I72="",$N72=""),"",'Units of measurement'!$A$2),"")</f>
        <v>/container</v>
      </c>
      <c r="CX72" s="11" t="str">
        <f t="shared" si="204"/>
        <v>⚠</v>
      </c>
      <c r="CY72" s="254"/>
      <c r="CZ72" s="254"/>
      <c r="DA72" s="10" t="s">
        <v>98</v>
      </c>
      <c r="DB72" s="9" t="str">
        <f t="shared" si="205"/>
        <v/>
      </c>
      <c r="DC72" s="252"/>
      <c r="DD72" s="252"/>
      <c r="DE72" s="8" t="s">
        <v>98</v>
      </c>
      <c r="DF72" s="256"/>
      <c r="DG72" s="256"/>
      <c r="DH72" s="164"/>
      <c r="DI72" s="257"/>
      <c r="DJ72" s="257"/>
      <c r="DK72" s="17"/>
      <c r="DL72" s="9" t="str">
        <f t="shared" si="206"/>
        <v/>
      </c>
      <c r="DM72" s="252"/>
      <c r="DN72" s="252"/>
      <c r="DO72" s="8" t="s">
        <v>98</v>
      </c>
      <c r="DP72" s="256"/>
      <c r="DQ72" s="256"/>
      <c r="DR72" s="164"/>
      <c r="DS72" s="257"/>
      <c r="DT72" s="257"/>
      <c r="DU72" s="17"/>
      <c r="DV72" s="201" t="str">
        <f t="shared" si="207"/>
        <v>USD</v>
      </c>
      <c r="DW72" s="239" t="s">
        <v>99</v>
      </c>
      <c r="DX72" s="11" t="str">
        <f t="shared" si="216"/>
        <v>⚠</v>
      </c>
      <c r="DY72" s="254"/>
      <c r="DZ72" s="254"/>
      <c r="EA72" s="15"/>
      <c r="EB72" s="11" t="str">
        <f t="shared" si="217"/>
        <v>⚠</v>
      </c>
      <c r="EC72" s="254"/>
      <c r="ED72" s="254"/>
      <c r="EE72" s="16"/>
      <c r="EF72" s="9" t="str">
        <f t="shared" si="218"/>
        <v>⚠</v>
      </c>
      <c r="EG72" s="252"/>
      <c r="EH72" s="252"/>
      <c r="EI72" s="33"/>
      <c r="EJ72" s="33"/>
      <c r="EK72" s="33"/>
      <c r="EL72" s="33"/>
      <c r="EM72" s="14"/>
      <c r="EN72" s="14"/>
      <c r="EO72" s="35"/>
      <c r="EP72" s="11" t="str">
        <f t="shared" si="219"/>
        <v>⚠</v>
      </c>
      <c r="EQ72" s="254"/>
      <c r="ER72" s="254"/>
      <c r="ES72" s="12" t="s">
        <v>98</v>
      </c>
      <c r="ET72" s="199">
        <v>33</v>
      </c>
      <c r="EU72" s="9" t="str">
        <f t="shared" si="220"/>
        <v>⚠</v>
      </c>
      <c r="EV72" s="259"/>
      <c r="EW72" s="259"/>
      <c r="EX72" s="166" t="s">
        <v>98</v>
      </c>
      <c r="EY72" s="9" t="str">
        <f t="shared" si="221"/>
        <v>⚠</v>
      </c>
      <c r="EZ72" s="254"/>
      <c r="FA72" s="254"/>
      <c r="FB72" s="23"/>
      <c r="FC72" s="260"/>
      <c r="FD72" s="260"/>
      <c r="FE72" s="29"/>
      <c r="FF72" s="29"/>
      <c r="FG72" s="29"/>
      <c r="FH72" s="29"/>
      <c r="FI72" s="200" t="s">
        <v>100</v>
      </c>
      <c r="FJ72" s="9" t="str">
        <f t="shared" si="222"/>
        <v>⚠</v>
      </c>
      <c r="FK72" s="259"/>
      <c r="FL72" s="259"/>
      <c r="FM72" s="12" t="s">
        <v>98</v>
      </c>
      <c r="FN72" s="26" t="s">
        <v>98</v>
      </c>
      <c r="FO72" s="28" t="s">
        <v>98</v>
      </c>
      <c r="FP72" s="339" t="s">
        <v>98</v>
      </c>
      <c r="FQ72" s="339" t="s">
        <v>98</v>
      </c>
      <c r="FR72" s="9" t="str">
        <f t="shared" si="97"/>
        <v>⚠</v>
      </c>
      <c r="FS72" s="238" t="str" cm="1">
        <f t="array" ref="FS72">IF(OR($I72="",$N72="")," ",_xlfn.IFS($DW72=""," ",$DV72=""," ",FV72=""," ",FV72=" "," ",AND($DW72&lt;&gt;"",$DW72&lt;&gt;" ",$DV72&lt;&gt;"",$DV72&lt;&gt;" ",FV72&lt;&gt;"",FV72&lt;&gt;" "),IF($DW72=$DV72,FV72,FV72/VLOOKUP(_xlfn.CONCAT($DW72,"/",$DV72),Currencies!$C$73:$D$955,2,FALSE))))</f>
        <v xml:space="preserve"> </v>
      </c>
      <c r="FT72" s="238"/>
      <c r="FU72" s="238"/>
      <c r="FV72" s="8" t="s">
        <v>98</v>
      </c>
      <c r="FW72" s="25" t="s">
        <v>2549</v>
      </c>
      <c r="FX72" s="9" t="str">
        <f t="shared" si="223"/>
        <v>⚠</v>
      </c>
      <c r="FY72" s="259"/>
      <c r="FZ72" s="259"/>
      <c r="GA72" s="12" t="s">
        <v>98</v>
      </c>
      <c r="GB72" s="26" t="s">
        <v>98</v>
      </c>
      <c r="GC72" s="28" t="s">
        <v>98</v>
      </c>
      <c r="GD72" s="339" t="s">
        <v>98</v>
      </c>
      <c r="GE72" s="339" t="s">
        <v>98</v>
      </c>
      <c r="GF72" s="9" t="str">
        <f t="shared" si="103"/>
        <v>⚠</v>
      </c>
      <c r="GG72" s="238" t="str" cm="1">
        <f t="array" ref="GG72">IF(OR($I72="",$N72="")," ",_xlfn.IFS($DW72=""," ",$DV72=""," ",GJ72=""," ",GJ72=" "," ",AND($DW72&lt;&gt;"",$DW72&lt;&gt;" ",$DV72&lt;&gt;"",$DV72&lt;&gt;" ",GJ72&lt;&gt;"",GJ72&lt;&gt;" "),IF($DW72=$DV72,GJ72,GJ72/VLOOKUP(_xlfn.CONCAT($DW72,"/",$DV72),Currencies!$C$73:$D$955,2,FALSE))))</f>
        <v xml:space="preserve"> </v>
      </c>
      <c r="GH72" s="238"/>
      <c r="GI72" s="238"/>
      <c r="GJ72" s="8" t="s">
        <v>98</v>
      </c>
      <c r="GK72" s="25" t="s">
        <v>2549</v>
      </c>
      <c r="GL72" s="11" t="str">
        <f t="shared" si="224"/>
        <v>⚠</v>
      </c>
      <c r="GM72" s="238" t="str" cm="1">
        <f t="array" ref="GM72">IF(OR($I72="",$N72="")," ",_xlfn.IFS($DW72=""," ",$DV72=""," ",GP72=""," ",GP72=" "," ",AND($DW72&lt;&gt;"",$DW72&lt;&gt;" ",$DV72&lt;&gt;"",$DV72&lt;&gt;" ",GP72&lt;&gt;"",GP72&lt;&gt;" "),IF($DW72=$DV72,GP72,GP72/VLOOKUP(_xlfn.CONCAT($DW72,"/",$DV72),Currencies!$C$73:$D$955,2,FALSE))))</f>
        <v xml:space="preserve"> </v>
      </c>
      <c r="GN72" s="238"/>
      <c r="GO72" s="238"/>
      <c r="GP72" s="8" t="s">
        <v>98</v>
      </c>
      <c r="GQ72" s="25" t="str">
        <f>IFERROR(IF(OR($I72="",$N72=""),"",'Units of measurement'!$A$2),"")</f>
        <v>/container</v>
      </c>
      <c r="GR72" s="253"/>
      <c r="GS72" s="253"/>
      <c r="GT72" s="31" t="s">
        <v>98</v>
      </c>
      <c r="GU72" s="261"/>
      <c r="GV72" s="261"/>
      <c r="GW72" s="32" t="s">
        <v>98</v>
      </c>
      <c r="GX72" s="11" t="str">
        <f t="shared" si="225"/>
        <v>⚠</v>
      </c>
      <c r="GY72" s="238" t="str" cm="1">
        <f t="array" ref="GY72">IF(OR($I72="",$N72="")," ",_xlfn.IFS($DW72=""," ",$DV72=""," ",HE72=""," ",HE72=" "," ",AND($DW72&lt;&gt;"",$DW72&lt;&gt;" ",$DV72&lt;&gt;"",$DV72&lt;&gt;" ",HE72&lt;&gt;"",HE72&lt;&gt;" "),IF($DW72=$DV72,HE72,HE72/VLOOKUP(_xlfn.CONCAT($DW72,"/",$DV72),Currencies!$C$73:$D$955,2,FALSE))))</f>
        <v xml:space="preserve"> </v>
      </c>
      <c r="GZ72" s="262"/>
      <c r="HA72" s="262"/>
      <c r="HB72" s="15"/>
      <c r="HC72" s="15"/>
      <c r="HD72" s="15"/>
      <c r="HE72" s="8" t="s">
        <v>98</v>
      </c>
      <c r="HF72" s="255"/>
      <c r="HG72" s="255"/>
      <c r="HH72" s="25" t="str">
        <f>IFERROR(IF(OR($I72="",$N72=""),"",'Units of measurement'!$A$2),"")</f>
        <v>/container</v>
      </c>
      <c r="HI72" s="253"/>
      <c r="HJ72" s="253"/>
      <c r="HK72" s="31" t="str">
        <f t="shared" si="208"/>
        <v xml:space="preserve"> </v>
      </c>
      <c r="HL72" s="261"/>
      <c r="HM72" s="261"/>
      <c r="HN72" s="32" t="str">
        <f t="shared" si="209"/>
        <v xml:space="preserve"> </v>
      </c>
      <c r="HO72" s="11" t="str">
        <f t="shared" si="226"/>
        <v>⚠</v>
      </c>
      <c r="HP72" s="238" t="str" cm="1">
        <f t="array" ref="HP72">IF(OR($I72="",$N72="")," ",_xlfn.IFS($DW72=""," ",$DV72=""," ",HV72=""," ",HV72=" "," ",AND($DW72&lt;&gt;"",$DW72&lt;&gt;" ",$DV72&lt;&gt;"",$DV72&lt;&gt;" ",HV72&lt;&gt;"",HV72&lt;&gt;" "),IF($DW72=$DV72,HV72,HV72/VLOOKUP(_xlfn.CONCAT($DW72,"/",$DV72),Currencies!$C$73:$D$955,2,FALSE))))</f>
        <v xml:space="preserve"> </v>
      </c>
      <c r="HQ72" s="262"/>
      <c r="HR72" s="262"/>
      <c r="HS72" s="15"/>
      <c r="HT72" s="15"/>
      <c r="HU72" s="15"/>
      <c r="HV72" s="8" t="s">
        <v>98</v>
      </c>
      <c r="HW72" s="255"/>
      <c r="HX72" s="255"/>
      <c r="HY72" s="25" t="str">
        <f>IFERROR(IF(OR($I72="",$N72=""),"",'Units of measurement'!$A$2),"")</f>
        <v>/container</v>
      </c>
      <c r="HZ72" s="253"/>
      <c r="IA72" s="253"/>
      <c r="IB72" s="31" t="str">
        <f t="shared" si="210"/>
        <v xml:space="preserve"> </v>
      </c>
      <c r="IC72" s="261"/>
      <c r="ID72" s="261"/>
      <c r="IE72" s="32" t="str">
        <f t="shared" si="211"/>
        <v xml:space="preserve"> </v>
      </c>
      <c r="IF72" s="9" t="str">
        <f t="shared" si="212"/>
        <v/>
      </c>
      <c r="IG72" s="252"/>
      <c r="IH72" s="252"/>
      <c r="II72" s="8" t="s">
        <v>98</v>
      </c>
      <c r="IJ72" s="256"/>
      <c r="IK72" s="256"/>
      <c r="IL72" s="164"/>
      <c r="IM72" s="257"/>
      <c r="IN72" s="257"/>
      <c r="IO72" s="17"/>
      <c r="IP72" s="9" t="str">
        <f t="shared" si="213"/>
        <v/>
      </c>
      <c r="IQ72" s="252"/>
      <c r="IR72" s="252"/>
      <c r="IS72" s="8" t="s">
        <v>98</v>
      </c>
      <c r="IT72" s="256"/>
      <c r="IU72" s="256"/>
      <c r="IV72" s="164"/>
      <c r="IW72" s="257"/>
      <c r="IX72" s="257"/>
      <c r="IY72" s="19"/>
      <c r="IZ72" s="201" t="s">
        <v>418</v>
      </c>
      <c r="JA72" s="239" t="s">
        <v>99</v>
      </c>
      <c r="JB72" s="9" t="str">
        <f t="shared" si="227"/>
        <v>⚠</v>
      </c>
      <c r="JC72" s="238" t="str" cm="1">
        <f t="array" ref="JC72">IF(OR($I72="",$N72="")," ",_xlfn.IFS($JA72=""," ",$IZ72=""," ",JF72=""," ",JF72=" "," ",AND($JA72&lt;&gt;"",$JA72&lt;&gt;" ",$IZ72&lt;&gt;"",$IZ72&lt;&gt;" ",JF72&lt;&gt;"",JF72&lt;&gt;" "),IF($JA72=$IZ72,JF72,JF72/VLOOKUP(_xlfn.CONCAT($JA72,"/",$IZ72),Currencies!$C$73:$D$955,2,FALSE))))</f>
        <v xml:space="preserve"> </v>
      </c>
      <c r="JD72" s="238"/>
      <c r="JE72" s="238"/>
      <c r="JF72" s="8" t="s">
        <v>98</v>
      </c>
      <c r="JG72" s="25" t="str">
        <f>IFERROR(IF(OR($I72="",$N72=""),"",'Units of measurement'!$A$2),"")</f>
        <v>/container</v>
      </c>
      <c r="JH72" s="9" t="str">
        <f t="shared" si="228"/>
        <v>⚠</v>
      </c>
      <c r="JI72" s="238" t="str" cm="1">
        <f t="array" ref="JI72">IF(OR($I72="",$N72="")," ",_xlfn.IFS($JA72=""," ",$IZ72=""," ",JL72=""," ",JL72=" "," ",AND($JA72&lt;&gt;"",$JA72&lt;&gt;" ",$IZ72&lt;&gt;"",$IZ72&lt;&gt;" ",JL72&lt;&gt;"",JL72&lt;&gt;" "),IF($JA72=$IZ72,JL72,JL72/VLOOKUP(_xlfn.CONCAT($JA72,"/",$IZ72),Currencies!$C$73:$D$955,2,FALSE))))</f>
        <v xml:space="preserve"> </v>
      </c>
      <c r="JJ72" s="238"/>
      <c r="JK72" s="238"/>
      <c r="JL72" s="8" t="s">
        <v>98</v>
      </c>
      <c r="JM72" s="25" t="str">
        <f>IFERROR(IF(OR($I72="",$N72=""),"",'Units of measurement'!$A$2),"")</f>
        <v>/container</v>
      </c>
      <c r="JN72" s="9" t="str">
        <f t="shared" si="229"/>
        <v>⚠</v>
      </c>
      <c r="JO72" s="238" t="str" cm="1">
        <f t="array" ref="JO72">IF(OR($I72="",$N72="")," ",_xlfn.IFS($JA72=""," ",$IZ72=""," ",JR72=""," ",JR72=" "," ",AND($JA72&lt;&gt;"",$JA72&lt;&gt;" ",$IZ72&lt;&gt;"",$IZ72&lt;&gt;" ",JR72&lt;&gt;"",JR72&lt;&gt;" "),IF($JA72=$IZ72,JR72,JR72/VLOOKUP(_xlfn.CONCAT($JA72,"/",$IZ72),Currencies!$C$73:$D$955,2,FALSE))))</f>
        <v xml:space="preserve"> </v>
      </c>
      <c r="JP72" s="238"/>
      <c r="JQ72" s="238"/>
      <c r="JR72" s="8" t="s">
        <v>98</v>
      </c>
      <c r="JS72" s="25" t="str">
        <f>IFERROR(IF(OR($I72="",$N72=""),"",'Units of measurement'!$A$2),"")</f>
        <v>/container</v>
      </c>
      <c r="JT72" s="9" t="str">
        <f t="shared" si="230"/>
        <v>⚠</v>
      </c>
      <c r="JU72" s="238" t="str" cm="1">
        <f t="array" ref="JU72">IF(OR($I72="",$N72="")," ",_xlfn.IFS($JA72=""," ",$IZ72=""," ",JX72=""," ",JX72=" "," ",AND($JA72&lt;&gt;"",$JA72&lt;&gt;" ",$IZ72&lt;&gt;"",$IZ72&lt;&gt;" ",JX72&lt;&gt;"",JX72&lt;&gt;" "),IF($JA72=$IZ72,JX72,JX72/VLOOKUP(_xlfn.CONCAT($JA72,"/",$IZ72),Currencies!$C$73:$D$955,2,FALSE))))</f>
        <v xml:space="preserve"> </v>
      </c>
      <c r="JV72" s="238"/>
      <c r="JW72" s="238"/>
      <c r="JX72" s="8" t="s">
        <v>98</v>
      </c>
      <c r="JY72" s="25" t="str">
        <f>IFERROR(IF(OR($I72="",$N72=""),"",'Units of measurement'!$A$2),"")</f>
        <v>/container</v>
      </c>
      <c r="JZ72" s="9" t="str">
        <f t="shared" si="231"/>
        <v>⚠</v>
      </c>
      <c r="KA72" s="238" t="str" cm="1">
        <f t="array" ref="KA72">IF(OR($I72="",$N72="")," ",_xlfn.IFS($JA72=""," ",$IZ72=""," ",KD72=""," ",KD72=" "," ",AND($JA72&lt;&gt;"",$JA72&lt;&gt;" ",$IZ72&lt;&gt;"",$IZ72&lt;&gt;" ",KD72&lt;&gt;"",KD72&lt;&gt;" "),IF($JA72=$IZ72,KD72,KD72/VLOOKUP(_xlfn.CONCAT($JA72,"/",$IZ72),Currencies!$C$73:$D$955,2,FALSE))))</f>
        <v xml:space="preserve"> </v>
      </c>
      <c r="KB72" s="238"/>
      <c r="KC72" s="238"/>
      <c r="KD72" s="8" t="s">
        <v>98</v>
      </c>
      <c r="KE72" s="25" t="str">
        <f>IFERROR(IF(OR($I72="",$N72=""),"",'Units of measurement'!$A$2),"")</f>
        <v>/container</v>
      </c>
      <c r="KF72" s="11" t="str">
        <f t="shared" si="232"/>
        <v>⚠</v>
      </c>
      <c r="KG72" s="254"/>
      <c r="KH72" s="254"/>
      <c r="KI72" s="10" t="s">
        <v>98</v>
      </c>
      <c r="KJ72" s="9" t="str">
        <f t="shared" si="214"/>
        <v/>
      </c>
      <c r="KK72" s="252"/>
      <c r="KL72" s="252"/>
      <c r="KM72" s="8" t="s">
        <v>98</v>
      </c>
      <c r="KN72" s="256"/>
      <c r="KO72" s="256"/>
      <c r="KP72" s="164"/>
      <c r="KQ72" s="257"/>
      <c r="KR72" s="257"/>
      <c r="KS72" s="17"/>
      <c r="KT72" s="9" t="str">
        <f t="shared" si="215"/>
        <v/>
      </c>
      <c r="KU72" s="252"/>
      <c r="KV72" s="252"/>
      <c r="KW72" s="8" t="s">
        <v>98</v>
      </c>
      <c r="KX72" s="256"/>
      <c r="KY72" s="256"/>
      <c r="KZ72" s="164"/>
      <c r="LA72" s="257"/>
      <c r="LB72" s="257"/>
      <c r="LC72" s="19"/>
      <c r="LD72" s="201" t="s">
        <v>418</v>
      </c>
      <c r="LE72" s="239" t="s">
        <v>99</v>
      </c>
      <c r="LF72" s="9" t="str">
        <f t="shared" si="233"/>
        <v>✓</v>
      </c>
      <c r="LG72" s="238" cm="1">
        <f t="array" ref="LG72">IF(OR($I72="",$N72="")," ",_xlfn.IFS($AH72=""," ",$AG72=""," ",LL72=""," ",LL72=" "," ",AND($AH72&lt;&gt;"",$AH72&lt;&gt;" ",$AG72&lt;&gt;"",$AG72&lt;&gt;" ",LL72&lt;&gt;"",LL72&lt;&gt;" "),IF($AH72=$AG72,SUM(LL72,IF(OR(LK72="",LK72=" ",LJ72="Included"),0,LK72)),SUM(LL72,IF(OR(LK72="",LK72=" ",LJ72="Included"),0,LK72))/VLOOKUP(_xlfn.CONCAT($AH72,"/",$AG72),Currencies!$C$73:$D$955,2,FALSE))))</f>
        <v>1035</v>
      </c>
      <c r="LH72" s="238"/>
      <c r="LI72" s="262"/>
      <c r="LJ72" s="331" t="s">
        <v>2552</v>
      </c>
      <c r="LK72" s="333" t="s">
        <v>98</v>
      </c>
      <c r="LL72" s="332">
        <v>1035</v>
      </c>
      <c r="LM72" s="25" t="str">
        <f>IFERROR(IF(OR($I72="",$N72=""),"",'Units of measurement'!$A$2),"")</f>
        <v>/container</v>
      </c>
      <c r="LN72" s="253"/>
      <c r="LO72" s="253"/>
      <c r="LP72" s="17" t="s">
        <v>1267</v>
      </c>
      <c r="LQ72" s="170"/>
      <c r="LR72" s="170"/>
      <c r="LS72" s="170">
        <v>3</v>
      </c>
    </row>
    <row r="73" spans="1:331" ht="15" hidden="1" customHeight="1" x14ac:dyDescent="0.2">
      <c r="A73" s="46">
        <v>1342</v>
      </c>
      <c r="B73" s="250">
        <f>ROW()</f>
        <v>73</v>
      </c>
      <c r="C73" s="41" t="s">
        <v>2543</v>
      </c>
      <c r="D73" s="47" t="s">
        <v>2524</v>
      </c>
      <c r="E73" s="41" t="s">
        <v>2535</v>
      </c>
      <c r="F73" s="55" t="s">
        <v>106</v>
      </c>
      <c r="G73" s="42" t="s">
        <v>2510</v>
      </c>
      <c r="H73" s="43" t="s">
        <v>2514</v>
      </c>
      <c r="I73" s="353" t="s">
        <v>468</v>
      </c>
      <c r="J73" s="357" t="s">
        <v>3020</v>
      </c>
      <c r="K73" s="47" t="s">
        <v>2299</v>
      </c>
      <c r="L73" s="48" t="s">
        <v>2327</v>
      </c>
      <c r="M73" s="49" t="s">
        <v>172</v>
      </c>
      <c r="N73" s="356" t="s">
        <v>1192</v>
      </c>
      <c r="O73" s="357" t="s">
        <v>2467</v>
      </c>
      <c r="P73" s="47" t="s">
        <v>2308</v>
      </c>
      <c r="Q73" s="48" t="s">
        <v>2427</v>
      </c>
      <c r="R73" s="51" t="s">
        <v>2206</v>
      </c>
      <c r="S73" s="52">
        <v>2</v>
      </c>
      <c r="T73" s="53">
        <f>IFERROR(IF(OR(R73="",S73=""),"",('FCL (No min.)'!S73*VLOOKUP('FCL (No min.)'!R73,containertype_table[#All],2,FALSE))),"")</f>
        <v>4</v>
      </c>
      <c r="U73" s="56">
        <v>15000</v>
      </c>
      <c r="V73" s="55" t="s">
        <v>2497</v>
      </c>
      <c r="W73" s="248" t="s">
        <v>104</v>
      </c>
      <c r="X73" s="337" t="s">
        <v>104</v>
      </c>
      <c r="Y73" s="248"/>
      <c r="Z73" s="248"/>
      <c r="AA73" s="248"/>
      <c r="AB73" s="248"/>
      <c r="AC73" s="248"/>
      <c r="AD73" s="248"/>
      <c r="AE73" s="248"/>
      <c r="AF73" s="248"/>
      <c r="AG73" s="201" t="s">
        <v>99</v>
      </c>
      <c r="AH73" s="239" t="s">
        <v>99</v>
      </c>
      <c r="AI73" s="9" t="str">
        <f t="shared" si="195"/>
        <v>⚠</v>
      </c>
      <c r="AJ73" s="238" t="str" cm="1">
        <f t="array" ref="AJ73">IF(OR($I73="",$N73="")," ",_xlfn.IFS($AH73=""," ",$AG73=""," ",AO73=""," ",AO73=" "," ",AND($AH73&lt;&gt;"",$AH73&lt;&gt;" ",$AG73&lt;&gt;"",$AG73&lt;&gt;" ",AO73&lt;&gt;"",AO73&lt;&gt;" "),IF($AH73=$AG73,SUM(AO73,IF(OR(AN73="",AN73=" ",AM73="Included"),0,AN73)),VLOOKUP(_xlfn.CONCAT($AG73,"/",$AH73),Currencies!$C$73:$D$955,2,FALSE)*SUM(AO73,IF(OR(AN73="",AN73=" ",AM73="Included"),0,AN73)))))</f>
        <v xml:space="preserve"> </v>
      </c>
      <c r="AK73" s="238"/>
      <c r="AL73" s="262"/>
      <c r="AM73" s="331"/>
      <c r="AN73" s="333" t="s">
        <v>98</v>
      </c>
      <c r="AO73" s="332" t="s">
        <v>98</v>
      </c>
      <c r="AP73" s="25" t="str">
        <f>IFERROR(IF(OR($I73="",$N73=""),"",'Units of measurement'!$A$2),"")</f>
        <v>/container</v>
      </c>
      <c r="AQ73" s="253"/>
      <c r="AR73" s="253"/>
      <c r="AS73" s="17"/>
      <c r="AT73" s="170"/>
      <c r="AU73" s="170"/>
      <c r="AV73" s="170" t="s">
        <v>98</v>
      </c>
      <c r="AW73" s="201" t="s">
        <v>99</v>
      </c>
      <c r="AX73" s="239" t="s">
        <v>99</v>
      </c>
      <c r="AY73" s="9" t="str">
        <f t="shared" si="196"/>
        <v>⚠</v>
      </c>
      <c r="AZ73" s="238" t="str" cm="1">
        <f t="array" ref="AZ73">IF(OR($I73="",$N73="")," ",_xlfn.IFS($AX73=""," ",$AW73=""," ",BC73=""," ",BC73=" "," ",AND($AX73&lt;&gt;"",$AX73&lt;&gt;" ",$AW73&lt;&gt;"",$AW73&lt;&gt;" ",BC73&lt;&gt;"",BC73&lt;&gt;" "),IF($AX73=$AW73,BC73,BC73/VLOOKUP(_xlfn.CONCAT($AX73,"/",$AW73),Currencies!$C$73:$D$955,2,FALSE))))</f>
        <v xml:space="preserve"> </v>
      </c>
      <c r="BA73" s="238"/>
      <c r="BB73" s="238"/>
      <c r="BC73" s="8" t="s">
        <v>98</v>
      </c>
      <c r="BD73" s="25" t="str">
        <f>IFERROR(IF(OR($I73="",$N73=""),"",'Units of measurement'!$A$2),"")</f>
        <v>/container</v>
      </c>
      <c r="BE73" s="9" t="str">
        <f t="shared" si="197"/>
        <v>⚠</v>
      </c>
      <c r="BF73" s="238" t="str" cm="1">
        <f t="array" ref="BF73">IF(OR($I73="",$N73="")," ",_xlfn.IFS($AX73=""," ",$AW73=""," ",BI73=""," ",BI73=" "," ",AND($AX73&lt;&gt;"",$AX73&lt;&gt;" ",$AW73&lt;&gt;"",$AW73&lt;&gt;" ",BI73&lt;&gt;"",BI73&lt;&gt;" "),IF($AX73=$AW73,BI73,BI73/VLOOKUP(_xlfn.CONCAT($AX73,"/",$AW73),Currencies!$C$73:$D$955,2,FALSE))))</f>
        <v xml:space="preserve"> </v>
      </c>
      <c r="BG73" s="238"/>
      <c r="BH73" s="238"/>
      <c r="BI73" s="8" t="s">
        <v>98</v>
      </c>
      <c r="BJ73" s="25" t="str">
        <f>IFERROR(IF(OR($I73="",$N73=""),"",'Units of measurement'!$A$2),"")</f>
        <v>/container</v>
      </c>
      <c r="BK73" s="9" t="str">
        <f t="shared" si="198"/>
        <v>⚠</v>
      </c>
      <c r="BL73" s="238" t="str" cm="1">
        <f t="array" ref="BL73">IF(OR($I73="",$N73="")," ",_xlfn.IFS($AX73=""," ",$AW73=""," ",BO73=""," ",BO73=" "," ",AND($AX73&lt;&gt;"",$AX73&lt;&gt;" ",$AW73&lt;&gt;"",$AW73&lt;&gt;" ",BO73&lt;&gt;"",BO73&lt;&gt;" "),IF($AX73=$AW73,BO73,BO73/VLOOKUP(_xlfn.CONCAT($AX73,"/",$AW73),Currencies!$C$73:$D$955,2,FALSE))))</f>
        <v xml:space="preserve"> </v>
      </c>
      <c r="BM73" s="238"/>
      <c r="BN73" s="238"/>
      <c r="BO73" s="8" t="s">
        <v>98</v>
      </c>
      <c r="BP73" s="25" t="str">
        <f>IFERROR(IF(OR($I73="",$N73=""),"",'Units of measurement'!$A$2),"")</f>
        <v>/container</v>
      </c>
      <c r="BQ73" s="9" t="str">
        <f t="shared" si="199"/>
        <v>⚠</v>
      </c>
      <c r="BR73" s="238" t="str" cm="1">
        <f t="array" ref="BR73">IF(OR($I73="",$N73="")," ",_xlfn.IFS($AX73=""," ",$AW73=""," ",BU73=""," ",BU73=" "," ",AND($AX73&lt;&gt;"",$AX73&lt;&gt;" ",$AW73&lt;&gt;"",$AW73&lt;&gt;" ",BU73&lt;&gt;"",BU73&lt;&gt;" "),IF($AX73=$AW73,BU73,BU73/VLOOKUP(_xlfn.CONCAT($AX73,"/",$AW73),Currencies!$C$73:$D$955,2,FALSE))))</f>
        <v xml:space="preserve"> </v>
      </c>
      <c r="BS73" s="238"/>
      <c r="BT73" s="238"/>
      <c r="BU73" s="8" t="s">
        <v>98</v>
      </c>
      <c r="BV73" s="25" t="str">
        <f>IFERROR(IF(OR($I73="",$N73=""),"",'Units of measurement'!$A$2),"")</f>
        <v>/container</v>
      </c>
      <c r="BW73" s="9" t="str">
        <f t="shared" si="200"/>
        <v>⚠</v>
      </c>
      <c r="BX73" s="238" t="str" cm="1">
        <f t="array" ref="BX73">IF(OR($I73="",$N73="")," ",_xlfn.IFS($AX73=""," ",$AW73=""," ",CA73=""," ",CA73=" "," ",AND($AX73&lt;&gt;"",$AX73&lt;&gt;" ",$AW73&lt;&gt;"",$AW73&lt;&gt;" ",CA73&lt;&gt;"",CA73&lt;&gt;" "),IF($AX73=$AW73,CA73,CA73/VLOOKUP(_xlfn.CONCAT($AX73,"/",$AW73),Currencies!$C$73:$D$955,2,FALSE))))</f>
        <v xml:space="preserve"> </v>
      </c>
      <c r="BY73" s="238"/>
      <c r="BZ73" s="238"/>
      <c r="CA73" s="8" t="s">
        <v>98</v>
      </c>
      <c r="CB73" s="25" t="str">
        <f>IFERROR(IF(OR($I73="",$N73=""),"",'Units of measurement'!$A$2),"")</f>
        <v>/container</v>
      </c>
      <c r="CC73" s="9" t="str">
        <f t="shared" si="201"/>
        <v>⚠</v>
      </c>
      <c r="CD73" s="238" t="str" cm="1">
        <f t="array" ref="CD73">IF(OR($I73="",$N73="")," ",_xlfn.IFS($AX73=""," ",$AW73=""," ",CG73=""," ",CG73=" "," ",AND($AX73&lt;&gt;"",$AX73&lt;&gt;" ",$AW73&lt;&gt;"",$AW73&lt;&gt;" ",CG73&lt;&gt;"",CG73&lt;&gt;" "),IF($AX73=$AW73,CG73,CG73/VLOOKUP(_xlfn.CONCAT($AX73,"/",$AW73),Currencies!$C$73:$D$955,2,FALSE))))</f>
        <v xml:space="preserve"> </v>
      </c>
      <c r="CE73" s="238"/>
      <c r="CF73" s="238"/>
      <c r="CG73" s="8" t="s">
        <v>98</v>
      </c>
      <c r="CH73" s="25" t="str">
        <f>IFERROR(IF(OR($I73="",$N73=""),"",'Units of measurement'!$A$2),"")</f>
        <v>/container</v>
      </c>
      <c r="CI73" s="9" t="str">
        <f t="shared" si="202"/>
        <v>⚠</v>
      </c>
      <c r="CJ73" s="238" t="str" cm="1">
        <f t="array" ref="CJ73">IF(OR($I73="",$N73="")," ",_xlfn.IFS($AX73=""," ",$AW73=""," ",CM73=""," ",CM73=" "," ",AND($AX73&lt;&gt;"",$AX73&lt;&gt;" ",$AW73&lt;&gt;"",$AW73&lt;&gt;" ",CM73&lt;&gt;"",CM73&lt;&gt;" "),IF($AX73=$AW73,CM73,CM73/VLOOKUP(_xlfn.CONCAT($AX73,"/",$AW73),Currencies!$C$73:$D$955,2,FALSE))))</f>
        <v xml:space="preserve"> </v>
      </c>
      <c r="CK73" s="238"/>
      <c r="CL73" s="238"/>
      <c r="CM73" s="8" t="s">
        <v>98</v>
      </c>
      <c r="CN73" s="25" t="str">
        <f>IFERROR(IF(OR($I73="",$N73=""),"",'Units of measurement'!$A$2),"")</f>
        <v>/container</v>
      </c>
      <c r="CO73" s="253"/>
      <c r="CP73" s="253"/>
      <c r="CQ73" s="194"/>
      <c r="CR73" s="9" t="str">
        <f t="shared" si="203"/>
        <v>⚠</v>
      </c>
      <c r="CS73" s="238" t="str" cm="1">
        <f t="array" ref="CS73">IF(OR($I73="",$N73="")," ",_xlfn.IFS($AX73=""," ",$AW73=""," ",CV73=""," ",CV73=" "," ",AND($AX73&lt;&gt;"",$AX73&lt;&gt;" ",$AW73&lt;&gt;"",$AW73&lt;&gt;" ",CV73&lt;&gt;"",CV73&lt;&gt;" "),IF($AX73=$AW73,CV73,CV73/VLOOKUP(_xlfn.CONCAT($AX73,"/",$AW73),Currencies!$C$73:$D$955,2,FALSE))))</f>
        <v xml:space="preserve"> </v>
      </c>
      <c r="CT73" s="238"/>
      <c r="CU73" s="238"/>
      <c r="CV73" s="8" t="s">
        <v>98</v>
      </c>
      <c r="CW73" s="25" t="str">
        <f>IFERROR(IF(OR($I73="",$N73=""),"",'Units of measurement'!$A$2),"")</f>
        <v>/container</v>
      </c>
      <c r="CX73" s="11" t="str">
        <f t="shared" si="204"/>
        <v>⚠</v>
      </c>
      <c r="CY73" s="254"/>
      <c r="CZ73" s="254"/>
      <c r="DA73" s="10" t="s">
        <v>98</v>
      </c>
      <c r="DB73" s="9" t="str">
        <f t="shared" si="205"/>
        <v/>
      </c>
      <c r="DC73" s="252"/>
      <c r="DD73" s="252"/>
      <c r="DE73" s="8" t="s">
        <v>98</v>
      </c>
      <c r="DF73" s="256"/>
      <c r="DG73" s="256"/>
      <c r="DH73" s="164"/>
      <c r="DI73" s="257"/>
      <c r="DJ73" s="257"/>
      <c r="DK73" s="17"/>
      <c r="DL73" s="9" t="str">
        <f t="shared" si="206"/>
        <v/>
      </c>
      <c r="DM73" s="252"/>
      <c r="DN73" s="252"/>
      <c r="DO73" s="8" t="s">
        <v>98</v>
      </c>
      <c r="DP73" s="256"/>
      <c r="DQ73" s="256"/>
      <c r="DR73" s="164"/>
      <c r="DS73" s="257"/>
      <c r="DT73" s="257"/>
      <c r="DU73" s="17"/>
      <c r="DV73" s="201" t="str">
        <f t="shared" si="207"/>
        <v>USD</v>
      </c>
      <c r="DW73" s="239" t="s">
        <v>99</v>
      </c>
      <c r="DX73" s="11" t="str">
        <f t="shared" si="216"/>
        <v>⚠</v>
      </c>
      <c r="DY73" s="254"/>
      <c r="DZ73" s="254"/>
      <c r="EA73" s="15"/>
      <c r="EB73" s="11" t="str">
        <f t="shared" si="217"/>
        <v>⚠</v>
      </c>
      <c r="EC73" s="254"/>
      <c r="ED73" s="254"/>
      <c r="EE73" s="16"/>
      <c r="EF73" s="9" t="str">
        <f t="shared" si="218"/>
        <v>⚠</v>
      </c>
      <c r="EG73" s="252"/>
      <c r="EH73" s="252"/>
      <c r="EI73" s="33"/>
      <c r="EJ73" s="33"/>
      <c r="EK73" s="33"/>
      <c r="EL73" s="33"/>
      <c r="EM73" s="14"/>
      <c r="EN73" s="14"/>
      <c r="EO73" s="35"/>
      <c r="EP73" s="11" t="str">
        <f t="shared" si="219"/>
        <v>⚠</v>
      </c>
      <c r="EQ73" s="254"/>
      <c r="ER73" s="254"/>
      <c r="ES73" s="12" t="s">
        <v>98</v>
      </c>
      <c r="ET73" s="199">
        <v>20</v>
      </c>
      <c r="EU73" s="9" t="str">
        <f t="shared" si="220"/>
        <v>⚠</v>
      </c>
      <c r="EV73" s="259"/>
      <c r="EW73" s="259"/>
      <c r="EX73" s="166" t="s">
        <v>98</v>
      </c>
      <c r="EY73" s="9" t="str">
        <f t="shared" si="221"/>
        <v>⚠</v>
      </c>
      <c r="EZ73" s="254"/>
      <c r="FA73" s="254"/>
      <c r="FB73" s="23"/>
      <c r="FC73" s="260"/>
      <c r="FD73" s="260"/>
      <c r="FE73" s="29"/>
      <c r="FF73" s="29"/>
      <c r="FG73" s="29"/>
      <c r="FH73" s="29"/>
      <c r="FI73" s="200" t="s">
        <v>100</v>
      </c>
      <c r="FJ73" s="9" t="str">
        <f t="shared" si="222"/>
        <v>⚠</v>
      </c>
      <c r="FK73" s="259"/>
      <c r="FL73" s="259"/>
      <c r="FM73" s="12" t="s">
        <v>98</v>
      </c>
      <c r="FN73" s="26" t="s">
        <v>98</v>
      </c>
      <c r="FO73" s="28" t="s">
        <v>98</v>
      </c>
      <c r="FP73" s="339" t="s">
        <v>98</v>
      </c>
      <c r="FQ73" s="339" t="s">
        <v>98</v>
      </c>
      <c r="FR73" s="9" t="str">
        <f t="shared" si="97"/>
        <v>⚠</v>
      </c>
      <c r="FS73" s="238" t="str" cm="1">
        <f t="array" ref="FS73">IF(OR($I73="",$N73="")," ",_xlfn.IFS($DW73=""," ",$DV73=""," ",FV73=""," ",FV73=" "," ",AND($DW73&lt;&gt;"",$DW73&lt;&gt;" ",$DV73&lt;&gt;"",$DV73&lt;&gt;" ",FV73&lt;&gt;"",FV73&lt;&gt;" "),IF($DW73=$DV73,FV73,FV73/VLOOKUP(_xlfn.CONCAT($DW73,"/",$DV73),Currencies!$C$73:$D$955,2,FALSE))))</f>
        <v xml:space="preserve"> </v>
      </c>
      <c r="FT73" s="238"/>
      <c r="FU73" s="238"/>
      <c r="FV73" s="8" t="s">
        <v>98</v>
      </c>
      <c r="FW73" s="25" t="s">
        <v>2549</v>
      </c>
      <c r="FX73" s="9" t="str">
        <f t="shared" si="223"/>
        <v>⚠</v>
      </c>
      <c r="FY73" s="259"/>
      <c r="FZ73" s="259"/>
      <c r="GA73" s="12" t="s">
        <v>98</v>
      </c>
      <c r="GB73" s="26" t="s">
        <v>98</v>
      </c>
      <c r="GC73" s="28" t="s">
        <v>98</v>
      </c>
      <c r="GD73" s="339" t="s">
        <v>98</v>
      </c>
      <c r="GE73" s="339" t="s">
        <v>98</v>
      </c>
      <c r="GF73" s="9" t="str">
        <f t="shared" si="103"/>
        <v>⚠</v>
      </c>
      <c r="GG73" s="238" t="str" cm="1">
        <f t="array" ref="GG73">IF(OR($I73="",$N73="")," ",_xlfn.IFS($DW73=""," ",$DV73=""," ",GJ73=""," ",GJ73=" "," ",AND($DW73&lt;&gt;"",$DW73&lt;&gt;" ",$DV73&lt;&gt;"",$DV73&lt;&gt;" ",GJ73&lt;&gt;"",GJ73&lt;&gt;" "),IF($DW73=$DV73,GJ73,GJ73/VLOOKUP(_xlfn.CONCAT($DW73,"/",$DV73),Currencies!$C$73:$D$955,2,FALSE))))</f>
        <v xml:space="preserve"> </v>
      </c>
      <c r="GH73" s="238"/>
      <c r="GI73" s="238"/>
      <c r="GJ73" s="8" t="s">
        <v>98</v>
      </c>
      <c r="GK73" s="25" t="s">
        <v>2549</v>
      </c>
      <c r="GL73" s="11" t="str">
        <f t="shared" si="224"/>
        <v>⚠</v>
      </c>
      <c r="GM73" s="238" t="str" cm="1">
        <f t="array" ref="GM73">IF(OR($I73="",$N73="")," ",_xlfn.IFS($DW73=""," ",$DV73=""," ",GP73=""," ",GP73=" "," ",AND($DW73&lt;&gt;"",$DW73&lt;&gt;" ",$DV73&lt;&gt;"",$DV73&lt;&gt;" ",GP73&lt;&gt;"",GP73&lt;&gt;" "),IF($DW73=$DV73,GP73,GP73/VLOOKUP(_xlfn.CONCAT($DW73,"/",$DV73),Currencies!$C$73:$D$955,2,FALSE))))</f>
        <v xml:space="preserve"> </v>
      </c>
      <c r="GN73" s="238"/>
      <c r="GO73" s="238"/>
      <c r="GP73" s="8" t="s">
        <v>98</v>
      </c>
      <c r="GQ73" s="25" t="str">
        <f>IFERROR(IF(OR($I73="",$N73=""),"",'Units of measurement'!$A$2),"")</f>
        <v>/container</v>
      </c>
      <c r="GR73" s="253"/>
      <c r="GS73" s="253"/>
      <c r="GT73" s="31" t="s">
        <v>98</v>
      </c>
      <c r="GU73" s="261"/>
      <c r="GV73" s="261"/>
      <c r="GW73" s="32" t="s">
        <v>98</v>
      </c>
      <c r="GX73" s="11" t="str">
        <f t="shared" si="225"/>
        <v>⚠</v>
      </c>
      <c r="GY73" s="238" t="str" cm="1">
        <f t="array" ref="GY73">IF(OR($I73="",$N73="")," ",_xlfn.IFS($DW73=""," ",$DV73=""," ",HE73=""," ",HE73=" "," ",AND($DW73&lt;&gt;"",$DW73&lt;&gt;" ",$DV73&lt;&gt;"",$DV73&lt;&gt;" ",HE73&lt;&gt;"",HE73&lt;&gt;" "),IF($DW73=$DV73,HE73,HE73/VLOOKUP(_xlfn.CONCAT($DW73,"/",$DV73),Currencies!$C$73:$D$955,2,FALSE))))</f>
        <v xml:space="preserve"> </v>
      </c>
      <c r="GZ73" s="262"/>
      <c r="HA73" s="262"/>
      <c r="HB73" s="15"/>
      <c r="HC73" s="15"/>
      <c r="HD73" s="15"/>
      <c r="HE73" s="8" t="s">
        <v>98</v>
      </c>
      <c r="HF73" s="255"/>
      <c r="HG73" s="255"/>
      <c r="HH73" s="25" t="str">
        <f>IFERROR(IF(OR($I73="",$N73=""),"",'Units of measurement'!$A$2),"")</f>
        <v>/container</v>
      </c>
      <c r="HI73" s="253"/>
      <c r="HJ73" s="253"/>
      <c r="HK73" s="31" t="str">
        <f t="shared" si="208"/>
        <v xml:space="preserve"> </v>
      </c>
      <c r="HL73" s="261"/>
      <c r="HM73" s="261"/>
      <c r="HN73" s="32" t="str">
        <f t="shared" si="209"/>
        <v xml:space="preserve"> </v>
      </c>
      <c r="HO73" s="11" t="str">
        <f t="shared" si="226"/>
        <v>⚠</v>
      </c>
      <c r="HP73" s="238" t="str" cm="1">
        <f t="array" ref="HP73">IF(OR($I73="",$N73="")," ",_xlfn.IFS($DW73=""," ",$DV73=""," ",HV73=""," ",HV73=" "," ",AND($DW73&lt;&gt;"",$DW73&lt;&gt;" ",$DV73&lt;&gt;"",$DV73&lt;&gt;" ",HV73&lt;&gt;"",HV73&lt;&gt;" "),IF($DW73=$DV73,HV73,HV73/VLOOKUP(_xlfn.CONCAT($DW73,"/",$DV73),Currencies!$C$73:$D$955,2,FALSE))))</f>
        <v xml:space="preserve"> </v>
      </c>
      <c r="HQ73" s="262"/>
      <c r="HR73" s="262"/>
      <c r="HS73" s="15"/>
      <c r="HT73" s="15"/>
      <c r="HU73" s="15"/>
      <c r="HV73" s="8" t="s">
        <v>98</v>
      </c>
      <c r="HW73" s="255"/>
      <c r="HX73" s="255"/>
      <c r="HY73" s="25" t="str">
        <f>IFERROR(IF(OR($I73="",$N73=""),"",'Units of measurement'!$A$2),"")</f>
        <v>/container</v>
      </c>
      <c r="HZ73" s="253"/>
      <c r="IA73" s="253"/>
      <c r="IB73" s="31" t="str">
        <f t="shared" si="210"/>
        <v xml:space="preserve"> </v>
      </c>
      <c r="IC73" s="261"/>
      <c r="ID73" s="261"/>
      <c r="IE73" s="32" t="str">
        <f t="shared" si="211"/>
        <v xml:space="preserve"> </v>
      </c>
      <c r="IF73" s="9" t="str">
        <f t="shared" si="212"/>
        <v/>
      </c>
      <c r="IG73" s="252"/>
      <c r="IH73" s="252"/>
      <c r="II73" s="8" t="s">
        <v>98</v>
      </c>
      <c r="IJ73" s="256"/>
      <c r="IK73" s="256"/>
      <c r="IL73" s="164"/>
      <c r="IM73" s="257"/>
      <c r="IN73" s="257"/>
      <c r="IO73" s="17"/>
      <c r="IP73" s="9" t="str">
        <f t="shared" si="213"/>
        <v/>
      </c>
      <c r="IQ73" s="252"/>
      <c r="IR73" s="252"/>
      <c r="IS73" s="8" t="s">
        <v>98</v>
      </c>
      <c r="IT73" s="256"/>
      <c r="IU73" s="256"/>
      <c r="IV73" s="164"/>
      <c r="IW73" s="257"/>
      <c r="IX73" s="257"/>
      <c r="IY73" s="19"/>
      <c r="IZ73" s="201" t="s">
        <v>418</v>
      </c>
      <c r="JA73" s="239" t="s">
        <v>99</v>
      </c>
      <c r="JB73" s="9" t="str">
        <f t="shared" si="227"/>
        <v>⚠</v>
      </c>
      <c r="JC73" s="238" t="str" cm="1">
        <f t="array" ref="JC73">IF(OR($I73="",$N73="")," ",_xlfn.IFS($JA73=""," ",$IZ73=""," ",JF73=""," ",JF73=" "," ",AND($JA73&lt;&gt;"",$JA73&lt;&gt;" ",$IZ73&lt;&gt;"",$IZ73&lt;&gt;" ",JF73&lt;&gt;"",JF73&lt;&gt;" "),IF($JA73=$IZ73,JF73,JF73/VLOOKUP(_xlfn.CONCAT($JA73,"/",$IZ73),Currencies!$C$73:$D$955,2,FALSE))))</f>
        <v xml:space="preserve"> </v>
      </c>
      <c r="JD73" s="238"/>
      <c r="JE73" s="238"/>
      <c r="JF73" s="8" t="s">
        <v>98</v>
      </c>
      <c r="JG73" s="25" t="str">
        <f>IFERROR(IF(OR($I73="",$N73=""),"",'Units of measurement'!$A$2),"")</f>
        <v>/container</v>
      </c>
      <c r="JH73" s="9" t="str">
        <f t="shared" si="228"/>
        <v>⚠</v>
      </c>
      <c r="JI73" s="238" t="str" cm="1">
        <f t="array" ref="JI73">IF(OR($I73="",$N73="")," ",_xlfn.IFS($JA73=""," ",$IZ73=""," ",JL73=""," ",JL73=" "," ",AND($JA73&lt;&gt;"",$JA73&lt;&gt;" ",$IZ73&lt;&gt;"",$IZ73&lt;&gt;" ",JL73&lt;&gt;"",JL73&lt;&gt;" "),IF($JA73=$IZ73,JL73,JL73/VLOOKUP(_xlfn.CONCAT($JA73,"/",$IZ73),Currencies!$C$73:$D$955,2,FALSE))))</f>
        <v xml:space="preserve"> </v>
      </c>
      <c r="JJ73" s="238"/>
      <c r="JK73" s="238"/>
      <c r="JL73" s="8" t="s">
        <v>98</v>
      </c>
      <c r="JM73" s="25" t="str">
        <f>IFERROR(IF(OR($I73="",$N73=""),"",'Units of measurement'!$A$2),"")</f>
        <v>/container</v>
      </c>
      <c r="JN73" s="9" t="str">
        <f t="shared" si="229"/>
        <v>⚠</v>
      </c>
      <c r="JO73" s="238" t="str" cm="1">
        <f t="array" ref="JO73">IF(OR($I73="",$N73="")," ",_xlfn.IFS($JA73=""," ",$IZ73=""," ",JR73=""," ",JR73=" "," ",AND($JA73&lt;&gt;"",$JA73&lt;&gt;" ",$IZ73&lt;&gt;"",$IZ73&lt;&gt;" ",JR73&lt;&gt;"",JR73&lt;&gt;" "),IF($JA73=$IZ73,JR73,JR73/VLOOKUP(_xlfn.CONCAT($JA73,"/",$IZ73),Currencies!$C$73:$D$955,2,FALSE))))</f>
        <v xml:space="preserve"> </v>
      </c>
      <c r="JP73" s="238"/>
      <c r="JQ73" s="238"/>
      <c r="JR73" s="8" t="s">
        <v>98</v>
      </c>
      <c r="JS73" s="25" t="str">
        <f>IFERROR(IF(OR($I73="",$N73=""),"",'Units of measurement'!$A$2),"")</f>
        <v>/container</v>
      </c>
      <c r="JT73" s="9" t="str">
        <f t="shared" si="230"/>
        <v>⚠</v>
      </c>
      <c r="JU73" s="238" t="str" cm="1">
        <f t="array" ref="JU73">IF(OR($I73="",$N73="")," ",_xlfn.IFS($JA73=""," ",$IZ73=""," ",JX73=""," ",JX73=" "," ",AND($JA73&lt;&gt;"",$JA73&lt;&gt;" ",$IZ73&lt;&gt;"",$IZ73&lt;&gt;" ",JX73&lt;&gt;"",JX73&lt;&gt;" "),IF($JA73=$IZ73,JX73,JX73/VLOOKUP(_xlfn.CONCAT($JA73,"/",$IZ73),Currencies!$C$73:$D$955,2,FALSE))))</f>
        <v xml:space="preserve"> </v>
      </c>
      <c r="JV73" s="238"/>
      <c r="JW73" s="238"/>
      <c r="JX73" s="8" t="s">
        <v>98</v>
      </c>
      <c r="JY73" s="25" t="str">
        <f>IFERROR(IF(OR($I73="",$N73=""),"",'Units of measurement'!$A$2),"")</f>
        <v>/container</v>
      </c>
      <c r="JZ73" s="9" t="str">
        <f t="shared" si="231"/>
        <v>⚠</v>
      </c>
      <c r="KA73" s="238" t="str" cm="1">
        <f t="array" ref="KA73">IF(OR($I73="",$N73="")," ",_xlfn.IFS($JA73=""," ",$IZ73=""," ",KD73=""," ",KD73=" "," ",AND($JA73&lt;&gt;"",$JA73&lt;&gt;" ",$IZ73&lt;&gt;"",$IZ73&lt;&gt;" ",KD73&lt;&gt;"",KD73&lt;&gt;" "),IF($JA73=$IZ73,KD73,KD73/VLOOKUP(_xlfn.CONCAT($JA73,"/",$IZ73),Currencies!$C$73:$D$955,2,FALSE))))</f>
        <v xml:space="preserve"> </v>
      </c>
      <c r="KB73" s="238"/>
      <c r="KC73" s="238"/>
      <c r="KD73" s="8" t="s">
        <v>98</v>
      </c>
      <c r="KE73" s="25" t="str">
        <f>IFERROR(IF(OR($I73="",$N73=""),"",'Units of measurement'!$A$2),"")</f>
        <v>/container</v>
      </c>
      <c r="KF73" s="11" t="str">
        <f t="shared" si="232"/>
        <v>⚠</v>
      </c>
      <c r="KG73" s="254"/>
      <c r="KH73" s="254"/>
      <c r="KI73" s="10" t="s">
        <v>98</v>
      </c>
      <c r="KJ73" s="9" t="str">
        <f t="shared" si="214"/>
        <v/>
      </c>
      <c r="KK73" s="252"/>
      <c r="KL73" s="252"/>
      <c r="KM73" s="8" t="s">
        <v>98</v>
      </c>
      <c r="KN73" s="256"/>
      <c r="KO73" s="256"/>
      <c r="KP73" s="164"/>
      <c r="KQ73" s="257"/>
      <c r="KR73" s="257"/>
      <c r="KS73" s="17"/>
      <c r="KT73" s="9" t="str">
        <f t="shared" si="215"/>
        <v/>
      </c>
      <c r="KU73" s="252"/>
      <c r="KV73" s="252"/>
      <c r="KW73" s="8" t="s">
        <v>98</v>
      </c>
      <c r="KX73" s="256"/>
      <c r="KY73" s="256"/>
      <c r="KZ73" s="164"/>
      <c r="LA73" s="257"/>
      <c r="LB73" s="257"/>
      <c r="LC73" s="19"/>
      <c r="LD73" s="201" t="s">
        <v>418</v>
      </c>
      <c r="LE73" s="239" t="s">
        <v>99</v>
      </c>
      <c r="LF73" s="9" t="str">
        <f t="shared" si="233"/>
        <v>✓</v>
      </c>
      <c r="LG73" s="238" cm="1">
        <f t="array" ref="LG73">IF(OR($I73="",$N73="")," ",_xlfn.IFS($AH73=""," ",$AG73=""," ",LL73=""," ",LL73=" "," ",AND($AH73&lt;&gt;"",$AH73&lt;&gt;" ",$AG73&lt;&gt;"",$AG73&lt;&gt;" ",LL73&lt;&gt;"",LL73&lt;&gt;" "),IF($AH73=$AG73,SUM(LL73,IF(OR(LK73="",LK73=" ",LJ73="Included"),0,LK73)),SUM(LL73,IF(OR(LK73="",LK73=" ",LJ73="Included"),0,LK73))/VLOOKUP(_xlfn.CONCAT($AH73,"/",$AG73),Currencies!$C$73:$D$955,2,FALSE))))</f>
        <v>1340</v>
      </c>
      <c r="LH73" s="238"/>
      <c r="LI73" s="262"/>
      <c r="LJ73" s="331" t="s">
        <v>2552</v>
      </c>
      <c r="LK73" s="333" t="s">
        <v>98</v>
      </c>
      <c r="LL73" s="332">
        <v>1340</v>
      </c>
      <c r="LM73" s="25" t="str">
        <f>IFERROR(IF(OR($I73="",$N73=""),"",'Units of measurement'!$A$2),"")</f>
        <v>/container</v>
      </c>
      <c r="LN73" s="253"/>
      <c r="LO73" s="253"/>
      <c r="LP73" s="17" t="s">
        <v>1267</v>
      </c>
      <c r="LQ73" s="170"/>
      <c r="LR73" s="170"/>
      <c r="LS73" s="170">
        <v>3</v>
      </c>
    </row>
    <row r="74" spans="1:331" ht="15" hidden="1" customHeight="1" x14ac:dyDescent="0.2">
      <c r="A74" s="46">
        <v>211</v>
      </c>
      <c r="B74" s="250">
        <f>ROW()</f>
        <v>74</v>
      </c>
      <c r="C74" s="41" t="s">
        <v>2528</v>
      </c>
      <c r="D74" s="47" t="s">
        <v>3016</v>
      </c>
      <c r="E74" s="41" t="s">
        <v>2544</v>
      </c>
      <c r="F74" s="55" t="s">
        <v>2286</v>
      </c>
      <c r="G74" s="42" t="s">
        <v>2508</v>
      </c>
      <c r="H74" s="43" t="s">
        <v>2515</v>
      </c>
      <c r="I74" s="353" t="s">
        <v>0</v>
      </c>
      <c r="J74" s="357"/>
      <c r="K74" s="47" t="s">
        <v>2300</v>
      </c>
      <c r="L74" s="48" t="s">
        <v>2328</v>
      </c>
      <c r="M74" s="49" t="s">
        <v>2515</v>
      </c>
      <c r="N74" s="356" t="s">
        <v>1045</v>
      </c>
      <c r="O74" s="50" t="s">
        <v>2482</v>
      </c>
      <c r="P74" s="47" t="s">
        <v>2379</v>
      </c>
      <c r="Q74" s="48" t="s">
        <v>2428</v>
      </c>
      <c r="R74" s="51" t="s">
        <v>95</v>
      </c>
      <c r="S74" s="52">
        <v>3</v>
      </c>
      <c r="T74" s="53">
        <f>IFERROR(IF(OR(R74="",S74=""),"",('FCL (No min.)'!S74*VLOOKUP('FCL (No min.)'!R74,containertype_table[#All],2,FALSE))),"")</f>
        <v>3</v>
      </c>
      <c r="U74" s="56">
        <v>15000</v>
      </c>
      <c r="V74" s="55" t="s">
        <v>2500</v>
      </c>
      <c r="W74" s="248" t="s">
        <v>104</v>
      </c>
      <c r="X74" s="337" t="s">
        <v>104</v>
      </c>
      <c r="Y74" s="248"/>
      <c r="Z74" s="248"/>
      <c r="AA74" s="248"/>
      <c r="AB74" s="248"/>
      <c r="AC74" s="248"/>
      <c r="AD74" s="248"/>
      <c r="AE74" s="248"/>
      <c r="AF74" s="248"/>
      <c r="AG74" s="201" t="s">
        <v>568</v>
      </c>
      <c r="AH74" s="239" t="s">
        <v>99</v>
      </c>
      <c r="AI74" s="9" t="str">
        <f t="shared" si="195"/>
        <v>⚠</v>
      </c>
      <c r="AJ74" s="238" t="str" cm="1">
        <f t="array" ref="AJ74">IF(OR($I74="",$N74="")," ",_xlfn.IFS($AH74=""," ",$AG74=""," ",AO74=""," ",AO74=" "," ",AND($AH74&lt;&gt;"",$AH74&lt;&gt;" ",$AG74&lt;&gt;"",$AG74&lt;&gt;" ",AO74&lt;&gt;"",AO74&lt;&gt;" "),IF($AH74=$AG74,SUM(AO74,IF(OR(AN74="",AN74=" ",AM74="Included"),0,AN74)),VLOOKUP(_xlfn.CONCAT($AG74,"/",$AH74),Currencies!$C$73:$D$955,2,FALSE)*SUM(AO74,IF(OR(AN74="",AN74=" ",AM74="Included"),0,AN74)))))</f>
        <v xml:space="preserve"> </v>
      </c>
      <c r="AK74" s="238"/>
      <c r="AL74" s="262"/>
      <c r="AM74" s="331"/>
      <c r="AN74" s="333" t="s">
        <v>98</v>
      </c>
      <c r="AO74" s="332" t="s">
        <v>98</v>
      </c>
      <c r="AP74" s="25" t="str">
        <f>IFERROR(IF(OR($I74="",$N74=""),"",'Units of measurement'!$A$2),"")</f>
        <v>/container</v>
      </c>
      <c r="AQ74" s="253"/>
      <c r="AR74" s="253"/>
      <c r="AS74" s="17"/>
      <c r="AT74" s="170"/>
      <c r="AU74" s="170"/>
      <c r="AV74" s="170" t="s">
        <v>98</v>
      </c>
      <c r="AW74" s="201" t="s">
        <v>568</v>
      </c>
      <c r="AX74" s="239" t="s">
        <v>99</v>
      </c>
      <c r="AY74" s="9" t="str">
        <f t="shared" si="196"/>
        <v>⚠</v>
      </c>
      <c r="AZ74" s="238" t="str" cm="1">
        <f t="array" ref="AZ74">IF(OR($I74="",$N74="")," ",_xlfn.IFS($AX74=""," ",$AW74=""," ",BC74=""," ",BC74=" "," ",AND($AX74&lt;&gt;"",$AX74&lt;&gt;" ",$AW74&lt;&gt;"",$AW74&lt;&gt;" ",BC74&lt;&gt;"",BC74&lt;&gt;" "),IF($AX74=$AW74,BC74,BC74/VLOOKUP(_xlfn.CONCAT($AX74,"/",$AW74),Currencies!$C$73:$D$955,2,FALSE))))</f>
        <v xml:space="preserve"> </v>
      </c>
      <c r="BA74" s="238"/>
      <c r="BB74" s="238"/>
      <c r="BC74" s="8" t="s">
        <v>98</v>
      </c>
      <c r="BD74" s="25" t="str">
        <f>IFERROR(IF(OR($I74="",$N74=""),"",'Units of measurement'!$A$2),"")</f>
        <v>/container</v>
      </c>
      <c r="BE74" s="9" t="str">
        <f t="shared" si="197"/>
        <v>⚠</v>
      </c>
      <c r="BF74" s="238" t="str" cm="1">
        <f t="array" ref="BF74">IF(OR($I74="",$N74="")," ",_xlfn.IFS($AX74=""," ",$AW74=""," ",BI74=""," ",BI74=" "," ",AND($AX74&lt;&gt;"",$AX74&lt;&gt;" ",$AW74&lt;&gt;"",$AW74&lt;&gt;" ",BI74&lt;&gt;"",BI74&lt;&gt;" "),IF($AX74=$AW74,BI74,BI74/VLOOKUP(_xlfn.CONCAT($AX74,"/",$AW74),Currencies!$C$73:$D$955,2,FALSE))))</f>
        <v xml:space="preserve"> </v>
      </c>
      <c r="BG74" s="238"/>
      <c r="BH74" s="238"/>
      <c r="BI74" s="8" t="s">
        <v>98</v>
      </c>
      <c r="BJ74" s="25" t="str">
        <f>IFERROR(IF(OR($I74="",$N74=""),"",'Units of measurement'!$A$2),"")</f>
        <v>/container</v>
      </c>
      <c r="BK74" s="9" t="str">
        <f t="shared" si="198"/>
        <v>⚠</v>
      </c>
      <c r="BL74" s="238" t="str" cm="1">
        <f t="array" ref="BL74">IF(OR($I74="",$N74="")," ",_xlfn.IFS($AX74=""," ",$AW74=""," ",BO74=""," ",BO74=" "," ",AND($AX74&lt;&gt;"",$AX74&lt;&gt;" ",$AW74&lt;&gt;"",$AW74&lt;&gt;" ",BO74&lt;&gt;"",BO74&lt;&gt;" "),IF($AX74=$AW74,BO74,BO74/VLOOKUP(_xlfn.CONCAT($AX74,"/",$AW74),Currencies!$C$73:$D$955,2,FALSE))))</f>
        <v xml:space="preserve"> </v>
      </c>
      <c r="BM74" s="238"/>
      <c r="BN74" s="238"/>
      <c r="BO74" s="8" t="s">
        <v>98</v>
      </c>
      <c r="BP74" s="25" t="str">
        <f>IFERROR(IF(OR($I74="",$N74=""),"",'Units of measurement'!$A$2),"")</f>
        <v>/container</v>
      </c>
      <c r="BQ74" s="9" t="str">
        <f t="shared" si="199"/>
        <v>⚠</v>
      </c>
      <c r="BR74" s="238" t="str" cm="1">
        <f t="array" ref="BR74">IF(OR($I74="",$N74="")," ",_xlfn.IFS($AX74=""," ",$AW74=""," ",BU74=""," ",BU74=" "," ",AND($AX74&lt;&gt;"",$AX74&lt;&gt;" ",$AW74&lt;&gt;"",$AW74&lt;&gt;" ",BU74&lt;&gt;"",BU74&lt;&gt;" "),IF($AX74=$AW74,BU74,BU74/VLOOKUP(_xlfn.CONCAT($AX74,"/",$AW74),Currencies!$C$73:$D$955,2,FALSE))))</f>
        <v xml:space="preserve"> </v>
      </c>
      <c r="BS74" s="238"/>
      <c r="BT74" s="238"/>
      <c r="BU74" s="8" t="s">
        <v>98</v>
      </c>
      <c r="BV74" s="25" t="str">
        <f>IFERROR(IF(OR($I74="",$N74=""),"",'Units of measurement'!$A$2),"")</f>
        <v>/container</v>
      </c>
      <c r="BW74" s="9" t="str">
        <f t="shared" si="200"/>
        <v>⚠</v>
      </c>
      <c r="BX74" s="238" t="str" cm="1">
        <f t="array" ref="BX74">IF(OR($I74="",$N74="")," ",_xlfn.IFS($AX74=""," ",$AW74=""," ",CA74=""," ",CA74=" "," ",AND($AX74&lt;&gt;"",$AX74&lt;&gt;" ",$AW74&lt;&gt;"",$AW74&lt;&gt;" ",CA74&lt;&gt;"",CA74&lt;&gt;" "),IF($AX74=$AW74,CA74,CA74/VLOOKUP(_xlfn.CONCAT($AX74,"/",$AW74),Currencies!$C$73:$D$955,2,FALSE))))</f>
        <v xml:space="preserve"> </v>
      </c>
      <c r="BY74" s="238"/>
      <c r="BZ74" s="238"/>
      <c r="CA74" s="8" t="s">
        <v>98</v>
      </c>
      <c r="CB74" s="25" t="str">
        <f>IFERROR(IF(OR($I74="",$N74=""),"",'Units of measurement'!$A$2),"")</f>
        <v>/container</v>
      </c>
      <c r="CC74" s="9" t="str">
        <f t="shared" si="201"/>
        <v>⚠</v>
      </c>
      <c r="CD74" s="238" t="str" cm="1">
        <f t="array" ref="CD74">IF(OR($I74="",$N74="")," ",_xlfn.IFS($AX74=""," ",$AW74=""," ",CG74=""," ",CG74=" "," ",AND($AX74&lt;&gt;"",$AX74&lt;&gt;" ",$AW74&lt;&gt;"",$AW74&lt;&gt;" ",CG74&lt;&gt;"",CG74&lt;&gt;" "),IF($AX74=$AW74,CG74,CG74/VLOOKUP(_xlfn.CONCAT($AX74,"/",$AW74),Currencies!$C$73:$D$955,2,FALSE))))</f>
        <v xml:space="preserve"> </v>
      </c>
      <c r="CE74" s="238"/>
      <c r="CF74" s="238"/>
      <c r="CG74" s="8" t="s">
        <v>98</v>
      </c>
      <c r="CH74" s="25" t="str">
        <f>IFERROR(IF(OR($I74="",$N74=""),"",'Units of measurement'!$A$2),"")</f>
        <v>/container</v>
      </c>
      <c r="CI74" s="9" t="str">
        <f t="shared" si="202"/>
        <v>⚠</v>
      </c>
      <c r="CJ74" s="238" t="str" cm="1">
        <f t="array" ref="CJ74">IF(OR($I74="",$N74="")," ",_xlfn.IFS($AX74=""," ",$AW74=""," ",CM74=""," ",CM74=" "," ",AND($AX74&lt;&gt;"",$AX74&lt;&gt;" ",$AW74&lt;&gt;"",$AW74&lt;&gt;" ",CM74&lt;&gt;"",CM74&lt;&gt;" "),IF($AX74=$AW74,CM74,CM74/VLOOKUP(_xlfn.CONCAT($AX74,"/",$AW74),Currencies!$C$73:$D$955,2,FALSE))))</f>
        <v xml:space="preserve"> </v>
      </c>
      <c r="CK74" s="238"/>
      <c r="CL74" s="238"/>
      <c r="CM74" s="8" t="s">
        <v>98</v>
      </c>
      <c r="CN74" s="25" t="str">
        <f>IFERROR(IF(OR($I74="",$N74=""),"",'Units of measurement'!$A$2),"")</f>
        <v>/container</v>
      </c>
      <c r="CO74" s="253"/>
      <c r="CP74" s="253"/>
      <c r="CQ74" s="194"/>
      <c r="CR74" s="9" t="str">
        <f t="shared" si="203"/>
        <v>⚠</v>
      </c>
      <c r="CS74" s="238" t="str" cm="1">
        <f t="array" ref="CS74">IF(OR($I74="",$N74="")," ",_xlfn.IFS($AX74=""," ",$AW74=""," ",CV74=""," ",CV74=" "," ",AND($AX74&lt;&gt;"",$AX74&lt;&gt;" ",$AW74&lt;&gt;"",$AW74&lt;&gt;" ",CV74&lt;&gt;"",CV74&lt;&gt;" "),IF($AX74=$AW74,CV74,CV74/VLOOKUP(_xlfn.CONCAT($AX74,"/",$AW74),Currencies!$C$73:$D$955,2,FALSE))))</f>
        <v xml:space="preserve"> </v>
      </c>
      <c r="CT74" s="238"/>
      <c r="CU74" s="238"/>
      <c r="CV74" s="8" t="s">
        <v>98</v>
      </c>
      <c r="CW74" s="25" t="str">
        <f>IFERROR(IF(OR($I74="",$N74=""),"",'Units of measurement'!$A$2),"")</f>
        <v>/container</v>
      </c>
      <c r="CX74" s="11" t="str">
        <f t="shared" si="204"/>
        <v>⚠</v>
      </c>
      <c r="CY74" s="254"/>
      <c r="CZ74" s="254"/>
      <c r="DA74" s="10" t="s">
        <v>98</v>
      </c>
      <c r="DB74" s="9" t="str">
        <f t="shared" si="205"/>
        <v/>
      </c>
      <c r="DC74" s="252"/>
      <c r="DD74" s="252"/>
      <c r="DE74" s="8" t="s">
        <v>98</v>
      </c>
      <c r="DF74" s="256"/>
      <c r="DG74" s="256"/>
      <c r="DH74" s="164"/>
      <c r="DI74" s="257"/>
      <c r="DJ74" s="257"/>
      <c r="DK74" s="17"/>
      <c r="DL74" s="9" t="str">
        <f t="shared" si="206"/>
        <v/>
      </c>
      <c r="DM74" s="252"/>
      <c r="DN74" s="252"/>
      <c r="DO74" s="8" t="s">
        <v>98</v>
      </c>
      <c r="DP74" s="256"/>
      <c r="DQ74" s="256"/>
      <c r="DR74" s="164"/>
      <c r="DS74" s="257"/>
      <c r="DT74" s="257"/>
      <c r="DU74" s="17"/>
      <c r="DV74" s="201" t="str">
        <f t="shared" si="207"/>
        <v>USD</v>
      </c>
      <c r="DW74" s="239" t="s">
        <v>99</v>
      </c>
      <c r="DX74" s="11" t="str">
        <f t="shared" si="216"/>
        <v>⚠</v>
      </c>
      <c r="DY74" s="254"/>
      <c r="DZ74" s="254"/>
      <c r="EA74" s="15"/>
      <c r="EB74" s="11" t="str">
        <f t="shared" si="217"/>
        <v>⚠</v>
      </c>
      <c r="EC74" s="254"/>
      <c r="ED74" s="254"/>
      <c r="EE74" s="16"/>
      <c r="EF74" s="9" t="str">
        <f t="shared" si="218"/>
        <v>⚠</v>
      </c>
      <c r="EG74" s="252"/>
      <c r="EH74" s="252"/>
      <c r="EI74" s="33"/>
      <c r="EJ74" s="33"/>
      <c r="EK74" s="33"/>
      <c r="EL74" s="33"/>
      <c r="EM74" s="14"/>
      <c r="EN74" s="14"/>
      <c r="EO74" s="35"/>
      <c r="EP74" s="11" t="str">
        <f t="shared" si="219"/>
        <v>⚠</v>
      </c>
      <c r="EQ74" s="254"/>
      <c r="ER74" s="254"/>
      <c r="ES74" s="12" t="s">
        <v>98</v>
      </c>
      <c r="ET74" s="199">
        <v>14</v>
      </c>
      <c r="EU74" s="9" t="str">
        <f t="shared" si="220"/>
        <v>⚠</v>
      </c>
      <c r="EV74" s="259"/>
      <c r="EW74" s="259"/>
      <c r="EX74" s="166" t="s">
        <v>98</v>
      </c>
      <c r="EY74" s="9" t="str">
        <f t="shared" si="221"/>
        <v>⚠</v>
      </c>
      <c r="EZ74" s="254"/>
      <c r="FA74" s="254"/>
      <c r="FB74" s="23"/>
      <c r="FC74" s="260"/>
      <c r="FD74" s="260"/>
      <c r="FE74" s="29"/>
      <c r="FF74" s="29"/>
      <c r="FG74" s="29"/>
      <c r="FH74" s="29"/>
      <c r="FI74" s="200" t="s">
        <v>100</v>
      </c>
      <c r="FJ74" s="9" t="str">
        <f t="shared" si="222"/>
        <v>⚠</v>
      </c>
      <c r="FK74" s="259"/>
      <c r="FL74" s="259"/>
      <c r="FM74" s="12" t="s">
        <v>98</v>
      </c>
      <c r="FN74" s="26" t="s">
        <v>98</v>
      </c>
      <c r="FO74" s="28" t="s">
        <v>98</v>
      </c>
      <c r="FP74" s="339" t="s">
        <v>98</v>
      </c>
      <c r="FQ74" s="339" t="s">
        <v>98</v>
      </c>
      <c r="FR74" s="9" t="str">
        <f t="shared" si="97"/>
        <v>⚠</v>
      </c>
      <c r="FS74" s="238" t="str" cm="1">
        <f t="array" ref="FS74">IF(OR($I74="",$N74="")," ",_xlfn.IFS($DW74=""," ",$DV74=""," ",FV74=""," ",FV74=" "," ",AND($DW74&lt;&gt;"",$DW74&lt;&gt;" ",$DV74&lt;&gt;"",$DV74&lt;&gt;" ",FV74&lt;&gt;"",FV74&lt;&gt;" "),IF($DW74=$DV74,FV74,FV74/VLOOKUP(_xlfn.CONCAT($DW74,"/",$DV74),Currencies!$C$73:$D$955,2,FALSE))))</f>
        <v xml:space="preserve"> </v>
      </c>
      <c r="FT74" s="238"/>
      <c r="FU74" s="238"/>
      <c r="FV74" s="8" t="s">
        <v>98</v>
      </c>
      <c r="FW74" s="25" t="s">
        <v>2549</v>
      </c>
      <c r="FX74" s="9" t="str">
        <f t="shared" si="223"/>
        <v>⚠</v>
      </c>
      <c r="FY74" s="259"/>
      <c r="FZ74" s="259"/>
      <c r="GA74" s="12" t="s">
        <v>98</v>
      </c>
      <c r="GB74" s="26" t="s">
        <v>98</v>
      </c>
      <c r="GC74" s="28" t="s">
        <v>98</v>
      </c>
      <c r="GD74" s="339">
        <v>14</v>
      </c>
      <c r="GE74" s="339">
        <v>7</v>
      </c>
      <c r="GF74" s="9" t="str">
        <f t="shared" si="103"/>
        <v>⚠</v>
      </c>
      <c r="GG74" s="238" t="str" cm="1">
        <f t="array" ref="GG74">IF(OR($I74="",$N74="")," ",_xlfn.IFS($DW74=""," ",$DV74=""," ",GJ74=""," ",GJ74=" "," ",AND($DW74&lt;&gt;"",$DW74&lt;&gt;" ",$DV74&lt;&gt;"",$DV74&lt;&gt;" ",GJ74&lt;&gt;"",GJ74&lt;&gt;" "),IF($DW74=$DV74,GJ74,GJ74/VLOOKUP(_xlfn.CONCAT($DW74,"/",$DV74),Currencies!$C$73:$D$955,2,FALSE))))</f>
        <v xml:space="preserve"> </v>
      </c>
      <c r="GH74" s="238"/>
      <c r="GI74" s="238"/>
      <c r="GJ74" s="8" t="s">
        <v>98</v>
      </c>
      <c r="GK74" s="25" t="s">
        <v>2549</v>
      </c>
      <c r="GL74" s="11" t="str">
        <f t="shared" si="224"/>
        <v>⚠</v>
      </c>
      <c r="GM74" s="238" t="str" cm="1">
        <f t="array" ref="GM74">IF(OR($I74="",$N74="")," ",_xlfn.IFS($DW74=""," ",$DV74=""," ",GP74=""," ",GP74=" "," ",AND($DW74&lt;&gt;"",$DW74&lt;&gt;" ",$DV74&lt;&gt;"",$DV74&lt;&gt;" ",GP74&lt;&gt;"",GP74&lt;&gt;" "),IF($DW74=$DV74,GP74,GP74/VLOOKUP(_xlfn.CONCAT($DW74,"/",$DV74),Currencies!$C$73:$D$955,2,FALSE))))</f>
        <v xml:space="preserve"> </v>
      </c>
      <c r="GN74" s="238"/>
      <c r="GO74" s="238"/>
      <c r="GP74" s="8" t="s">
        <v>98</v>
      </c>
      <c r="GQ74" s="25" t="str">
        <f>IFERROR(IF(OR($I74="",$N74=""),"",'Units of measurement'!$A$2),"")</f>
        <v>/container</v>
      </c>
      <c r="GR74" s="253"/>
      <c r="GS74" s="253"/>
      <c r="GT74" s="31" t="s">
        <v>98</v>
      </c>
      <c r="GU74" s="261"/>
      <c r="GV74" s="261"/>
      <c r="GW74" s="32" t="s">
        <v>98</v>
      </c>
      <c r="GX74" s="11" t="str">
        <f t="shared" si="225"/>
        <v>⚠</v>
      </c>
      <c r="GY74" s="238" t="str" cm="1">
        <f t="array" ref="GY74">IF(OR($I74="",$N74="")," ",_xlfn.IFS($DW74=""," ",$DV74=""," ",HE74=""," ",HE74=" "," ",AND($DW74&lt;&gt;"",$DW74&lt;&gt;" ",$DV74&lt;&gt;"",$DV74&lt;&gt;" ",HE74&lt;&gt;"",HE74&lt;&gt;" "),IF($DW74=$DV74,HE74,HE74/VLOOKUP(_xlfn.CONCAT($DW74,"/",$DV74),Currencies!$C$73:$D$955,2,FALSE))))</f>
        <v xml:space="preserve"> </v>
      </c>
      <c r="GZ74" s="262"/>
      <c r="HA74" s="262"/>
      <c r="HB74" s="15"/>
      <c r="HC74" s="15"/>
      <c r="HD74" s="15"/>
      <c r="HE74" s="8" t="s">
        <v>98</v>
      </c>
      <c r="HF74" s="255"/>
      <c r="HG74" s="255"/>
      <c r="HH74" s="25" t="str">
        <f>IFERROR(IF(OR($I74="",$N74=""),"",'Units of measurement'!$A$2),"")</f>
        <v>/container</v>
      </c>
      <c r="HI74" s="253"/>
      <c r="HJ74" s="253"/>
      <c r="HK74" s="31" t="str">
        <f t="shared" si="208"/>
        <v xml:space="preserve"> </v>
      </c>
      <c r="HL74" s="261"/>
      <c r="HM74" s="261"/>
      <c r="HN74" s="32" t="str">
        <f t="shared" si="209"/>
        <v xml:space="preserve"> </v>
      </c>
      <c r="HO74" s="11" t="str">
        <f t="shared" si="226"/>
        <v>⚠</v>
      </c>
      <c r="HP74" s="238" t="str" cm="1">
        <f t="array" ref="HP74">IF(OR($I74="",$N74="")," ",_xlfn.IFS($DW74=""," ",$DV74=""," ",HV74=""," ",HV74=" "," ",AND($DW74&lt;&gt;"",$DW74&lt;&gt;" ",$DV74&lt;&gt;"",$DV74&lt;&gt;" ",HV74&lt;&gt;"",HV74&lt;&gt;" "),IF($DW74=$DV74,HV74,HV74/VLOOKUP(_xlfn.CONCAT($DW74,"/",$DV74),Currencies!$C$73:$D$955,2,FALSE))))</f>
        <v xml:space="preserve"> </v>
      </c>
      <c r="HQ74" s="262"/>
      <c r="HR74" s="262"/>
      <c r="HS74" s="15"/>
      <c r="HT74" s="15"/>
      <c r="HU74" s="15"/>
      <c r="HV74" s="8" t="s">
        <v>98</v>
      </c>
      <c r="HW74" s="255"/>
      <c r="HX74" s="255"/>
      <c r="HY74" s="25" t="str">
        <f>IFERROR(IF(OR($I74="",$N74=""),"",'Units of measurement'!$A$2),"")</f>
        <v>/container</v>
      </c>
      <c r="HZ74" s="253"/>
      <c r="IA74" s="253"/>
      <c r="IB74" s="31" t="str">
        <f t="shared" si="210"/>
        <v xml:space="preserve"> </v>
      </c>
      <c r="IC74" s="261"/>
      <c r="ID74" s="261"/>
      <c r="IE74" s="32" t="str">
        <f t="shared" si="211"/>
        <v xml:space="preserve"> </v>
      </c>
      <c r="IF74" s="9" t="str">
        <f t="shared" si="212"/>
        <v/>
      </c>
      <c r="IG74" s="252"/>
      <c r="IH74" s="252"/>
      <c r="II74" s="8" t="s">
        <v>98</v>
      </c>
      <c r="IJ74" s="256"/>
      <c r="IK74" s="256"/>
      <c r="IL74" s="164"/>
      <c r="IM74" s="257"/>
      <c r="IN74" s="257"/>
      <c r="IO74" s="17"/>
      <c r="IP74" s="9" t="str">
        <f t="shared" si="213"/>
        <v/>
      </c>
      <c r="IQ74" s="252"/>
      <c r="IR74" s="252"/>
      <c r="IS74" s="8" t="s">
        <v>98</v>
      </c>
      <c r="IT74" s="256"/>
      <c r="IU74" s="256"/>
      <c r="IV74" s="164"/>
      <c r="IW74" s="257"/>
      <c r="IX74" s="257"/>
      <c r="IY74" s="19"/>
      <c r="IZ74" s="201" t="s">
        <v>1047</v>
      </c>
      <c r="JA74" s="239" t="s">
        <v>99</v>
      </c>
      <c r="JB74" s="9" t="str">
        <f t="shared" si="227"/>
        <v>⚠</v>
      </c>
      <c r="JC74" s="238" t="str" cm="1">
        <f t="array" ref="JC74">IF(OR($I74="",$N74="")," ",_xlfn.IFS($JA74=""," ",$IZ74=""," ",JF74=""," ",JF74=" "," ",AND($JA74&lt;&gt;"",$JA74&lt;&gt;" ",$IZ74&lt;&gt;"",$IZ74&lt;&gt;" ",JF74&lt;&gt;"",JF74&lt;&gt;" "),IF($JA74=$IZ74,JF74,JF74/VLOOKUP(_xlfn.CONCAT($JA74,"/",$IZ74),Currencies!$C$73:$D$955,2,FALSE))))</f>
        <v xml:space="preserve"> </v>
      </c>
      <c r="JD74" s="238"/>
      <c r="JE74" s="238"/>
      <c r="JF74" s="8" t="s">
        <v>98</v>
      </c>
      <c r="JG74" s="25" t="str">
        <f>IFERROR(IF(OR($I74="",$N74=""),"",'Units of measurement'!$A$2),"")</f>
        <v>/container</v>
      </c>
      <c r="JH74" s="9" t="s">
        <v>2517</v>
      </c>
      <c r="JI74" s="238" t="str" cm="1">
        <f t="array" ref="JI74">IF(OR($I74="",$N74="")," ",_xlfn.IFS($JA74=""," ",$IZ74=""," ",JL74=""," ",JL74=" "," ",AND($JA74&lt;&gt;"",$JA74&lt;&gt;" ",$IZ74&lt;&gt;"",$IZ74&lt;&gt;" ",JL74&lt;&gt;"",JL74&lt;&gt;" "),IF($JA74=$IZ74,JL74,JL74/VLOOKUP(_xlfn.CONCAT($JA74,"/",$IZ74),Currencies!$C$73:$D$955,2,FALSE))))</f>
        <v xml:space="preserve"> </v>
      </c>
      <c r="JJ74" s="238"/>
      <c r="JK74" s="238"/>
      <c r="JL74" s="372" t="s">
        <v>98</v>
      </c>
      <c r="JM74" s="25" t="str">
        <f>IFERROR(IF(OR($I74="",$N74=""),"",'Units of measurement'!$A$2),"")</f>
        <v>/container</v>
      </c>
      <c r="JN74" s="9" t="s">
        <v>2517</v>
      </c>
      <c r="JO74" s="238" t="str" cm="1">
        <f t="array" ref="JO74">IF(OR($I74="",$N74="")," ",_xlfn.IFS($JA74=""," ",$IZ74=""," ",JR74=""," ",JR74=" "," ",AND($JA74&lt;&gt;"",$JA74&lt;&gt;" ",$IZ74&lt;&gt;"",$IZ74&lt;&gt;" ",JR74&lt;&gt;"",JR74&lt;&gt;" "),IF($JA74=$IZ74,JR74,JR74/VLOOKUP(_xlfn.CONCAT($JA74,"/",$IZ74),Currencies!$C$73:$D$955,2,FALSE))))</f>
        <v xml:space="preserve"> </v>
      </c>
      <c r="JP74" s="238"/>
      <c r="JQ74" s="238"/>
      <c r="JR74" s="372" t="s">
        <v>98</v>
      </c>
      <c r="JS74" s="25" t="str">
        <f>IFERROR(IF(OR($I74="",$N74=""),"",'Units of measurement'!$A$2),"")</f>
        <v>/container</v>
      </c>
      <c r="JT74" s="9" t="s">
        <v>2517</v>
      </c>
      <c r="JU74" s="238" t="str" cm="1">
        <f t="array" ref="JU74">IF(OR($I74="",$N74="")," ",_xlfn.IFS($JA74=""," ",$IZ74=""," ",JX74=""," ",JX74=" "," ",AND($JA74&lt;&gt;"",$JA74&lt;&gt;" ",$IZ74&lt;&gt;"",$IZ74&lt;&gt;" ",JX74&lt;&gt;"",JX74&lt;&gt;" "),IF($JA74=$IZ74,JX74,JX74/VLOOKUP(_xlfn.CONCAT($JA74,"/",$IZ74),Currencies!$C$73:$D$955,2,FALSE))))</f>
        <v xml:space="preserve"> </v>
      </c>
      <c r="JV74" s="238"/>
      <c r="JW74" s="238"/>
      <c r="JX74" s="372" t="s">
        <v>98</v>
      </c>
      <c r="JY74" s="25" t="str">
        <f>IFERROR(IF(OR($I74="",$N74=""),"",'Units of measurement'!$A$2),"")</f>
        <v>/container</v>
      </c>
      <c r="JZ74" s="9" t="s">
        <v>2517</v>
      </c>
      <c r="KA74" s="238" t="str" cm="1">
        <f t="array" ref="KA74">IF(OR($I74="",$N74="")," ",_xlfn.IFS($JA74=""," ",$IZ74=""," ",KD74=""," ",KD74=" "," ",AND($JA74&lt;&gt;"",$JA74&lt;&gt;" ",$IZ74&lt;&gt;"",$IZ74&lt;&gt;" ",KD74&lt;&gt;"",KD74&lt;&gt;" "),IF($JA74=$IZ74,KD74,KD74/VLOOKUP(_xlfn.CONCAT($JA74,"/",$IZ74),Currencies!$C$73:$D$955,2,FALSE))))</f>
        <v xml:space="preserve"> </v>
      </c>
      <c r="KB74" s="238"/>
      <c r="KC74" s="238"/>
      <c r="KD74" s="372" t="s">
        <v>98</v>
      </c>
      <c r="KE74" s="25" t="str">
        <f>IFERROR(IF(OR($I74="",$N74=""),"",'Units of measurement'!$A$2),"")</f>
        <v>/container</v>
      </c>
      <c r="KF74" s="11" t="s">
        <v>2517</v>
      </c>
      <c r="KG74" s="254"/>
      <c r="KH74" s="254"/>
      <c r="KI74" s="378" t="s">
        <v>98</v>
      </c>
      <c r="KJ74" s="9" t="str">
        <f t="shared" si="214"/>
        <v/>
      </c>
      <c r="KK74" s="252"/>
      <c r="KL74" s="252"/>
      <c r="KM74" s="8" t="s">
        <v>98</v>
      </c>
      <c r="KN74" s="256"/>
      <c r="KO74" s="256"/>
      <c r="KP74" s="164"/>
      <c r="KQ74" s="257"/>
      <c r="KR74" s="257"/>
      <c r="KS74" s="17"/>
      <c r="KT74" s="9" t="str">
        <f t="shared" si="215"/>
        <v/>
      </c>
      <c r="KU74" s="252"/>
      <c r="KV74" s="252"/>
      <c r="KW74" s="8" t="s">
        <v>98</v>
      </c>
      <c r="KX74" s="256"/>
      <c r="KY74" s="256"/>
      <c r="KZ74" s="164"/>
      <c r="LA74" s="257"/>
      <c r="LB74" s="257"/>
      <c r="LC74" s="19"/>
      <c r="LD74" s="201" t="s">
        <v>1047</v>
      </c>
      <c r="LE74" s="239" t="s">
        <v>99</v>
      </c>
      <c r="LF74" s="9" t="s">
        <v>2517</v>
      </c>
      <c r="LG74" s="238" t="str" cm="1">
        <f t="array" ref="LG74">IF(OR($I74="",$N74="")," ",_xlfn.IFS($AH74=""," ",$AG74=""," ",LL74=""," ",LL74=" "," ",AND($AH74&lt;&gt;"",$AH74&lt;&gt;" ",$AG74&lt;&gt;"",$AG74&lt;&gt;" ",LL74&lt;&gt;"",LL74&lt;&gt;" "),IF($AH74=$AG74,SUM(LL74,IF(OR(LK74="",LK74=" ",LJ74="Included"),0,LK74)),SUM(LL74,IF(OR(LK74="",LK74=" ",LJ74="Included"),0,LK74))/VLOOKUP(_xlfn.CONCAT($AH74,"/",$AG74),Currencies!$C$73:$D$955,2,FALSE))))</f>
        <v xml:space="preserve"> </v>
      </c>
      <c r="LH74" s="238"/>
      <c r="LI74" s="262"/>
      <c r="LJ74" s="379"/>
      <c r="LK74" s="333" t="s">
        <v>98</v>
      </c>
      <c r="LL74" s="380" t="s">
        <v>98</v>
      </c>
      <c r="LM74" s="25" t="str">
        <f>IFERROR(IF(OR($I74="",$N74=""),"",'Units of measurement'!$A$2),"")</f>
        <v>/container</v>
      </c>
      <c r="LN74" s="253"/>
      <c r="LO74" s="253"/>
      <c r="LP74" s="376"/>
      <c r="LQ74" s="170"/>
      <c r="LR74" s="170"/>
      <c r="LS74" s="381" t="s">
        <v>98</v>
      </c>
    </row>
    <row r="75" spans="1:331" ht="15" hidden="1" customHeight="1" x14ac:dyDescent="0.2">
      <c r="A75" s="46">
        <v>212</v>
      </c>
      <c r="B75" s="250">
        <f>ROW()</f>
        <v>75</v>
      </c>
      <c r="C75" s="41" t="s">
        <v>2528</v>
      </c>
      <c r="D75" s="47" t="s">
        <v>3016</v>
      </c>
      <c r="E75" s="41" t="s">
        <v>2544</v>
      </c>
      <c r="F75" s="55" t="s">
        <v>2286</v>
      </c>
      <c r="G75" s="42" t="s">
        <v>2508</v>
      </c>
      <c r="H75" s="43" t="s">
        <v>2515</v>
      </c>
      <c r="I75" s="353" t="s">
        <v>0</v>
      </c>
      <c r="J75" s="357"/>
      <c r="K75" s="47" t="s">
        <v>2300</v>
      </c>
      <c r="L75" s="48" t="s">
        <v>2328</v>
      </c>
      <c r="M75" s="49" t="s">
        <v>2515</v>
      </c>
      <c r="N75" s="356" t="s">
        <v>1045</v>
      </c>
      <c r="O75" s="50" t="s">
        <v>2482</v>
      </c>
      <c r="P75" s="47" t="s">
        <v>2379</v>
      </c>
      <c r="Q75" s="48" t="s">
        <v>2428</v>
      </c>
      <c r="R75" s="51" t="s">
        <v>2206</v>
      </c>
      <c r="S75" s="52">
        <v>5</v>
      </c>
      <c r="T75" s="53">
        <f>IFERROR(IF(OR(R75="",S75=""),"",('FCL (No min.)'!S75*VLOOKUP('FCL (No min.)'!R75,containertype_table[#All],2,FALSE))),"")</f>
        <v>10</v>
      </c>
      <c r="U75" s="56">
        <v>15000</v>
      </c>
      <c r="V75" s="55" t="s">
        <v>2500</v>
      </c>
      <c r="W75" s="248" t="s">
        <v>104</v>
      </c>
      <c r="X75" s="337" t="s">
        <v>104</v>
      </c>
      <c r="Y75" s="248"/>
      <c r="Z75" s="248"/>
      <c r="AA75" s="248"/>
      <c r="AB75" s="248"/>
      <c r="AC75" s="248"/>
      <c r="AD75" s="248"/>
      <c r="AE75" s="248"/>
      <c r="AF75" s="248"/>
      <c r="AG75" s="201" t="s">
        <v>568</v>
      </c>
      <c r="AH75" s="239" t="s">
        <v>99</v>
      </c>
      <c r="AI75" s="9" t="str">
        <f t="shared" ref="AI75:AI106" si="234">IFERROR(IF(OR($I75="",$N75=""),"",IF(OR(AND(AM75="Subject to",OR(AN75="",AN75=" ")),AM75="",AM75=" ",AO75="",AO75=" ",AP75="",AP75=" ",AS75="",AS75=" ",AV75="",AV75=" "),"⚠",IF(OR(AND(AM75="Subject to",AN75=0),AO75=0),"!","✓"))),"")</f>
        <v>⚠</v>
      </c>
      <c r="AJ75" s="238" t="str" cm="1">
        <f t="array" ref="AJ75">IF(OR($I75="",$N75="")," ",_xlfn.IFS($AH75=""," ",$AG75=""," ",AO75=""," ",AO75=" "," ",AND($AH75&lt;&gt;"",$AH75&lt;&gt;" ",$AG75&lt;&gt;"",$AG75&lt;&gt;" ",AO75&lt;&gt;"",AO75&lt;&gt;" "),IF($AH75=$AG75,SUM(AO75,IF(OR(AN75="",AN75=" ",AM75="Included"),0,AN75)),VLOOKUP(_xlfn.CONCAT($AG75,"/",$AH75),Currencies!$C$73:$D$955,2,FALSE)*SUM(AO75,IF(OR(AN75="",AN75=" ",AM75="Included"),0,AN75)))))</f>
        <v xml:space="preserve"> </v>
      </c>
      <c r="AK75" s="238"/>
      <c r="AL75" s="262"/>
      <c r="AM75" s="331"/>
      <c r="AN75" s="333" t="s">
        <v>98</v>
      </c>
      <c r="AO75" s="332" t="s">
        <v>98</v>
      </c>
      <c r="AP75" s="25" t="str">
        <f>IFERROR(IF(OR($I75="",$N75=""),"",'Units of measurement'!$A$2),"")</f>
        <v>/container</v>
      </c>
      <c r="AQ75" s="253"/>
      <c r="AR75" s="253"/>
      <c r="AS75" s="17"/>
      <c r="AT75" s="170"/>
      <c r="AU75" s="170"/>
      <c r="AV75" s="170" t="s">
        <v>98</v>
      </c>
      <c r="AW75" s="201" t="s">
        <v>568</v>
      </c>
      <c r="AX75" s="239" t="s">
        <v>99</v>
      </c>
      <c r="AY75" s="9" t="str">
        <f t="shared" ref="AY75:AY106" si="235">IFERROR(IF(OR($I75="",$N75=""),"",IF(OR(BC75="",BC75=" ",BD75="",BD75=" "),"⚠",IF(BC75=0,"!","✓"))),"")</f>
        <v>⚠</v>
      </c>
      <c r="AZ75" s="238" t="str" cm="1">
        <f t="array" ref="AZ75">IF(OR($I75="",$N75="")," ",_xlfn.IFS($AX75=""," ",$AW75=""," ",BC75=""," ",BC75=" "," ",AND($AX75&lt;&gt;"",$AX75&lt;&gt;" ",$AW75&lt;&gt;"",$AW75&lt;&gt;" ",BC75&lt;&gt;"",BC75&lt;&gt;" "),IF($AX75=$AW75,BC75,BC75/VLOOKUP(_xlfn.CONCAT($AX75,"/",$AW75),Currencies!$C$73:$D$955,2,FALSE))))</f>
        <v xml:space="preserve"> </v>
      </c>
      <c r="BA75" s="238"/>
      <c r="BB75" s="238"/>
      <c r="BC75" s="8" t="s">
        <v>98</v>
      </c>
      <c r="BD75" s="25" t="str">
        <f>IFERROR(IF(OR($I75="",$N75=""),"",'Units of measurement'!$A$2),"")</f>
        <v>/container</v>
      </c>
      <c r="BE75" s="9" t="str">
        <f t="shared" ref="BE75:BE106" si="236">IFERROR(IF(OR($I75="",$N75=""),"",IF(OR(BI75="",BI75=" ",BJ75="",BJ75=" "),"⚠",IF(BI75=0,"!","✓"))),"")</f>
        <v>⚠</v>
      </c>
      <c r="BF75" s="238" t="str" cm="1">
        <f t="array" ref="BF75">IF(OR($I75="",$N75="")," ",_xlfn.IFS($AX75=""," ",$AW75=""," ",BI75=""," ",BI75=" "," ",AND($AX75&lt;&gt;"",$AX75&lt;&gt;" ",$AW75&lt;&gt;"",$AW75&lt;&gt;" ",BI75&lt;&gt;"",BI75&lt;&gt;" "),IF($AX75=$AW75,BI75,BI75/VLOOKUP(_xlfn.CONCAT($AX75,"/",$AW75),Currencies!$C$73:$D$955,2,FALSE))))</f>
        <v xml:space="preserve"> </v>
      </c>
      <c r="BG75" s="238"/>
      <c r="BH75" s="238"/>
      <c r="BI75" s="8" t="s">
        <v>98</v>
      </c>
      <c r="BJ75" s="25" t="str">
        <f>IFERROR(IF(OR($I75="",$N75=""),"",'Units of measurement'!$A$2),"")</f>
        <v>/container</v>
      </c>
      <c r="BK75" s="9" t="str">
        <f t="shared" ref="BK75:BK106" si="237">IFERROR(IF(OR($I75="",$N75=""),"",IF(OR(BO75="",BO75=" ",BP75="",BP75=" "),"⚠",IF(BO75=0,"!","✓"))),"")</f>
        <v>⚠</v>
      </c>
      <c r="BL75" s="238" t="str" cm="1">
        <f t="array" ref="BL75">IF(OR($I75="",$N75="")," ",_xlfn.IFS($AX75=""," ",$AW75=""," ",BO75=""," ",BO75=" "," ",AND($AX75&lt;&gt;"",$AX75&lt;&gt;" ",$AW75&lt;&gt;"",$AW75&lt;&gt;" ",BO75&lt;&gt;"",BO75&lt;&gt;" "),IF($AX75=$AW75,BO75,BO75/VLOOKUP(_xlfn.CONCAT($AX75,"/",$AW75),Currencies!$C$73:$D$955,2,FALSE))))</f>
        <v xml:space="preserve"> </v>
      </c>
      <c r="BM75" s="238"/>
      <c r="BN75" s="238"/>
      <c r="BO75" s="8" t="s">
        <v>98</v>
      </c>
      <c r="BP75" s="25" t="str">
        <f>IFERROR(IF(OR($I75="",$N75=""),"",'Units of measurement'!$A$2),"")</f>
        <v>/container</v>
      </c>
      <c r="BQ75" s="9" t="str">
        <f t="shared" ref="BQ75:BQ106" si="238">IFERROR(IF(OR($I75="",$N75=""),"",IF(OR(BU75="",BU75=" ",BV75="",BV75=" "),"⚠",IF(BU75=0,"!","✓"))),"")</f>
        <v>⚠</v>
      </c>
      <c r="BR75" s="238" t="str" cm="1">
        <f t="array" ref="BR75">IF(OR($I75="",$N75="")," ",_xlfn.IFS($AX75=""," ",$AW75=""," ",BU75=""," ",BU75=" "," ",AND($AX75&lt;&gt;"",$AX75&lt;&gt;" ",$AW75&lt;&gt;"",$AW75&lt;&gt;" ",BU75&lt;&gt;"",BU75&lt;&gt;" "),IF($AX75=$AW75,BU75,BU75/VLOOKUP(_xlfn.CONCAT($AX75,"/",$AW75),Currencies!$C$73:$D$955,2,FALSE))))</f>
        <v xml:space="preserve"> </v>
      </c>
      <c r="BS75" s="238"/>
      <c r="BT75" s="238"/>
      <c r="BU75" s="8" t="s">
        <v>98</v>
      </c>
      <c r="BV75" s="25" t="str">
        <f>IFERROR(IF(OR($I75="",$N75=""),"",'Units of measurement'!$A$2),"")</f>
        <v>/container</v>
      </c>
      <c r="BW75" s="9" t="str">
        <f t="shared" ref="BW75:BW106" si="239">IFERROR(IF(OR($I75="",$N75=""),"",IF(OR(CA75="",CA75=" ",CB75="",CB75=" "),"⚠",IF(CA75=0,"!","✓"))),"")</f>
        <v>⚠</v>
      </c>
      <c r="BX75" s="238" t="str" cm="1">
        <f t="array" ref="BX75">IF(OR($I75="",$N75="")," ",_xlfn.IFS($AX75=""," ",$AW75=""," ",CA75=""," ",CA75=" "," ",AND($AX75&lt;&gt;"",$AX75&lt;&gt;" ",$AW75&lt;&gt;"",$AW75&lt;&gt;" ",CA75&lt;&gt;"",CA75&lt;&gt;" "),IF($AX75=$AW75,CA75,CA75/VLOOKUP(_xlfn.CONCAT($AX75,"/",$AW75),Currencies!$C$73:$D$955,2,FALSE))))</f>
        <v xml:space="preserve"> </v>
      </c>
      <c r="BY75" s="238"/>
      <c r="BZ75" s="238"/>
      <c r="CA75" s="8" t="s">
        <v>98</v>
      </c>
      <c r="CB75" s="25" t="str">
        <f>IFERROR(IF(OR($I75="",$N75=""),"",'Units of measurement'!$A$2),"")</f>
        <v>/container</v>
      </c>
      <c r="CC75" s="9" t="str">
        <f t="shared" ref="CC75:CC106" si="240">IFERROR(IF(OR($I75="",$N75=""),"",IF(OR(CG75="",CG75=" ",CH75="",CH75=" "),"⚠",IF(CG75=0,"!","✓"))),"")</f>
        <v>⚠</v>
      </c>
      <c r="CD75" s="238" t="str" cm="1">
        <f t="array" ref="CD75">IF(OR($I75="",$N75="")," ",_xlfn.IFS($AX75=""," ",$AW75=""," ",CG75=""," ",CG75=" "," ",AND($AX75&lt;&gt;"",$AX75&lt;&gt;" ",$AW75&lt;&gt;"",$AW75&lt;&gt;" ",CG75&lt;&gt;"",CG75&lt;&gt;" "),IF($AX75=$AW75,CG75,CG75/VLOOKUP(_xlfn.CONCAT($AX75,"/",$AW75),Currencies!$C$73:$D$955,2,FALSE))))</f>
        <v xml:space="preserve"> </v>
      </c>
      <c r="CE75" s="238"/>
      <c r="CF75" s="238"/>
      <c r="CG75" s="8" t="s">
        <v>98</v>
      </c>
      <c r="CH75" s="25" t="str">
        <f>IFERROR(IF(OR($I75="",$N75=""),"",'Units of measurement'!$A$2),"")</f>
        <v>/container</v>
      </c>
      <c r="CI75" s="9" t="str">
        <f t="shared" ref="CI75:CI106" si="241">IFERROR(IF(OR($I75="",$N75=""),"",IF(OR(CM75="",CM75=" ",CN75="",CN75=" "),"⚠",IF(CM75=0,"!","✓"))),"")</f>
        <v>⚠</v>
      </c>
      <c r="CJ75" s="238" t="str" cm="1">
        <f t="array" ref="CJ75">IF(OR($I75="",$N75="")," ",_xlfn.IFS($AX75=""," ",$AW75=""," ",CM75=""," ",CM75=" "," ",AND($AX75&lt;&gt;"",$AX75&lt;&gt;" ",$AW75&lt;&gt;"",$AW75&lt;&gt;" ",CM75&lt;&gt;"",CM75&lt;&gt;" "),IF($AX75=$AW75,CM75,CM75/VLOOKUP(_xlfn.CONCAT($AX75,"/",$AW75),Currencies!$C$73:$D$955,2,FALSE))))</f>
        <v xml:space="preserve"> </v>
      </c>
      <c r="CK75" s="238"/>
      <c r="CL75" s="238"/>
      <c r="CM75" s="8" t="s">
        <v>98</v>
      </c>
      <c r="CN75" s="25" t="str">
        <f>IFERROR(IF(OR($I75="",$N75=""),"",'Units of measurement'!$A$2),"")</f>
        <v>/container</v>
      </c>
      <c r="CO75" s="253"/>
      <c r="CP75" s="253"/>
      <c r="CQ75" s="194"/>
      <c r="CR75" s="9" t="str">
        <f t="shared" ref="CR75:CR106" si="242">IFERROR(IF(OR($I75="",$N75=""),"",IF(OR(CV75="",CV75=" ",CW75="",CW75=" "),"⚠",IF(CV75=0,"!","✓"))),"")</f>
        <v>⚠</v>
      </c>
      <c r="CS75" s="238" t="str" cm="1">
        <f t="array" ref="CS75">IF(OR($I75="",$N75="")," ",_xlfn.IFS($AX75=""," ",$AW75=""," ",CV75=""," ",CV75=" "," ",AND($AX75&lt;&gt;"",$AX75&lt;&gt;" ",$AW75&lt;&gt;"",$AW75&lt;&gt;" ",CV75&lt;&gt;"",CV75&lt;&gt;" "),IF($AX75=$AW75,CV75,CV75/VLOOKUP(_xlfn.CONCAT($AX75,"/",$AW75),Currencies!$C$73:$D$955,2,FALSE))))</f>
        <v xml:space="preserve"> </v>
      </c>
      <c r="CT75" s="238"/>
      <c r="CU75" s="238"/>
      <c r="CV75" s="8" t="s">
        <v>98</v>
      </c>
      <c r="CW75" s="25" t="str">
        <f>IFERROR(IF(OR($I75="",$N75=""),"",'Units of measurement'!$A$2),"")</f>
        <v>/container</v>
      </c>
      <c r="CX75" s="11" t="str">
        <f t="shared" ref="CX75:CX106" si="243">IFERROR(IF(OR($I75="",$N75=""),"",IF(OR(DA75=" ",DA75=""),"⚠",IF(DA75=0,"!","✓"))),"")</f>
        <v>⚠</v>
      </c>
      <c r="CY75" s="254"/>
      <c r="CZ75" s="254"/>
      <c r="DA75" s="10" t="s">
        <v>98</v>
      </c>
      <c r="DB75" s="9" t="str">
        <f t="shared" ref="DB75:DB106" si="244">IFERROR(IF(OR($I75="",$N75=""),"",IF(AND(OR(DE75=" ",DE75=""),DH75="",DK75=""),"",IF(AND(DE75&lt;&gt;"",DH75&lt;&gt;"",DK75&lt;&gt;""),"✓","⚠"))),"")</f>
        <v/>
      </c>
      <c r="DC75" s="252"/>
      <c r="DD75" s="252"/>
      <c r="DE75" s="8" t="s">
        <v>98</v>
      </c>
      <c r="DF75" s="256"/>
      <c r="DG75" s="256"/>
      <c r="DH75" s="164"/>
      <c r="DI75" s="257"/>
      <c r="DJ75" s="257"/>
      <c r="DK75" s="17"/>
      <c r="DL75" s="9" t="str">
        <f t="shared" ref="DL75:DL106" si="245">IFERROR(IF(OR($I75="",$N75=""),"",IF(AND(OR(DO75=" ",DO75=""),DR75="",DU75=""),"",IF(AND(DO75&lt;&gt;"",DR75&lt;&gt;"",DU75&lt;&gt;""),"✓","⚠"))),"")</f>
        <v/>
      </c>
      <c r="DM75" s="252"/>
      <c r="DN75" s="252"/>
      <c r="DO75" s="8" t="s">
        <v>98</v>
      </c>
      <c r="DP75" s="256"/>
      <c r="DQ75" s="256"/>
      <c r="DR75" s="164"/>
      <c r="DS75" s="257"/>
      <c r="DT75" s="257"/>
      <c r="DU75" s="17"/>
      <c r="DV75" s="201" t="str">
        <f t="shared" ref="DV75:DV106" si="246">IFERROR(IF(OR($I75="",$N75="")," ","USD"),"")</f>
        <v>USD</v>
      </c>
      <c r="DW75" s="239" t="s">
        <v>99</v>
      </c>
      <c r="DX75" s="11" t="str">
        <f t="shared" ref="DX75:DX106" si="247">IFERROR(IF(OR($I75="",$N75=""),"",IF(OR(EA75=" ",EA75=""),"⚠","✓")),"")</f>
        <v>⚠</v>
      </c>
      <c r="DY75" s="254"/>
      <c r="DZ75" s="254"/>
      <c r="EA75" s="15"/>
      <c r="EB75" s="11" t="str">
        <f t="shared" ref="EB75:EB106" si="248">IFERROR(IF(OR($I75="",$N75=""),"",IF(OR(EE75=" ",EE75=""),"⚠","✓")),"")</f>
        <v>⚠</v>
      </c>
      <c r="EC75" s="254"/>
      <c r="ED75" s="254"/>
      <c r="EE75" s="16"/>
      <c r="EF75" s="9" t="str">
        <f t="shared" ref="EF75:EF106" si="249">IFERROR(IF(OR($I75="",$N75=""),"",IF(OR(AND(EI75="",EL75="",EO75=""),AND(EI75="",OR(EL75&lt;&gt;"",EO75&lt;&gt;""))),"⚠","✓")),"")</f>
        <v>⚠</v>
      </c>
      <c r="EG75" s="252"/>
      <c r="EH75" s="252"/>
      <c r="EI75" s="33"/>
      <c r="EJ75" s="33"/>
      <c r="EK75" s="33"/>
      <c r="EL75" s="33"/>
      <c r="EM75" s="14"/>
      <c r="EN75" s="14"/>
      <c r="EO75" s="35"/>
      <c r="EP75" s="11" t="str">
        <f t="shared" ref="EP75:EP106" si="250">IFERROR(IF(OR($I75="",$N75=""),"",IF(OR(ES75=" ",ES75=""),"⚠",IF(ISERROR(IF(OR(ET75&lt;ES75,ET75=0,ES75=0),"!","✓")),"✓",IF(OR(ET75&lt;ES75,ES75=0),"!","✓")))),"")</f>
        <v>⚠</v>
      </c>
      <c r="EQ75" s="254"/>
      <c r="ER75" s="254"/>
      <c r="ES75" s="12" t="s">
        <v>98</v>
      </c>
      <c r="ET75" s="199">
        <v>14</v>
      </c>
      <c r="EU75" s="9" t="str">
        <f t="shared" ref="EU75:EU106" si="251">IFERROR(IF(OR($I75="",$L75=""),"",IF(OR(EX75=" ",EX75=""),"⚠","✓")),"")</f>
        <v>⚠</v>
      </c>
      <c r="EV75" s="259"/>
      <c r="EW75" s="259"/>
      <c r="EX75" s="166" t="s">
        <v>98</v>
      </c>
      <c r="EY75" s="9" t="str">
        <f t="shared" ref="EY75:EY106" si="252">IFERROR(IF(OR($I75="",$L75=""),"",IF(AND(FB75="Direct",FE75="",FH75=""),"✓",IF(AND(FB75="Direct",OR(FE75&lt;&gt;"",FH75&lt;&gt;"",AND(FE75="",FH75&lt;&gt;""))),"⚠",IF(AND(FB75="Transshipment",FE75&lt;&gt;""),"✓","⚠")))),"")</f>
        <v>⚠</v>
      </c>
      <c r="EZ75" s="254"/>
      <c r="FA75" s="254"/>
      <c r="FB75" s="23"/>
      <c r="FC75" s="260"/>
      <c r="FD75" s="260"/>
      <c r="FE75" s="29"/>
      <c r="FF75" s="29"/>
      <c r="FG75" s="29"/>
      <c r="FH75" s="29"/>
      <c r="FI75" s="200" t="s">
        <v>100</v>
      </c>
      <c r="FJ75" s="9" t="str">
        <f t="shared" ref="FJ75:FJ106" si="253">IFERROR(IF(OR($I75="",$L75=""),"",IF(OR(FM75=" ",FM75="", FM75&lt;SUM(FN75:FO75)),"⚠","✓")),"")</f>
        <v>⚠</v>
      </c>
      <c r="FK75" s="259"/>
      <c r="FL75" s="259"/>
      <c r="FM75" s="12" t="s">
        <v>98</v>
      </c>
      <c r="FN75" s="26" t="s">
        <v>98</v>
      </c>
      <c r="FO75" s="28" t="s">
        <v>98</v>
      </c>
      <c r="FP75" s="339" t="s">
        <v>98</v>
      </c>
      <c r="FQ75" s="339" t="s">
        <v>98</v>
      </c>
      <c r="FR75" s="9" t="str">
        <f t="shared" ref="FR75:FR135" si="254">IFERROR(IF(OR($I75="",$N75=""),"",IF(OR(FV75=" ",FV75="",FW75=""),"⚠",IF(FV75=0,"!","✓"))),"")</f>
        <v>⚠</v>
      </c>
      <c r="FS75" s="238" t="str" cm="1">
        <f t="array" ref="FS75">IF(OR($I75="",$N75="")," ",_xlfn.IFS($DW75=""," ",$DV75=""," ",FV75=""," ",FV75=" "," ",AND($DW75&lt;&gt;"",$DW75&lt;&gt;" ",$DV75&lt;&gt;"",$DV75&lt;&gt;" ",FV75&lt;&gt;"",FV75&lt;&gt;" "),IF($DW75=$DV75,FV75,FV75/VLOOKUP(_xlfn.CONCAT($DW75,"/",$DV75),Currencies!$C$73:$D$955,2,FALSE))))</f>
        <v xml:space="preserve"> </v>
      </c>
      <c r="FT75" s="238"/>
      <c r="FU75" s="238"/>
      <c r="FV75" s="8" t="s">
        <v>98</v>
      </c>
      <c r="FW75" s="25" t="s">
        <v>2549</v>
      </c>
      <c r="FX75" s="9" t="str">
        <f t="shared" ref="FX75:FX106" si="255">IFERROR(IF(OR($I75="",$L75=""),"",IF(OR(GA75=" ",GA75="", GA75&lt;SUM(GB75:GC75)),"⚠","✓")),"")</f>
        <v>⚠</v>
      </c>
      <c r="FY75" s="259"/>
      <c r="FZ75" s="259"/>
      <c r="GA75" s="12" t="s">
        <v>98</v>
      </c>
      <c r="GB75" s="26" t="s">
        <v>98</v>
      </c>
      <c r="GC75" s="28" t="s">
        <v>98</v>
      </c>
      <c r="GD75" s="339">
        <v>14</v>
      </c>
      <c r="GE75" s="339">
        <v>7</v>
      </c>
      <c r="GF75" s="9" t="str">
        <f t="shared" ref="GF75:GF135" si="256">IFERROR(IF(OR($I75="",$N75=""),"",IF(OR(GJ75=" ",GJ75="",GK75=""),"⚠",IF(GJ75=0,"!","✓"))),"")</f>
        <v>⚠</v>
      </c>
      <c r="GG75" s="238" t="str" cm="1">
        <f t="array" ref="GG75">IF(OR($I75="",$N75="")," ",_xlfn.IFS($DW75=""," ",$DV75=""," ",GJ75=""," ",GJ75=" "," ",AND($DW75&lt;&gt;"",$DW75&lt;&gt;" ",$DV75&lt;&gt;"",$DV75&lt;&gt;" ",GJ75&lt;&gt;"",GJ75&lt;&gt;" "),IF($DW75=$DV75,GJ75,GJ75/VLOOKUP(_xlfn.CONCAT($DW75,"/",$DV75),Currencies!$C$73:$D$955,2,FALSE))))</f>
        <v xml:space="preserve"> </v>
      </c>
      <c r="GH75" s="238"/>
      <c r="GI75" s="238"/>
      <c r="GJ75" s="8" t="s">
        <v>98</v>
      </c>
      <c r="GK75" s="25" t="s">
        <v>2549</v>
      </c>
      <c r="GL75" s="11" t="str">
        <f t="shared" ref="GL75:GL106" si="257">IFERROR(IF(OR($I75="",$N75=""),"",IF(OR(GP75=" ",GP75="",GQ75="",GT75="",GT75=" ",GW75="",GW75=" "),"⚠",IF(GP75=0,"!","✓"))),"")</f>
        <v>⚠</v>
      </c>
      <c r="GM75" s="238" t="str" cm="1">
        <f t="array" ref="GM75">IF(OR($I75="",$N75="")," ",_xlfn.IFS($DW75=""," ",$DV75=""," ",GP75=""," ",GP75=" "," ",AND($DW75&lt;&gt;"",$DW75&lt;&gt;" ",$DV75&lt;&gt;"",$DV75&lt;&gt;" ",GP75&lt;&gt;"",GP75&lt;&gt;" "),IF($DW75=$DV75,GP75,GP75/VLOOKUP(_xlfn.CONCAT($DW75,"/",$DV75),Currencies!$C$73:$D$955,2,FALSE))))</f>
        <v xml:space="preserve"> </v>
      </c>
      <c r="GN75" s="238"/>
      <c r="GO75" s="238"/>
      <c r="GP75" s="8" t="s">
        <v>98</v>
      </c>
      <c r="GQ75" s="25" t="str">
        <f>IFERROR(IF(OR($I75="",$N75=""),"",'Units of measurement'!$A$2),"")</f>
        <v>/container</v>
      </c>
      <c r="GR75" s="253"/>
      <c r="GS75" s="253"/>
      <c r="GT75" s="31" t="s">
        <v>98</v>
      </c>
      <c r="GU75" s="261"/>
      <c r="GV75" s="261"/>
      <c r="GW75" s="32" t="s">
        <v>98</v>
      </c>
      <c r="GX75" s="11" t="str">
        <f t="shared" ref="GX75:GX106" si="258">IFERROR(IF(OR($I75="",$N75=""),"",IF(OR(HB75="",AND(HB75&lt;&gt;"Included",OR(HE75=" ",HE75="",HH75="",HK75="",HK75=" ",HN75="",HN75=" "))),"⚠",IF(HE75=0,"!","✓"))),"")</f>
        <v>⚠</v>
      </c>
      <c r="GY75" s="238" t="str" cm="1">
        <f t="array" ref="GY75">IF(OR($I75="",$N75="")," ",_xlfn.IFS($DW75=""," ",$DV75=""," ",HE75=""," ",HE75=" "," ",AND($DW75&lt;&gt;"",$DW75&lt;&gt;" ",$DV75&lt;&gt;"",$DV75&lt;&gt;" ",HE75&lt;&gt;"",HE75&lt;&gt;" "),IF($DW75=$DV75,HE75,HE75/VLOOKUP(_xlfn.CONCAT($DW75,"/",$DV75),Currencies!$C$73:$D$955,2,FALSE))))</f>
        <v xml:space="preserve"> </v>
      </c>
      <c r="GZ75" s="262"/>
      <c r="HA75" s="262"/>
      <c r="HB75" s="15"/>
      <c r="HC75" s="15"/>
      <c r="HD75" s="15"/>
      <c r="HE75" s="8" t="s">
        <v>98</v>
      </c>
      <c r="HF75" s="255"/>
      <c r="HG75" s="255"/>
      <c r="HH75" s="25" t="str">
        <f>IFERROR(IF(OR($I75="",$N75=""),"",'Units of measurement'!$A$2),"")</f>
        <v>/container</v>
      </c>
      <c r="HI75" s="253"/>
      <c r="HJ75" s="253"/>
      <c r="HK75" s="31" t="str">
        <f t="shared" ref="HK75:HK106" si="259">IF(OR($GT75="",$GT75=" ")," ",$GT75)</f>
        <v xml:space="preserve"> </v>
      </c>
      <c r="HL75" s="261"/>
      <c r="HM75" s="261"/>
      <c r="HN75" s="32" t="str">
        <f t="shared" ref="HN75:HN106" si="260">IF(OR($GW75="",$GW75=" ")," ",$GW75)</f>
        <v xml:space="preserve"> </v>
      </c>
      <c r="HO75" s="11" t="str">
        <f t="shared" ref="HO75:HO106" si="261">IFERROR(IF(OR($I75="",$N75=""),"",IF(OR(HS75="",AND(HS75&lt;&gt;"Included",OR(HV75=" ",HV75="",HY75="",IB75="",IB75=" ",IE75="",IE75=" "))),"⚠",IF(HV75=0,"!","✓"))),"")</f>
        <v>⚠</v>
      </c>
      <c r="HP75" s="238" t="str" cm="1">
        <f t="array" ref="HP75">IF(OR($I75="",$N75="")," ",_xlfn.IFS($DW75=""," ",$DV75=""," ",HV75=""," ",HV75=" "," ",AND($DW75&lt;&gt;"",$DW75&lt;&gt;" ",$DV75&lt;&gt;"",$DV75&lt;&gt;" ",HV75&lt;&gt;"",HV75&lt;&gt;" "),IF($DW75=$DV75,HV75,HV75/VLOOKUP(_xlfn.CONCAT($DW75,"/",$DV75),Currencies!$C$73:$D$955,2,FALSE))))</f>
        <v xml:space="preserve"> </v>
      </c>
      <c r="HQ75" s="262"/>
      <c r="HR75" s="262"/>
      <c r="HS75" s="15"/>
      <c r="HT75" s="15"/>
      <c r="HU75" s="15"/>
      <c r="HV75" s="8" t="s">
        <v>98</v>
      </c>
      <c r="HW75" s="255"/>
      <c r="HX75" s="255"/>
      <c r="HY75" s="25" t="str">
        <f>IFERROR(IF(OR($I75="",$N75=""),"",'Units of measurement'!$A$2),"")</f>
        <v>/container</v>
      </c>
      <c r="HZ75" s="253"/>
      <c r="IA75" s="253"/>
      <c r="IB75" s="31" t="str">
        <f t="shared" ref="IB75:IB106" si="262">IF(OR($GT75="",$GT75=" ")," ",$GT75)</f>
        <v xml:space="preserve"> </v>
      </c>
      <c r="IC75" s="261"/>
      <c r="ID75" s="261"/>
      <c r="IE75" s="32" t="str">
        <f t="shared" ref="IE75:IE106" si="263">IF(OR($GW75="",$GW75=" ")," ",$GW75)</f>
        <v xml:space="preserve"> </v>
      </c>
      <c r="IF75" s="9" t="str">
        <f t="shared" ref="IF75:IF106" si="264">IFERROR(IF(OR($I75="",$N75=""),"",IF(AND(OR(II75=" ",II75=""),IL75="",IO75=""),"",IF(AND(II75&lt;&gt;"",IL75&lt;&gt;"",IO75&lt;&gt;""),"✓","⚠"))),"")</f>
        <v/>
      </c>
      <c r="IG75" s="252"/>
      <c r="IH75" s="252"/>
      <c r="II75" s="8" t="s">
        <v>98</v>
      </c>
      <c r="IJ75" s="256"/>
      <c r="IK75" s="256"/>
      <c r="IL75" s="164"/>
      <c r="IM75" s="257"/>
      <c r="IN75" s="257"/>
      <c r="IO75" s="17"/>
      <c r="IP75" s="9" t="str">
        <f t="shared" ref="IP75:IP106" si="265">IFERROR(IF(OR($I75="",$N75=""),"",IF(AND(OR(IS75=" ",IS75=""),IV75="",IY75=""),"",IF(AND(IS75&lt;&gt;"",IV75&lt;&gt;"",IY75&lt;&gt;""),"✓","⚠"))),"")</f>
        <v/>
      </c>
      <c r="IQ75" s="252"/>
      <c r="IR75" s="252"/>
      <c r="IS75" s="8" t="s">
        <v>98</v>
      </c>
      <c r="IT75" s="256"/>
      <c r="IU75" s="256"/>
      <c r="IV75" s="164"/>
      <c r="IW75" s="257"/>
      <c r="IX75" s="257"/>
      <c r="IY75" s="19"/>
      <c r="IZ75" s="201" t="s">
        <v>1047</v>
      </c>
      <c r="JA75" s="239" t="s">
        <v>99</v>
      </c>
      <c r="JB75" s="9" t="str">
        <f t="shared" ref="JB75:JB106" si="266">IFERROR(IF(OR($I75="",$N75=""),"",IF(OR(JF75=" ",JF75="",JG75=""),"⚠",IF(JF75=0,"!","✓"))),"")</f>
        <v>⚠</v>
      </c>
      <c r="JC75" s="238" t="str" cm="1">
        <f t="array" ref="JC75">IF(OR($I75="",$N75="")," ",_xlfn.IFS($JA75=""," ",$IZ75=""," ",JF75=""," ",JF75=" "," ",AND($JA75&lt;&gt;"",$JA75&lt;&gt;" ",$IZ75&lt;&gt;"",$IZ75&lt;&gt;" ",JF75&lt;&gt;"",JF75&lt;&gt;" "),IF($JA75=$IZ75,JF75,JF75/VLOOKUP(_xlfn.CONCAT($JA75,"/",$IZ75),Currencies!$C$73:$D$955,2,FALSE))))</f>
        <v xml:space="preserve"> </v>
      </c>
      <c r="JD75" s="238"/>
      <c r="JE75" s="238"/>
      <c r="JF75" s="8" t="s">
        <v>98</v>
      </c>
      <c r="JG75" s="25" t="str">
        <f>IFERROR(IF(OR($I75="",$N75=""),"",'Units of measurement'!$A$2),"")</f>
        <v>/container</v>
      </c>
      <c r="JH75" s="9" t="s">
        <v>2517</v>
      </c>
      <c r="JI75" s="238" t="str" cm="1">
        <f t="array" ref="JI75">IF(OR($I75="",$N75="")," ",_xlfn.IFS($JA75=""," ",$IZ75=""," ",JL75=""," ",JL75=" "," ",AND($JA75&lt;&gt;"",$JA75&lt;&gt;" ",$IZ75&lt;&gt;"",$IZ75&lt;&gt;" ",JL75&lt;&gt;"",JL75&lt;&gt;" "),IF($JA75=$IZ75,JL75,JL75/VLOOKUP(_xlfn.CONCAT($JA75,"/",$IZ75),Currencies!$C$73:$D$955,2,FALSE))))</f>
        <v xml:space="preserve"> </v>
      </c>
      <c r="JJ75" s="238"/>
      <c r="JK75" s="238"/>
      <c r="JL75" s="372" t="s">
        <v>98</v>
      </c>
      <c r="JM75" s="25" t="str">
        <f>IFERROR(IF(OR($I75="",$N75=""),"",'Units of measurement'!$A$2),"")</f>
        <v>/container</v>
      </c>
      <c r="JN75" s="9" t="s">
        <v>2517</v>
      </c>
      <c r="JO75" s="238" t="str" cm="1">
        <f t="array" ref="JO75">IF(OR($I75="",$N75="")," ",_xlfn.IFS($JA75=""," ",$IZ75=""," ",JR75=""," ",JR75=" "," ",AND($JA75&lt;&gt;"",$JA75&lt;&gt;" ",$IZ75&lt;&gt;"",$IZ75&lt;&gt;" ",JR75&lt;&gt;"",JR75&lt;&gt;" "),IF($JA75=$IZ75,JR75,JR75/VLOOKUP(_xlfn.CONCAT($JA75,"/",$IZ75),Currencies!$C$73:$D$955,2,FALSE))))</f>
        <v xml:space="preserve"> </v>
      </c>
      <c r="JP75" s="238"/>
      <c r="JQ75" s="238"/>
      <c r="JR75" s="372" t="s">
        <v>98</v>
      </c>
      <c r="JS75" s="25" t="str">
        <f>IFERROR(IF(OR($I75="",$N75=""),"",'Units of measurement'!$A$2),"")</f>
        <v>/container</v>
      </c>
      <c r="JT75" s="9" t="s">
        <v>2517</v>
      </c>
      <c r="JU75" s="238" t="str" cm="1">
        <f t="array" ref="JU75">IF(OR($I75="",$N75="")," ",_xlfn.IFS($JA75=""," ",$IZ75=""," ",JX75=""," ",JX75=" "," ",AND($JA75&lt;&gt;"",$JA75&lt;&gt;" ",$IZ75&lt;&gt;"",$IZ75&lt;&gt;" ",JX75&lt;&gt;"",JX75&lt;&gt;" "),IF($JA75=$IZ75,JX75,JX75/VLOOKUP(_xlfn.CONCAT($JA75,"/",$IZ75),Currencies!$C$73:$D$955,2,FALSE))))</f>
        <v xml:space="preserve"> </v>
      </c>
      <c r="JV75" s="238"/>
      <c r="JW75" s="238"/>
      <c r="JX75" s="372" t="s">
        <v>98</v>
      </c>
      <c r="JY75" s="25" t="str">
        <f>IFERROR(IF(OR($I75="",$N75=""),"",'Units of measurement'!$A$2),"")</f>
        <v>/container</v>
      </c>
      <c r="JZ75" s="9" t="s">
        <v>2517</v>
      </c>
      <c r="KA75" s="238" t="str" cm="1">
        <f t="array" ref="KA75">IF(OR($I75="",$N75="")," ",_xlfn.IFS($JA75=""," ",$IZ75=""," ",KD75=""," ",KD75=" "," ",AND($JA75&lt;&gt;"",$JA75&lt;&gt;" ",$IZ75&lt;&gt;"",$IZ75&lt;&gt;" ",KD75&lt;&gt;"",KD75&lt;&gt;" "),IF($JA75=$IZ75,KD75,KD75/VLOOKUP(_xlfn.CONCAT($JA75,"/",$IZ75),Currencies!$C$73:$D$955,2,FALSE))))</f>
        <v xml:space="preserve"> </v>
      </c>
      <c r="KB75" s="238"/>
      <c r="KC75" s="238"/>
      <c r="KD75" s="372" t="s">
        <v>98</v>
      </c>
      <c r="KE75" s="25" t="str">
        <f>IFERROR(IF(OR($I75="",$N75=""),"",'Units of measurement'!$A$2),"")</f>
        <v>/container</v>
      </c>
      <c r="KF75" s="11" t="s">
        <v>2517</v>
      </c>
      <c r="KG75" s="254"/>
      <c r="KH75" s="254"/>
      <c r="KI75" s="378" t="s">
        <v>98</v>
      </c>
      <c r="KJ75" s="9" t="str">
        <f t="shared" ref="KJ75:KJ106" si="267">IFERROR(IF(OR($I75="",$N75=""),"",IF(AND(OR(KM75=" ",KM75=""),KP75="",KS75=""),"",IF(AND(KM75&lt;&gt;"",KP75&lt;&gt;"",KS75&lt;&gt;""),"✓","⚠"))),"")</f>
        <v/>
      </c>
      <c r="KK75" s="252"/>
      <c r="KL75" s="252"/>
      <c r="KM75" s="8" t="s">
        <v>98</v>
      </c>
      <c r="KN75" s="256"/>
      <c r="KO75" s="256"/>
      <c r="KP75" s="164"/>
      <c r="KQ75" s="257"/>
      <c r="KR75" s="257"/>
      <c r="KS75" s="17"/>
      <c r="KT75" s="9" t="str">
        <f t="shared" ref="KT75:KT106" si="268">IFERROR(IF(OR($I75="",$N75=""),"",IF(AND(OR(KW75=" ",KW75=""),KZ75="",LC75=""),"",IF(AND(KW75&lt;&gt;"",KZ75&lt;&gt;"",LC75&lt;&gt;""),"✓","⚠"))),"")</f>
        <v/>
      </c>
      <c r="KU75" s="252"/>
      <c r="KV75" s="252"/>
      <c r="KW75" s="8" t="s">
        <v>98</v>
      </c>
      <c r="KX75" s="256"/>
      <c r="KY75" s="256"/>
      <c r="KZ75" s="164"/>
      <c r="LA75" s="257"/>
      <c r="LB75" s="257"/>
      <c r="LC75" s="19"/>
      <c r="LD75" s="201" t="s">
        <v>1047</v>
      </c>
      <c r="LE75" s="239" t="s">
        <v>99</v>
      </c>
      <c r="LF75" s="9" t="s">
        <v>2517</v>
      </c>
      <c r="LG75" s="238" t="str" cm="1">
        <f t="array" ref="LG75">IF(OR($I75="",$N75="")," ",_xlfn.IFS($AH75=""," ",$AG75=""," ",LL75=""," ",LL75=" "," ",AND($AH75&lt;&gt;"",$AH75&lt;&gt;" ",$AG75&lt;&gt;"",$AG75&lt;&gt;" ",LL75&lt;&gt;"",LL75&lt;&gt;" "),IF($AH75=$AG75,SUM(LL75,IF(OR(LK75="",LK75=" ",LJ75="Included"),0,LK75)),SUM(LL75,IF(OR(LK75="",LK75=" ",LJ75="Included"),0,LK75))/VLOOKUP(_xlfn.CONCAT($AH75,"/",$AG75),Currencies!$C$73:$D$955,2,FALSE))))</f>
        <v xml:space="preserve"> </v>
      </c>
      <c r="LH75" s="238"/>
      <c r="LI75" s="262"/>
      <c r="LJ75" s="379"/>
      <c r="LK75" s="333" t="s">
        <v>98</v>
      </c>
      <c r="LL75" s="380" t="s">
        <v>98</v>
      </c>
      <c r="LM75" s="25" t="str">
        <f>IFERROR(IF(OR($I75="",$N75=""),"",'Units of measurement'!$A$2),"")</f>
        <v>/container</v>
      </c>
      <c r="LN75" s="253"/>
      <c r="LO75" s="253"/>
      <c r="LP75" s="376"/>
      <c r="LQ75" s="170"/>
      <c r="LR75" s="170"/>
      <c r="LS75" s="381" t="s">
        <v>98</v>
      </c>
    </row>
    <row r="76" spans="1:331" ht="15" hidden="1" customHeight="1" x14ac:dyDescent="0.2">
      <c r="A76" s="46">
        <v>1765</v>
      </c>
      <c r="B76" s="250">
        <f>ROW()</f>
        <v>76</v>
      </c>
      <c r="C76" s="41" t="s">
        <v>2528</v>
      </c>
      <c r="D76" s="47" t="s">
        <v>3016</v>
      </c>
      <c r="E76" s="41" t="s">
        <v>2537</v>
      </c>
      <c r="F76" s="55" t="s">
        <v>2289</v>
      </c>
      <c r="G76" s="42" t="s">
        <v>2510</v>
      </c>
      <c r="H76" s="43" t="s">
        <v>2515</v>
      </c>
      <c r="I76" s="353" t="s">
        <v>0</v>
      </c>
      <c r="J76" s="357"/>
      <c r="K76" s="47" t="s">
        <v>2300</v>
      </c>
      <c r="L76" s="48" t="s">
        <v>2328</v>
      </c>
      <c r="M76" s="49" t="s">
        <v>2515</v>
      </c>
      <c r="N76" s="356" t="s">
        <v>110</v>
      </c>
      <c r="O76" s="357" t="s">
        <v>3026</v>
      </c>
      <c r="P76" s="47" t="s">
        <v>2380</v>
      </c>
      <c r="Q76" s="48" t="s">
        <v>2429</v>
      </c>
      <c r="R76" s="51" t="s">
        <v>103</v>
      </c>
      <c r="S76" s="52">
        <v>12</v>
      </c>
      <c r="T76" s="53">
        <f>IFERROR(IF(OR(R76="",S76=""),"",('FCL (No min.)'!S76*VLOOKUP('FCL (No min.)'!R76,containertype_table[#All],2,FALSE))),"")</f>
        <v>24</v>
      </c>
      <c r="U76" s="56">
        <v>15000</v>
      </c>
      <c r="V76" s="55" t="s">
        <v>2500</v>
      </c>
      <c r="W76" s="248" t="s">
        <v>104</v>
      </c>
      <c r="X76" s="337" t="s">
        <v>104</v>
      </c>
      <c r="Y76" s="248"/>
      <c r="Z76" s="248"/>
      <c r="AA76" s="248"/>
      <c r="AB76" s="248"/>
      <c r="AC76" s="248"/>
      <c r="AD76" s="248"/>
      <c r="AE76" s="248"/>
      <c r="AF76" s="248"/>
      <c r="AG76" s="201" t="s">
        <v>568</v>
      </c>
      <c r="AH76" s="239" t="s">
        <v>99</v>
      </c>
      <c r="AI76" s="9" t="str">
        <f t="shared" si="234"/>
        <v>⚠</v>
      </c>
      <c r="AJ76" s="238" t="str" cm="1">
        <f t="array" ref="AJ76">IF(OR($I76="",$N76="")," ",_xlfn.IFS($AH76=""," ",$AG76=""," ",AO76=""," ",AO76=" "," ",AND($AH76&lt;&gt;"",$AH76&lt;&gt;" ",$AG76&lt;&gt;"",$AG76&lt;&gt;" ",AO76&lt;&gt;"",AO76&lt;&gt;" "),IF($AH76=$AG76,SUM(AO76,IF(OR(AN76="",AN76=" ",AM76="Included"),0,AN76)),VLOOKUP(_xlfn.CONCAT($AG76,"/",$AH76),Currencies!$C$73:$D$955,2,FALSE)*SUM(AO76,IF(OR(AN76="",AN76=" ",AM76="Included"),0,AN76)))))</f>
        <v xml:space="preserve"> </v>
      </c>
      <c r="AK76" s="238"/>
      <c r="AL76" s="262"/>
      <c r="AM76" s="331"/>
      <c r="AN76" s="333" t="s">
        <v>98</v>
      </c>
      <c r="AO76" s="332" t="s">
        <v>98</v>
      </c>
      <c r="AP76" s="25" t="str">
        <f>IFERROR(IF(OR($I76="",$N76=""),"",'Units of measurement'!$A$2),"")</f>
        <v>/container</v>
      </c>
      <c r="AQ76" s="253"/>
      <c r="AR76" s="253"/>
      <c r="AS76" s="17"/>
      <c r="AT76" s="170"/>
      <c r="AU76" s="170"/>
      <c r="AV76" s="170" t="s">
        <v>98</v>
      </c>
      <c r="AW76" s="201" t="s">
        <v>568</v>
      </c>
      <c r="AX76" s="239" t="s">
        <v>99</v>
      </c>
      <c r="AY76" s="9" t="str">
        <f t="shared" si="235"/>
        <v>⚠</v>
      </c>
      <c r="AZ76" s="238" t="str" cm="1">
        <f t="array" ref="AZ76">IF(OR($I76="",$N76="")," ",_xlfn.IFS($AX76=""," ",$AW76=""," ",BC76=""," ",BC76=" "," ",AND($AX76&lt;&gt;"",$AX76&lt;&gt;" ",$AW76&lt;&gt;"",$AW76&lt;&gt;" ",BC76&lt;&gt;"",BC76&lt;&gt;" "),IF($AX76=$AW76,BC76,BC76/VLOOKUP(_xlfn.CONCAT($AX76,"/",$AW76),Currencies!$C$73:$D$955,2,FALSE))))</f>
        <v xml:space="preserve"> </v>
      </c>
      <c r="BA76" s="238"/>
      <c r="BB76" s="238"/>
      <c r="BC76" s="8" t="s">
        <v>98</v>
      </c>
      <c r="BD76" s="25" t="str">
        <f>IFERROR(IF(OR($I76="",$N76=""),"",'Units of measurement'!$A$2),"")</f>
        <v>/container</v>
      </c>
      <c r="BE76" s="9" t="str">
        <f t="shared" si="236"/>
        <v>⚠</v>
      </c>
      <c r="BF76" s="238" t="str" cm="1">
        <f t="array" ref="BF76">IF(OR($I76="",$N76="")," ",_xlfn.IFS($AX76=""," ",$AW76=""," ",BI76=""," ",BI76=" "," ",AND($AX76&lt;&gt;"",$AX76&lt;&gt;" ",$AW76&lt;&gt;"",$AW76&lt;&gt;" ",BI76&lt;&gt;"",BI76&lt;&gt;" "),IF($AX76=$AW76,BI76,BI76/VLOOKUP(_xlfn.CONCAT($AX76,"/",$AW76),Currencies!$C$73:$D$955,2,FALSE))))</f>
        <v xml:space="preserve"> </v>
      </c>
      <c r="BG76" s="238"/>
      <c r="BH76" s="238"/>
      <c r="BI76" s="8" t="s">
        <v>98</v>
      </c>
      <c r="BJ76" s="25" t="str">
        <f>IFERROR(IF(OR($I76="",$N76=""),"",'Units of measurement'!$A$2),"")</f>
        <v>/container</v>
      </c>
      <c r="BK76" s="9" t="str">
        <f t="shared" si="237"/>
        <v>⚠</v>
      </c>
      <c r="BL76" s="238" t="str" cm="1">
        <f t="array" ref="BL76">IF(OR($I76="",$N76="")," ",_xlfn.IFS($AX76=""," ",$AW76=""," ",BO76=""," ",BO76=" "," ",AND($AX76&lt;&gt;"",$AX76&lt;&gt;" ",$AW76&lt;&gt;"",$AW76&lt;&gt;" ",BO76&lt;&gt;"",BO76&lt;&gt;" "),IF($AX76=$AW76,BO76,BO76/VLOOKUP(_xlfn.CONCAT($AX76,"/",$AW76),Currencies!$C$73:$D$955,2,FALSE))))</f>
        <v xml:space="preserve"> </v>
      </c>
      <c r="BM76" s="238"/>
      <c r="BN76" s="238"/>
      <c r="BO76" s="8" t="s">
        <v>98</v>
      </c>
      <c r="BP76" s="25" t="str">
        <f>IFERROR(IF(OR($I76="",$N76=""),"",'Units of measurement'!$A$2),"")</f>
        <v>/container</v>
      </c>
      <c r="BQ76" s="9" t="str">
        <f t="shared" si="238"/>
        <v>⚠</v>
      </c>
      <c r="BR76" s="238" t="str" cm="1">
        <f t="array" ref="BR76">IF(OR($I76="",$N76="")," ",_xlfn.IFS($AX76=""," ",$AW76=""," ",BU76=""," ",BU76=" "," ",AND($AX76&lt;&gt;"",$AX76&lt;&gt;" ",$AW76&lt;&gt;"",$AW76&lt;&gt;" ",BU76&lt;&gt;"",BU76&lt;&gt;" "),IF($AX76=$AW76,BU76,BU76/VLOOKUP(_xlfn.CONCAT($AX76,"/",$AW76),Currencies!$C$73:$D$955,2,FALSE))))</f>
        <v xml:space="preserve"> </v>
      </c>
      <c r="BS76" s="238"/>
      <c r="BT76" s="238"/>
      <c r="BU76" s="8" t="s">
        <v>98</v>
      </c>
      <c r="BV76" s="25" t="str">
        <f>IFERROR(IF(OR($I76="",$N76=""),"",'Units of measurement'!$A$2),"")</f>
        <v>/container</v>
      </c>
      <c r="BW76" s="9" t="str">
        <f t="shared" si="239"/>
        <v>⚠</v>
      </c>
      <c r="BX76" s="238" t="str" cm="1">
        <f t="array" ref="BX76">IF(OR($I76="",$N76="")," ",_xlfn.IFS($AX76=""," ",$AW76=""," ",CA76=""," ",CA76=" "," ",AND($AX76&lt;&gt;"",$AX76&lt;&gt;" ",$AW76&lt;&gt;"",$AW76&lt;&gt;" ",CA76&lt;&gt;"",CA76&lt;&gt;" "),IF($AX76=$AW76,CA76,CA76/VLOOKUP(_xlfn.CONCAT($AX76,"/",$AW76),Currencies!$C$73:$D$955,2,FALSE))))</f>
        <v xml:space="preserve"> </v>
      </c>
      <c r="BY76" s="238"/>
      <c r="BZ76" s="238"/>
      <c r="CA76" s="8" t="s">
        <v>98</v>
      </c>
      <c r="CB76" s="25" t="str">
        <f>IFERROR(IF(OR($I76="",$N76=""),"",'Units of measurement'!$A$2),"")</f>
        <v>/container</v>
      </c>
      <c r="CC76" s="9" t="str">
        <f t="shared" si="240"/>
        <v>⚠</v>
      </c>
      <c r="CD76" s="238" t="str" cm="1">
        <f t="array" ref="CD76">IF(OR($I76="",$N76="")," ",_xlfn.IFS($AX76=""," ",$AW76=""," ",CG76=""," ",CG76=" "," ",AND($AX76&lt;&gt;"",$AX76&lt;&gt;" ",$AW76&lt;&gt;"",$AW76&lt;&gt;" ",CG76&lt;&gt;"",CG76&lt;&gt;" "),IF($AX76=$AW76,CG76,CG76/VLOOKUP(_xlfn.CONCAT($AX76,"/",$AW76),Currencies!$C$73:$D$955,2,FALSE))))</f>
        <v xml:space="preserve"> </v>
      </c>
      <c r="CE76" s="238"/>
      <c r="CF76" s="238"/>
      <c r="CG76" s="8" t="s">
        <v>98</v>
      </c>
      <c r="CH76" s="25" t="str">
        <f>IFERROR(IF(OR($I76="",$N76=""),"",'Units of measurement'!$A$2),"")</f>
        <v>/container</v>
      </c>
      <c r="CI76" s="9" t="str">
        <f t="shared" si="241"/>
        <v>⚠</v>
      </c>
      <c r="CJ76" s="238" t="str" cm="1">
        <f t="array" ref="CJ76">IF(OR($I76="",$N76="")," ",_xlfn.IFS($AX76=""," ",$AW76=""," ",CM76=""," ",CM76=" "," ",AND($AX76&lt;&gt;"",$AX76&lt;&gt;" ",$AW76&lt;&gt;"",$AW76&lt;&gt;" ",CM76&lt;&gt;"",CM76&lt;&gt;" "),IF($AX76=$AW76,CM76,CM76/VLOOKUP(_xlfn.CONCAT($AX76,"/",$AW76),Currencies!$C$73:$D$955,2,FALSE))))</f>
        <v xml:space="preserve"> </v>
      </c>
      <c r="CK76" s="238"/>
      <c r="CL76" s="238"/>
      <c r="CM76" s="8" t="s">
        <v>98</v>
      </c>
      <c r="CN76" s="25" t="str">
        <f>IFERROR(IF(OR($I76="",$N76=""),"",'Units of measurement'!$A$2),"")</f>
        <v>/container</v>
      </c>
      <c r="CO76" s="253"/>
      <c r="CP76" s="253"/>
      <c r="CQ76" s="194"/>
      <c r="CR76" s="9" t="str">
        <f t="shared" si="242"/>
        <v>⚠</v>
      </c>
      <c r="CS76" s="238" t="str" cm="1">
        <f t="array" ref="CS76">IF(OR($I76="",$N76="")," ",_xlfn.IFS($AX76=""," ",$AW76=""," ",CV76=""," ",CV76=" "," ",AND($AX76&lt;&gt;"",$AX76&lt;&gt;" ",$AW76&lt;&gt;"",$AW76&lt;&gt;" ",CV76&lt;&gt;"",CV76&lt;&gt;" "),IF($AX76=$AW76,CV76,CV76/VLOOKUP(_xlfn.CONCAT($AX76,"/",$AW76),Currencies!$C$73:$D$955,2,FALSE))))</f>
        <v xml:space="preserve"> </v>
      </c>
      <c r="CT76" s="238"/>
      <c r="CU76" s="238"/>
      <c r="CV76" s="8" t="s">
        <v>98</v>
      </c>
      <c r="CW76" s="25" t="str">
        <f>IFERROR(IF(OR($I76="",$N76=""),"",'Units of measurement'!$A$2),"")</f>
        <v>/container</v>
      </c>
      <c r="CX76" s="11" t="str">
        <f t="shared" si="243"/>
        <v>⚠</v>
      </c>
      <c r="CY76" s="254"/>
      <c r="CZ76" s="254"/>
      <c r="DA76" s="10" t="s">
        <v>98</v>
      </c>
      <c r="DB76" s="9" t="str">
        <f t="shared" si="244"/>
        <v/>
      </c>
      <c r="DC76" s="252"/>
      <c r="DD76" s="252"/>
      <c r="DE76" s="8" t="s">
        <v>98</v>
      </c>
      <c r="DF76" s="256"/>
      <c r="DG76" s="256"/>
      <c r="DH76" s="164"/>
      <c r="DI76" s="257"/>
      <c r="DJ76" s="257"/>
      <c r="DK76" s="17"/>
      <c r="DL76" s="9" t="str">
        <f t="shared" si="245"/>
        <v/>
      </c>
      <c r="DM76" s="252"/>
      <c r="DN76" s="252"/>
      <c r="DO76" s="8" t="s">
        <v>98</v>
      </c>
      <c r="DP76" s="256"/>
      <c r="DQ76" s="256"/>
      <c r="DR76" s="164"/>
      <c r="DS76" s="257"/>
      <c r="DT76" s="257"/>
      <c r="DU76" s="17"/>
      <c r="DV76" s="201" t="str">
        <f t="shared" si="246"/>
        <v>USD</v>
      </c>
      <c r="DW76" s="239" t="s">
        <v>99</v>
      </c>
      <c r="DX76" s="11" t="str">
        <f t="shared" si="247"/>
        <v>⚠</v>
      </c>
      <c r="DY76" s="254"/>
      <c r="DZ76" s="254"/>
      <c r="EA76" s="15"/>
      <c r="EB76" s="11" t="str">
        <f t="shared" si="248"/>
        <v>⚠</v>
      </c>
      <c r="EC76" s="254"/>
      <c r="ED76" s="254"/>
      <c r="EE76" s="16"/>
      <c r="EF76" s="9" t="str">
        <f t="shared" si="249"/>
        <v>⚠</v>
      </c>
      <c r="EG76" s="252"/>
      <c r="EH76" s="252"/>
      <c r="EI76" s="33"/>
      <c r="EJ76" s="33"/>
      <c r="EK76" s="33"/>
      <c r="EL76" s="33"/>
      <c r="EM76" s="14"/>
      <c r="EN76" s="14"/>
      <c r="EO76" s="35"/>
      <c r="EP76" s="11" t="str">
        <f t="shared" si="250"/>
        <v>⚠</v>
      </c>
      <c r="EQ76" s="254"/>
      <c r="ER76" s="254"/>
      <c r="ES76" s="12" t="s">
        <v>98</v>
      </c>
      <c r="ET76" s="199">
        <v>7</v>
      </c>
      <c r="EU76" s="9" t="str">
        <f t="shared" si="251"/>
        <v>⚠</v>
      </c>
      <c r="EV76" s="259"/>
      <c r="EW76" s="259"/>
      <c r="EX76" s="166" t="s">
        <v>98</v>
      </c>
      <c r="EY76" s="9" t="str">
        <f t="shared" si="252"/>
        <v>⚠</v>
      </c>
      <c r="EZ76" s="254"/>
      <c r="FA76" s="254"/>
      <c r="FB76" s="23"/>
      <c r="FC76" s="260"/>
      <c r="FD76" s="260"/>
      <c r="FE76" s="29"/>
      <c r="FF76" s="29"/>
      <c r="FG76" s="29"/>
      <c r="FH76" s="29"/>
      <c r="FI76" s="200" t="s">
        <v>100</v>
      </c>
      <c r="FJ76" s="9" t="str">
        <f t="shared" si="253"/>
        <v>⚠</v>
      </c>
      <c r="FK76" s="259"/>
      <c r="FL76" s="259"/>
      <c r="FM76" s="12" t="s">
        <v>98</v>
      </c>
      <c r="FN76" s="26" t="s">
        <v>98</v>
      </c>
      <c r="FO76" s="28" t="s">
        <v>98</v>
      </c>
      <c r="FP76" s="339" t="s">
        <v>98</v>
      </c>
      <c r="FQ76" s="339" t="s">
        <v>98</v>
      </c>
      <c r="FR76" s="9" t="str">
        <f t="shared" si="254"/>
        <v>⚠</v>
      </c>
      <c r="FS76" s="238" t="str" cm="1">
        <f t="array" ref="FS76">IF(OR($I76="",$N76="")," ",_xlfn.IFS($DW76=""," ",$DV76=""," ",FV76=""," ",FV76=" "," ",AND($DW76&lt;&gt;"",$DW76&lt;&gt;" ",$DV76&lt;&gt;"",$DV76&lt;&gt;" ",FV76&lt;&gt;"",FV76&lt;&gt;" "),IF($DW76=$DV76,FV76,FV76/VLOOKUP(_xlfn.CONCAT($DW76,"/",$DV76),Currencies!$C$73:$D$955,2,FALSE))))</f>
        <v xml:space="preserve"> </v>
      </c>
      <c r="FT76" s="238"/>
      <c r="FU76" s="238"/>
      <c r="FV76" s="8" t="s">
        <v>98</v>
      </c>
      <c r="FW76" s="25" t="s">
        <v>2549</v>
      </c>
      <c r="FX76" s="9" t="str">
        <f t="shared" si="255"/>
        <v>⚠</v>
      </c>
      <c r="FY76" s="259"/>
      <c r="FZ76" s="259"/>
      <c r="GA76" s="12" t="s">
        <v>98</v>
      </c>
      <c r="GB76" s="26" t="s">
        <v>98</v>
      </c>
      <c r="GC76" s="28" t="s">
        <v>98</v>
      </c>
      <c r="GD76" s="339" t="s">
        <v>98</v>
      </c>
      <c r="GE76" s="339" t="s">
        <v>98</v>
      </c>
      <c r="GF76" s="9" t="str">
        <f t="shared" si="256"/>
        <v>⚠</v>
      </c>
      <c r="GG76" s="238" t="str" cm="1">
        <f t="array" ref="GG76">IF(OR($I76="",$N76="")," ",_xlfn.IFS($DW76=""," ",$DV76=""," ",GJ76=""," ",GJ76=" "," ",AND($DW76&lt;&gt;"",$DW76&lt;&gt;" ",$DV76&lt;&gt;"",$DV76&lt;&gt;" ",GJ76&lt;&gt;"",GJ76&lt;&gt;" "),IF($DW76=$DV76,GJ76,GJ76/VLOOKUP(_xlfn.CONCAT($DW76,"/",$DV76),Currencies!$C$73:$D$955,2,FALSE))))</f>
        <v xml:space="preserve"> </v>
      </c>
      <c r="GH76" s="238"/>
      <c r="GI76" s="238"/>
      <c r="GJ76" s="8" t="s">
        <v>98</v>
      </c>
      <c r="GK76" s="25" t="s">
        <v>2549</v>
      </c>
      <c r="GL76" s="11" t="str">
        <f t="shared" si="257"/>
        <v>⚠</v>
      </c>
      <c r="GM76" s="238" t="str" cm="1">
        <f t="array" ref="GM76">IF(OR($I76="",$N76="")," ",_xlfn.IFS($DW76=""," ",$DV76=""," ",GP76=""," ",GP76=" "," ",AND($DW76&lt;&gt;"",$DW76&lt;&gt;" ",$DV76&lt;&gt;"",$DV76&lt;&gt;" ",GP76&lt;&gt;"",GP76&lt;&gt;" "),IF($DW76=$DV76,GP76,GP76/VLOOKUP(_xlfn.CONCAT($DW76,"/",$DV76),Currencies!$C$73:$D$955,2,FALSE))))</f>
        <v xml:space="preserve"> </v>
      </c>
      <c r="GN76" s="238"/>
      <c r="GO76" s="238"/>
      <c r="GP76" s="8" t="s">
        <v>98</v>
      </c>
      <c r="GQ76" s="25" t="str">
        <f>IFERROR(IF(OR($I76="",$N76=""),"",'Units of measurement'!$A$2),"")</f>
        <v>/container</v>
      </c>
      <c r="GR76" s="253"/>
      <c r="GS76" s="253"/>
      <c r="GT76" s="31" t="s">
        <v>98</v>
      </c>
      <c r="GU76" s="261"/>
      <c r="GV76" s="261"/>
      <c r="GW76" s="32" t="s">
        <v>98</v>
      </c>
      <c r="GX76" s="11" t="str">
        <f t="shared" si="258"/>
        <v>⚠</v>
      </c>
      <c r="GY76" s="238" t="str" cm="1">
        <f t="array" ref="GY76">IF(OR($I76="",$N76="")," ",_xlfn.IFS($DW76=""," ",$DV76=""," ",HE76=""," ",HE76=" "," ",AND($DW76&lt;&gt;"",$DW76&lt;&gt;" ",$DV76&lt;&gt;"",$DV76&lt;&gt;" ",HE76&lt;&gt;"",HE76&lt;&gt;" "),IF($DW76=$DV76,HE76,HE76/VLOOKUP(_xlfn.CONCAT($DW76,"/",$DV76),Currencies!$C$73:$D$955,2,FALSE))))</f>
        <v xml:space="preserve"> </v>
      </c>
      <c r="GZ76" s="262"/>
      <c r="HA76" s="262"/>
      <c r="HB76" s="15"/>
      <c r="HC76" s="15"/>
      <c r="HD76" s="15"/>
      <c r="HE76" s="8" t="s">
        <v>98</v>
      </c>
      <c r="HF76" s="255"/>
      <c r="HG76" s="255"/>
      <c r="HH76" s="25" t="str">
        <f>IFERROR(IF(OR($I76="",$N76=""),"",'Units of measurement'!$A$2),"")</f>
        <v>/container</v>
      </c>
      <c r="HI76" s="253"/>
      <c r="HJ76" s="253"/>
      <c r="HK76" s="31" t="str">
        <f t="shared" si="259"/>
        <v xml:space="preserve"> </v>
      </c>
      <c r="HL76" s="261"/>
      <c r="HM76" s="261"/>
      <c r="HN76" s="32" t="str">
        <f t="shared" si="260"/>
        <v xml:space="preserve"> </v>
      </c>
      <c r="HO76" s="11" t="str">
        <f t="shared" si="261"/>
        <v>⚠</v>
      </c>
      <c r="HP76" s="238" t="str" cm="1">
        <f t="array" ref="HP76">IF(OR($I76="",$N76="")," ",_xlfn.IFS($DW76=""," ",$DV76=""," ",HV76=""," ",HV76=" "," ",AND($DW76&lt;&gt;"",$DW76&lt;&gt;" ",$DV76&lt;&gt;"",$DV76&lt;&gt;" ",HV76&lt;&gt;"",HV76&lt;&gt;" "),IF($DW76=$DV76,HV76,HV76/VLOOKUP(_xlfn.CONCAT($DW76,"/",$DV76),Currencies!$C$73:$D$955,2,FALSE))))</f>
        <v xml:space="preserve"> </v>
      </c>
      <c r="HQ76" s="262"/>
      <c r="HR76" s="262"/>
      <c r="HS76" s="15"/>
      <c r="HT76" s="15"/>
      <c r="HU76" s="15"/>
      <c r="HV76" s="8" t="s">
        <v>98</v>
      </c>
      <c r="HW76" s="255"/>
      <c r="HX76" s="255"/>
      <c r="HY76" s="25" t="str">
        <f>IFERROR(IF(OR($I76="",$N76=""),"",'Units of measurement'!$A$2),"")</f>
        <v>/container</v>
      </c>
      <c r="HZ76" s="253"/>
      <c r="IA76" s="253"/>
      <c r="IB76" s="31" t="str">
        <f t="shared" si="262"/>
        <v xml:space="preserve"> </v>
      </c>
      <c r="IC76" s="261"/>
      <c r="ID76" s="261"/>
      <c r="IE76" s="32" t="str">
        <f t="shared" si="263"/>
        <v xml:space="preserve"> </v>
      </c>
      <c r="IF76" s="9" t="str">
        <f t="shared" si="264"/>
        <v/>
      </c>
      <c r="IG76" s="252"/>
      <c r="IH76" s="252"/>
      <c r="II76" s="8" t="s">
        <v>98</v>
      </c>
      <c r="IJ76" s="256"/>
      <c r="IK76" s="256"/>
      <c r="IL76" s="164"/>
      <c r="IM76" s="257"/>
      <c r="IN76" s="257"/>
      <c r="IO76" s="17"/>
      <c r="IP76" s="9" t="str">
        <f t="shared" si="265"/>
        <v/>
      </c>
      <c r="IQ76" s="252"/>
      <c r="IR76" s="252"/>
      <c r="IS76" s="8" t="s">
        <v>98</v>
      </c>
      <c r="IT76" s="256"/>
      <c r="IU76" s="256"/>
      <c r="IV76" s="164"/>
      <c r="IW76" s="257"/>
      <c r="IX76" s="257"/>
      <c r="IY76" s="19"/>
      <c r="IZ76" s="201" t="s">
        <v>729</v>
      </c>
      <c r="JA76" s="239" t="s">
        <v>99</v>
      </c>
      <c r="JB76" s="9" t="str">
        <f t="shared" si="266"/>
        <v>⚠</v>
      </c>
      <c r="JC76" s="238" t="str" cm="1">
        <f t="array" ref="JC76">IF(OR($I76="",$N76="")," ",_xlfn.IFS($JA76=""," ",$IZ76=""," ",JF76=""," ",JF76=" "," ",AND($JA76&lt;&gt;"",$JA76&lt;&gt;" ",$IZ76&lt;&gt;"",$IZ76&lt;&gt;" ",JF76&lt;&gt;"",JF76&lt;&gt;" "),IF($JA76=$IZ76,JF76,JF76/VLOOKUP(_xlfn.CONCAT($JA76,"/",$IZ76),Currencies!$C$73:$D$955,2,FALSE))))</f>
        <v xml:space="preserve"> </v>
      </c>
      <c r="JD76" s="238"/>
      <c r="JE76" s="238"/>
      <c r="JF76" s="8" t="s">
        <v>98</v>
      </c>
      <c r="JG76" s="25" t="str">
        <f>IFERROR(IF(OR($I76="",$N76=""),"",'Units of measurement'!$A$2),"")</f>
        <v>/container</v>
      </c>
      <c r="JH76" s="9" t="str">
        <f t="shared" ref="JH76:JH98" si="269">IFERROR(IF(OR($I76="",$N76=""),"",IF(OR(JL76=" ",JL76="",JM76=""),"⚠",IF(JL76=0,"!","✓"))),"")</f>
        <v>⚠</v>
      </c>
      <c r="JI76" s="238" t="str" cm="1">
        <f t="array" ref="JI76">IF(OR($I76="",$N76="")," ",_xlfn.IFS($JA76=""," ",$IZ76=""," ",JL76=""," ",JL76=" "," ",AND($JA76&lt;&gt;"",$JA76&lt;&gt;" ",$IZ76&lt;&gt;"",$IZ76&lt;&gt;" ",JL76&lt;&gt;"",JL76&lt;&gt;" "),IF($JA76=$IZ76,JL76,JL76/VLOOKUP(_xlfn.CONCAT($JA76,"/",$IZ76),Currencies!$C$73:$D$955,2,FALSE))))</f>
        <v xml:space="preserve"> </v>
      </c>
      <c r="JJ76" s="238"/>
      <c r="JK76" s="238"/>
      <c r="JL76" s="8" t="s">
        <v>98</v>
      </c>
      <c r="JM76" s="25" t="str">
        <f>IFERROR(IF(OR($I76="",$N76=""),"",'Units of measurement'!$A$2),"")</f>
        <v>/container</v>
      </c>
      <c r="JN76" s="9" t="str">
        <f t="shared" ref="JN76:JN98" si="270">IFERROR(IF(OR($I76="",$N76=""),"",IF(OR(JR76=" ",JR76="",JS76=""),"⚠",IF(JR76=0,"!","✓"))),"")</f>
        <v>⚠</v>
      </c>
      <c r="JO76" s="238" t="str" cm="1">
        <f t="array" ref="JO76">IF(OR($I76="",$N76="")," ",_xlfn.IFS($JA76=""," ",$IZ76=""," ",JR76=""," ",JR76=" "," ",AND($JA76&lt;&gt;"",$JA76&lt;&gt;" ",$IZ76&lt;&gt;"",$IZ76&lt;&gt;" ",JR76&lt;&gt;"",JR76&lt;&gt;" "),IF($JA76=$IZ76,JR76,JR76/VLOOKUP(_xlfn.CONCAT($JA76,"/",$IZ76),Currencies!$C$73:$D$955,2,FALSE))))</f>
        <v xml:space="preserve"> </v>
      </c>
      <c r="JP76" s="238"/>
      <c r="JQ76" s="238"/>
      <c r="JR76" s="8" t="s">
        <v>98</v>
      </c>
      <c r="JS76" s="25" t="str">
        <f>IFERROR(IF(OR($I76="",$N76=""),"",'Units of measurement'!$A$2),"")</f>
        <v>/container</v>
      </c>
      <c r="JT76" s="9" t="str">
        <f t="shared" ref="JT76:JT98" si="271">IFERROR(IF(OR($I76="",$N76=""),"",IF(OR(JX76=" ",JX76="",JY76=""),"⚠",IF(JX76=0,"!","✓"))),"")</f>
        <v>⚠</v>
      </c>
      <c r="JU76" s="238" t="str" cm="1">
        <f t="array" ref="JU76">IF(OR($I76="",$N76="")," ",_xlfn.IFS($JA76=""," ",$IZ76=""," ",JX76=""," ",JX76=" "," ",AND($JA76&lt;&gt;"",$JA76&lt;&gt;" ",$IZ76&lt;&gt;"",$IZ76&lt;&gt;" ",JX76&lt;&gt;"",JX76&lt;&gt;" "),IF($JA76=$IZ76,JX76,JX76/VLOOKUP(_xlfn.CONCAT($JA76,"/",$IZ76),Currencies!$C$73:$D$955,2,FALSE))))</f>
        <v xml:space="preserve"> </v>
      </c>
      <c r="JV76" s="238"/>
      <c r="JW76" s="238"/>
      <c r="JX76" s="8" t="s">
        <v>98</v>
      </c>
      <c r="JY76" s="25" t="str">
        <f>IFERROR(IF(OR($I76="",$N76=""),"",'Units of measurement'!$A$2),"")</f>
        <v>/container</v>
      </c>
      <c r="JZ76" s="9" t="str">
        <f t="shared" ref="JZ76:JZ98" si="272">IFERROR(IF(OR($I76="",$N76=""),"",IF(OR(KD76=" ",KD76="",KE76=""),"⚠",IF(KD76=0,"!","✓"))),"")</f>
        <v>⚠</v>
      </c>
      <c r="KA76" s="238" t="str" cm="1">
        <f t="array" ref="KA76">IF(OR($I76="",$N76="")," ",_xlfn.IFS($JA76=""," ",$IZ76=""," ",KD76=""," ",KD76=" "," ",AND($JA76&lt;&gt;"",$JA76&lt;&gt;" ",$IZ76&lt;&gt;"",$IZ76&lt;&gt;" ",KD76&lt;&gt;"",KD76&lt;&gt;" "),IF($JA76=$IZ76,KD76,KD76/VLOOKUP(_xlfn.CONCAT($JA76,"/",$IZ76),Currencies!$C$73:$D$955,2,FALSE))))</f>
        <v xml:space="preserve"> </v>
      </c>
      <c r="KB76" s="238"/>
      <c r="KC76" s="238"/>
      <c r="KD76" s="8" t="s">
        <v>98</v>
      </c>
      <c r="KE76" s="25" t="str">
        <f>IFERROR(IF(OR($I76="",$N76=""),"",'Units of measurement'!$A$2),"")</f>
        <v>/container</v>
      </c>
      <c r="KF76" s="11" t="str">
        <f t="shared" ref="KF76:KF98" si="273">IFERROR(IF(OR($I76="",$N76=""),"",IF(OR(KI76=" ",KI76=""),"⚠",IF(KI76=0,"!","✓"))),"")</f>
        <v>⚠</v>
      </c>
      <c r="KG76" s="254"/>
      <c r="KH76" s="254"/>
      <c r="KI76" s="10" t="s">
        <v>98</v>
      </c>
      <c r="KJ76" s="9" t="str">
        <f t="shared" si="267"/>
        <v/>
      </c>
      <c r="KK76" s="252"/>
      <c r="KL76" s="252"/>
      <c r="KM76" s="8" t="s">
        <v>98</v>
      </c>
      <c r="KN76" s="256"/>
      <c r="KO76" s="256"/>
      <c r="KP76" s="164"/>
      <c r="KQ76" s="257"/>
      <c r="KR76" s="257"/>
      <c r="KS76" s="17"/>
      <c r="KT76" s="9" t="str">
        <f t="shared" si="268"/>
        <v/>
      </c>
      <c r="KU76" s="252"/>
      <c r="KV76" s="252"/>
      <c r="KW76" s="8" t="s">
        <v>98</v>
      </c>
      <c r="KX76" s="256"/>
      <c r="KY76" s="256"/>
      <c r="KZ76" s="164"/>
      <c r="LA76" s="257"/>
      <c r="LB76" s="257"/>
      <c r="LC76" s="19"/>
      <c r="LD76" s="201" t="s">
        <v>729</v>
      </c>
      <c r="LE76" s="239" t="s">
        <v>99</v>
      </c>
      <c r="LF76" s="9" t="str">
        <f t="shared" ref="LF76:LF98" si="274">IFERROR(IF(OR($I76="",$N76=""),"",IF(OR(AND(LJ76="Subject to",OR(LK76="",LK76=" ")),LJ76="",LJ76=" ",LL76="",LL76=" ",LM76="",LM76=" ",LP76="",LP76=" ",LS76="",LS76=" "),"⚠",IF(OR(AND(LJ76="Subject to",LK76=0),LL76=0),"!","✓"))),"")</f>
        <v>⚠</v>
      </c>
      <c r="LG76" s="238" t="str" cm="1">
        <f t="array" ref="LG76">IF(OR($I76="",$N76="")," ",_xlfn.IFS($AH76=""," ",$AG76=""," ",LL76=""," ",LL76=" "," ",AND($AH76&lt;&gt;"",$AH76&lt;&gt;" ",$AG76&lt;&gt;"",$AG76&lt;&gt;" ",LL76&lt;&gt;"",LL76&lt;&gt;" "),IF($AH76=$AG76,SUM(LL76,IF(OR(LK76="",LK76=" ",LJ76="Included"),0,LK76)),SUM(LL76,IF(OR(LK76="",LK76=" ",LJ76="Included"),0,LK76))/VLOOKUP(_xlfn.CONCAT($AH76,"/",$AG76),Currencies!$C$73:$D$955,2,FALSE))))</f>
        <v xml:space="preserve"> </v>
      </c>
      <c r="LH76" s="238"/>
      <c r="LI76" s="262"/>
      <c r="LJ76" s="331"/>
      <c r="LK76" s="333" t="s">
        <v>98</v>
      </c>
      <c r="LL76" s="332" t="s">
        <v>98</v>
      </c>
      <c r="LM76" s="25" t="str">
        <f>IFERROR(IF(OR($I76="",$N76=""),"",'Units of measurement'!$A$2),"")</f>
        <v>/container</v>
      </c>
      <c r="LN76" s="253"/>
      <c r="LO76" s="253"/>
      <c r="LP76" s="17"/>
      <c r="LQ76" s="170"/>
      <c r="LR76" s="170"/>
      <c r="LS76" s="170" t="s">
        <v>98</v>
      </c>
    </row>
    <row r="77" spans="1:331" ht="15" customHeight="1" x14ac:dyDescent="0.2">
      <c r="A77" s="46">
        <v>460</v>
      </c>
      <c r="B77" s="250">
        <f>ROW()</f>
        <v>77</v>
      </c>
      <c r="C77" s="41" t="s">
        <v>2545</v>
      </c>
      <c r="D77" s="41" t="s">
        <v>2545</v>
      </c>
      <c r="E77" s="41" t="s">
        <v>2531</v>
      </c>
      <c r="F77" s="55" t="s">
        <v>2286</v>
      </c>
      <c r="G77" s="42" t="s">
        <v>2508</v>
      </c>
      <c r="H77" s="43" t="s">
        <v>2514</v>
      </c>
      <c r="I77" s="353" t="s">
        <v>594</v>
      </c>
      <c r="J77" s="357" t="s">
        <v>2495</v>
      </c>
      <c r="K77" s="47" t="s">
        <v>2301</v>
      </c>
      <c r="L77" s="48" t="s">
        <v>2329</v>
      </c>
      <c r="M77" s="49" t="s">
        <v>2515</v>
      </c>
      <c r="N77" s="356" t="s">
        <v>343</v>
      </c>
      <c r="O77" s="50" t="s">
        <v>2483</v>
      </c>
      <c r="P77" s="47" t="s">
        <v>2381</v>
      </c>
      <c r="Q77" s="48" t="s">
        <v>2430</v>
      </c>
      <c r="R77" s="51" t="s">
        <v>95</v>
      </c>
      <c r="S77" s="52">
        <v>4</v>
      </c>
      <c r="T77" s="53">
        <f>IFERROR(IF(OR(R77="",S77=""),"",('FCL (No min.)'!S77*VLOOKUP('FCL (No min.)'!R77,containertype_table[#All],2,FALSE))),"")</f>
        <v>4</v>
      </c>
      <c r="U77" s="56">
        <v>10000</v>
      </c>
      <c r="V77" s="55" t="s">
        <v>2497</v>
      </c>
      <c r="W77" s="248" t="s">
        <v>104</v>
      </c>
      <c r="X77" s="337" t="s">
        <v>104</v>
      </c>
      <c r="Y77" s="248"/>
      <c r="Z77" s="248"/>
      <c r="AA77" s="248"/>
      <c r="AB77" s="248"/>
      <c r="AC77" s="248"/>
      <c r="AD77" s="248"/>
      <c r="AE77" s="248"/>
      <c r="AF77" s="248"/>
      <c r="AG77" s="201" t="s">
        <v>99</v>
      </c>
      <c r="AH77" s="239" t="s">
        <v>99</v>
      </c>
      <c r="AI77" s="9" t="str">
        <f t="shared" si="234"/>
        <v>✓</v>
      </c>
      <c r="AJ77" s="238" cm="1">
        <f t="array" ref="AJ77">IF(OR($I77="",$N77="")," ",_xlfn.IFS($AH77=""," ",$AG77=""," ",AO77=""," ",AO77=" "," ",AND($AH77&lt;&gt;"",$AH77&lt;&gt;" ",$AG77&lt;&gt;"",$AG77&lt;&gt;" ",AO77&lt;&gt;"",AO77&lt;&gt;" "),IF($AH77=$AG77,SUM(AO77,IF(OR(AN77="",AN77=" ",AM77="Included"),0,AN77)),VLOOKUP(_xlfn.CONCAT($AG77,"/",$AH77),Currencies!$C$73:$D$955,2,FALSE)*SUM(AO77,IF(OR(AN77="",AN77=" ",AM77="Included"),0,AN77)))))</f>
        <v>950</v>
      </c>
      <c r="AK77" s="238"/>
      <c r="AL77" s="262"/>
      <c r="AM77" s="331" t="s">
        <v>2552</v>
      </c>
      <c r="AN77" s="333" t="s">
        <v>98</v>
      </c>
      <c r="AO77" s="332">
        <v>950</v>
      </c>
      <c r="AP77" s="25" t="str">
        <f>IFERROR(IF(OR($I77="",$N77=""),"",'Units of measurement'!$A$2),"")</f>
        <v>/container</v>
      </c>
      <c r="AQ77" s="253"/>
      <c r="AR77" s="253"/>
      <c r="AS77" s="17" t="s">
        <v>1267</v>
      </c>
      <c r="AT77" s="170"/>
      <c r="AU77" s="170"/>
      <c r="AV77" s="170">
        <v>2</v>
      </c>
      <c r="AW77" s="201" t="s">
        <v>99</v>
      </c>
      <c r="AX77" s="239" t="s">
        <v>99</v>
      </c>
      <c r="AY77" s="9" t="str">
        <f t="shared" si="235"/>
        <v>✓</v>
      </c>
      <c r="AZ77" s="238" cm="1">
        <f t="array" ref="AZ77">IF(OR($I77="",$N77="")," ",_xlfn.IFS($AX77=""," ",$AW77=""," ",BC77=""," ",BC77=" "," ",AND($AX77&lt;&gt;"",$AX77&lt;&gt;" ",$AW77&lt;&gt;"",$AW77&lt;&gt;" ",BC77&lt;&gt;"",BC77&lt;&gt;" "),IF($AX77=$AW77,BC77,BC77/VLOOKUP(_xlfn.CONCAT($AX77,"/",$AW77),Currencies!$C$73:$D$955,2,FALSE))))</f>
        <v>500</v>
      </c>
      <c r="BA77" s="238"/>
      <c r="BB77" s="238"/>
      <c r="BC77" s="8">
        <v>500</v>
      </c>
      <c r="BD77" s="25" t="str">
        <f>IFERROR(IF(OR($I77="",$N77=""),"",'Units of measurement'!$A$2),"")</f>
        <v>/container</v>
      </c>
      <c r="BE77" s="9" t="str">
        <f t="shared" si="236"/>
        <v>✓</v>
      </c>
      <c r="BF77" s="238" cm="1">
        <f t="array" ref="BF77">IF(OR($I77="",$N77="")," ",_xlfn.IFS($AX77=""," ",$AW77=""," ",BI77=""," ",BI77=" "," ",AND($AX77&lt;&gt;"",$AX77&lt;&gt;" ",$AW77&lt;&gt;"",$AW77&lt;&gt;" ",BI77&lt;&gt;"",BI77&lt;&gt;" "),IF($AX77=$AW77,BI77,BI77/VLOOKUP(_xlfn.CONCAT($AX77,"/",$AW77),Currencies!$C$73:$D$955,2,FALSE))))</f>
        <v>100</v>
      </c>
      <c r="BG77" s="238"/>
      <c r="BH77" s="238"/>
      <c r="BI77" s="8">
        <v>100</v>
      </c>
      <c r="BJ77" s="25" t="str">
        <f>IFERROR(IF(OR($I77="",$N77=""),"",'Units of measurement'!$A$2),"")</f>
        <v>/container</v>
      </c>
      <c r="BK77" s="9" t="str">
        <f t="shared" si="237"/>
        <v>✓</v>
      </c>
      <c r="BL77" s="238" cm="1">
        <f t="array" ref="BL77">IF(OR($I77="",$N77="")," ",_xlfn.IFS($AX77=""," ",$AW77=""," ",BO77=""," ",BO77=" "," ",AND($AX77&lt;&gt;"",$AX77&lt;&gt;" ",$AW77&lt;&gt;"",$AW77&lt;&gt;" ",BO77&lt;&gt;"",BO77&lt;&gt;" "),IF($AX77=$AW77,BO77,BO77/VLOOKUP(_xlfn.CONCAT($AX77,"/",$AW77),Currencies!$C$73:$D$955,2,FALSE))))</f>
        <v>25</v>
      </c>
      <c r="BM77" s="238"/>
      <c r="BN77" s="238"/>
      <c r="BO77" s="8">
        <v>25</v>
      </c>
      <c r="BP77" s="25" t="str">
        <f>IFERROR(IF(OR($I77="",$N77=""),"",'Units of measurement'!$A$2),"")</f>
        <v>/container</v>
      </c>
      <c r="BQ77" s="9" t="str">
        <f t="shared" si="238"/>
        <v>✓</v>
      </c>
      <c r="BR77" s="238" cm="1">
        <f t="array" ref="BR77">IF(OR($I77="",$N77="")," ",_xlfn.IFS($AX77=""," ",$AW77=""," ",BU77=""," ",BU77=" "," ",AND($AX77&lt;&gt;"",$AX77&lt;&gt;" ",$AW77&lt;&gt;"",$AW77&lt;&gt;" ",BU77&lt;&gt;"",BU77&lt;&gt;" "),IF($AX77=$AW77,BU77,BU77/VLOOKUP(_xlfn.CONCAT($AX77,"/",$AW77),Currencies!$C$73:$D$955,2,FALSE))))</f>
        <v>150</v>
      </c>
      <c r="BS77" s="238"/>
      <c r="BT77" s="238"/>
      <c r="BU77" s="8">
        <v>150</v>
      </c>
      <c r="BV77" s="25" t="str">
        <f>IFERROR(IF(OR($I77="",$N77=""),"",'Units of measurement'!$A$2),"")</f>
        <v>/container</v>
      </c>
      <c r="BW77" s="9" t="str">
        <f t="shared" si="239"/>
        <v>✓</v>
      </c>
      <c r="BX77" s="238" cm="1">
        <f t="array" ref="BX77">IF(OR($I77="",$N77="")," ",_xlfn.IFS($AX77=""," ",$AW77=""," ",CA77=""," ",CA77=" "," ",AND($AX77&lt;&gt;"",$AX77&lt;&gt;" ",$AW77&lt;&gt;"",$AW77&lt;&gt;" ",CA77&lt;&gt;"",CA77&lt;&gt;" "),IF($AX77=$AW77,CA77,CA77/VLOOKUP(_xlfn.CONCAT($AX77,"/",$AW77),Currencies!$C$73:$D$955,2,FALSE))))</f>
        <v>100</v>
      </c>
      <c r="BY77" s="238"/>
      <c r="BZ77" s="238"/>
      <c r="CA77" s="8">
        <v>100</v>
      </c>
      <c r="CB77" s="25" t="str">
        <f>IFERROR(IF(OR($I77="",$N77=""),"",'Units of measurement'!$A$2),"")</f>
        <v>/container</v>
      </c>
      <c r="CC77" s="9" t="str">
        <f t="shared" si="240"/>
        <v>✓</v>
      </c>
      <c r="CD77" s="238" cm="1">
        <f t="array" ref="CD77">IF(OR($I77="",$N77="")," ",_xlfn.IFS($AX77=""," ",$AW77=""," ",CG77=""," ",CG77=" "," ",AND($AX77&lt;&gt;"",$AX77&lt;&gt;" ",$AW77&lt;&gt;"",$AW77&lt;&gt;" ",CG77&lt;&gt;"",CG77&lt;&gt;" "),IF($AX77=$AW77,CG77,CG77/VLOOKUP(_xlfn.CONCAT($AX77,"/",$AW77),Currencies!$C$73:$D$955,2,FALSE))))</f>
        <v>35</v>
      </c>
      <c r="CE77" s="238"/>
      <c r="CF77" s="238"/>
      <c r="CG77" s="8">
        <v>35</v>
      </c>
      <c r="CH77" s="25" t="str">
        <f>IFERROR(IF(OR($I77="",$N77=""),"",'Units of measurement'!$A$2),"")</f>
        <v>/container</v>
      </c>
      <c r="CI77" s="9" t="str">
        <f t="shared" si="241"/>
        <v>✓</v>
      </c>
      <c r="CJ77" s="238" cm="1">
        <f t="array" ref="CJ77">IF(OR($I77="",$N77="")," ",_xlfn.IFS($AX77=""," ",$AW77=""," ",CM77=""," ",CM77=" "," ",AND($AX77&lt;&gt;"",$AX77&lt;&gt;" ",$AW77&lt;&gt;"",$AW77&lt;&gt;" ",CM77&lt;&gt;"",CM77&lt;&gt;" "),IF($AX77=$AW77,CM77,CM77/VLOOKUP(_xlfn.CONCAT($AX77,"/",$AW77),Currencies!$C$73:$D$955,2,FALSE))))</f>
        <v>300</v>
      </c>
      <c r="CK77" s="238"/>
      <c r="CL77" s="238"/>
      <c r="CM77" s="8">
        <v>300</v>
      </c>
      <c r="CN77" s="25" t="str">
        <f>IFERROR(IF(OR($I77="",$N77=""),"",'Units of measurement'!$A$2),"")</f>
        <v>/container</v>
      </c>
      <c r="CO77" s="253"/>
      <c r="CP77" s="253"/>
      <c r="CQ77" s="194"/>
      <c r="CR77" s="9" t="str">
        <f t="shared" si="242"/>
        <v>✓</v>
      </c>
      <c r="CS77" s="238" cm="1">
        <f t="array" ref="CS77">IF(OR($I77="",$N77="")," ",_xlfn.IFS($AX77=""," ",$AW77=""," ",CV77=""," ",CV77=" "," ",AND($AX77&lt;&gt;"",$AX77&lt;&gt;" ",$AW77&lt;&gt;"",$AW77&lt;&gt;" ",CV77&lt;&gt;"",CV77&lt;&gt;" "),IF($AX77=$AW77,CV77,CV77/VLOOKUP(_xlfn.CONCAT($AX77,"/",$AW77),Currencies!$C$73:$D$955,2,FALSE))))</f>
        <v>150</v>
      </c>
      <c r="CT77" s="238"/>
      <c r="CU77" s="238"/>
      <c r="CV77" s="8">
        <v>150</v>
      </c>
      <c r="CW77" s="25" t="str">
        <f>IFERROR(IF(OR($I77="",$N77=""),"",'Units of measurement'!$A$2),"")</f>
        <v>/container</v>
      </c>
      <c r="CX77" s="11" t="str">
        <f t="shared" si="243"/>
        <v>✓</v>
      </c>
      <c r="CY77" s="254"/>
      <c r="CZ77" s="254"/>
      <c r="DA77" s="10">
        <v>5</v>
      </c>
      <c r="DB77" s="9" t="str">
        <f t="shared" si="244"/>
        <v/>
      </c>
      <c r="DC77" s="252"/>
      <c r="DD77" s="252"/>
      <c r="DE77" s="8" t="s">
        <v>98</v>
      </c>
      <c r="DF77" s="256"/>
      <c r="DG77" s="256"/>
      <c r="DH77" s="164"/>
      <c r="DI77" s="257"/>
      <c r="DJ77" s="257"/>
      <c r="DK77" s="17"/>
      <c r="DL77" s="9" t="str">
        <f t="shared" si="245"/>
        <v/>
      </c>
      <c r="DM77" s="252"/>
      <c r="DN77" s="252"/>
      <c r="DO77" s="8" t="s">
        <v>98</v>
      </c>
      <c r="DP77" s="256"/>
      <c r="DQ77" s="256"/>
      <c r="DR77" s="164"/>
      <c r="DS77" s="257"/>
      <c r="DT77" s="257"/>
      <c r="DU77" s="17"/>
      <c r="DV77" s="201" t="str">
        <f t="shared" si="246"/>
        <v>USD</v>
      </c>
      <c r="DW77" s="239" t="s">
        <v>99</v>
      </c>
      <c r="DX77" s="11" t="str">
        <f t="shared" si="247"/>
        <v>✓</v>
      </c>
      <c r="DY77" s="254"/>
      <c r="DZ77" s="254"/>
      <c r="EA77" s="15" t="s">
        <v>3028</v>
      </c>
      <c r="EB77" s="11" t="str">
        <f t="shared" si="248"/>
        <v>✓</v>
      </c>
      <c r="EC77" s="254"/>
      <c r="ED77" s="254"/>
      <c r="EE77" s="16" t="s">
        <v>3028</v>
      </c>
      <c r="EF77" s="9" t="str">
        <f t="shared" si="249"/>
        <v>✓</v>
      </c>
      <c r="EG77" s="252"/>
      <c r="EH77" s="252"/>
      <c r="EI77" s="33" t="s">
        <v>3029</v>
      </c>
      <c r="EJ77" s="33"/>
      <c r="EK77" s="33"/>
      <c r="EL77" s="33"/>
      <c r="EM77" s="14"/>
      <c r="EN77" s="14"/>
      <c r="EO77" s="35"/>
      <c r="EP77" s="11" t="str">
        <f t="shared" si="250"/>
        <v>✓</v>
      </c>
      <c r="EQ77" s="254"/>
      <c r="ER77" s="254"/>
      <c r="ES77" s="12">
        <v>35</v>
      </c>
      <c r="ET77" s="199">
        <v>41</v>
      </c>
      <c r="EU77" s="9" t="str">
        <f t="shared" si="251"/>
        <v>✓</v>
      </c>
      <c r="EV77" s="259"/>
      <c r="EW77" s="259"/>
      <c r="EX77" s="166">
        <v>1</v>
      </c>
      <c r="EY77" s="9" t="str">
        <f t="shared" si="252"/>
        <v>✓</v>
      </c>
      <c r="EZ77" s="254"/>
      <c r="FA77" s="254"/>
      <c r="FB77" s="23" t="s">
        <v>3030</v>
      </c>
      <c r="FC77" s="260"/>
      <c r="FD77" s="260"/>
      <c r="FE77" s="29" t="s">
        <v>3031</v>
      </c>
      <c r="FF77" s="29"/>
      <c r="FG77" s="29"/>
      <c r="FH77" s="29"/>
      <c r="FI77" s="200" t="s">
        <v>2504</v>
      </c>
      <c r="FJ77" s="9" t="str">
        <f t="shared" si="253"/>
        <v>✓</v>
      </c>
      <c r="FK77" s="259"/>
      <c r="FL77" s="259"/>
      <c r="FM77" s="12">
        <v>4</v>
      </c>
      <c r="FN77" s="26" t="s">
        <v>98</v>
      </c>
      <c r="FO77" s="28" t="s">
        <v>98</v>
      </c>
      <c r="FP77" s="339" t="s">
        <v>98</v>
      </c>
      <c r="FQ77" s="339" t="s">
        <v>98</v>
      </c>
      <c r="FR77" s="9" t="str">
        <f t="shared" si="254"/>
        <v>✓</v>
      </c>
      <c r="FS77" s="238" cm="1">
        <f t="array" ref="FS77">IF(OR($I77="",$N77="")," ",_xlfn.IFS($DW77=""," ",$DV77=""," ",FV77=""," ",FV77=" "," ",AND($DW77&lt;&gt;"",$DW77&lt;&gt;" ",$DV77&lt;&gt;"",$DV77&lt;&gt;" ",FV77&lt;&gt;"",FV77&lt;&gt;" "),IF($DW77=$DV77,FV77,FV77/VLOOKUP(_xlfn.CONCAT($DW77,"/",$DV77),Currencies!$C$73:$D$955,2,FALSE))))</f>
        <v>223.39379858815118</v>
      </c>
      <c r="FT77" s="238"/>
      <c r="FU77" s="238"/>
      <c r="FV77" s="8">
        <v>250</v>
      </c>
      <c r="FW77" s="25" t="s">
        <v>2549</v>
      </c>
      <c r="FX77" s="9" t="str">
        <f t="shared" si="255"/>
        <v>⚠</v>
      </c>
      <c r="FY77" s="259"/>
      <c r="FZ77" s="259"/>
      <c r="GA77" s="12" t="s">
        <v>98</v>
      </c>
      <c r="GB77" s="26" t="s">
        <v>98</v>
      </c>
      <c r="GC77" s="28" t="s">
        <v>98</v>
      </c>
      <c r="GD77" s="339">
        <v>15</v>
      </c>
      <c r="GE77" s="339">
        <v>3</v>
      </c>
      <c r="GF77" s="9" t="str">
        <f t="shared" si="256"/>
        <v>⚠</v>
      </c>
      <c r="GG77" s="238" t="str" cm="1">
        <f t="array" ref="GG77">IF(OR($I77="",$N77="")," ",_xlfn.IFS($DW77=""," ",$DV77=""," ",GJ77=""," ",GJ77=" "," ",AND($DW77&lt;&gt;"",$DW77&lt;&gt;" ",$DV77&lt;&gt;"",$DV77&lt;&gt;" ",GJ77&lt;&gt;"",GJ77&lt;&gt;" "),IF($DW77=$DV77,GJ77,GJ77/VLOOKUP(_xlfn.CONCAT($DW77,"/",$DV77),Currencies!$C$73:$D$955,2,FALSE))))</f>
        <v xml:space="preserve"> </v>
      </c>
      <c r="GH77" s="238"/>
      <c r="GI77" s="238"/>
      <c r="GJ77" s="8" t="s">
        <v>98</v>
      </c>
      <c r="GK77" s="25" t="s">
        <v>2549</v>
      </c>
      <c r="GL77" s="11" t="str">
        <f t="shared" si="257"/>
        <v>✓</v>
      </c>
      <c r="GM77" s="238" cm="1">
        <f t="array" ref="GM77">IF(OR($I77="",$N77="")," ",_xlfn.IFS($DW77=""," ",$DV77=""," ",GP77=""," ",GP77=" "," ",AND($DW77&lt;&gt;"",$DW77&lt;&gt;" ",$DV77&lt;&gt;"",$DV77&lt;&gt;" ",GP77&lt;&gt;"",GP77&lt;&gt;" "),IF($DW77=$DV77,GP77,GP77/VLOOKUP(_xlfn.CONCAT($DW77,"/",$DV77),Currencies!$C$73:$D$955,2,FALSE))))</f>
        <v>1608.4353498346886</v>
      </c>
      <c r="GN77" s="238"/>
      <c r="GO77" s="238"/>
      <c r="GP77" s="8">
        <v>1800</v>
      </c>
      <c r="GQ77" s="25" t="str">
        <f>IFERROR(IF(OR($I77="",$N77=""),"",'Units of measurement'!$A$2),"")</f>
        <v>/container</v>
      </c>
      <c r="GR77" s="253"/>
      <c r="GS77" s="253"/>
      <c r="GT77" s="31">
        <v>44652</v>
      </c>
      <c r="GU77" s="261"/>
      <c r="GV77" s="261"/>
      <c r="GW77" s="32">
        <v>44742</v>
      </c>
      <c r="GX77" s="11" t="str">
        <f t="shared" si="258"/>
        <v>✓</v>
      </c>
      <c r="GY77" s="238" cm="1">
        <f t="array" ref="GY77">IF(OR($I77="",$N77="")," ",_xlfn.IFS($DW77=""," ",$DV77=""," ",HE77=""," ",HE77=" "," ",AND($DW77&lt;&gt;"",$DW77&lt;&gt;" ",$DV77&lt;&gt;"",$DV77&lt;&gt;" ",HE77&lt;&gt;"",HE77&lt;&gt;" "),IF($DW77=$DV77,HE77,HE77/VLOOKUP(_xlfn.CONCAT($DW77,"/",$DV77),Currencies!$C$73:$D$955,2,FALSE))))</f>
        <v>178.71503887052097</v>
      </c>
      <c r="GZ77" s="262"/>
      <c r="HA77" s="262"/>
      <c r="HB77" s="15" t="s">
        <v>3028</v>
      </c>
      <c r="HC77" s="15"/>
      <c r="HD77" s="15"/>
      <c r="HE77" s="8">
        <v>200</v>
      </c>
      <c r="HF77" s="255"/>
      <c r="HG77" s="255"/>
      <c r="HH77" s="25" t="str">
        <f>IFERROR(IF(OR($I77="",$N77=""),"",'Units of measurement'!$A$2),"")</f>
        <v>/container</v>
      </c>
      <c r="HI77" s="253"/>
      <c r="HJ77" s="253"/>
      <c r="HK77" s="31">
        <f t="shared" si="259"/>
        <v>44652</v>
      </c>
      <c r="HL77" s="261"/>
      <c r="HM77" s="261"/>
      <c r="HN77" s="32">
        <f t="shared" si="260"/>
        <v>44742</v>
      </c>
      <c r="HO77" s="11" t="str">
        <f t="shared" si="261"/>
        <v>✓</v>
      </c>
      <c r="HP77" s="238" t="str" cm="1">
        <f t="array" ref="HP77">IF(OR($I77="",$N77="")," ",_xlfn.IFS($DW77=""," ",$DV77=""," ",HV77=""," ",HV77=" "," ",AND($DW77&lt;&gt;"",$DW77&lt;&gt;" ",$DV77&lt;&gt;"",$DV77&lt;&gt;" ",HV77&lt;&gt;"",HV77&lt;&gt;" "),IF($DW77=$DV77,HV77,HV77/VLOOKUP(_xlfn.CONCAT($DW77,"/",$DV77),Currencies!$C$73:$D$955,2,FALSE))))</f>
        <v xml:space="preserve"> </v>
      </c>
      <c r="HQ77" s="262"/>
      <c r="HR77" s="262"/>
      <c r="HS77" s="15" t="s">
        <v>2552</v>
      </c>
      <c r="HT77" s="15"/>
      <c r="HU77" s="15"/>
      <c r="HV77" s="8" t="s">
        <v>98</v>
      </c>
      <c r="HW77" s="255"/>
      <c r="HX77" s="255"/>
      <c r="HY77" s="25" t="str">
        <f>IFERROR(IF(OR($I77="",$N77=""),"",'Units of measurement'!$A$2),"")</f>
        <v>/container</v>
      </c>
      <c r="HZ77" s="253"/>
      <c r="IA77" s="253"/>
      <c r="IB77" s="31">
        <f t="shared" si="262"/>
        <v>44652</v>
      </c>
      <c r="IC77" s="261"/>
      <c r="ID77" s="261"/>
      <c r="IE77" s="32">
        <f t="shared" si="263"/>
        <v>44742</v>
      </c>
      <c r="IF77" s="9" t="str">
        <f t="shared" si="264"/>
        <v/>
      </c>
      <c r="IG77" s="252"/>
      <c r="IH77" s="252"/>
      <c r="II77" s="8" t="s">
        <v>98</v>
      </c>
      <c r="IJ77" s="256"/>
      <c r="IK77" s="256"/>
      <c r="IL77" s="164"/>
      <c r="IM77" s="257"/>
      <c r="IN77" s="257"/>
      <c r="IO77" s="17"/>
      <c r="IP77" s="9" t="str">
        <f t="shared" si="265"/>
        <v/>
      </c>
      <c r="IQ77" s="252"/>
      <c r="IR77" s="252"/>
      <c r="IS77" s="8" t="s">
        <v>98</v>
      </c>
      <c r="IT77" s="256"/>
      <c r="IU77" s="256"/>
      <c r="IV77" s="164"/>
      <c r="IW77" s="257"/>
      <c r="IX77" s="257"/>
      <c r="IY77" s="19"/>
      <c r="IZ77" s="201" t="s">
        <v>345</v>
      </c>
      <c r="JA77" s="239" t="s">
        <v>99</v>
      </c>
      <c r="JB77" s="9" t="str">
        <f t="shared" si="266"/>
        <v>⚠</v>
      </c>
      <c r="JC77" s="238" t="str" cm="1">
        <f t="array" ref="JC77">IF(OR($I77="",$N77="")," ",_xlfn.IFS($JA77=""," ",$IZ77=""," ",JF77=""," ",JF77=" "," ",AND($JA77&lt;&gt;"",$JA77&lt;&gt;" ",$IZ77&lt;&gt;"",$IZ77&lt;&gt;" ",JF77&lt;&gt;"",JF77&lt;&gt;" "),IF($JA77=$IZ77,JF77,JF77/VLOOKUP(_xlfn.CONCAT($JA77,"/",$IZ77),Currencies!$C$73:$D$955,2,FALSE))))</f>
        <v xml:space="preserve"> </v>
      </c>
      <c r="JD77" s="238"/>
      <c r="JE77" s="238"/>
      <c r="JF77" s="8" t="s">
        <v>98</v>
      </c>
      <c r="JG77" s="25" t="str">
        <f>IFERROR(IF(OR($I77="",$N77=""),"",'Units of measurement'!$A$2),"")</f>
        <v>/container</v>
      </c>
      <c r="JH77" s="9" t="s">
        <v>2517</v>
      </c>
      <c r="JI77" s="238" t="str" cm="1">
        <f t="array" ref="JI77">IF(OR($I77="",$N77="")," ",_xlfn.IFS($JA77=""," ",$IZ77=""," ",JL77=""," ",JL77=" "," ",AND($JA77&lt;&gt;"",$JA77&lt;&gt;" ",$IZ77&lt;&gt;"",$IZ77&lt;&gt;" ",JL77&lt;&gt;"",JL77&lt;&gt;" "),IF($JA77=$IZ77,JL77,JL77/VLOOKUP(_xlfn.CONCAT($JA77,"/",$IZ77),Currencies!$C$73:$D$955,2,FALSE))))</f>
        <v xml:space="preserve"> </v>
      </c>
      <c r="JJ77" s="238"/>
      <c r="JK77" s="238"/>
      <c r="JL77" s="372" t="s">
        <v>98</v>
      </c>
      <c r="JM77" s="25" t="str">
        <f>IFERROR(IF(OR($I77="",$N77=""),"",'Units of measurement'!$A$2),"")</f>
        <v>/container</v>
      </c>
      <c r="JN77" s="9" t="s">
        <v>2517</v>
      </c>
      <c r="JO77" s="238" t="str" cm="1">
        <f t="array" ref="JO77">IF(OR($I77="",$N77="")," ",_xlfn.IFS($JA77=""," ",$IZ77=""," ",JR77=""," ",JR77=" "," ",AND($JA77&lt;&gt;"",$JA77&lt;&gt;" ",$IZ77&lt;&gt;"",$IZ77&lt;&gt;" ",JR77&lt;&gt;"",JR77&lt;&gt;" "),IF($JA77=$IZ77,JR77,JR77/VLOOKUP(_xlfn.CONCAT($JA77,"/",$IZ77),Currencies!$C$73:$D$955,2,FALSE))))</f>
        <v xml:space="preserve"> </v>
      </c>
      <c r="JP77" s="238"/>
      <c r="JQ77" s="238"/>
      <c r="JR77" s="372" t="s">
        <v>98</v>
      </c>
      <c r="JS77" s="25" t="str">
        <f>IFERROR(IF(OR($I77="",$N77=""),"",'Units of measurement'!$A$2),"")</f>
        <v>/container</v>
      </c>
      <c r="JT77" s="9" t="s">
        <v>2517</v>
      </c>
      <c r="JU77" s="238" t="str" cm="1">
        <f t="array" ref="JU77">IF(OR($I77="",$N77="")," ",_xlfn.IFS($JA77=""," ",$IZ77=""," ",JX77=""," ",JX77=" "," ",AND($JA77&lt;&gt;"",$JA77&lt;&gt;" ",$IZ77&lt;&gt;"",$IZ77&lt;&gt;" ",JX77&lt;&gt;"",JX77&lt;&gt;" "),IF($JA77=$IZ77,JX77,JX77/VLOOKUP(_xlfn.CONCAT($JA77,"/",$IZ77),Currencies!$C$73:$D$955,2,FALSE))))</f>
        <v xml:space="preserve"> </v>
      </c>
      <c r="JV77" s="238"/>
      <c r="JW77" s="238"/>
      <c r="JX77" s="372" t="s">
        <v>98</v>
      </c>
      <c r="JY77" s="25" t="str">
        <f>IFERROR(IF(OR($I77="",$N77=""),"",'Units of measurement'!$A$2),"")</f>
        <v>/container</v>
      </c>
      <c r="JZ77" s="9" t="s">
        <v>2517</v>
      </c>
      <c r="KA77" s="238" t="str" cm="1">
        <f t="array" ref="KA77">IF(OR($I77="",$N77="")," ",_xlfn.IFS($JA77=""," ",$IZ77=""," ",KD77=""," ",KD77=" "," ",AND($JA77&lt;&gt;"",$JA77&lt;&gt;" ",$IZ77&lt;&gt;"",$IZ77&lt;&gt;" ",KD77&lt;&gt;"",KD77&lt;&gt;" "),IF($JA77=$IZ77,KD77,KD77/VLOOKUP(_xlfn.CONCAT($JA77,"/",$IZ77),Currencies!$C$73:$D$955,2,FALSE))))</f>
        <v xml:space="preserve"> </v>
      </c>
      <c r="KB77" s="238"/>
      <c r="KC77" s="238"/>
      <c r="KD77" s="372" t="s">
        <v>98</v>
      </c>
      <c r="KE77" s="25" t="str">
        <f>IFERROR(IF(OR($I77="",$N77=""),"",'Units of measurement'!$A$2),"")</f>
        <v>/container</v>
      </c>
      <c r="KF77" s="11" t="s">
        <v>2517</v>
      </c>
      <c r="KG77" s="254"/>
      <c r="KH77" s="254"/>
      <c r="KI77" s="378" t="s">
        <v>98</v>
      </c>
      <c r="KJ77" s="9" t="str">
        <f t="shared" si="267"/>
        <v/>
      </c>
      <c r="KK77" s="252"/>
      <c r="KL77" s="252"/>
      <c r="KM77" s="8" t="s">
        <v>98</v>
      </c>
      <c r="KN77" s="256"/>
      <c r="KO77" s="256"/>
      <c r="KP77" s="164"/>
      <c r="KQ77" s="257"/>
      <c r="KR77" s="257"/>
      <c r="KS77" s="17"/>
      <c r="KT77" s="9" t="str">
        <f t="shared" si="268"/>
        <v/>
      </c>
      <c r="KU77" s="252"/>
      <c r="KV77" s="252"/>
      <c r="KW77" s="8" t="s">
        <v>98</v>
      </c>
      <c r="KX77" s="256"/>
      <c r="KY77" s="256"/>
      <c r="KZ77" s="164"/>
      <c r="LA77" s="257"/>
      <c r="LB77" s="257"/>
      <c r="LC77" s="19"/>
      <c r="LD77" s="201" t="s">
        <v>345</v>
      </c>
      <c r="LE77" s="239" t="s">
        <v>99</v>
      </c>
      <c r="LF77" s="9" t="s">
        <v>2517</v>
      </c>
      <c r="LG77" s="238" t="str" cm="1">
        <f t="array" ref="LG77">IF(OR($I77="",$N77="")," ",_xlfn.IFS($AH77=""," ",$AG77=""," ",LL77=""," ",LL77=" "," ",AND($AH77&lt;&gt;"",$AH77&lt;&gt;" ",$AG77&lt;&gt;"",$AG77&lt;&gt;" ",LL77&lt;&gt;"",LL77&lt;&gt;" "),IF($AH77=$AG77,SUM(LL77,IF(OR(LK77="",LK77=" ",LJ77="Included"),0,LK77)),SUM(LL77,IF(OR(LK77="",LK77=" ",LJ77="Included"),0,LK77))/VLOOKUP(_xlfn.CONCAT($AH77,"/",$AG77),Currencies!$C$73:$D$955,2,FALSE))))</f>
        <v xml:space="preserve"> </v>
      </c>
      <c r="LH77" s="238"/>
      <c r="LI77" s="262"/>
      <c r="LJ77" s="379"/>
      <c r="LK77" s="333" t="s">
        <v>98</v>
      </c>
      <c r="LL77" s="380" t="s">
        <v>98</v>
      </c>
      <c r="LM77" s="25" t="str">
        <f>IFERROR(IF(OR($I77="",$N77=""),"",'Units of measurement'!$A$2),"")</f>
        <v>/container</v>
      </c>
      <c r="LN77" s="253"/>
      <c r="LO77" s="253"/>
      <c r="LP77" s="376"/>
      <c r="LQ77" s="170"/>
      <c r="LR77" s="170"/>
      <c r="LS77" s="381" t="s">
        <v>98</v>
      </c>
    </row>
    <row r="78" spans="1:331" ht="15" customHeight="1" x14ac:dyDescent="0.2">
      <c r="A78" s="46">
        <v>459</v>
      </c>
      <c r="B78" s="250">
        <f>ROW()</f>
        <v>78</v>
      </c>
      <c r="C78" s="41" t="s">
        <v>2545</v>
      </c>
      <c r="D78" s="41" t="s">
        <v>2545</v>
      </c>
      <c r="E78" s="41" t="s">
        <v>2531</v>
      </c>
      <c r="F78" s="55" t="s">
        <v>2286</v>
      </c>
      <c r="G78" s="42" t="s">
        <v>2508</v>
      </c>
      <c r="H78" s="43" t="s">
        <v>2514</v>
      </c>
      <c r="I78" s="353" t="s">
        <v>594</v>
      </c>
      <c r="J78" s="357" t="s">
        <v>2495</v>
      </c>
      <c r="K78" s="47" t="s">
        <v>2301</v>
      </c>
      <c r="L78" s="48" t="s">
        <v>2329</v>
      </c>
      <c r="M78" s="49" t="s">
        <v>2515</v>
      </c>
      <c r="N78" s="356" t="s">
        <v>343</v>
      </c>
      <c r="O78" s="50" t="s">
        <v>2483</v>
      </c>
      <c r="P78" s="47" t="s">
        <v>2381</v>
      </c>
      <c r="Q78" s="48" t="s">
        <v>2431</v>
      </c>
      <c r="R78" s="51" t="s">
        <v>2206</v>
      </c>
      <c r="S78" s="52">
        <v>18</v>
      </c>
      <c r="T78" s="53">
        <f>IFERROR(IF(OR(R78="",S78=""),"",('FCL (No min.)'!S78*VLOOKUP('FCL (No min.)'!R78,containertype_table[#All],2,FALSE))),"")</f>
        <v>36</v>
      </c>
      <c r="U78" s="56">
        <v>22000</v>
      </c>
      <c r="V78" s="55" t="s">
        <v>2497</v>
      </c>
      <c r="W78" s="248" t="s">
        <v>104</v>
      </c>
      <c r="X78" s="337" t="s">
        <v>104</v>
      </c>
      <c r="Y78" s="248"/>
      <c r="Z78" s="248"/>
      <c r="AA78" s="248"/>
      <c r="AB78" s="248"/>
      <c r="AC78" s="248"/>
      <c r="AD78" s="248"/>
      <c r="AE78" s="248"/>
      <c r="AF78" s="248"/>
      <c r="AG78" s="201" t="s">
        <v>99</v>
      </c>
      <c r="AH78" s="239" t="s">
        <v>99</v>
      </c>
      <c r="AI78" s="9" t="str">
        <f t="shared" si="234"/>
        <v>✓</v>
      </c>
      <c r="AJ78" s="238" cm="1">
        <f t="array" ref="AJ78">IF(OR($I78="",$N78="")," ",_xlfn.IFS($AH78=""," ",$AG78=""," ",AO78=""," ",AO78=" "," ",AND($AH78&lt;&gt;"",$AH78&lt;&gt;" ",$AG78&lt;&gt;"",$AG78&lt;&gt;" ",AO78&lt;&gt;"",AO78&lt;&gt;" "),IF($AH78=$AG78,SUM(AO78,IF(OR(AN78="",AN78=" ",AM78="Included"),0,AN78)),VLOOKUP(_xlfn.CONCAT($AG78,"/",$AH78),Currencies!$C$73:$D$955,2,FALSE)*SUM(AO78,IF(OR(AN78="",AN78=" ",AM78="Included"),0,AN78)))))</f>
        <v>1000</v>
      </c>
      <c r="AK78" s="238"/>
      <c r="AL78" s="262"/>
      <c r="AM78" s="331" t="s">
        <v>2552</v>
      </c>
      <c r="AN78" s="333" t="s">
        <v>98</v>
      </c>
      <c r="AO78" s="332">
        <v>1000</v>
      </c>
      <c r="AP78" s="25" t="str">
        <f>IFERROR(IF(OR($I78="",$N78=""),"",'Units of measurement'!$A$2),"")</f>
        <v>/container</v>
      </c>
      <c r="AQ78" s="253"/>
      <c r="AR78" s="253"/>
      <c r="AS78" s="17" t="s">
        <v>1267</v>
      </c>
      <c r="AT78" s="170"/>
      <c r="AU78" s="170"/>
      <c r="AV78" s="170">
        <v>2</v>
      </c>
      <c r="AW78" s="201" t="s">
        <v>99</v>
      </c>
      <c r="AX78" s="239" t="s">
        <v>99</v>
      </c>
      <c r="AY78" s="9" t="str">
        <f t="shared" si="235"/>
        <v>✓</v>
      </c>
      <c r="AZ78" s="238" cm="1">
        <f t="array" ref="AZ78">IF(OR($I78="",$N78="")," ",_xlfn.IFS($AX78=""," ",$AW78=""," ",BC78=""," ",BC78=" "," ",AND($AX78&lt;&gt;"",$AX78&lt;&gt;" ",$AW78&lt;&gt;"",$AW78&lt;&gt;" ",BC78&lt;&gt;"",BC78&lt;&gt;" "),IF($AX78=$AW78,BC78,BC78/VLOOKUP(_xlfn.CONCAT($AX78,"/",$AW78),Currencies!$C$73:$D$955,2,FALSE))))</f>
        <v>500</v>
      </c>
      <c r="BA78" s="238"/>
      <c r="BB78" s="238"/>
      <c r="BC78" s="8">
        <v>500</v>
      </c>
      <c r="BD78" s="25" t="str">
        <f>IFERROR(IF(OR($I78="",$N78=""),"",'Units of measurement'!$A$2),"")</f>
        <v>/container</v>
      </c>
      <c r="BE78" s="9" t="str">
        <f t="shared" si="236"/>
        <v>✓</v>
      </c>
      <c r="BF78" s="238" cm="1">
        <f t="array" ref="BF78">IF(OR($I78="",$N78="")," ",_xlfn.IFS($AX78=""," ",$AW78=""," ",BI78=""," ",BI78=" "," ",AND($AX78&lt;&gt;"",$AX78&lt;&gt;" ",$AW78&lt;&gt;"",$AW78&lt;&gt;" ",BI78&lt;&gt;"",BI78&lt;&gt;" "),IF($AX78=$AW78,BI78,BI78/VLOOKUP(_xlfn.CONCAT($AX78,"/",$AW78),Currencies!$C$73:$D$955,2,FALSE))))</f>
        <v>100</v>
      </c>
      <c r="BG78" s="238"/>
      <c r="BH78" s="238"/>
      <c r="BI78" s="8">
        <v>100</v>
      </c>
      <c r="BJ78" s="25" t="str">
        <f>IFERROR(IF(OR($I78="",$N78=""),"",'Units of measurement'!$A$2),"")</f>
        <v>/container</v>
      </c>
      <c r="BK78" s="9" t="str">
        <f t="shared" si="237"/>
        <v>✓</v>
      </c>
      <c r="BL78" s="238" cm="1">
        <f t="array" ref="BL78">IF(OR($I78="",$N78="")," ",_xlfn.IFS($AX78=""," ",$AW78=""," ",BO78=""," ",BO78=" "," ",AND($AX78&lt;&gt;"",$AX78&lt;&gt;" ",$AW78&lt;&gt;"",$AW78&lt;&gt;" ",BO78&lt;&gt;"",BO78&lt;&gt;" "),IF($AX78=$AW78,BO78,BO78/VLOOKUP(_xlfn.CONCAT($AX78,"/",$AW78),Currencies!$C$73:$D$955,2,FALSE))))</f>
        <v>25</v>
      </c>
      <c r="BM78" s="238"/>
      <c r="BN78" s="238"/>
      <c r="BO78" s="8">
        <v>25</v>
      </c>
      <c r="BP78" s="25" t="str">
        <f>IFERROR(IF(OR($I78="",$N78=""),"",'Units of measurement'!$A$2),"")</f>
        <v>/container</v>
      </c>
      <c r="BQ78" s="9" t="str">
        <f t="shared" si="238"/>
        <v>✓</v>
      </c>
      <c r="BR78" s="238" cm="1">
        <f t="array" ref="BR78">IF(OR($I78="",$N78="")," ",_xlfn.IFS($AX78=""," ",$AW78=""," ",BU78=""," ",BU78=" "," ",AND($AX78&lt;&gt;"",$AX78&lt;&gt;" ",$AW78&lt;&gt;"",$AW78&lt;&gt;" ",BU78&lt;&gt;"",BU78&lt;&gt;" "),IF($AX78=$AW78,BU78,BU78/VLOOKUP(_xlfn.CONCAT($AX78,"/",$AW78),Currencies!$C$73:$D$955,2,FALSE))))</f>
        <v>150</v>
      </c>
      <c r="BS78" s="238"/>
      <c r="BT78" s="238"/>
      <c r="BU78" s="8">
        <v>150</v>
      </c>
      <c r="BV78" s="25" t="str">
        <f>IFERROR(IF(OR($I78="",$N78=""),"",'Units of measurement'!$A$2),"")</f>
        <v>/container</v>
      </c>
      <c r="BW78" s="9" t="str">
        <f t="shared" si="239"/>
        <v>✓</v>
      </c>
      <c r="BX78" s="238" cm="1">
        <f t="array" ref="BX78">IF(OR($I78="",$N78="")," ",_xlfn.IFS($AX78=""," ",$AW78=""," ",CA78=""," ",CA78=" "," ",AND($AX78&lt;&gt;"",$AX78&lt;&gt;" ",$AW78&lt;&gt;"",$AW78&lt;&gt;" ",CA78&lt;&gt;"",CA78&lt;&gt;" "),IF($AX78=$AW78,CA78,CA78/VLOOKUP(_xlfn.CONCAT($AX78,"/",$AW78),Currencies!$C$73:$D$955,2,FALSE))))</f>
        <v>100</v>
      </c>
      <c r="BY78" s="238"/>
      <c r="BZ78" s="238"/>
      <c r="CA78" s="8">
        <v>100</v>
      </c>
      <c r="CB78" s="25" t="str">
        <f>IFERROR(IF(OR($I78="",$N78=""),"",'Units of measurement'!$A$2),"")</f>
        <v>/container</v>
      </c>
      <c r="CC78" s="9" t="str">
        <f t="shared" si="240"/>
        <v>✓</v>
      </c>
      <c r="CD78" s="238" cm="1">
        <f t="array" ref="CD78">IF(OR($I78="",$N78="")," ",_xlfn.IFS($AX78=""," ",$AW78=""," ",CG78=""," ",CG78=" "," ",AND($AX78&lt;&gt;"",$AX78&lt;&gt;" ",$AW78&lt;&gt;"",$AW78&lt;&gt;" ",CG78&lt;&gt;"",CG78&lt;&gt;" "),IF($AX78=$AW78,CG78,CG78/VLOOKUP(_xlfn.CONCAT($AX78,"/",$AW78),Currencies!$C$73:$D$955,2,FALSE))))</f>
        <v>35</v>
      </c>
      <c r="CE78" s="238"/>
      <c r="CF78" s="238"/>
      <c r="CG78" s="8">
        <v>35</v>
      </c>
      <c r="CH78" s="25" t="str">
        <f>IFERROR(IF(OR($I78="",$N78=""),"",'Units of measurement'!$A$2),"")</f>
        <v>/container</v>
      </c>
      <c r="CI78" s="9" t="str">
        <f t="shared" si="241"/>
        <v>✓</v>
      </c>
      <c r="CJ78" s="238" cm="1">
        <f t="array" ref="CJ78">IF(OR($I78="",$N78="")," ",_xlfn.IFS($AX78=""," ",$AW78=""," ",CM78=""," ",CM78=" "," ",AND($AX78&lt;&gt;"",$AX78&lt;&gt;" ",$AW78&lt;&gt;"",$AW78&lt;&gt;" ",CM78&lt;&gt;"",CM78&lt;&gt;" "),IF($AX78=$AW78,CM78,CM78/VLOOKUP(_xlfn.CONCAT($AX78,"/",$AW78),Currencies!$C$73:$D$955,2,FALSE))))</f>
        <v>300</v>
      </c>
      <c r="CK78" s="238"/>
      <c r="CL78" s="238"/>
      <c r="CM78" s="8">
        <v>300</v>
      </c>
      <c r="CN78" s="25" t="str">
        <f>IFERROR(IF(OR($I78="",$N78=""),"",'Units of measurement'!$A$2),"")</f>
        <v>/container</v>
      </c>
      <c r="CO78" s="253"/>
      <c r="CP78" s="253"/>
      <c r="CQ78" s="194"/>
      <c r="CR78" s="9" t="str">
        <f t="shared" si="242"/>
        <v>✓</v>
      </c>
      <c r="CS78" s="238" cm="1">
        <f t="array" ref="CS78">IF(OR($I78="",$N78="")," ",_xlfn.IFS($AX78=""," ",$AW78=""," ",CV78=""," ",CV78=" "," ",AND($AX78&lt;&gt;"",$AX78&lt;&gt;" ",$AW78&lt;&gt;"",$AW78&lt;&gt;" ",CV78&lt;&gt;"",CV78&lt;&gt;" "),IF($AX78=$AW78,CV78,CV78/VLOOKUP(_xlfn.CONCAT($AX78,"/",$AW78),Currencies!$C$73:$D$955,2,FALSE))))</f>
        <v>150</v>
      </c>
      <c r="CT78" s="238"/>
      <c r="CU78" s="238"/>
      <c r="CV78" s="8">
        <v>150</v>
      </c>
      <c r="CW78" s="25" t="str">
        <f>IFERROR(IF(OR($I78="",$N78=""),"",'Units of measurement'!$A$2),"")</f>
        <v>/container</v>
      </c>
      <c r="CX78" s="11" t="str">
        <f t="shared" si="243"/>
        <v>✓</v>
      </c>
      <c r="CY78" s="254"/>
      <c r="CZ78" s="254"/>
      <c r="DA78" s="10">
        <v>5</v>
      </c>
      <c r="DB78" s="9" t="str">
        <f t="shared" si="244"/>
        <v/>
      </c>
      <c r="DC78" s="252"/>
      <c r="DD78" s="252"/>
      <c r="DE78" s="8" t="s">
        <v>98</v>
      </c>
      <c r="DF78" s="256"/>
      <c r="DG78" s="256"/>
      <c r="DH78" s="164"/>
      <c r="DI78" s="257"/>
      <c r="DJ78" s="257"/>
      <c r="DK78" s="17"/>
      <c r="DL78" s="9" t="str">
        <f t="shared" si="245"/>
        <v/>
      </c>
      <c r="DM78" s="252"/>
      <c r="DN78" s="252"/>
      <c r="DO78" s="8" t="s">
        <v>98</v>
      </c>
      <c r="DP78" s="256"/>
      <c r="DQ78" s="256"/>
      <c r="DR78" s="164"/>
      <c r="DS78" s="257"/>
      <c r="DT78" s="257"/>
      <c r="DU78" s="17"/>
      <c r="DV78" s="201" t="str">
        <f t="shared" si="246"/>
        <v>USD</v>
      </c>
      <c r="DW78" s="239" t="s">
        <v>99</v>
      </c>
      <c r="DX78" s="11" t="str">
        <f t="shared" si="247"/>
        <v>✓</v>
      </c>
      <c r="DY78" s="254"/>
      <c r="DZ78" s="254"/>
      <c r="EA78" s="15" t="s">
        <v>3028</v>
      </c>
      <c r="EB78" s="11" t="str">
        <f t="shared" si="248"/>
        <v>✓</v>
      </c>
      <c r="EC78" s="254"/>
      <c r="ED78" s="254"/>
      <c r="EE78" s="16" t="s">
        <v>3028</v>
      </c>
      <c r="EF78" s="9" t="str">
        <f t="shared" si="249"/>
        <v>✓</v>
      </c>
      <c r="EG78" s="252"/>
      <c r="EH78" s="252"/>
      <c r="EI78" s="33" t="s">
        <v>3029</v>
      </c>
      <c r="EJ78" s="33"/>
      <c r="EK78" s="33"/>
      <c r="EL78" s="33"/>
      <c r="EM78" s="14"/>
      <c r="EN78" s="14"/>
      <c r="EO78" s="35"/>
      <c r="EP78" s="11" t="str">
        <f t="shared" si="250"/>
        <v>✓</v>
      </c>
      <c r="EQ78" s="254"/>
      <c r="ER78" s="254"/>
      <c r="ES78" s="12">
        <v>35</v>
      </c>
      <c r="ET78" s="199">
        <v>41</v>
      </c>
      <c r="EU78" s="9" t="str">
        <f t="shared" si="251"/>
        <v>✓</v>
      </c>
      <c r="EV78" s="259"/>
      <c r="EW78" s="259"/>
      <c r="EX78" s="166">
        <v>1</v>
      </c>
      <c r="EY78" s="9" t="str">
        <f t="shared" si="252"/>
        <v>✓</v>
      </c>
      <c r="EZ78" s="254"/>
      <c r="FA78" s="254"/>
      <c r="FB78" s="23" t="s">
        <v>3030</v>
      </c>
      <c r="FC78" s="260"/>
      <c r="FD78" s="260"/>
      <c r="FE78" s="29" t="s">
        <v>3031</v>
      </c>
      <c r="FF78" s="29"/>
      <c r="FG78" s="29"/>
      <c r="FH78" s="29"/>
      <c r="FI78" s="200" t="s">
        <v>2504</v>
      </c>
      <c r="FJ78" s="9" t="str">
        <f t="shared" si="253"/>
        <v>✓</v>
      </c>
      <c r="FK78" s="259"/>
      <c r="FL78" s="259"/>
      <c r="FM78" s="12">
        <v>4</v>
      </c>
      <c r="FN78" s="26" t="s">
        <v>98</v>
      </c>
      <c r="FO78" s="28" t="s">
        <v>98</v>
      </c>
      <c r="FP78" s="339" t="s">
        <v>98</v>
      </c>
      <c r="FQ78" s="339" t="s">
        <v>98</v>
      </c>
      <c r="FR78" s="9" t="str">
        <f t="shared" si="254"/>
        <v>✓</v>
      </c>
      <c r="FS78" s="238" cm="1">
        <f t="array" ref="FS78">IF(OR($I78="",$N78="")," ",_xlfn.IFS($DW78=""," ",$DV78=""," ",FV78=""," ",FV78=" "," ",AND($DW78&lt;&gt;"",$DW78&lt;&gt;" ",$DV78&lt;&gt;"",$DV78&lt;&gt;" ",FV78&lt;&gt;"",FV78&lt;&gt;" "),IF($DW78=$DV78,FV78,FV78/VLOOKUP(_xlfn.CONCAT($DW78,"/",$DV78),Currencies!$C$73:$D$955,2,FALSE))))</f>
        <v>223.39379858815118</v>
      </c>
      <c r="FT78" s="238"/>
      <c r="FU78" s="238"/>
      <c r="FV78" s="8">
        <v>250</v>
      </c>
      <c r="FW78" s="25" t="s">
        <v>2549</v>
      </c>
      <c r="FX78" s="9" t="str">
        <f t="shared" si="255"/>
        <v>⚠</v>
      </c>
      <c r="FY78" s="259"/>
      <c r="FZ78" s="259"/>
      <c r="GA78" s="12" t="s">
        <v>98</v>
      </c>
      <c r="GB78" s="26" t="s">
        <v>98</v>
      </c>
      <c r="GC78" s="28" t="s">
        <v>98</v>
      </c>
      <c r="GD78" s="339">
        <v>15</v>
      </c>
      <c r="GE78" s="339">
        <v>3</v>
      </c>
      <c r="GF78" s="9" t="str">
        <f t="shared" si="256"/>
        <v>⚠</v>
      </c>
      <c r="GG78" s="238" t="str" cm="1">
        <f t="array" ref="GG78">IF(OR($I78="",$N78="")," ",_xlfn.IFS($DW78=""," ",$DV78=""," ",GJ78=""," ",GJ78=" "," ",AND($DW78&lt;&gt;"",$DW78&lt;&gt;" ",$DV78&lt;&gt;"",$DV78&lt;&gt;" ",GJ78&lt;&gt;"",GJ78&lt;&gt;" "),IF($DW78=$DV78,GJ78,GJ78/VLOOKUP(_xlfn.CONCAT($DW78,"/",$DV78),Currencies!$C$73:$D$955,2,FALSE))))</f>
        <v xml:space="preserve"> </v>
      </c>
      <c r="GH78" s="238"/>
      <c r="GI78" s="238"/>
      <c r="GJ78" s="8" t="s">
        <v>98</v>
      </c>
      <c r="GK78" s="25" t="s">
        <v>2549</v>
      </c>
      <c r="GL78" s="11" t="str">
        <f t="shared" si="257"/>
        <v>✓</v>
      </c>
      <c r="GM78" s="238" cm="1">
        <f t="array" ref="GM78">IF(OR($I78="",$N78="")," ",_xlfn.IFS($DW78=""," ",$DV78=""," ",GP78=""," ",GP78=" "," ",AND($DW78&lt;&gt;"",$DW78&lt;&gt;" ",$DV78&lt;&gt;"",$DV78&lt;&gt;" ",GP78&lt;&gt;"",GP78&lt;&gt;" "),IF($DW78=$DV78,GP78,GP78/VLOOKUP(_xlfn.CONCAT($DW78,"/",$DV78),Currencies!$C$73:$D$955,2,FALSE))))</f>
        <v>1965.8654275757306</v>
      </c>
      <c r="GN78" s="238"/>
      <c r="GO78" s="238"/>
      <c r="GP78" s="8">
        <v>2200</v>
      </c>
      <c r="GQ78" s="25" t="str">
        <f>IFERROR(IF(OR($I78="",$N78=""),"",'Units of measurement'!$A$2),"")</f>
        <v>/container</v>
      </c>
      <c r="GR78" s="253"/>
      <c r="GS78" s="253"/>
      <c r="GT78" s="31">
        <v>44652</v>
      </c>
      <c r="GU78" s="261"/>
      <c r="GV78" s="261"/>
      <c r="GW78" s="32">
        <v>44742</v>
      </c>
      <c r="GX78" s="11" t="str">
        <f t="shared" si="258"/>
        <v>✓</v>
      </c>
      <c r="GY78" s="238" cm="1">
        <f t="array" ref="GY78">IF(OR($I78="",$N78="")," ",_xlfn.IFS($DW78=""," ",$DV78=""," ",HE78=""," ",HE78=" "," ",AND($DW78&lt;&gt;"",$DW78&lt;&gt;" ",$DV78&lt;&gt;"",$DV78&lt;&gt;" ",HE78&lt;&gt;"",HE78&lt;&gt;" "),IF($DW78=$DV78,HE78,HE78/VLOOKUP(_xlfn.CONCAT($DW78,"/",$DV78),Currencies!$C$73:$D$955,2,FALSE))))</f>
        <v>178.71503887052097</v>
      </c>
      <c r="GZ78" s="262"/>
      <c r="HA78" s="262"/>
      <c r="HB78" s="15" t="s">
        <v>3028</v>
      </c>
      <c r="HC78" s="15"/>
      <c r="HD78" s="15"/>
      <c r="HE78" s="8">
        <v>200</v>
      </c>
      <c r="HF78" s="255"/>
      <c r="HG78" s="255"/>
      <c r="HH78" s="25" t="str">
        <f>IFERROR(IF(OR($I78="",$N78=""),"",'Units of measurement'!$A$2),"")</f>
        <v>/container</v>
      </c>
      <c r="HI78" s="253"/>
      <c r="HJ78" s="253"/>
      <c r="HK78" s="31">
        <f t="shared" si="259"/>
        <v>44652</v>
      </c>
      <c r="HL78" s="261"/>
      <c r="HM78" s="261"/>
      <c r="HN78" s="32">
        <f t="shared" si="260"/>
        <v>44742</v>
      </c>
      <c r="HO78" s="11" t="str">
        <f t="shared" si="261"/>
        <v>✓</v>
      </c>
      <c r="HP78" s="238" t="str" cm="1">
        <f t="array" ref="HP78">IF(OR($I78="",$N78="")," ",_xlfn.IFS($DW78=""," ",$DV78=""," ",HV78=""," ",HV78=" "," ",AND($DW78&lt;&gt;"",$DW78&lt;&gt;" ",$DV78&lt;&gt;"",$DV78&lt;&gt;" ",HV78&lt;&gt;"",HV78&lt;&gt;" "),IF($DW78=$DV78,HV78,HV78/VLOOKUP(_xlfn.CONCAT($DW78,"/",$DV78),Currencies!$C$73:$D$955,2,FALSE))))</f>
        <v xml:space="preserve"> </v>
      </c>
      <c r="HQ78" s="262"/>
      <c r="HR78" s="262"/>
      <c r="HS78" s="15" t="s">
        <v>2552</v>
      </c>
      <c r="HT78" s="15"/>
      <c r="HU78" s="15"/>
      <c r="HV78" s="8" t="s">
        <v>98</v>
      </c>
      <c r="HW78" s="255"/>
      <c r="HX78" s="255"/>
      <c r="HY78" s="25" t="str">
        <f>IFERROR(IF(OR($I78="",$N78=""),"",'Units of measurement'!$A$2),"")</f>
        <v>/container</v>
      </c>
      <c r="HZ78" s="253"/>
      <c r="IA78" s="253"/>
      <c r="IB78" s="31">
        <f t="shared" si="262"/>
        <v>44652</v>
      </c>
      <c r="IC78" s="261"/>
      <c r="ID78" s="261"/>
      <c r="IE78" s="32">
        <f t="shared" si="263"/>
        <v>44742</v>
      </c>
      <c r="IF78" s="9" t="str">
        <f t="shared" si="264"/>
        <v/>
      </c>
      <c r="IG78" s="252"/>
      <c r="IH78" s="252"/>
      <c r="II78" s="8" t="s">
        <v>98</v>
      </c>
      <c r="IJ78" s="256"/>
      <c r="IK78" s="256"/>
      <c r="IL78" s="164"/>
      <c r="IM78" s="257"/>
      <c r="IN78" s="257"/>
      <c r="IO78" s="17"/>
      <c r="IP78" s="9" t="str">
        <f t="shared" si="265"/>
        <v/>
      </c>
      <c r="IQ78" s="252"/>
      <c r="IR78" s="252"/>
      <c r="IS78" s="8" t="s">
        <v>98</v>
      </c>
      <c r="IT78" s="256"/>
      <c r="IU78" s="256"/>
      <c r="IV78" s="164"/>
      <c r="IW78" s="257"/>
      <c r="IX78" s="257"/>
      <c r="IY78" s="19"/>
      <c r="IZ78" s="201" t="s">
        <v>345</v>
      </c>
      <c r="JA78" s="239" t="s">
        <v>99</v>
      </c>
      <c r="JB78" s="9" t="str">
        <f t="shared" si="266"/>
        <v>⚠</v>
      </c>
      <c r="JC78" s="238" t="str" cm="1">
        <f t="array" ref="JC78">IF(OR($I78="",$N78="")," ",_xlfn.IFS($JA78=""," ",$IZ78=""," ",JF78=""," ",JF78=" "," ",AND($JA78&lt;&gt;"",$JA78&lt;&gt;" ",$IZ78&lt;&gt;"",$IZ78&lt;&gt;" ",JF78&lt;&gt;"",JF78&lt;&gt;" "),IF($JA78=$IZ78,JF78,JF78/VLOOKUP(_xlfn.CONCAT($JA78,"/",$IZ78),Currencies!$C$73:$D$955,2,FALSE))))</f>
        <v xml:space="preserve"> </v>
      </c>
      <c r="JD78" s="238"/>
      <c r="JE78" s="238"/>
      <c r="JF78" s="8" t="s">
        <v>98</v>
      </c>
      <c r="JG78" s="25" t="str">
        <f>IFERROR(IF(OR($I78="",$N78=""),"",'Units of measurement'!$A$2),"")</f>
        <v>/container</v>
      </c>
      <c r="JH78" s="9" t="s">
        <v>2517</v>
      </c>
      <c r="JI78" s="238" t="str" cm="1">
        <f t="array" ref="JI78">IF(OR($I78="",$N78="")," ",_xlfn.IFS($JA78=""," ",$IZ78=""," ",JL78=""," ",JL78=" "," ",AND($JA78&lt;&gt;"",$JA78&lt;&gt;" ",$IZ78&lt;&gt;"",$IZ78&lt;&gt;" ",JL78&lt;&gt;"",JL78&lt;&gt;" "),IF($JA78=$IZ78,JL78,JL78/VLOOKUP(_xlfn.CONCAT($JA78,"/",$IZ78),Currencies!$C$73:$D$955,2,FALSE))))</f>
        <v xml:space="preserve"> </v>
      </c>
      <c r="JJ78" s="238"/>
      <c r="JK78" s="238"/>
      <c r="JL78" s="372" t="s">
        <v>98</v>
      </c>
      <c r="JM78" s="25" t="str">
        <f>IFERROR(IF(OR($I78="",$N78=""),"",'Units of measurement'!$A$2),"")</f>
        <v>/container</v>
      </c>
      <c r="JN78" s="9" t="s">
        <v>2517</v>
      </c>
      <c r="JO78" s="238" t="str" cm="1">
        <f t="array" ref="JO78">IF(OR($I78="",$N78="")," ",_xlfn.IFS($JA78=""," ",$IZ78=""," ",JR78=""," ",JR78=" "," ",AND($JA78&lt;&gt;"",$JA78&lt;&gt;" ",$IZ78&lt;&gt;"",$IZ78&lt;&gt;" ",JR78&lt;&gt;"",JR78&lt;&gt;" "),IF($JA78=$IZ78,JR78,JR78/VLOOKUP(_xlfn.CONCAT($JA78,"/",$IZ78),Currencies!$C$73:$D$955,2,FALSE))))</f>
        <v xml:space="preserve"> </v>
      </c>
      <c r="JP78" s="238"/>
      <c r="JQ78" s="238"/>
      <c r="JR78" s="372" t="s">
        <v>98</v>
      </c>
      <c r="JS78" s="25" t="str">
        <f>IFERROR(IF(OR($I78="",$N78=""),"",'Units of measurement'!$A$2),"")</f>
        <v>/container</v>
      </c>
      <c r="JT78" s="9" t="s">
        <v>2517</v>
      </c>
      <c r="JU78" s="238" t="str" cm="1">
        <f t="array" ref="JU78">IF(OR($I78="",$N78="")," ",_xlfn.IFS($JA78=""," ",$IZ78=""," ",JX78=""," ",JX78=" "," ",AND($JA78&lt;&gt;"",$JA78&lt;&gt;" ",$IZ78&lt;&gt;"",$IZ78&lt;&gt;" ",JX78&lt;&gt;"",JX78&lt;&gt;" "),IF($JA78=$IZ78,JX78,JX78/VLOOKUP(_xlfn.CONCAT($JA78,"/",$IZ78),Currencies!$C$73:$D$955,2,FALSE))))</f>
        <v xml:space="preserve"> </v>
      </c>
      <c r="JV78" s="238"/>
      <c r="JW78" s="238"/>
      <c r="JX78" s="372" t="s">
        <v>98</v>
      </c>
      <c r="JY78" s="25" t="str">
        <f>IFERROR(IF(OR($I78="",$N78=""),"",'Units of measurement'!$A$2),"")</f>
        <v>/container</v>
      </c>
      <c r="JZ78" s="9" t="s">
        <v>2517</v>
      </c>
      <c r="KA78" s="238" t="str" cm="1">
        <f t="array" ref="KA78">IF(OR($I78="",$N78="")," ",_xlfn.IFS($JA78=""," ",$IZ78=""," ",KD78=""," ",KD78=" "," ",AND($JA78&lt;&gt;"",$JA78&lt;&gt;" ",$IZ78&lt;&gt;"",$IZ78&lt;&gt;" ",KD78&lt;&gt;"",KD78&lt;&gt;" "),IF($JA78=$IZ78,KD78,KD78/VLOOKUP(_xlfn.CONCAT($JA78,"/",$IZ78),Currencies!$C$73:$D$955,2,FALSE))))</f>
        <v xml:space="preserve"> </v>
      </c>
      <c r="KB78" s="238"/>
      <c r="KC78" s="238"/>
      <c r="KD78" s="372" t="s">
        <v>98</v>
      </c>
      <c r="KE78" s="25" t="str">
        <f>IFERROR(IF(OR($I78="",$N78=""),"",'Units of measurement'!$A$2),"")</f>
        <v>/container</v>
      </c>
      <c r="KF78" s="11" t="s">
        <v>2517</v>
      </c>
      <c r="KG78" s="254"/>
      <c r="KH78" s="254"/>
      <c r="KI78" s="378" t="s">
        <v>98</v>
      </c>
      <c r="KJ78" s="9" t="str">
        <f t="shared" si="267"/>
        <v/>
      </c>
      <c r="KK78" s="252"/>
      <c r="KL78" s="252"/>
      <c r="KM78" s="8" t="s">
        <v>98</v>
      </c>
      <c r="KN78" s="256"/>
      <c r="KO78" s="256"/>
      <c r="KP78" s="164"/>
      <c r="KQ78" s="257"/>
      <c r="KR78" s="257"/>
      <c r="KS78" s="17"/>
      <c r="KT78" s="9" t="str">
        <f t="shared" si="268"/>
        <v/>
      </c>
      <c r="KU78" s="252"/>
      <c r="KV78" s="252"/>
      <c r="KW78" s="8" t="s">
        <v>98</v>
      </c>
      <c r="KX78" s="256"/>
      <c r="KY78" s="256"/>
      <c r="KZ78" s="164"/>
      <c r="LA78" s="257"/>
      <c r="LB78" s="257"/>
      <c r="LC78" s="19"/>
      <c r="LD78" s="201" t="s">
        <v>345</v>
      </c>
      <c r="LE78" s="239" t="s">
        <v>99</v>
      </c>
      <c r="LF78" s="9" t="s">
        <v>2517</v>
      </c>
      <c r="LG78" s="238" t="str" cm="1">
        <f t="array" ref="LG78">IF(OR($I78="",$N78="")," ",_xlfn.IFS($AH78=""," ",$AG78=""," ",LL78=""," ",LL78=" "," ",AND($AH78&lt;&gt;"",$AH78&lt;&gt;" ",$AG78&lt;&gt;"",$AG78&lt;&gt;" ",LL78&lt;&gt;"",LL78&lt;&gt;" "),IF($AH78=$AG78,SUM(LL78,IF(OR(LK78="",LK78=" ",LJ78="Included"),0,LK78)),SUM(LL78,IF(OR(LK78="",LK78=" ",LJ78="Included"),0,LK78))/VLOOKUP(_xlfn.CONCAT($AH78,"/",$AG78),Currencies!$C$73:$D$955,2,FALSE))))</f>
        <v xml:space="preserve"> </v>
      </c>
      <c r="LH78" s="238"/>
      <c r="LI78" s="262"/>
      <c r="LJ78" s="379"/>
      <c r="LK78" s="333" t="s">
        <v>98</v>
      </c>
      <c r="LL78" s="380" t="s">
        <v>98</v>
      </c>
      <c r="LM78" s="25" t="str">
        <f>IFERROR(IF(OR($I78="",$N78=""),"",'Units of measurement'!$A$2),"")</f>
        <v>/container</v>
      </c>
      <c r="LN78" s="253"/>
      <c r="LO78" s="253"/>
      <c r="LP78" s="376"/>
      <c r="LQ78" s="170"/>
      <c r="LR78" s="170"/>
      <c r="LS78" s="381" t="s">
        <v>98</v>
      </c>
    </row>
    <row r="79" spans="1:331" ht="15" customHeight="1" x14ac:dyDescent="0.2">
      <c r="A79" s="46">
        <v>463</v>
      </c>
      <c r="B79" s="250">
        <f>ROW()</f>
        <v>79</v>
      </c>
      <c r="C79" s="41" t="s">
        <v>2545</v>
      </c>
      <c r="D79" s="41" t="s">
        <v>2545</v>
      </c>
      <c r="E79" s="41" t="s">
        <v>2546</v>
      </c>
      <c r="F79" s="55" t="s">
        <v>2286</v>
      </c>
      <c r="G79" s="42" t="s">
        <v>2508</v>
      </c>
      <c r="H79" s="43" t="s">
        <v>2514</v>
      </c>
      <c r="I79" s="353" t="s">
        <v>594</v>
      </c>
      <c r="J79" s="357" t="s">
        <v>2495</v>
      </c>
      <c r="K79" s="47" t="s">
        <v>2301</v>
      </c>
      <c r="L79" s="48" t="s">
        <v>2329</v>
      </c>
      <c r="M79" s="49" t="s">
        <v>2515</v>
      </c>
      <c r="N79" s="356" t="s">
        <v>94</v>
      </c>
      <c r="O79" s="50" t="s">
        <v>2484</v>
      </c>
      <c r="P79" s="47" t="s">
        <v>2382</v>
      </c>
      <c r="Q79" s="48" t="s">
        <v>2432</v>
      </c>
      <c r="R79" s="51" t="s">
        <v>2206</v>
      </c>
      <c r="S79" s="52">
        <v>4</v>
      </c>
      <c r="T79" s="53">
        <f>IFERROR(IF(OR(R79="",S79=""),"",('FCL (No min.)'!S79*VLOOKUP('FCL (No min.)'!R79,containertype_table[#All],2,FALSE))),"")</f>
        <v>8</v>
      </c>
      <c r="U79" s="56">
        <v>15000</v>
      </c>
      <c r="V79" s="55" t="s">
        <v>2497</v>
      </c>
      <c r="W79" s="248" t="s">
        <v>104</v>
      </c>
      <c r="X79" s="337" t="s">
        <v>104</v>
      </c>
      <c r="Y79" s="248"/>
      <c r="Z79" s="248"/>
      <c r="AA79" s="248"/>
      <c r="AB79" s="248"/>
      <c r="AC79" s="248"/>
      <c r="AD79" s="248"/>
      <c r="AE79" s="248"/>
      <c r="AF79" s="248"/>
      <c r="AG79" s="201" t="s">
        <v>99</v>
      </c>
      <c r="AH79" s="239" t="s">
        <v>99</v>
      </c>
      <c r="AI79" s="9" t="str">
        <f t="shared" si="234"/>
        <v>✓</v>
      </c>
      <c r="AJ79" s="238" cm="1">
        <f t="array" ref="AJ79">IF(OR($I79="",$N79="")," ",_xlfn.IFS($AH79=""," ",$AG79=""," ",AO79=""," ",AO79=" "," ",AND($AH79&lt;&gt;"",$AH79&lt;&gt;" ",$AG79&lt;&gt;"",$AG79&lt;&gt;" ",AO79&lt;&gt;"",AO79&lt;&gt;" "),IF($AH79=$AG79,SUM(AO79,IF(OR(AN79="",AN79=" ",AM79="Included"),0,AN79)),VLOOKUP(_xlfn.CONCAT($AG79,"/",$AH79),Currencies!$C$73:$D$955,2,FALSE)*SUM(AO79,IF(OR(AN79="",AN79=" ",AM79="Included"),0,AN79)))))</f>
        <v>1000</v>
      </c>
      <c r="AK79" s="238"/>
      <c r="AL79" s="262"/>
      <c r="AM79" s="331" t="s">
        <v>2552</v>
      </c>
      <c r="AN79" s="333" t="s">
        <v>98</v>
      </c>
      <c r="AO79" s="332">
        <v>1000</v>
      </c>
      <c r="AP79" s="25" t="str">
        <f>IFERROR(IF(OR($I79="",$N79=""),"",'Units of measurement'!$A$2),"")</f>
        <v>/container</v>
      </c>
      <c r="AQ79" s="253"/>
      <c r="AR79" s="253"/>
      <c r="AS79" s="17" t="s">
        <v>1267</v>
      </c>
      <c r="AT79" s="170"/>
      <c r="AU79" s="170"/>
      <c r="AV79" s="170">
        <v>2</v>
      </c>
      <c r="AW79" s="201" t="s">
        <v>99</v>
      </c>
      <c r="AX79" s="239" t="s">
        <v>99</v>
      </c>
      <c r="AY79" s="9" t="str">
        <f t="shared" si="235"/>
        <v>✓</v>
      </c>
      <c r="AZ79" s="238" cm="1">
        <f t="array" ref="AZ79">IF(OR($I79="",$N79="")," ",_xlfn.IFS($AX79=""," ",$AW79=""," ",BC79=""," ",BC79=" "," ",AND($AX79&lt;&gt;"",$AX79&lt;&gt;" ",$AW79&lt;&gt;"",$AW79&lt;&gt;" ",BC79&lt;&gt;"",BC79&lt;&gt;" "),IF($AX79=$AW79,BC79,BC79/VLOOKUP(_xlfn.CONCAT($AX79,"/",$AW79),Currencies!$C$73:$D$955,2,FALSE))))</f>
        <v>500</v>
      </c>
      <c r="BA79" s="238"/>
      <c r="BB79" s="238"/>
      <c r="BC79" s="8">
        <v>500</v>
      </c>
      <c r="BD79" s="25" t="str">
        <f>IFERROR(IF(OR($I79="",$N79=""),"",'Units of measurement'!$A$2),"")</f>
        <v>/container</v>
      </c>
      <c r="BE79" s="9" t="str">
        <f t="shared" si="236"/>
        <v>✓</v>
      </c>
      <c r="BF79" s="238" cm="1">
        <f t="array" ref="BF79">IF(OR($I79="",$N79="")," ",_xlfn.IFS($AX79=""," ",$AW79=""," ",BI79=""," ",BI79=" "," ",AND($AX79&lt;&gt;"",$AX79&lt;&gt;" ",$AW79&lt;&gt;"",$AW79&lt;&gt;" ",BI79&lt;&gt;"",BI79&lt;&gt;" "),IF($AX79=$AW79,BI79,BI79/VLOOKUP(_xlfn.CONCAT($AX79,"/",$AW79),Currencies!$C$73:$D$955,2,FALSE))))</f>
        <v>100</v>
      </c>
      <c r="BG79" s="238"/>
      <c r="BH79" s="238"/>
      <c r="BI79" s="8">
        <v>100</v>
      </c>
      <c r="BJ79" s="25" t="str">
        <f>IFERROR(IF(OR($I79="",$N79=""),"",'Units of measurement'!$A$2),"")</f>
        <v>/container</v>
      </c>
      <c r="BK79" s="9" t="str">
        <f t="shared" si="237"/>
        <v>✓</v>
      </c>
      <c r="BL79" s="238" cm="1">
        <f t="array" ref="BL79">IF(OR($I79="",$N79="")," ",_xlfn.IFS($AX79=""," ",$AW79=""," ",BO79=""," ",BO79=" "," ",AND($AX79&lt;&gt;"",$AX79&lt;&gt;" ",$AW79&lt;&gt;"",$AW79&lt;&gt;" ",BO79&lt;&gt;"",BO79&lt;&gt;" "),IF($AX79=$AW79,BO79,BO79/VLOOKUP(_xlfn.CONCAT($AX79,"/",$AW79),Currencies!$C$73:$D$955,2,FALSE))))</f>
        <v>25</v>
      </c>
      <c r="BM79" s="238"/>
      <c r="BN79" s="238"/>
      <c r="BO79" s="8">
        <v>25</v>
      </c>
      <c r="BP79" s="25" t="str">
        <f>IFERROR(IF(OR($I79="",$N79=""),"",'Units of measurement'!$A$2),"")</f>
        <v>/container</v>
      </c>
      <c r="BQ79" s="9" t="str">
        <f t="shared" si="238"/>
        <v>✓</v>
      </c>
      <c r="BR79" s="238" cm="1">
        <f t="array" ref="BR79">IF(OR($I79="",$N79="")," ",_xlfn.IFS($AX79=""," ",$AW79=""," ",BU79=""," ",BU79=" "," ",AND($AX79&lt;&gt;"",$AX79&lt;&gt;" ",$AW79&lt;&gt;"",$AW79&lt;&gt;" ",BU79&lt;&gt;"",BU79&lt;&gt;" "),IF($AX79=$AW79,BU79,BU79/VLOOKUP(_xlfn.CONCAT($AX79,"/",$AW79),Currencies!$C$73:$D$955,2,FALSE))))</f>
        <v>150</v>
      </c>
      <c r="BS79" s="238"/>
      <c r="BT79" s="238"/>
      <c r="BU79" s="8">
        <v>150</v>
      </c>
      <c r="BV79" s="25" t="str">
        <f>IFERROR(IF(OR($I79="",$N79=""),"",'Units of measurement'!$A$2),"")</f>
        <v>/container</v>
      </c>
      <c r="BW79" s="9" t="str">
        <f t="shared" si="239"/>
        <v>✓</v>
      </c>
      <c r="BX79" s="238" cm="1">
        <f t="array" ref="BX79">IF(OR($I79="",$N79="")," ",_xlfn.IFS($AX79=""," ",$AW79=""," ",CA79=""," ",CA79=" "," ",AND($AX79&lt;&gt;"",$AX79&lt;&gt;" ",$AW79&lt;&gt;"",$AW79&lt;&gt;" ",CA79&lt;&gt;"",CA79&lt;&gt;" "),IF($AX79=$AW79,CA79,CA79/VLOOKUP(_xlfn.CONCAT($AX79,"/",$AW79),Currencies!$C$73:$D$955,2,FALSE))))</f>
        <v>100</v>
      </c>
      <c r="BY79" s="238"/>
      <c r="BZ79" s="238"/>
      <c r="CA79" s="8">
        <v>100</v>
      </c>
      <c r="CB79" s="25" t="str">
        <f>IFERROR(IF(OR($I79="",$N79=""),"",'Units of measurement'!$A$2),"")</f>
        <v>/container</v>
      </c>
      <c r="CC79" s="9" t="str">
        <f t="shared" si="240"/>
        <v>✓</v>
      </c>
      <c r="CD79" s="238" cm="1">
        <f t="array" ref="CD79">IF(OR($I79="",$N79="")," ",_xlfn.IFS($AX79=""," ",$AW79=""," ",CG79=""," ",CG79=" "," ",AND($AX79&lt;&gt;"",$AX79&lt;&gt;" ",$AW79&lt;&gt;"",$AW79&lt;&gt;" ",CG79&lt;&gt;"",CG79&lt;&gt;" "),IF($AX79=$AW79,CG79,CG79/VLOOKUP(_xlfn.CONCAT($AX79,"/",$AW79),Currencies!$C$73:$D$955,2,FALSE))))</f>
        <v>35</v>
      </c>
      <c r="CE79" s="238"/>
      <c r="CF79" s="238"/>
      <c r="CG79" s="8">
        <v>35</v>
      </c>
      <c r="CH79" s="25" t="str">
        <f>IFERROR(IF(OR($I79="",$N79=""),"",'Units of measurement'!$A$2),"")</f>
        <v>/container</v>
      </c>
      <c r="CI79" s="9" t="str">
        <f t="shared" si="241"/>
        <v>✓</v>
      </c>
      <c r="CJ79" s="238" cm="1">
        <f t="array" ref="CJ79">IF(OR($I79="",$N79="")," ",_xlfn.IFS($AX79=""," ",$AW79=""," ",CM79=""," ",CM79=" "," ",AND($AX79&lt;&gt;"",$AX79&lt;&gt;" ",$AW79&lt;&gt;"",$AW79&lt;&gt;" ",CM79&lt;&gt;"",CM79&lt;&gt;" "),IF($AX79=$AW79,CM79,CM79/VLOOKUP(_xlfn.CONCAT($AX79,"/",$AW79),Currencies!$C$73:$D$955,2,FALSE))))</f>
        <v>300</v>
      </c>
      <c r="CK79" s="238"/>
      <c r="CL79" s="238"/>
      <c r="CM79" s="8">
        <v>300</v>
      </c>
      <c r="CN79" s="25" t="str">
        <f>IFERROR(IF(OR($I79="",$N79=""),"",'Units of measurement'!$A$2),"")</f>
        <v>/container</v>
      </c>
      <c r="CO79" s="253"/>
      <c r="CP79" s="253"/>
      <c r="CQ79" s="194"/>
      <c r="CR79" s="9" t="str">
        <f t="shared" si="242"/>
        <v>✓</v>
      </c>
      <c r="CS79" s="238" cm="1">
        <f t="array" ref="CS79">IF(OR($I79="",$N79="")," ",_xlfn.IFS($AX79=""," ",$AW79=""," ",CV79=""," ",CV79=" "," ",AND($AX79&lt;&gt;"",$AX79&lt;&gt;" ",$AW79&lt;&gt;"",$AW79&lt;&gt;" ",CV79&lt;&gt;"",CV79&lt;&gt;" "),IF($AX79=$AW79,CV79,CV79/VLOOKUP(_xlfn.CONCAT($AX79,"/",$AW79),Currencies!$C$73:$D$955,2,FALSE))))</f>
        <v>150</v>
      </c>
      <c r="CT79" s="238"/>
      <c r="CU79" s="238"/>
      <c r="CV79" s="8">
        <v>150</v>
      </c>
      <c r="CW79" s="25" t="str">
        <f>IFERROR(IF(OR($I79="",$N79=""),"",'Units of measurement'!$A$2),"")</f>
        <v>/container</v>
      </c>
      <c r="CX79" s="11" t="str">
        <f t="shared" si="243"/>
        <v>✓</v>
      </c>
      <c r="CY79" s="254"/>
      <c r="CZ79" s="254"/>
      <c r="DA79" s="10">
        <v>5</v>
      </c>
      <c r="DB79" s="9" t="str">
        <f t="shared" si="244"/>
        <v/>
      </c>
      <c r="DC79" s="252"/>
      <c r="DD79" s="252"/>
      <c r="DE79" s="8" t="s">
        <v>98</v>
      </c>
      <c r="DF79" s="256"/>
      <c r="DG79" s="256"/>
      <c r="DH79" s="164"/>
      <c r="DI79" s="257"/>
      <c r="DJ79" s="257"/>
      <c r="DK79" s="17"/>
      <c r="DL79" s="9" t="str">
        <f t="shared" si="245"/>
        <v/>
      </c>
      <c r="DM79" s="252"/>
      <c r="DN79" s="252"/>
      <c r="DO79" s="8" t="s">
        <v>98</v>
      </c>
      <c r="DP79" s="256"/>
      <c r="DQ79" s="256"/>
      <c r="DR79" s="164"/>
      <c r="DS79" s="257"/>
      <c r="DT79" s="257"/>
      <c r="DU79" s="17"/>
      <c r="DV79" s="201" t="str">
        <f t="shared" si="246"/>
        <v>USD</v>
      </c>
      <c r="DW79" s="239" t="s">
        <v>99</v>
      </c>
      <c r="DX79" s="11" t="str">
        <f t="shared" si="247"/>
        <v>✓</v>
      </c>
      <c r="DY79" s="254"/>
      <c r="DZ79" s="254"/>
      <c r="EA79" s="15" t="s">
        <v>3028</v>
      </c>
      <c r="EB79" s="11" t="str">
        <f t="shared" si="248"/>
        <v>✓</v>
      </c>
      <c r="EC79" s="254"/>
      <c r="ED79" s="254"/>
      <c r="EE79" s="16" t="s">
        <v>3028</v>
      </c>
      <c r="EF79" s="9" t="str">
        <f t="shared" si="249"/>
        <v>✓</v>
      </c>
      <c r="EG79" s="252"/>
      <c r="EH79" s="252"/>
      <c r="EI79" s="33" t="s">
        <v>3029</v>
      </c>
      <c r="EJ79" s="33"/>
      <c r="EK79" s="33"/>
      <c r="EL79" s="33"/>
      <c r="EM79" s="14"/>
      <c r="EN79" s="14"/>
      <c r="EO79" s="35"/>
      <c r="EP79" s="11" t="str">
        <f t="shared" si="250"/>
        <v>✓</v>
      </c>
      <c r="EQ79" s="254"/>
      <c r="ER79" s="254"/>
      <c r="ES79" s="12">
        <v>25</v>
      </c>
      <c r="ET79" s="199">
        <v>38</v>
      </c>
      <c r="EU79" s="9" t="str">
        <f t="shared" si="251"/>
        <v>✓</v>
      </c>
      <c r="EV79" s="259"/>
      <c r="EW79" s="259"/>
      <c r="EX79" s="166">
        <v>1</v>
      </c>
      <c r="EY79" s="9" t="str">
        <f t="shared" si="252"/>
        <v>✓</v>
      </c>
      <c r="EZ79" s="254"/>
      <c r="FA79" s="254"/>
      <c r="FB79" s="23" t="s">
        <v>2504</v>
      </c>
      <c r="FC79" s="260"/>
      <c r="FD79" s="260"/>
      <c r="FE79" s="29"/>
      <c r="FF79" s="29"/>
      <c r="FG79" s="29"/>
      <c r="FH79" s="29"/>
      <c r="FI79" s="200" t="s">
        <v>2504</v>
      </c>
      <c r="FJ79" s="9" t="str">
        <f t="shared" si="253"/>
        <v>✓</v>
      </c>
      <c r="FK79" s="259"/>
      <c r="FL79" s="259"/>
      <c r="FM79" s="12">
        <v>4</v>
      </c>
      <c r="FN79" s="26" t="s">
        <v>98</v>
      </c>
      <c r="FO79" s="28" t="s">
        <v>98</v>
      </c>
      <c r="FP79" s="339" t="s">
        <v>98</v>
      </c>
      <c r="FQ79" s="339" t="s">
        <v>98</v>
      </c>
      <c r="FR79" s="9" t="str">
        <f t="shared" si="254"/>
        <v>✓</v>
      </c>
      <c r="FS79" s="238" cm="1">
        <f t="array" ref="FS79">IF(OR($I79="",$N79="")," ",_xlfn.IFS($DW79=""," ",$DV79=""," ",FV79=""," ",FV79=" "," ",AND($DW79&lt;&gt;"",$DW79&lt;&gt;" ",$DV79&lt;&gt;"",$DV79&lt;&gt;" ",FV79&lt;&gt;"",FV79&lt;&gt;" "),IF($DW79=$DV79,FV79,FV79/VLOOKUP(_xlfn.CONCAT($DW79,"/",$DV79),Currencies!$C$73:$D$955,2,FALSE))))</f>
        <v>223.39379858815118</v>
      </c>
      <c r="FT79" s="238"/>
      <c r="FU79" s="238"/>
      <c r="FV79" s="8">
        <v>250</v>
      </c>
      <c r="FW79" s="25" t="s">
        <v>2549</v>
      </c>
      <c r="FX79" s="9" t="str">
        <f t="shared" si="255"/>
        <v>⚠</v>
      </c>
      <c r="FY79" s="259"/>
      <c r="FZ79" s="259"/>
      <c r="GA79" s="12" t="s">
        <v>98</v>
      </c>
      <c r="GB79" s="26" t="s">
        <v>98</v>
      </c>
      <c r="GC79" s="28" t="s">
        <v>98</v>
      </c>
      <c r="GD79" s="339">
        <v>10</v>
      </c>
      <c r="GE79" s="339">
        <v>7</v>
      </c>
      <c r="GF79" s="9" t="str">
        <f t="shared" si="256"/>
        <v>⚠</v>
      </c>
      <c r="GG79" s="238" t="str" cm="1">
        <f t="array" ref="GG79">IF(OR($I79="",$N79="")," ",_xlfn.IFS($DW79=""," ",$DV79=""," ",GJ79=""," ",GJ79=" "," ",AND($DW79&lt;&gt;"",$DW79&lt;&gt;" ",$DV79&lt;&gt;"",$DV79&lt;&gt;" ",GJ79&lt;&gt;"",GJ79&lt;&gt;" "),IF($DW79=$DV79,GJ79,GJ79/VLOOKUP(_xlfn.CONCAT($DW79,"/",$DV79),Currencies!$C$73:$D$955,2,FALSE))))</f>
        <v xml:space="preserve"> </v>
      </c>
      <c r="GH79" s="238"/>
      <c r="GI79" s="238"/>
      <c r="GJ79" s="8" t="s">
        <v>98</v>
      </c>
      <c r="GK79" s="25" t="s">
        <v>2549</v>
      </c>
      <c r="GL79" s="11" t="str">
        <f t="shared" si="257"/>
        <v>✓</v>
      </c>
      <c r="GM79" s="238" cm="1">
        <f t="array" ref="GM79">IF(OR($I79="",$N79="")," ",_xlfn.IFS($DW79=""," ",$DV79=""," ",GP79=""," ",GP79=" "," ",AND($DW79&lt;&gt;"",$DW79&lt;&gt;" ",$DV79&lt;&gt;"",$DV79&lt;&gt;" ",GP79&lt;&gt;"",GP79&lt;&gt;" "),IF($DW79=$DV79,GP79,GP79/VLOOKUP(_xlfn.CONCAT($DW79,"/",$DV79),Currencies!$C$73:$D$955,2,FALSE))))</f>
        <v>1787.1503887052095</v>
      </c>
      <c r="GN79" s="238"/>
      <c r="GO79" s="238"/>
      <c r="GP79" s="8">
        <v>2000</v>
      </c>
      <c r="GQ79" s="25" t="str">
        <f>IFERROR(IF(OR($I79="",$N79=""),"",'Units of measurement'!$A$2),"")</f>
        <v>/container</v>
      </c>
      <c r="GR79" s="253"/>
      <c r="GS79" s="253"/>
      <c r="GT79" s="31">
        <v>44652</v>
      </c>
      <c r="GU79" s="261"/>
      <c r="GV79" s="261"/>
      <c r="GW79" s="32">
        <v>44742</v>
      </c>
      <c r="GX79" s="11" t="str">
        <f t="shared" si="258"/>
        <v>✓</v>
      </c>
      <c r="GY79" s="238" cm="1">
        <f t="array" ref="GY79">IF(OR($I79="",$N79="")," ",_xlfn.IFS($DW79=""," ",$DV79=""," ",HE79=""," ",HE79=" "," ",AND($DW79&lt;&gt;"",$DW79&lt;&gt;" ",$DV79&lt;&gt;"",$DV79&lt;&gt;" ",HE79&lt;&gt;"",HE79&lt;&gt;" "),IF($DW79=$DV79,HE79,HE79/VLOOKUP(_xlfn.CONCAT($DW79,"/",$DV79),Currencies!$C$73:$D$955,2,FALSE))))</f>
        <v>178.71503887052097</v>
      </c>
      <c r="GZ79" s="262"/>
      <c r="HA79" s="262"/>
      <c r="HB79" s="15" t="s">
        <v>3028</v>
      </c>
      <c r="HC79" s="15"/>
      <c r="HD79" s="15"/>
      <c r="HE79" s="8">
        <v>200</v>
      </c>
      <c r="HF79" s="255"/>
      <c r="HG79" s="255"/>
      <c r="HH79" s="25" t="str">
        <f>IFERROR(IF(OR($I79="",$N79=""),"",'Units of measurement'!$A$2),"")</f>
        <v>/container</v>
      </c>
      <c r="HI79" s="253"/>
      <c r="HJ79" s="253"/>
      <c r="HK79" s="31">
        <f t="shared" si="259"/>
        <v>44652</v>
      </c>
      <c r="HL79" s="261"/>
      <c r="HM79" s="261"/>
      <c r="HN79" s="32">
        <f t="shared" si="260"/>
        <v>44742</v>
      </c>
      <c r="HO79" s="11" t="str">
        <f t="shared" si="261"/>
        <v>✓</v>
      </c>
      <c r="HP79" s="238" t="str" cm="1">
        <f t="array" ref="HP79">IF(OR($I79="",$N79="")," ",_xlfn.IFS($DW79=""," ",$DV79=""," ",HV79=""," ",HV79=" "," ",AND($DW79&lt;&gt;"",$DW79&lt;&gt;" ",$DV79&lt;&gt;"",$DV79&lt;&gt;" ",HV79&lt;&gt;"",HV79&lt;&gt;" "),IF($DW79=$DV79,HV79,HV79/VLOOKUP(_xlfn.CONCAT($DW79,"/",$DV79),Currencies!$C$73:$D$955,2,FALSE))))</f>
        <v xml:space="preserve"> </v>
      </c>
      <c r="HQ79" s="262"/>
      <c r="HR79" s="262"/>
      <c r="HS79" s="15" t="s">
        <v>2552</v>
      </c>
      <c r="HT79" s="15"/>
      <c r="HU79" s="15"/>
      <c r="HV79" s="8" t="s">
        <v>98</v>
      </c>
      <c r="HW79" s="255"/>
      <c r="HX79" s="255"/>
      <c r="HY79" s="25" t="str">
        <f>IFERROR(IF(OR($I79="",$N79=""),"",'Units of measurement'!$A$2),"")</f>
        <v>/container</v>
      </c>
      <c r="HZ79" s="253"/>
      <c r="IA79" s="253"/>
      <c r="IB79" s="31">
        <f t="shared" si="262"/>
        <v>44652</v>
      </c>
      <c r="IC79" s="261"/>
      <c r="ID79" s="261"/>
      <c r="IE79" s="32">
        <f t="shared" si="263"/>
        <v>44742</v>
      </c>
      <c r="IF79" s="9" t="str">
        <f t="shared" si="264"/>
        <v/>
      </c>
      <c r="IG79" s="252"/>
      <c r="IH79" s="252"/>
      <c r="II79" s="8" t="s">
        <v>98</v>
      </c>
      <c r="IJ79" s="256"/>
      <c r="IK79" s="256"/>
      <c r="IL79" s="164"/>
      <c r="IM79" s="257"/>
      <c r="IN79" s="257"/>
      <c r="IO79" s="17"/>
      <c r="IP79" s="9" t="str">
        <f t="shared" si="265"/>
        <v/>
      </c>
      <c r="IQ79" s="252"/>
      <c r="IR79" s="252"/>
      <c r="IS79" s="8" t="s">
        <v>98</v>
      </c>
      <c r="IT79" s="256"/>
      <c r="IU79" s="256"/>
      <c r="IV79" s="164"/>
      <c r="IW79" s="257"/>
      <c r="IX79" s="257"/>
      <c r="IY79" s="19"/>
      <c r="IZ79" s="201" t="s">
        <v>563</v>
      </c>
      <c r="JA79" s="239" t="s">
        <v>99</v>
      </c>
      <c r="JB79" s="9" t="str">
        <f t="shared" si="266"/>
        <v>⚠</v>
      </c>
      <c r="JC79" s="238" t="str" cm="1">
        <f t="array" ref="JC79">IF(OR($I79="",$N79="")," ",_xlfn.IFS($JA79=""," ",$IZ79=""," ",JF79=""," ",JF79=" "," ",AND($JA79&lt;&gt;"",$JA79&lt;&gt;" ",$IZ79&lt;&gt;"",$IZ79&lt;&gt;" ",JF79&lt;&gt;"",JF79&lt;&gt;" "),IF($JA79=$IZ79,JF79,JF79/VLOOKUP(_xlfn.CONCAT($JA79,"/",$IZ79),Currencies!$C$73:$D$955,2,FALSE))))</f>
        <v xml:space="preserve"> </v>
      </c>
      <c r="JD79" s="238"/>
      <c r="JE79" s="238"/>
      <c r="JF79" s="8" t="s">
        <v>98</v>
      </c>
      <c r="JG79" s="25" t="str">
        <f>IFERROR(IF(OR($I79="",$N79=""),"",'Units of measurement'!$A$2),"")</f>
        <v>/container</v>
      </c>
      <c r="JH79" s="9" t="s">
        <v>2517</v>
      </c>
      <c r="JI79" s="238" t="str" cm="1">
        <f t="array" ref="JI79">IF(OR($I79="",$N79="")," ",_xlfn.IFS($JA79=""," ",$IZ79=""," ",JL79=""," ",JL79=" "," ",AND($JA79&lt;&gt;"",$JA79&lt;&gt;" ",$IZ79&lt;&gt;"",$IZ79&lt;&gt;" ",JL79&lt;&gt;"",JL79&lt;&gt;" "),IF($JA79=$IZ79,JL79,JL79/VLOOKUP(_xlfn.CONCAT($JA79,"/",$IZ79),Currencies!$C$73:$D$955,2,FALSE))))</f>
        <v xml:space="preserve"> </v>
      </c>
      <c r="JJ79" s="238"/>
      <c r="JK79" s="238"/>
      <c r="JL79" s="372" t="s">
        <v>98</v>
      </c>
      <c r="JM79" s="25" t="str">
        <f>IFERROR(IF(OR($I79="",$N79=""),"",'Units of measurement'!$A$2),"")</f>
        <v>/container</v>
      </c>
      <c r="JN79" s="9" t="s">
        <v>2517</v>
      </c>
      <c r="JO79" s="238" t="str" cm="1">
        <f t="array" ref="JO79">IF(OR($I79="",$N79="")," ",_xlfn.IFS($JA79=""," ",$IZ79=""," ",JR79=""," ",JR79=" "," ",AND($JA79&lt;&gt;"",$JA79&lt;&gt;" ",$IZ79&lt;&gt;"",$IZ79&lt;&gt;" ",JR79&lt;&gt;"",JR79&lt;&gt;" "),IF($JA79=$IZ79,JR79,JR79/VLOOKUP(_xlfn.CONCAT($JA79,"/",$IZ79),Currencies!$C$73:$D$955,2,FALSE))))</f>
        <v xml:space="preserve"> </v>
      </c>
      <c r="JP79" s="238"/>
      <c r="JQ79" s="238"/>
      <c r="JR79" s="372" t="s">
        <v>98</v>
      </c>
      <c r="JS79" s="25" t="str">
        <f>IFERROR(IF(OR($I79="",$N79=""),"",'Units of measurement'!$A$2),"")</f>
        <v>/container</v>
      </c>
      <c r="JT79" s="9" t="s">
        <v>2517</v>
      </c>
      <c r="JU79" s="238" t="str" cm="1">
        <f t="array" ref="JU79">IF(OR($I79="",$N79="")," ",_xlfn.IFS($JA79=""," ",$IZ79=""," ",JX79=""," ",JX79=" "," ",AND($JA79&lt;&gt;"",$JA79&lt;&gt;" ",$IZ79&lt;&gt;"",$IZ79&lt;&gt;" ",JX79&lt;&gt;"",JX79&lt;&gt;" "),IF($JA79=$IZ79,JX79,JX79/VLOOKUP(_xlfn.CONCAT($JA79,"/",$IZ79),Currencies!$C$73:$D$955,2,FALSE))))</f>
        <v xml:space="preserve"> </v>
      </c>
      <c r="JV79" s="238"/>
      <c r="JW79" s="238"/>
      <c r="JX79" s="372" t="s">
        <v>98</v>
      </c>
      <c r="JY79" s="25" t="str">
        <f>IFERROR(IF(OR($I79="",$N79=""),"",'Units of measurement'!$A$2),"")</f>
        <v>/container</v>
      </c>
      <c r="JZ79" s="9" t="s">
        <v>2517</v>
      </c>
      <c r="KA79" s="238" t="str" cm="1">
        <f t="array" ref="KA79">IF(OR($I79="",$N79="")," ",_xlfn.IFS($JA79=""," ",$IZ79=""," ",KD79=""," ",KD79=" "," ",AND($JA79&lt;&gt;"",$JA79&lt;&gt;" ",$IZ79&lt;&gt;"",$IZ79&lt;&gt;" ",KD79&lt;&gt;"",KD79&lt;&gt;" "),IF($JA79=$IZ79,KD79,KD79/VLOOKUP(_xlfn.CONCAT($JA79,"/",$IZ79),Currencies!$C$73:$D$955,2,FALSE))))</f>
        <v xml:space="preserve"> </v>
      </c>
      <c r="KB79" s="238"/>
      <c r="KC79" s="238"/>
      <c r="KD79" s="372" t="s">
        <v>98</v>
      </c>
      <c r="KE79" s="25" t="str">
        <f>IFERROR(IF(OR($I79="",$N79=""),"",'Units of measurement'!$A$2),"")</f>
        <v>/container</v>
      </c>
      <c r="KF79" s="11" t="s">
        <v>2517</v>
      </c>
      <c r="KG79" s="254"/>
      <c r="KH79" s="254"/>
      <c r="KI79" s="378" t="s">
        <v>98</v>
      </c>
      <c r="KJ79" s="9" t="str">
        <f t="shared" si="267"/>
        <v/>
      </c>
      <c r="KK79" s="252"/>
      <c r="KL79" s="252"/>
      <c r="KM79" s="8" t="s">
        <v>98</v>
      </c>
      <c r="KN79" s="256"/>
      <c r="KO79" s="256"/>
      <c r="KP79" s="164"/>
      <c r="KQ79" s="257"/>
      <c r="KR79" s="257"/>
      <c r="KS79" s="17"/>
      <c r="KT79" s="9" t="str">
        <f t="shared" si="268"/>
        <v/>
      </c>
      <c r="KU79" s="252"/>
      <c r="KV79" s="252"/>
      <c r="KW79" s="8" t="s">
        <v>98</v>
      </c>
      <c r="KX79" s="256"/>
      <c r="KY79" s="256"/>
      <c r="KZ79" s="164"/>
      <c r="LA79" s="257"/>
      <c r="LB79" s="257"/>
      <c r="LC79" s="19"/>
      <c r="LD79" s="201" t="s">
        <v>563</v>
      </c>
      <c r="LE79" s="239" t="s">
        <v>99</v>
      </c>
      <c r="LF79" s="9" t="s">
        <v>2517</v>
      </c>
      <c r="LG79" s="238" t="str" cm="1">
        <f t="array" ref="LG79">IF(OR($I79="",$N79="")," ",_xlfn.IFS($AH79=""," ",$AG79=""," ",LL79=""," ",LL79=" "," ",AND($AH79&lt;&gt;"",$AH79&lt;&gt;" ",$AG79&lt;&gt;"",$AG79&lt;&gt;" ",LL79&lt;&gt;"",LL79&lt;&gt;" "),IF($AH79=$AG79,SUM(LL79,IF(OR(LK79="",LK79=" ",LJ79="Included"),0,LK79)),SUM(LL79,IF(OR(LK79="",LK79=" ",LJ79="Included"),0,LK79))/VLOOKUP(_xlfn.CONCAT($AH79,"/",$AG79),Currencies!$C$73:$D$955,2,FALSE))))</f>
        <v xml:space="preserve"> </v>
      </c>
      <c r="LH79" s="238"/>
      <c r="LI79" s="262"/>
      <c r="LJ79" s="379"/>
      <c r="LK79" s="333" t="s">
        <v>98</v>
      </c>
      <c r="LL79" s="380" t="s">
        <v>98</v>
      </c>
      <c r="LM79" s="25" t="str">
        <f>IFERROR(IF(OR($I79="",$N79=""),"",'Units of measurement'!$A$2),"")</f>
        <v>/container</v>
      </c>
      <c r="LN79" s="253"/>
      <c r="LO79" s="253"/>
      <c r="LP79" s="376"/>
      <c r="LQ79" s="170"/>
      <c r="LR79" s="170"/>
      <c r="LS79" s="381" t="s">
        <v>98</v>
      </c>
    </row>
    <row r="80" spans="1:331" ht="15" customHeight="1" x14ac:dyDescent="0.2">
      <c r="A80" s="46">
        <v>451</v>
      </c>
      <c r="B80" s="250">
        <f>ROW()</f>
        <v>80</v>
      </c>
      <c r="C80" s="41" t="s">
        <v>2545</v>
      </c>
      <c r="D80" s="41" t="s">
        <v>2545</v>
      </c>
      <c r="E80" s="41" t="s">
        <v>2535</v>
      </c>
      <c r="F80" s="55" t="s">
        <v>2287</v>
      </c>
      <c r="G80" s="42" t="s">
        <v>2510</v>
      </c>
      <c r="H80" s="43" t="s">
        <v>2514</v>
      </c>
      <c r="I80" s="353" t="s">
        <v>594</v>
      </c>
      <c r="J80" s="357" t="s">
        <v>2495</v>
      </c>
      <c r="K80" s="47" t="s">
        <v>2301</v>
      </c>
      <c r="L80" s="48" t="s">
        <v>2329</v>
      </c>
      <c r="M80" s="49" t="s">
        <v>172</v>
      </c>
      <c r="N80" s="356" t="s">
        <v>1192</v>
      </c>
      <c r="O80" s="357" t="s">
        <v>3022</v>
      </c>
      <c r="P80" s="47" t="s">
        <v>2383</v>
      </c>
      <c r="Q80" s="48" t="s">
        <v>2433</v>
      </c>
      <c r="R80" s="51" t="s">
        <v>2206</v>
      </c>
      <c r="S80" s="52">
        <v>15</v>
      </c>
      <c r="T80" s="53">
        <f>IFERROR(IF(OR(R80="",S80=""),"",('FCL (No min.)'!S80*VLOOKUP('FCL (No min.)'!R80,containertype_table[#All],2,FALSE))),"")</f>
        <v>30</v>
      </c>
      <c r="U80" s="56">
        <v>22000</v>
      </c>
      <c r="V80" s="55" t="s">
        <v>2497</v>
      </c>
      <c r="W80" s="248" t="s">
        <v>104</v>
      </c>
      <c r="X80" s="337" t="s">
        <v>104</v>
      </c>
      <c r="Y80" s="248"/>
      <c r="Z80" s="248"/>
      <c r="AA80" s="248"/>
      <c r="AB80" s="248"/>
      <c r="AC80" s="248"/>
      <c r="AD80" s="248"/>
      <c r="AE80" s="248"/>
      <c r="AF80" s="248"/>
      <c r="AG80" s="201" t="s">
        <v>99</v>
      </c>
      <c r="AH80" s="239" t="s">
        <v>99</v>
      </c>
      <c r="AI80" s="9" t="str">
        <f t="shared" si="234"/>
        <v>✓</v>
      </c>
      <c r="AJ80" s="238" cm="1">
        <f t="array" ref="AJ80">IF(OR($I80="",$N80="")," ",_xlfn.IFS($AH80=""," ",$AG80=""," ",AO80=""," ",AO80=" "," ",AND($AH80&lt;&gt;"",$AH80&lt;&gt;" ",$AG80&lt;&gt;"",$AG80&lt;&gt;" ",AO80&lt;&gt;"",AO80&lt;&gt;" "),IF($AH80=$AG80,SUM(AO80,IF(OR(AN80="",AN80=" ",AM80="Included"),0,AN80)),VLOOKUP(_xlfn.CONCAT($AG80,"/",$AH80),Currencies!$C$73:$D$955,2,FALSE)*SUM(AO80,IF(OR(AN80="",AN80=" ",AM80="Included"),0,AN80)))))</f>
        <v>1000</v>
      </c>
      <c r="AK80" s="238"/>
      <c r="AL80" s="262"/>
      <c r="AM80" s="331" t="s">
        <v>2552</v>
      </c>
      <c r="AN80" s="333" t="s">
        <v>98</v>
      </c>
      <c r="AO80" s="332">
        <v>1000</v>
      </c>
      <c r="AP80" s="25" t="str">
        <f>IFERROR(IF(OR($I80="",$N80=""),"",'Units of measurement'!$A$2),"")</f>
        <v>/container</v>
      </c>
      <c r="AQ80" s="253"/>
      <c r="AR80" s="253"/>
      <c r="AS80" s="17" t="s">
        <v>1267</v>
      </c>
      <c r="AT80" s="170"/>
      <c r="AU80" s="170"/>
      <c r="AV80" s="170">
        <v>2</v>
      </c>
      <c r="AW80" s="201" t="s">
        <v>99</v>
      </c>
      <c r="AX80" s="239" t="s">
        <v>99</v>
      </c>
      <c r="AY80" s="9" t="str">
        <f t="shared" si="235"/>
        <v>✓</v>
      </c>
      <c r="AZ80" s="238" cm="1">
        <f t="array" ref="AZ80">IF(OR($I80="",$N80="")," ",_xlfn.IFS($AX80=""," ",$AW80=""," ",BC80=""," ",BC80=" "," ",AND($AX80&lt;&gt;"",$AX80&lt;&gt;" ",$AW80&lt;&gt;"",$AW80&lt;&gt;" ",BC80&lt;&gt;"",BC80&lt;&gt;" "),IF($AX80=$AW80,BC80,BC80/VLOOKUP(_xlfn.CONCAT($AX80,"/",$AW80),Currencies!$C$73:$D$955,2,FALSE))))</f>
        <v>500</v>
      </c>
      <c r="BA80" s="238"/>
      <c r="BB80" s="238"/>
      <c r="BC80" s="8">
        <v>500</v>
      </c>
      <c r="BD80" s="25" t="str">
        <f>IFERROR(IF(OR($I80="",$N80=""),"",'Units of measurement'!$A$2),"")</f>
        <v>/container</v>
      </c>
      <c r="BE80" s="9" t="str">
        <f t="shared" si="236"/>
        <v>✓</v>
      </c>
      <c r="BF80" s="238" cm="1">
        <f t="array" ref="BF80">IF(OR($I80="",$N80="")," ",_xlfn.IFS($AX80=""," ",$AW80=""," ",BI80=""," ",BI80=" "," ",AND($AX80&lt;&gt;"",$AX80&lt;&gt;" ",$AW80&lt;&gt;"",$AW80&lt;&gt;" ",BI80&lt;&gt;"",BI80&lt;&gt;" "),IF($AX80=$AW80,BI80,BI80/VLOOKUP(_xlfn.CONCAT($AX80,"/",$AW80),Currencies!$C$73:$D$955,2,FALSE))))</f>
        <v>100</v>
      </c>
      <c r="BG80" s="238"/>
      <c r="BH80" s="238"/>
      <c r="BI80" s="8">
        <v>100</v>
      </c>
      <c r="BJ80" s="25" t="str">
        <f>IFERROR(IF(OR($I80="",$N80=""),"",'Units of measurement'!$A$2),"")</f>
        <v>/container</v>
      </c>
      <c r="BK80" s="9" t="str">
        <f t="shared" si="237"/>
        <v>✓</v>
      </c>
      <c r="BL80" s="238" cm="1">
        <f t="array" ref="BL80">IF(OR($I80="",$N80="")," ",_xlfn.IFS($AX80=""," ",$AW80=""," ",BO80=""," ",BO80=" "," ",AND($AX80&lt;&gt;"",$AX80&lt;&gt;" ",$AW80&lt;&gt;"",$AW80&lt;&gt;" ",BO80&lt;&gt;"",BO80&lt;&gt;" "),IF($AX80=$AW80,BO80,BO80/VLOOKUP(_xlfn.CONCAT($AX80,"/",$AW80),Currencies!$C$73:$D$955,2,FALSE))))</f>
        <v>25</v>
      </c>
      <c r="BM80" s="238"/>
      <c r="BN80" s="238"/>
      <c r="BO80" s="8">
        <v>25</v>
      </c>
      <c r="BP80" s="25" t="str">
        <f>IFERROR(IF(OR($I80="",$N80=""),"",'Units of measurement'!$A$2),"")</f>
        <v>/container</v>
      </c>
      <c r="BQ80" s="9" t="str">
        <f t="shared" si="238"/>
        <v>✓</v>
      </c>
      <c r="BR80" s="238" cm="1">
        <f t="array" ref="BR80">IF(OR($I80="",$N80="")," ",_xlfn.IFS($AX80=""," ",$AW80=""," ",BU80=""," ",BU80=" "," ",AND($AX80&lt;&gt;"",$AX80&lt;&gt;" ",$AW80&lt;&gt;"",$AW80&lt;&gt;" ",BU80&lt;&gt;"",BU80&lt;&gt;" "),IF($AX80=$AW80,BU80,BU80/VLOOKUP(_xlfn.CONCAT($AX80,"/",$AW80),Currencies!$C$73:$D$955,2,FALSE))))</f>
        <v>150</v>
      </c>
      <c r="BS80" s="238"/>
      <c r="BT80" s="238"/>
      <c r="BU80" s="8">
        <v>150</v>
      </c>
      <c r="BV80" s="25" t="str">
        <f>IFERROR(IF(OR($I80="",$N80=""),"",'Units of measurement'!$A$2),"")</f>
        <v>/container</v>
      </c>
      <c r="BW80" s="9" t="str">
        <f t="shared" si="239"/>
        <v>✓</v>
      </c>
      <c r="BX80" s="238" cm="1">
        <f t="array" ref="BX80">IF(OR($I80="",$N80="")," ",_xlfn.IFS($AX80=""," ",$AW80=""," ",CA80=""," ",CA80=" "," ",AND($AX80&lt;&gt;"",$AX80&lt;&gt;" ",$AW80&lt;&gt;"",$AW80&lt;&gt;" ",CA80&lt;&gt;"",CA80&lt;&gt;" "),IF($AX80=$AW80,CA80,CA80/VLOOKUP(_xlfn.CONCAT($AX80,"/",$AW80),Currencies!$C$73:$D$955,2,FALSE))))</f>
        <v>100</v>
      </c>
      <c r="BY80" s="238"/>
      <c r="BZ80" s="238"/>
      <c r="CA80" s="8">
        <v>100</v>
      </c>
      <c r="CB80" s="25" t="str">
        <f>IFERROR(IF(OR($I80="",$N80=""),"",'Units of measurement'!$A$2),"")</f>
        <v>/container</v>
      </c>
      <c r="CC80" s="9" t="str">
        <f t="shared" si="240"/>
        <v>✓</v>
      </c>
      <c r="CD80" s="238" cm="1">
        <f t="array" ref="CD80">IF(OR($I80="",$N80="")," ",_xlfn.IFS($AX80=""," ",$AW80=""," ",CG80=""," ",CG80=" "," ",AND($AX80&lt;&gt;"",$AX80&lt;&gt;" ",$AW80&lt;&gt;"",$AW80&lt;&gt;" ",CG80&lt;&gt;"",CG80&lt;&gt;" "),IF($AX80=$AW80,CG80,CG80/VLOOKUP(_xlfn.CONCAT($AX80,"/",$AW80),Currencies!$C$73:$D$955,2,FALSE))))</f>
        <v>35</v>
      </c>
      <c r="CE80" s="238"/>
      <c r="CF80" s="238"/>
      <c r="CG80" s="8">
        <v>35</v>
      </c>
      <c r="CH80" s="25" t="str">
        <f>IFERROR(IF(OR($I80="",$N80=""),"",'Units of measurement'!$A$2),"")</f>
        <v>/container</v>
      </c>
      <c r="CI80" s="9" t="str">
        <f t="shared" si="241"/>
        <v>✓</v>
      </c>
      <c r="CJ80" s="238" cm="1">
        <f t="array" ref="CJ80">IF(OR($I80="",$N80="")," ",_xlfn.IFS($AX80=""," ",$AW80=""," ",CM80=""," ",CM80=" "," ",AND($AX80&lt;&gt;"",$AX80&lt;&gt;" ",$AW80&lt;&gt;"",$AW80&lt;&gt;" ",CM80&lt;&gt;"",CM80&lt;&gt;" "),IF($AX80=$AW80,CM80,CM80/VLOOKUP(_xlfn.CONCAT($AX80,"/",$AW80),Currencies!$C$73:$D$955,2,FALSE))))</f>
        <v>300</v>
      </c>
      <c r="CK80" s="238"/>
      <c r="CL80" s="238"/>
      <c r="CM80" s="8">
        <v>300</v>
      </c>
      <c r="CN80" s="25" t="str">
        <f>IFERROR(IF(OR($I80="",$N80=""),"",'Units of measurement'!$A$2),"")</f>
        <v>/container</v>
      </c>
      <c r="CO80" s="253"/>
      <c r="CP80" s="253"/>
      <c r="CQ80" s="194"/>
      <c r="CR80" s="9" t="str">
        <f t="shared" si="242"/>
        <v>✓</v>
      </c>
      <c r="CS80" s="238" cm="1">
        <f t="array" ref="CS80">IF(OR($I80="",$N80="")," ",_xlfn.IFS($AX80=""," ",$AW80=""," ",CV80=""," ",CV80=" "," ",AND($AX80&lt;&gt;"",$AX80&lt;&gt;" ",$AW80&lt;&gt;"",$AW80&lt;&gt;" ",CV80&lt;&gt;"",CV80&lt;&gt;" "),IF($AX80=$AW80,CV80,CV80/VLOOKUP(_xlfn.CONCAT($AX80,"/",$AW80),Currencies!$C$73:$D$955,2,FALSE))))</f>
        <v>150</v>
      </c>
      <c r="CT80" s="238"/>
      <c r="CU80" s="238"/>
      <c r="CV80" s="8">
        <v>150</v>
      </c>
      <c r="CW80" s="25" t="str">
        <f>IFERROR(IF(OR($I80="",$N80=""),"",'Units of measurement'!$A$2),"")</f>
        <v>/container</v>
      </c>
      <c r="CX80" s="11" t="str">
        <f t="shared" si="243"/>
        <v>✓</v>
      </c>
      <c r="CY80" s="254"/>
      <c r="CZ80" s="254"/>
      <c r="DA80" s="10">
        <v>5</v>
      </c>
      <c r="DB80" s="9" t="str">
        <f t="shared" si="244"/>
        <v/>
      </c>
      <c r="DC80" s="252"/>
      <c r="DD80" s="252"/>
      <c r="DE80" s="8" t="s">
        <v>98</v>
      </c>
      <c r="DF80" s="256"/>
      <c r="DG80" s="256"/>
      <c r="DH80" s="164"/>
      <c r="DI80" s="257"/>
      <c r="DJ80" s="257"/>
      <c r="DK80" s="17"/>
      <c r="DL80" s="9" t="str">
        <f t="shared" si="245"/>
        <v/>
      </c>
      <c r="DM80" s="252"/>
      <c r="DN80" s="252"/>
      <c r="DO80" s="8" t="s">
        <v>98</v>
      </c>
      <c r="DP80" s="256"/>
      <c r="DQ80" s="256"/>
      <c r="DR80" s="164"/>
      <c r="DS80" s="257"/>
      <c r="DT80" s="257"/>
      <c r="DU80" s="17"/>
      <c r="DV80" s="201" t="str">
        <f t="shared" si="246"/>
        <v>USD</v>
      </c>
      <c r="DW80" s="239" t="s">
        <v>99</v>
      </c>
      <c r="DX80" s="11" t="str">
        <f t="shared" si="247"/>
        <v>✓</v>
      </c>
      <c r="DY80" s="254"/>
      <c r="DZ80" s="254"/>
      <c r="EA80" s="15" t="s">
        <v>3028</v>
      </c>
      <c r="EB80" s="11" t="str">
        <f t="shared" si="248"/>
        <v>✓</v>
      </c>
      <c r="EC80" s="254"/>
      <c r="ED80" s="254"/>
      <c r="EE80" s="16" t="s">
        <v>3028</v>
      </c>
      <c r="EF80" s="9" t="str">
        <f t="shared" si="249"/>
        <v>✓</v>
      </c>
      <c r="EG80" s="252"/>
      <c r="EH80" s="252"/>
      <c r="EI80" s="33" t="s">
        <v>3032</v>
      </c>
      <c r="EJ80" s="33"/>
      <c r="EK80" s="33"/>
      <c r="EL80" s="33"/>
      <c r="EM80" s="14"/>
      <c r="EN80" s="14"/>
      <c r="EO80" s="35"/>
      <c r="EP80" s="11" t="str">
        <f t="shared" si="250"/>
        <v>!</v>
      </c>
      <c r="EQ80" s="254"/>
      <c r="ER80" s="254"/>
      <c r="ES80" s="12">
        <v>26</v>
      </c>
      <c r="ET80" s="199">
        <v>18</v>
      </c>
      <c r="EU80" s="9" t="str">
        <f t="shared" si="251"/>
        <v>✓</v>
      </c>
      <c r="EV80" s="259"/>
      <c r="EW80" s="259"/>
      <c r="EX80" s="166">
        <v>1</v>
      </c>
      <c r="EY80" s="9" t="str">
        <f t="shared" si="252"/>
        <v>✓</v>
      </c>
      <c r="EZ80" s="254"/>
      <c r="FA80" s="254"/>
      <c r="FB80" s="23" t="s">
        <v>2504</v>
      </c>
      <c r="FC80" s="260"/>
      <c r="FD80" s="260"/>
      <c r="FE80" s="29"/>
      <c r="FF80" s="29"/>
      <c r="FG80" s="29"/>
      <c r="FH80" s="29"/>
      <c r="FI80" s="200" t="s">
        <v>2504</v>
      </c>
      <c r="FJ80" s="9" t="str">
        <f t="shared" si="253"/>
        <v>✓</v>
      </c>
      <c r="FK80" s="259"/>
      <c r="FL80" s="259"/>
      <c r="FM80" s="12">
        <v>4</v>
      </c>
      <c r="FN80" s="26" t="s">
        <v>98</v>
      </c>
      <c r="FO80" s="28" t="s">
        <v>98</v>
      </c>
      <c r="FP80" s="339" t="s">
        <v>98</v>
      </c>
      <c r="FQ80" s="339" t="s">
        <v>98</v>
      </c>
      <c r="FR80" s="9" t="str">
        <f t="shared" si="254"/>
        <v>✓</v>
      </c>
      <c r="FS80" s="238" cm="1">
        <f t="array" ref="FS80">IF(OR($I80="",$N80="")," ",_xlfn.IFS($DW80=""," ",$DV80=""," ",FV80=""," ",FV80=" "," ",AND($DW80&lt;&gt;"",$DW80&lt;&gt;" ",$DV80&lt;&gt;"",$DV80&lt;&gt;" ",FV80&lt;&gt;"",FV80&lt;&gt;" "),IF($DW80=$DV80,FV80,FV80/VLOOKUP(_xlfn.CONCAT($DW80,"/",$DV80),Currencies!$C$73:$D$955,2,FALSE))))</f>
        <v>223.39379858815118</v>
      </c>
      <c r="FT80" s="238"/>
      <c r="FU80" s="238"/>
      <c r="FV80" s="8">
        <v>250</v>
      </c>
      <c r="FW80" s="25" t="s">
        <v>2549</v>
      </c>
      <c r="FX80" s="9" t="str">
        <f t="shared" si="255"/>
        <v>⚠</v>
      </c>
      <c r="FY80" s="259"/>
      <c r="FZ80" s="259"/>
      <c r="GA80" s="12" t="s">
        <v>98</v>
      </c>
      <c r="GB80" s="26" t="s">
        <v>98</v>
      </c>
      <c r="GC80" s="28" t="s">
        <v>98</v>
      </c>
      <c r="GD80" s="339" t="s">
        <v>98</v>
      </c>
      <c r="GE80" s="339" t="s">
        <v>98</v>
      </c>
      <c r="GF80" s="9" t="str">
        <f t="shared" si="256"/>
        <v>⚠</v>
      </c>
      <c r="GG80" s="238" t="str" cm="1">
        <f t="array" ref="GG80">IF(OR($I80="",$N80="")," ",_xlfn.IFS($DW80=""," ",$DV80=""," ",GJ80=""," ",GJ80=" "," ",AND($DW80&lt;&gt;"",$DW80&lt;&gt;" ",$DV80&lt;&gt;"",$DV80&lt;&gt;" ",GJ80&lt;&gt;"",GJ80&lt;&gt;" "),IF($DW80=$DV80,GJ80,GJ80/VLOOKUP(_xlfn.CONCAT($DW80,"/",$DV80),Currencies!$C$73:$D$955,2,FALSE))))</f>
        <v xml:space="preserve"> </v>
      </c>
      <c r="GH80" s="238"/>
      <c r="GI80" s="238"/>
      <c r="GJ80" s="8" t="s">
        <v>98</v>
      </c>
      <c r="GK80" s="25" t="s">
        <v>2549</v>
      </c>
      <c r="GL80" s="11" t="str">
        <f t="shared" si="257"/>
        <v>✓</v>
      </c>
      <c r="GM80" s="238" cm="1">
        <f t="array" ref="GM80">IF(OR($I80="",$N80="")," ",_xlfn.IFS($DW80=""," ",$DV80=""," ",GP80=""," ",GP80=" "," ",AND($DW80&lt;&gt;"",$DW80&lt;&gt;" ",$DV80&lt;&gt;"",$DV80&lt;&gt;" ",GP80&lt;&gt;"",GP80&lt;&gt;" "),IF($DW80=$DV80,GP80,GP80/VLOOKUP(_xlfn.CONCAT($DW80,"/",$DV80),Currencies!$C$73:$D$955,2,FALSE))))</f>
        <v>9114.4669823965687</v>
      </c>
      <c r="GN80" s="238"/>
      <c r="GO80" s="238"/>
      <c r="GP80" s="8">
        <v>10200</v>
      </c>
      <c r="GQ80" s="25" t="str">
        <f>IFERROR(IF(OR($I80="",$N80=""),"",'Units of measurement'!$A$2),"")</f>
        <v>/container</v>
      </c>
      <c r="GR80" s="253"/>
      <c r="GS80" s="253"/>
      <c r="GT80" s="31">
        <v>44652</v>
      </c>
      <c r="GU80" s="261"/>
      <c r="GV80" s="261"/>
      <c r="GW80" s="32">
        <v>44742</v>
      </c>
      <c r="GX80" s="11" t="str">
        <f t="shared" si="258"/>
        <v>✓</v>
      </c>
      <c r="GY80" s="238" cm="1">
        <f t="array" ref="GY80">IF(OR($I80="",$N80="")," ",_xlfn.IFS($DW80=""," ",$DV80=""," ",HE80=""," ",HE80=" "," ",AND($DW80&lt;&gt;"",$DW80&lt;&gt;" ",$DV80&lt;&gt;"",$DV80&lt;&gt;" ",HE80&lt;&gt;"",HE80&lt;&gt;" "),IF($DW80=$DV80,HE80,HE80/VLOOKUP(_xlfn.CONCAT($DW80,"/",$DV80),Currencies!$C$73:$D$955,2,FALSE))))</f>
        <v>1787.1503887052095</v>
      </c>
      <c r="GZ80" s="262"/>
      <c r="HA80" s="262"/>
      <c r="HB80" s="15" t="s">
        <v>3028</v>
      </c>
      <c r="HC80" s="15"/>
      <c r="HD80" s="15"/>
      <c r="HE80" s="8">
        <v>2000</v>
      </c>
      <c r="HF80" s="255"/>
      <c r="HG80" s="255"/>
      <c r="HH80" s="25" t="str">
        <f>IFERROR(IF(OR($I80="",$N80=""),"",'Units of measurement'!$A$2),"")</f>
        <v>/container</v>
      </c>
      <c r="HI80" s="253"/>
      <c r="HJ80" s="253"/>
      <c r="HK80" s="31">
        <f t="shared" si="259"/>
        <v>44652</v>
      </c>
      <c r="HL80" s="261"/>
      <c r="HM80" s="261"/>
      <c r="HN80" s="32">
        <f t="shared" si="260"/>
        <v>44742</v>
      </c>
      <c r="HO80" s="11" t="str">
        <f t="shared" si="261"/>
        <v>✓</v>
      </c>
      <c r="HP80" s="238" t="str" cm="1">
        <f t="array" ref="HP80">IF(OR($I80="",$N80="")," ",_xlfn.IFS($DW80=""," ",$DV80=""," ",HV80=""," ",HV80=" "," ",AND($DW80&lt;&gt;"",$DW80&lt;&gt;" ",$DV80&lt;&gt;"",$DV80&lt;&gt;" ",HV80&lt;&gt;"",HV80&lt;&gt;" "),IF($DW80=$DV80,HV80,HV80/VLOOKUP(_xlfn.CONCAT($DW80,"/",$DV80),Currencies!$C$73:$D$955,2,FALSE))))</f>
        <v xml:space="preserve"> </v>
      </c>
      <c r="HQ80" s="262"/>
      <c r="HR80" s="262"/>
      <c r="HS80" s="15" t="s">
        <v>2552</v>
      </c>
      <c r="HT80" s="15"/>
      <c r="HU80" s="15"/>
      <c r="HV80" s="8" t="s">
        <v>98</v>
      </c>
      <c r="HW80" s="255"/>
      <c r="HX80" s="255"/>
      <c r="HY80" s="25" t="str">
        <f>IFERROR(IF(OR($I80="",$N80=""),"",'Units of measurement'!$A$2),"")</f>
        <v>/container</v>
      </c>
      <c r="HZ80" s="253"/>
      <c r="IA80" s="253"/>
      <c r="IB80" s="31">
        <f t="shared" si="262"/>
        <v>44652</v>
      </c>
      <c r="IC80" s="261"/>
      <c r="ID80" s="261"/>
      <c r="IE80" s="32">
        <f t="shared" si="263"/>
        <v>44742</v>
      </c>
      <c r="IF80" s="9" t="str">
        <f t="shared" si="264"/>
        <v/>
      </c>
      <c r="IG80" s="252"/>
      <c r="IH80" s="252"/>
      <c r="II80" s="8" t="s">
        <v>98</v>
      </c>
      <c r="IJ80" s="256"/>
      <c r="IK80" s="256"/>
      <c r="IL80" s="164"/>
      <c r="IM80" s="257"/>
      <c r="IN80" s="257"/>
      <c r="IO80" s="17"/>
      <c r="IP80" s="9" t="str">
        <f t="shared" si="265"/>
        <v/>
      </c>
      <c r="IQ80" s="252"/>
      <c r="IR80" s="252"/>
      <c r="IS80" s="8" t="s">
        <v>98</v>
      </c>
      <c r="IT80" s="256"/>
      <c r="IU80" s="256"/>
      <c r="IV80" s="164"/>
      <c r="IW80" s="257"/>
      <c r="IX80" s="257"/>
      <c r="IY80" s="19"/>
      <c r="IZ80" s="201" t="s">
        <v>418</v>
      </c>
      <c r="JA80" s="239" t="s">
        <v>99</v>
      </c>
      <c r="JB80" s="9" t="str">
        <f t="shared" si="266"/>
        <v>⚠</v>
      </c>
      <c r="JC80" s="238" t="str" cm="1">
        <f t="array" ref="JC80">IF(OR($I80="",$N80="")," ",_xlfn.IFS($JA80=""," ",$IZ80=""," ",JF80=""," ",JF80=" "," ",AND($JA80&lt;&gt;"",$JA80&lt;&gt;" ",$IZ80&lt;&gt;"",$IZ80&lt;&gt;" ",JF80&lt;&gt;"",JF80&lt;&gt;" "),IF($JA80=$IZ80,JF80,JF80/VLOOKUP(_xlfn.CONCAT($JA80,"/",$IZ80),Currencies!$C$73:$D$955,2,FALSE))))</f>
        <v xml:space="preserve"> </v>
      </c>
      <c r="JD80" s="238"/>
      <c r="JE80" s="238"/>
      <c r="JF80" s="8" t="s">
        <v>98</v>
      </c>
      <c r="JG80" s="25" t="str">
        <f>IFERROR(IF(OR($I80="",$N80=""),"",'Units of measurement'!$A$2),"")</f>
        <v>/container</v>
      </c>
      <c r="JH80" s="9" t="str">
        <f t="shared" si="269"/>
        <v>⚠</v>
      </c>
      <c r="JI80" s="238" t="str" cm="1">
        <f t="array" ref="JI80">IF(OR($I80="",$N80="")," ",_xlfn.IFS($JA80=""," ",$IZ80=""," ",JL80=""," ",JL80=" "," ",AND($JA80&lt;&gt;"",$JA80&lt;&gt;" ",$IZ80&lt;&gt;"",$IZ80&lt;&gt;" ",JL80&lt;&gt;"",JL80&lt;&gt;" "),IF($JA80=$IZ80,JL80,JL80/VLOOKUP(_xlfn.CONCAT($JA80,"/",$IZ80),Currencies!$C$73:$D$955,2,FALSE))))</f>
        <v xml:space="preserve"> </v>
      </c>
      <c r="JJ80" s="238"/>
      <c r="JK80" s="238"/>
      <c r="JL80" s="8" t="s">
        <v>98</v>
      </c>
      <c r="JM80" s="25" t="str">
        <f>IFERROR(IF(OR($I80="",$N80=""),"",'Units of measurement'!$A$2),"")</f>
        <v>/container</v>
      </c>
      <c r="JN80" s="9" t="str">
        <f t="shared" si="270"/>
        <v>⚠</v>
      </c>
      <c r="JO80" s="238" t="str" cm="1">
        <f t="array" ref="JO80">IF(OR($I80="",$N80="")," ",_xlfn.IFS($JA80=""," ",$IZ80=""," ",JR80=""," ",JR80=" "," ",AND($JA80&lt;&gt;"",$JA80&lt;&gt;" ",$IZ80&lt;&gt;"",$IZ80&lt;&gt;" ",JR80&lt;&gt;"",JR80&lt;&gt;" "),IF($JA80=$IZ80,JR80,JR80/VLOOKUP(_xlfn.CONCAT($JA80,"/",$IZ80),Currencies!$C$73:$D$955,2,FALSE))))</f>
        <v xml:space="preserve"> </v>
      </c>
      <c r="JP80" s="238"/>
      <c r="JQ80" s="238"/>
      <c r="JR80" s="8" t="s">
        <v>98</v>
      </c>
      <c r="JS80" s="25" t="str">
        <f>IFERROR(IF(OR($I80="",$N80=""),"",'Units of measurement'!$A$2),"")</f>
        <v>/container</v>
      </c>
      <c r="JT80" s="9" t="str">
        <f t="shared" si="271"/>
        <v>⚠</v>
      </c>
      <c r="JU80" s="238" t="str" cm="1">
        <f t="array" ref="JU80">IF(OR($I80="",$N80="")," ",_xlfn.IFS($JA80=""," ",$IZ80=""," ",JX80=""," ",JX80=" "," ",AND($JA80&lt;&gt;"",$JA80&lt;&gt;" ",$IZ80&lt;&gt;"",$IZ80&lt;&gt;" ",JX80&lt;&gt;"",JX80&lt;&gt;" "),IF($JA80=$IZ80,JX80,JX80/VLOOKUP(_xlfn.CONCAT($JA80,"/",$IZ80),Currencies!$C$73:$D$955,2,FALSE))))</f>
        <v xml:space="preserve"> </v>
      </c>
      <c r="JV80" s="238"/>
      <c r="JW80" s="238"/>
      <c r="JX80" s="8" t="s">
        <v>98</v>
      </c>
      <c r="JY80" s="25" t="str">
        <f>IFERROR(IF(OR($I80="",$N80=""),"",'Units of measurement'!$A$2),"")</f>
        <v>/container</v>
      </c>
      <c r="JZ80" s="9" t="str">
        <f t="shared" si="272"/>
        <v>⚠</v>
      </c>
      <c r="KA80" s="238" t="str" cm="1">
        <f t="array" ref="KA80">IF(OR($I80="",$N80="")," ",_xlfn.IFS($JA80=""," ",$IZ80=""," ",KD80=""," ",KD80=" "," ",AND($JA80&lt;&gt;"",$JA80&lt;&gt;" ",$IZ80&lt;&gt;"",$IZ80&lt;&gt;" ",KD80&lt;&gt;"",KD80&lt;&gt;" "),IF($JA80=$IZ80,KD80,KD80/VLOOKUP(_xlfn.CONCAT($JA80,"/",$IZ80),Currencies!$C$73:$D$955,2,FALSE))))</f>
        <v xml:space="preserve"> </v>
      </c>
      <c r="KB80" s="238"/>
      <c r="KC80" s="238"/>
      <c r="KD80" s="8" t="s">
        <v>98</v>
      </c>
      <c r="KE80" s="25" t="str">
        <f>IFERROR(IF(OR($I80="",$N80=""),"",'Units of measurement'!$A$2),"")</f>
        <v>/container</v>
      </c>
      <c r="KF80" s="11" t="str">
        <f t="shared" si="273"/>
        <v>⚠</v>
      </c>
      <c r="KG80" s="254"/>
      <c r="KH80" s="254"/>
      <c r="KI80" s="10" t="s">
        <v>98</v>
      </c>
      <c r="KJ80" s="9" t="str">
        <f t="shared" si="267"/>
        <v/>
      </c>
      <c r="KK80" s="252"/>
      <c r="KL80" s="252"/>
      <c r="KM80" s="8" t="s">
        <v>98</v>
      </c>
      <c r="KN80" s="256"/>
      <c r="KO80" s="256"/>
      <c r="KP80" s="164"/>
      <c r="KQ80" s="257"/>
      <c r="KR80" s="257"/>
      <c r="KS80" s="17"/>
      <c r="KT80" s="9" t="str">
        <f t="shared" si="268"/>
        <v/>
      </c>
      <c r="KU80" s="252"/>
      <c r="KV80" s="252"/>
      <c r="KW80" s="8" t="s">
        <v>98</v>
      </c>
      <c r="KX80" s="256"/>
      <c r="KY80" s="256"/>
      <c r="KZ80" s="164"/>
      <c r="LA80" s="257"/>
      <c r="LB80" s="257"/>
      <c r="LC80" s="19"/>
      <c r="LD80" s="201" t="s">
        <v>418</v>
      </c>
      <c r="LE80" s="239" t="s">
        <v>99</v>
      </c>
      <c r="LF80" s="9" t="str">
        <f t="shared" si="274"/>
        <v>⚠</v>
      </c>
      <c r="LG80" s="238" t="str" cm="1">
        <f t="array" ref="LG80">IF(OR($I80="",$N80="")," ",_xlfn.IFS($AH80=""," ",$AG80=""," ",LL80=""," ",LL80=" "," ",AND($AH80&lt;&gt;"",$AH80&lt;&gt;" ",$AG80&lt;&gt;"",$AG80&lt;&gt;" ",LL80&lt;&gt;"",LL80&lt;&gt;" "),IF($AH80=$AG80,SUM(LL80,IF(OR(LK80="",LK80=" ",LJ80="Included"),0,LK80)),SUM(LL80,IF(OR(LK80="",LK80=" ",LJ80="Included"),0,LK80))/VLOOKUP(_xlfn.CONCAT($AH80,"/",$AG80),Currencies!$C$73:$D$955,2,FALSE))))</f>
        <v xml:space="preserve"> </v>
      </c>
      <c r="LH80" s="238"/>
      <c r="LI80" s="262"/>
      <c r="LJ80" s="331"/>
      <c r="LK80" s="333" t="s">
        <v>98</v>
      </c>
      <c r="LL80" s="332" t="s">
        <v>98</v>
      </c>
      <c r="LM80" s="25" t="str">
        <f>IFERROR(IF(OR($I80="",$N80=""),"",'Units of measurement'!$A$2),"")</f>
        <v>/container</v>
      </c>
      <c r="LN80" s="253"/>
      <c r="LO80" s="253"/>
      <c r="LP80" s="17"/>
      <c r="LQ80" s="170"/>
      <c r="LR80" s="170"/>
      <c r="LS80" s="170" t="s">
        <v>98</v>
      </c>
    </row>
    <row r="81" spans="1:331" ht="15" customHeight="1" x14ac:dyDescent="0.2">
      <c r="A81" s="46">
        <v>1138</v>
      </c>
      <c r="B81" s="250">
        <f>ROW()</f>
        <v>81</v>
      </c>
      <c r="C81" s="41" t="s">
        <v>2545</v>
      </c>
      <c r="D81" s="41" t="s">
        <v>2545</v>
      </c>
      <c r="E81" s="41" t="s">
        <v>2535</v>
      </c>
      <c r="F81" s="55" t="s">
        <v>2290</v>
      </c>
      <c r="G81" s="42" t="s">
        <v>2510</v>
      </c>
      <c r="H81" s="43" t="s">
        <v>2514</v>
      </c>
      <c r="I81" s="353" t="s">
        <v>594</v>
      </c>
      <c r="J81" s="357" t="s">
        <v>2495</v>
      </c>
      <c r="K81" s="47" t="s">
        <v>2302</v>
      </c>
      <c r="L81" s="48" t="s">
        <v>2330</v>
      </c>
      <c r="M81" s="49" t="s">
        <v>172</v>
      </c>
      <c r="N81" s="356" t="s">
        <v>1192</v>
      </c>
      <c r="O81" s="357" t="s">
        <v>3022</v>
      </c>
      <c r="P81" s="47" t="s">
        <v>2317</v>
      </c>
      <c r="Q81" s="48" t="s">
        <v>2344</v>
      </c>
      <c r="R81" s="51" t="s">
        <v>2206</v>
      </c>
      <c r="S81" s="52">
        <v>10</v>
      </c>
      <c r="T81" s="53">
        <f>IFERROR(IF(OR(R81="",S81=""),"",('FCL (No min.)'!S81*VLOOKUP('FCL (No min.)'!R81,containertype_table[#All],2,FALSE))),"")</f>
        <v>20</v>
      </c>
      <c r="U81" s="56">
        <v>22000</v>
      </c>
      <c r="V81" s="55" t="s">
        <v>2501</v>
      </c>
      <c r="W81" s="248" t="s">
        <v>104</v>
      </c>
      <c r="X81" s="337" t="s">
        <v>104</v>
      </c>
      <c r="Y81" s="248"/>
      <c r="Z81" s="248"/>
      <c r="AA81" s="248"/>
      <c r="AB81" s="248"/>
      <c r="AC81" s="248"/>
      <c r="AD81" s="248"/>
      <c r="AE81" s="248"/>
      <c r="AF81" s="248"/>
      <c r="AG81" s="201" t="s">
        <v>99</v>
      </c>
      <c r="AH81" s="239" t="s">
        <v>99</v>
      </c>
      <c r="AI81" s="9" t="str">
        <f t="shared" si="234"/>
        <v>✓</v>
      </c>
      <c r="AJ81" s="238" cm="1">
        <f t="array" ref="AJ81">IF(OR($I81="",$N81="")," ",_xlfn.IFS($AH81=""," ",$AG81=""," ",AO81=""," ",AO81=" "," ",AND($AH81&lt;&gt;"",$AH81&lt;&gt;" ",$AG81&lt;&gt;"",$AG81&lt;&gt;" ",AO81&lt;&gt;"",AO81&lt;&gt;" "),IF($AH81=$AG81,SUM(AO81,IF(OR(AN81="",AN81=" ",AM81="Included"),0,AN81)),VLOOKUP(_xlfn.CONCAT($AG81,"/",$AH81),Currencies!$C$73:$D$955,2,FALSE)*SUM(AO81,IF(OR(AN81="",AN81=" ",AM81="Included"),0,AN81)))))</f>
        <v>750</v>
      </c>
      <c r="AK81" s="238"/>
      <c r="AL81" s="262"/>
      <c r="AM81" s="331" t="s">
        <v>2552</v>
      </c>
      <c r="AN81" s="333" t="s">
        <v>98</v>
      </c>
      <c r="AO81" s="332">
        <v>750</v>
      </c>
      <c r="AP81" s="25" t="str">
        <f>IFERROR(IF(OR($I81="",$N81=""),"",'Units of measurement'!$A$2),"")</f>
        <v>/container</v>
      </c>
      <c r="AQ81" s="253"/>
      <c r="AR81" s="253"/>
      <c r="AS81" s="17" t="s">
        <v>1267</v>
      </c>
      <c r="AT81" s="170"/>
      <c r="AU81" s="170"/>
      <c r="AV81" s="170">
        <v>1</v>
      </c>
      <c r="AW81" s="201" t="s">
        <v>99</v>
      </c>
      <c r="AX81" s="239" t="s">
        <v>99</v>
      </c>
      <c r="AY81" s="9" t="str">
        <f t="shared" si="235"/>
        <v>✓</v>
      </c>
      <c r="AZ81" s="238" cm="1">
        <f t="array" ref="AZ81">IF(OR($I81="",$N81="")," ",_xlfn.IFS($AX81=""," ",$AW81=""," ",BC81=""," ",BC81=" "," ",AND($AX81&lt;&gt;"",$AX81&lt;&gt;" ",$AW81&lt;&gt;"",$AW81&lt;&gt;" ",BC81&lt;&gt;"",BC81&lt;&gt;" "),IF($AX81=$AW81,BC81,BC81/VLOOKUP(_xlfn.CONCAT($AX81,"/",$AW81),Currencies!$C$73:$D$955,2,FALSE))))</f>
        <v>500</v>
      </c>
      <c r="BA81" s="238"/>
      <c r="BB81" s="238"/>
      <c r="BC81" s="8">
        <v>500</v>
      </c>
      <c r="BD81" s="25" t="str">
        <f>IFERROR(IF(OR($I81="",$N81=""),"",'Units of measurement'!$A$2),"")</f>
        <v>/container</v>
      </c>
      <c r="BE81" s="9" t="str">
        <f t="shared" si="236"/>
        <v>✓</v>
      </c>
      <c r="BF81" s="238" cm="1">
        <f t="array" ref="BF81">IF(OR($I81="",$N81="")," ",_xlfn.IFS($AX81=""," ",$AW81=""," ",BI81=""," ",BI81=" "," ",AND($AX81&lt;&gt;"",$AX81&lt;&gt;" ",$AW81&lt;&gt;"",$AW81&lt;&gt;" ",BI81&lt;&gt;"",BI81&lt;&gt;" "),IF($AX81=$AW81,BI81,BI81/VLOOKUP(_xlfn.CONCAT($AX81,"/",$AW81),Currencies!$C$73:$D$955,2,FALSE))))</f>
        <v>100</v>
      </c>
      <c r="BG81" s="238"/>
      <c r="BH81" s="238"/>
      <c r="BI81" s="8">
        <v>100</v>
      </c>
      <c r="BJ81" s="25" t="str">
        <f>IFERROR(IF(OR($I81="",$N81=""),"",'Units of measurement'!$A$2),"")</f>
        <v>/container</v>
      </c>
      <c r="BK81" s="9" t="str">
        <f t="shared" si="237"/>
        <v>✓</v>
      </c>
      <c r="BL81" s="238" cm="1">
        <f t="array" ref="BL81">IF(OR($I81="",$N81="")," ",_xlfn.IFS($AX81=""," ",$AW81=""," ",BO81=""," ",BO81=" "," ",AND($AX81&lt;&gt;"",$AX81&lt;&gt;" ",$AW81&lt;&gt;"",$AW81&lt;&gt;" ",BO81&lt;&gt;"",BO81&lt;&gt;" "),IF($AX81=$AW81,BO81,BO81/VLOOKUP(_xlfn.CONCAT($AX81,"/",$AW81),Currencies!$C$73:$D$955,2,FALSE))))</f>
        <v>25</v>
      </c>
      <c r="BM81" s="238"/>
      <c r="BN81" s="238"/>
      <c r="BO81" s="8">
        <v>25</v>
      </c>
      <c r="BP81" s="25" t="str">
        <f>IFERROR(IF(OR($I81="",$N81=""),"",'Units of measurement'!$A$2),"")</f>
        <v>/container</v>
      </c>
      <c r="BQ81" s="9" t="str">
        <f t="shared" si="238"/>
        <v>✓</v>
      </c>
      <c r="BR81" s="238" cm="1">
        <f t="array" ref="BR81">IF(OR($I81="",$N81="")," ",_xlfn.IFS($AX81=""," ",$AW81=""," ",BU81=""," ",BU81=" "," ",AND($AX81&lt;&gt;"",$AX81&lt;&gt;" ",$AW81&lt;&gt;"",$AW81&lt;&gt;" ",BU81&lt;&gt;"",BU81&lt;&gt;" "),IF($AX81=$AW81,BU81,BU81/VLOOKUP(_xlfn.CONCAT($AX81,"/",$AW81),Currencies!$C$73:$D$955,2,FALSE))))</f>
        <v>150</v>
      </c>
      <c r="BS81" s="238"/>
      <c r="BT81" s="238"/>
      <c r="BU81" s="8">
        <v>150</v>
      </c>
      <c r="BV81" s="25" t="str">
        <f>IFERROR(IF(OR($I81="",$N81=""),"",'Units of measurement'!$A$2),"")</f>
        <v>/container</v>
      </c>
      <c r="BW81" s="9" t="str">
        <f t="shared" si="239"/>
        <v>✓</v>
      </c>
      <c r="BX81" s="238" cm="1">
        <f t="array" ref="BX81">IF(OR($I81="",$N81="")," ",_xlfn.IFS($AX81=""," ",$AW81=""," ",CA81=""," ",CA81=" "," ",AND($AX81&lt;&gt;"",$AX81&lt;&gt;" ",$AW81&lt;&gt;"",$AW81&lt;&gt;" ",CA81&lt;&gt;"",CA81&lt;&gt;" "),IF($AX81=$AW81,CA81,CA81/VLOOKUP(_xlfn.CONCAT($AX81,"/",$AW81),Currencies!$C$73:$D$955,2,FALSE))))</f>
        <v>100</v>
      </c>
      <c r="BY81" s="238"/>
      <c r="BZ81" s="238"/>
      <c r="CA81" s="8">
        <v>100</v>
      </c>
      <c r="CB81" s="25" t="str">
        <f>IFERROR(IF(OR($I81="",$N81=""),"",'Units of measurement'!$A$2),"")</f>
        <v>/container</v>
      </c>
      <c r="CC81" s="9" t="str">
        <f t="shared" si="240"/>
        <v>✓</v>
      </c>
      <c r="CD81" s="238" cm="1">
        <f t="array" ref="CD81">IF(OR($I81="",$N81="")," ",_xlfn.IFS($AX81=""," ",$AW81=""," ",CG81=""," ",CG81=" "," ",AND($AX81&lt;&gt;"",$AX81&lt;&gt;" ",$AW81&lt;&gt;"",$AW81&lt;&gt;" ",CG81&lt;&gt;"",CG81&lt;&gt;" "),IF($AX81=$AW81,CG81,CG81/VLOOKUP(_xlfn.CONCAT($AX81,"/",$AW81),Currencies!$C$73:$D$955,2,FALSE))))</f>
        <v>35</v>
      </c>
      <c r="CE81" s="238"/>
      <c r="CF81" s="238"/>
      <c r="CG81" s="8">
        <v>35</v>
      </c>
      <c r="CH81" s="25" t="str">
        <f>IFERROR(IF(OR($I81="",$N81=""),"",'Units of measurement'!$A$2),"")</f>
        <v>/container</v>
      </c>
      <c r="CI81" s="9" t="str">
        <f t="shared" si="241"/>
        <v>✓</v>
      </c>
      <c r="CJ81" s="238" cm="1">
        <f t="array" ref="CJ81">IF(OR($I81="",$N81="")," ",_xlfn.IFS($AX81=""," ",$AW81=""," ",CM81=""," ",CM81=" "," ",AND($AX81&lt;&gt;"",$AX81&lt;&gt;" ",$AW81&lt;&gt;"",$AW81&lt;&gt;" ",CM81&lt;&gt;"",CM81&lt;&gt;" "),IF($AX81=$AW81,CM81,CM81/VLOOKUP(_xlfn.CONCAT($AX81,"/",$AW81),Currencies!$C$73:$D$955,2,FALSE))))</f>
        <v>300</v>
      </c>
      <c r="CK81" s="238"/>
      <c r="CL81" s="238"/>
      <c r="CM81" s="8">
        <v>300</v>
      </c>
      <c r="CN81" s="25" t="str">
        <f>IFERROR(IF(OR($I81="",$N81=""),"",'Units of measurement'!$A$2),"")</f>
        <v>/container</v>
      </c>
      <c r="CO81" s="253"/>
      <c r="CP81" s="253"/>
      <c r="CQ81" s="194"/>
      <c r="CR81" s="9" t="str">
        <f t="shared" si="242"/>
        <v>✓</v>
      </c>
      <c r="CS81" s="238" cm="1">
        <f t="array" ref="CS81">IF(OR($I81="",$N81="")," ",_xlfn.IFS($AX81=""," ",$AW81=""," ",CV81=""," ",CV81=" "," ",AND($AX81&lt;&gt;"",$AX81&lt;&gt;" ",$AW81&lt;&gt;"",$AW81&lt;&gt;" ",CV81&lt;&gt;"",CV81&lt;&gt;" "),IF($AX81=$AW81,CV81,CV81/VLOOKUP(_xlfn.CONCAT($AX81,"/",$AW81),Currencies!$C$73:$D$955,2,FALSE))))</f>
        <v>150</v>
      </c>
      <c r="CT81" s="238"/>
      <c r="CU81" s="238"/>
      <c r="CV81" s="8">
        <v>150</v>
      </c>
      <c r="CW81" s="25" t="str">
        <f>IFERROR(IF(OR($I81="",$N81=""),"",'Units of measurement'!$A$2),"")</f>
        <v>/container</v>
      </c>
      <c r="CX81" s="11" t="str">
        <f t="shared" si="243"/>
        <v>✓</v>
      </c>
      <c r="CY81" s="254"/>
      <c r="CZ81" s="254"/>
      <c r="DA81" s="10">
        <v>5</v>
      </c>
      <c r="DB81" s="9" t="str">
        <f t="shared" si="244"/>
        <v/>
      </c>
      <c r="DC81" s="252"/>
      <c r="DD81" s="252"/>
      <c r="DE81" s="8" t="s">
        <v>98</v>
      </c>
      <c r="DF81" s="256"/>
      <c r="DG81" s="256"/>
      <c r="DH81" s="164"/>
      <c r="DI81" s="257"/>
      <c r="DJ81" s="257"/>
      <c r="DK81" s="17"/>
      <c r="DL81" s="9" t="str">
        <f t="shared" si="245"/>
        <v/>
      </c>
      <c r="DM81" s="252"/>
      <c r="DN81" s="252"/>
      <c r="DO81" s="8" t="s">
        <v>98</v>
      </c>
      <c r="DP81" s="256"/>
      <c r="DQ81" s="256"/>
      <c r="DR81" s="164"/>
      <c r="DS81" s="257"/>
      <c r="DT81" s="257"/>
      <c r="DU81" s="17"/>
      <c r="DV81" s="201" t="str">
        <f t="shared" si="246"/>
        <v>USD</v>
      </c>
      <c r="DW81" s="239" t="s">
        <v>99</v>
      </c>
      <c r="DX81" s="11" t="str">
        <f t="shared" si="247"/>
        <v>✓</v>
      </c>
      <c r="DY81" s="254"/>
      <c r="DZ81" s="254"/>
      <c r="EA81" s="15" t="s">
        <v>3028</v>
      </c>
      <c r="EB81" s="11" t="str">
        <f t="shared" si="248"/>
        <v>✓</v>
      </c>
      <c r="EC81" s="254"/>
      <c r="ED81" s="254"/>
      <c r="EE81" s="16" t="s">
        <v>3028</v>
      </c>
      <c r="EF81" s="9" t="str">
        <f t="shared" si="249"/>
        <v>✓</v>
      </c>
      <c r="EG81" s="252"/>
      <c r="EH81" s="252"/>
      <c r="EI81" s="33" t="s">
        <v>3032</v>
      </c>
      <c r="EJ81" s="33"/>
      <c r="EK81" s="33"/>
      <c r="EL81" s="33"/>
      <c r="EM81" s="14"/>
      <c r="EN81" s="14"/>
      <c r="EO81" s="35"/>
      <c r="EP81" s="11" t="str">
        <f t="shared" si="250"/>
        <v>✓</v>
      </c>
      <c r="EQ81" s="254"/>
      <c r="ER81" s="254"/>
      <c r="ES81" s="12">
        <v>26</v>
      </c>
      <c r="ET81" s="199">
        <v>26</v>
      </c>
      <c r="EU81" s="9" t="str">
        <f t="shared" si="251"/>
        <v>✓</v>
      </c>
      <c r="EV81" s="259"/>
      <c r="EW81" s="259"/>
      <c r="EX81" s="166">
        <v>1</v>
      </c>
      <c r="EY81" s="9" t="str">
        <f t="shared" si="252"/>
        <v>✓</v>
      </c>
      <c r="EZ81" s="254"/>
      <c r="FA81" s="254"/>
      <c r="FB81" s="23" t="s">
        <v>2504</v>
      </c>
      <c r="FC81" s="260"/>
      <c r="FD81" s="260"/>
      <c r="FE81" s="29"/>
      <c r="FF81" s="29"/>
      <c r="FG81" s="29"/>
      <c r="FH81" s="29"/>
      <c r="FI81" s="200" t="s">
        <v>100</v>
      </c>
      <c r="FJ81" s="9" t="str">
        <f t="shared" si="253"/>
        <v>✓</v>
      </c>
      <c r="FK81" s="259"/>
      <c r="FL81" s="259"/>
      <c r="FM81" s="12">
        <v>4</v>
      </c>
      <c r="FN81" s="26" t="s">
        <v>98</v>
      </c>
      <c r="FO81" s="28" t="s">
        <v>98</v>
      </c>
      <c r="FP81" s="339" t="s">
        <v>98</v>
      </c>
      <c r="FQ81" s="339" t="s">
        <v>98</v>
      </c>
      <c r="FR81" s="9" t="str">
        <f t="shared" si="254"/>
        <v>✓</v>
      </c>
      <c r="FS81" s="238" cm="1">
        <f t="array" ref="FS81">IF(OR($I81="",$N81="")," ",_xlfn.IFS($DW81=""," ",$DV81=""," ",FV81=""," ",FV81=" "," ",AND($DW81&lt;&gt;"",$DW81&lt;&gt;" ",$DV81&lt;&gt;"",$DV81&lt;&gt;" ",FV81&lt;&gt;"",FV81&lt;&gt;" "),IF($DW81=$DV81,FV81,FV81/VLOOKUP(_xlfn.CONCAT($DW81,"/",$DV81),Currencies!$C$73:$D$955,2,FALSE))))</f>
        <v>223.39379858815118</v>
      </c>
      <c r="FT81" s="238"/>
      <c r="FU81" s="238"/>
      <c r="FV81" s="8">
        <v>250</v>
      </c>
      <c r="FW81" s="25" t="s">
        <v>2549</v>
      </c>
      <c r="FX81" s="9" t="str">
        <f t="shared" si="255"/>
        <v>⚠</v>
      </c>
      <c r="FY81" s="259"/>
      <c r="FZ81" s="259"/>
      <c r="GA81" s="12" t="s">
        <v>98</v>
      </c>
      <c r="GB81" s="26" t="s">
        <v>98</v>
      </c>
      <c r="GC81" s="28" t="s">
        <v>98</v>
      </c>
      <c r="GD81" s="339" t="s">
        <v>98</v>
      </c>
      <c r="GE81" s="339" t="s">
        <v>98</v>
      </c>
      <c r="GF81" s="9" t="str">
        <f t="shared" si="256"/>
        <v>⚠</v>
      </c>
      <c r="GG81" s="238" t="str" cm="1">
        <f t="array" ref="GG81">IF(OR($I81="",$N81="")," ",_xlfn.IFS($DW81=""," ",$DV81=""," ",GJ81=""," ",GJ81=" "," ",AND($DW81&lt;&gt;"",$DW81&lt;&gt;" ",$DV81&lt;&gt;"",$DV81&lt;&gt;" ",GJ81&lt;&gt;"",GJ81&lt;&gt;" "),IF($DW81=$DV81,GJ81,GJ81/VLOOKUP(_xlfn.CONCAT($DW81,"/",$DV81),Currencies!$C$73:$D$955,2,FALSE))))</f>
        <v xml:space="preserve"> </v>
      </c>
      <c r="GH81" s="238"/>
      <c r="GI81" s="238"/>
      <c r="GJ81" s="8" t="s">
        <v>98</v>
      </c>
      <c r="GK81" s="25" t="s">
        <v>2549</v>
      </c>
      <c r="GL81" s="11" t="str">
        <f t="shared" si="257"/>
        <v>✓</v>
      </c>
      <c r="GM81" s="238" cm="1">
        <f t="array" ref="GM81">IF(OR($I81="",$N81="")," ",_xlfn.IFS($DW81=""," ",$DV81=""," ",GP81=""," ",GP81=" "," ",AND($DW81&lt;&gt;"",$DW81&lt;&gt;" ",$DV81&lt;&gt;"",$DV81&lt;&gt;" ",GP81&lt;&gt;"",GP81&lt;&gt;" "),IF($DW81=$DV81,GP81,GP81/VLOOKUP(_xlfn.CONCAT($DW81,"/",$DV81),Currencies!$C$73:$D$955,2,FALSE))))</f>
        <v>9114.4669823965687</v>
      </c>
      <c r="GN81" s="238"/>
      <c r="GO81" s="238"/>
      <c r="GP81" s="8">
        <v>10200</v>
      </c>
      <c r="GQ81" s="25" t="str">
        <f>IFERROR(IF(OR($I81="",$N81=""),"",'Units of measurement'!$A$2),"")</f>
        <v>/container</v>
      </c>
      <c r="GR81" s="253"/>
      <c r="GS81" s="253"/>
      <c r="GT81" s="31">
        <v>44652</v>
      </c>
      <c r="GU81" s="261"/>
      <c r="GV81" s="261"/>
      <c r="GW81" s="32">
        <v>44742</v>
      </c>
      <c r="GX81" s="11" t="str">
        <f t="shared" si="258"/>
        <v>✓</v>
      </c>
      <c r="GY81" s="238" cm="1">
        <f t="array" ref="GY81">IF(OR($I81="",$N81="")," ",_xlfn.IFS($DW81=""," ",$DV81=""," ",HE81=""," ",HE81=" "," ",AND($DW81&lt;&gt;"",$DW81&lt;&gt;" ",$DV81&lt;&gt;"",$DV81&lt;&gt;" ",HE81&lt;&gt;"",HE81&lt;&gt;" "),IF($DW81=$DV81,HE81,HE81/VLOOKUP(_xlfn.CONCAT($DW81,"/",$DV81),Currencies!$C$73:$D$955,2,FALSE))))</f>
        <v>1787.1503887052095</v>
      </c>
      <c r="GZ81" s="262"/>
      <c r="HA81" s="262"/>
      <c r="HB81" s="15" t="s">
        <v>3028</v>
      </c>
      <c r="HC81" s="15"/>
      <c r="HD81" s="15"/>
      <c r="HE81" s="8">
        <v>2000</v>
      </c>
      <c r="HF81" s="255"/>
      <c r="HG81" s="255"/>
      <c r="HH81" s="25" t="str">
        <f>IFERROR(IF(OR($I81="",$N81=""),"",'Units of measurement'!$A$2),"")</f>
        <v>/container</v>
      </c>
      <c r="HI81" s="253"/>
      <c r="HJ81" s="253"/>
      <c r="HK81" s="31">
        <f t="shared" si="259"/>
        <v>44652</v>
      </c>
      <c r="HL81" s="261"/>
      <c r="HM81" s="261"/>
      <c r="HN81" s="32">
        <f t="shared" si="260"/>
        <v>44742</v>
      </c>
      <c r="HO81" s="11" t="str">
        <f t="shared" si="261"/>
        <v>✓</v>
      </c>
      <c r="HP81" s="238" t="str" cm="1">
        <f t="array" ref="HP81">IF(OR($I81="",$N81="")," ",_xlfn.IFS($DW81=""," ",$DV81=""," ",HV81=""," ",HV81=" "," ",AND($DW81&lt;&gt;"",$DW81&lt;&gt;" ",$DV81&lt;&gt;"",$DV81&lt;&gt;" ",HV81&lt;&gt;"",HV81&lt;&gt;" "),IF($DW81=$DV81,HV81,HV81/VLOOKUP(_xlfn.CONCAT($DW81,"/",$DV81),Currencies!$C$73:$D$955,2,FALSE))))</f>
        <v xml:space="preserve"> </v>
      </c>
      <c r="HQ81" s="262"/>
      <c r="HR81" s="262"/>
      <c r="HS81" s="15" t="s">
        <v>2552</v>
      </c>
      <c r="HT81" s="15"/>
      <c r="HU81" s="15"/>
      <c r="HV81" s="8" t="s">
        <v>98</v>
      </c>
      <c r="HW81" s="255"/>
      <c r="HX81" s="255"/>
      <c r="HY81" s="25" t="str">
        <f>IFERROR(IF(OR($I81="",$N81=""),"",'Units of measurement'!$A$2),"")</f>
        <v>/container</v>
      </c>
      <c r="HZ81" s="253"/>
      <c r="IA81" s="253"/>
      <c r="IB81" s="31">
        <f t="shared" si="262"/>
        <v>44652</v>
      </c>
      <c r="IC81" s="261"/>
      <c r="ID81" s="261"/>
      <c r="IE81" s="32">
        <f t="shared" si="263"/>
        <v>44742</v>
      </c>
      <c r="IF81" s="9" t="str">
        <f t="shared" si="264"/>
        <v/>
      </c>
      <c r="IG81" s="252"/>
      <c r="IH81" s="252"/>
      <c r="II81" s="8" t="s">
        <v>98</v>
      </c>
      <c r="IJ81" s="256"/>
      <c r="IK81" s="256"/>
      <c r="IL81" s="164"/>
      <c r="IM81" s="257"/>
      <c r="IN81" s="257"/>
      <c r="IO81" s="17"/>
      <c r="IP81" s="9" t="str">
        <f t="shared" si="265"/>
        <v/>
      </c>
      <c r="IQ81" s="252"/>
      <c r="IR81" s="252"/>
      <c r="IS81" s="8" t="s">
        <v>98</v>
      </c>
      <c r="IT81" s="256"/>
      <c r="IU81" s="256"/>
      <c r="IV81" s="164"/>
      <c r="IW81" s="257"/>
      <c r="IX81" s="257"/>
      <c r="IY81" s="19"/>
      <c r="IZ81" s="201" t="s">
        <v>418</v>
      </c>
      <c r="JA81" s="239" t="s">
        <v>99</v>
      </c>
      <c r="JB81" s="9" t="str">
        <f t="shared" si="266"/>
        <v>⚠</v>
      </c>
      <c r="JC81" s="238" t="str" cm="1">
        <f t="array" ref="JC81">IF(OR($I81="",$N81="")," ",_xlfn.IFS($JA81=""," ",$IZ81=""," ",JF81=""," ",JF81=" "," ",AND($JA81&lt;&gt;"",$JA81&lt;&gt;" ",$IZ81&lt;&gt;"",$IZ81&lt;&gt;" ",JF81&lt;&gt;"",JF81&lt;&gt;" "),IF($JA81=$IZ81,JF81,JF81/VLOOKUP(_xlfn.CONCAT($JA81,"/",$IZ81),Currencies!$C$73:$D$955,2,FALSE))))</f>
        <v xml:space="preserve"> </v>
      </c>
      <c r="JD81" s="238"/>
      <c r="JE81" s="238"/>
      <c r="JF81" s="8" t="s">
        <v>98</v>
      </c>
      <c r="JG81" s="25" t="str">
        <f>IFERROR(IF(OR($I81="",$N81=""),"",'Units of measurement'!$A$2),"")</f>
        <v>/container</v>
      </c>
      <c r="JH81" s="9" t="str">
        <f t="shared" si="269"/>
        <v>⚠</v>
      </c>
      <c r="JI81" s="238" t="str" cm="1">
        <f t="array" ref="JI81">IF(OR($I81="",$N81="")," ",_xlfn.IFS($JA81=""," ",$IZ81=""," ",JL81=""," ",JL81=" "," ",AND($JA81&lt;&gt;"",$JA81&lt;&gt;" ",$IZ81&lt;&gt;"",$IZ81&lt;&gt;" ",JL81&lt;&gt;"",JL81&lt;&gt;" "),IF($JA81=$IZ81,JL81,JL81/VLOOKUP(_xlfn.CONCAT($JA81,"/",$IZ81),Currencies!$C$73:$D$955,2,FALSE))))</f>
        <v xml:space="preserve"> </v>
      </c>
      <c r="JJ81" s="238"/>
      <c r="JK81" s="238"/>
      <c r="JL81" s="8" t="s">
        <v>98</v>
      </c>
      <c r="JM81" s="25" t="str">
        <f>IFERROR(IF(OR($I81="",$N81=""),"",'Units of measurement'!$A$2),"")</f>
        <v>/container</v>
      </c>
      <c r="JN81" s="9" t="str">
        <f t="shared" si="270"/>
        <v>⚠</v>
      </c>
      <c r="JO81" s="238" t="str" cm="1">
        <f t="array" ref="JO81">IF(OR($I81="",$N81="")," ",_xlfn.IFS($JA81=""," ",$IZ81=""," ",JR81=""," ",JR81=" "," ",AND($JA81&lt;&gt;"",$JA81&lt;&gt;" ",$IZ81&lt;&gt;"",$IZ81&lt;&gt;" ",JR81&lt;&gt;"",JR81&lt;&gt;" "),IF($JA81=$IZ81,JR81,JR81/VLOOKUP(_xlfn.CONCAT($JA81,"/",$IZ81),Currencies!$C$73:$D$955,2,FALSE))))</f>
        <v xml:space="preserve"> </v>
      </c>
      <c r="JP81" s="238"/>
      <c r="JQ81" s="238"/>
      <c r="JR81" s="8" t="s">
        <v>98</v>
      </c>
      <c r="JS81" s="25" t="str">
        <f>IFERROR(IF(OR($I81="",$N81=""),"",'Units of measurement'!$A$2),"")</f>
        <v>/container</v>
      </c>
      <c r="JT81" s="9" t="str">
        <f t="shared" si="271"/>
        <v>⚠</v>
      </c>
      <c r="JU81" s="238" t="str" cm="1">
        <f t="array" ref="JU81">IF(OR($I81="",$N81="")," ",_xlfn.IFS($JA81=""," ",$IZ81=""," ",JX81=""," ",JX81=" "," ",AND($JA81&lt;&gt;"",$JA81&lt;&gt;" ",$IZ81&lt;&gt;"",$IZ81&lt;&gt;" ",JX81&lt;&gt;"",JX81&lt;&gt;" "),IF($JA81=$IZ81,JX81,JX81/VLOOKUP(_xlfn.CONCAT($JA81,"/",$IZ81),Currencies!$C$73:$D$955,2,FALSE))))</f>
        <v xml:space="preserve"> </v>
      </c>
      <c r="JV81" s="238"/>
      <c r="JW81" s="238"/>
      <c r="JX81" s="8" t="s">
        <v>98</v>
      </c>
      <c r="JY81" s="25" t="str">
        <f>IFERROR(IF(OR($I81="",$N81=""),"",'Units of measurement'!$A$2),"")</f>
        <v>/container</v>
      </c>
      <c r="JZ81" s="9" t="str">
        <f t="shared" si="272"/>
        <v>⚠</v>
      </c>
      <c r="KA81" s="238" t="str" cm="1">
        <f t="array" ref="KA81">IF(OR($I81="",$N81="")," ",_xlfn.IFS($JA81=""," ",$IZ81=""," ",KD81=""," ",KD81=" "," ",AND($JA81&lt;&gt;"",$JA81&lt;&gt;" ",$IZ81&lt;&gt;"",$IZ81&lt;&gt;" ",KD81&lt;&gt;"",KD81&lt;&gt;" "),IF($JA81=$IZ81,KD81,KD81/VLOOKUP(_xlfn.CONCAT($JA81,"/",$IZ81),Currencies!$C$73:$D$955,2,FALSE))))</f>
        <v xml:space="preserve"> </v>
      </c>
      <c r="KB81" s="238"/>
      <c r="KC81" s="238"/>
      <c r="KD81" s="8" t="s">
        <v>98</v>
      </c>
      <c r="KE81" s="25" t="str">
        <f>IFERROR(IF(OR($I81="",$N81=""),"",'Units of measurement'!$A$2),"")</f>
        <v>/container</v>
      </c>
      <c r="KF81" s="11" t="str">
        <f t="shared" si="273"/>
        <v>⚠</v>
      </c>
      <c r="KG81" s="254"/>
      <c r="KH81" s="254"/>
      <c r="KI81" s="10" t="s">
        <v>98</v>
      </c>
      <c r="KJ81" s="9" t="str">
        <f t="shared" si="267"/>
        <v/>
      </c>
      <c r="KK81" s="252"/>
      <c r="KL81" s="252"/>
      <c r="KM81" s="8" t="s">
        <v>98</v>
      </c>
      <c r="KN81" s="256"/>
      <c r="KO81" s="256"/>
      <c r="KP81" s="164"/>
      <c r="KQ81" s="257"/>
      <c r="KR81" s="257"/>
      <c r="KS81" s="17"/>
      <c r="KT81" s="9" t="str">
        <f t="shared" si="268"/>
        <v/>
      </c>
      <c r="KU81" s="252"/>
      <c r="KV81" s="252"/>
      <c r="KW81" s="8" t="s">
        <v>98</v>
      </c>
      <c r="KX81" s="256"/>
      <c r="KY81" s="256"/>
      <c r="KZ81" s="164"/>
      <c r="LA81" s="257"/>
      <c r="LB81" s="257"/>
      <c r="LC81" s="19"/>
      <c r="LD81" s="201" t="s">
        <v>418</v>
      </c>
      <c r="LE81" s="239" t="s">
        <v>99</v>
      </c>
      <c r="LF81" s="9" t="str">
        <f t="shared" si="274"/>
        <v>✓</v>
      </c>
      <c r="LG81" s="238" cm="1">
        <f t="array" ref="LG81">IF(OR($I81="",$N81="")," ",_xlfn.IFS($AH81=""," ",$AG81=""," ",LL81=""," ",LL81=" "," ",AND($AH81&lt;&gt;"",$AH81&lt;&gt;" ",$AG81&lt;&gt;"",$AG81&lt;&gt;" ",LL81&lt;&gt;"",LL81&lt;&gt;" "),IF($AH81=$AG81,SUM(LL81,IF(OR(LK81="",LK81=" ",LJ81="Included"),0,LK81)),SUM(LL81,IF(OR(LK81="",LK81=" ",LJ81="Included"),0,LK81))/VLOOKUP(_xlfn.CONCAT($AH81,"/",$AG81),Currencies!$C$73:$D$955,2,FALSE))))</f>
        <v>3135</v>
      </c>
      <c r="LH81" s="238"/>
      <c r="LI81" s="262"/>
      <c r="LJ81" s="331" t="s">
        <v>2552</v>
      </c>
      <c r="LK81" s="333" t="s">
        <v>98</v>
      </c>
      <c r="LL81" s="332">
        <v>3135</v>
      </c>
      <c r="LM81" s="25" t="str">
        <f>IFERROR(IF(OR($I81="",$N81=""),"",'Units of measurement'!$A$2),"")</f>
        <v>/container</v>
      </c>
      <c r="LN81" s="253"/>
      <c r="LO81" s="253"/>
      <c r="LP81" s="17" t="s">
        <v>1267</v>
      </c>
      <c r="LQ81" s="170"/>
      <c r="LR81" s="170"/>
      <c r="LS81" s="170">
        <v>3</v>
      </c>
    </row>
    <row r="82" spans="1:331" ht="15" customHeight="1" x14ac:dyDescent="0.2">
      <c r="A82" s="46">
        <v>1336</v>
      </c>
      <c r="B82" s="250">
        <f>ROW()</f>
        <v>82</v>
      </c>
      <c r="C82" s="41" t="s">
        <v>2545</v>
      </c>
      <c r="D82" s="41" t="s">
        <v>2545</v>
      </c>
      <c r="E82" s="41" t="s">
        <v>2535</v>
      </c>
      <c r="F82" s="55" t="s">
        <v>2285</v>
      </c>
      <c r="G82" s="42" t="s">
        <v>2511</v>
      </c>
      <c r="H82" s="43" t="s">
        <v>2514</v>
      </c>
      <c r="I82" s="353" t="s">
        <v>594</v>
      </c>
      <c r="J82" s="357" t="s">
        <v>2495</v>
      </c>
      <c r="K82" s="47" t="s">
        <v>2302</v>
      </c>
      <c r="L82" s="48" t="s">
        <v>2330</v>
      </c>
      <c r="M82" s="49" t="s">
        <v>172</v>
      </c>
      <c r="N82" s="356" t="s">
        <v>1192</v>
      </c>
      <c r="O82" s="357" t="s">
        <v>3022</v>
      </c>
      <c r="P82" s="47" t="s">
        <v>2317</v>
      </c>
      <c r="Q82" s="48" t="s">
        <v>2344</v>
      </c>
      <c r="R82" s="51" t="s">
        <v>2206</v>
      </c>
      <c r="S82" s="52">
        <v>10</v>
      </c>
      <c r="T82" s="53">
        <f>IFERROR(IF(OR(R82="",S82=""),"",('FCL (No min.)'!S82*VLOOKUP('FCL (No min.)'!R82,containertype_table[#All],2,FALSE))),"")</f>
        <v>20</v>
      </c>
      <c r="U82" s="56">
        <v>20000</v>
      </c>
      <c r="V82" s="55" t="s">
        <v>2497</v>
      </c>
      <c r="W82" s="248" t="s">
        <v>104</v>
      </c>
      <c r="X82" s="337" t="s">
        <v>104</v>
      </c>
      <c r="Y82" s="248"/>
      <c r="Z82" s="248"/>
      <c r="AA82" s="248"/>
      <c r="AB82" s="248"/>
      <c r="AC82" s="248"/>
      <c r="AD82" s="248"/>
      <c r="AE82" s="248"/>
      <c r="AF82" s="248"/>
      <c r="AG82" s="201" t="s">
        <v>99</v>
      </c>
      <c r="AH82" s="239" t="s">
        <v>99</v>
      </c>
      <c r="AI82" s="9" t="s">
        <v>2517</v>
      </c>
      <c r="AJ82" s="238" t="str" cm="1">
        <f t="array" ref="AJ82">IF(OR($I82="",$N82="")," ",_xlfn.IFS($AH82=""," ",$AG82=""," ",AO82=""," ",AO82=" "," ",AND($AH82&lt;&gt;"",$AH82&lt;&gt;" ",$AG82&lt;&gt;"",$AG82&lt;&gt;" ",AO82&lt;&gt;"",AO82&lt;&gt;" "),IF($AH82=$AG82,SUM(AO82,IF(OR(AN82="",AN82=" ",AM82="Included"),0,AN82)),VLOOKUP(_xlfn.CONCAT($AG82,"/",$AH82),Currencies!$C$73:$D$955,2,FALSE)*SUM(AO82,IF(OR(AN82="",AN82=" ",AM82="Included"),0,AN82)))))</f>
        <v xml:space="preserve"> </v>
      </c>
      <c r="AK82" s="238"/>
      <c r="AL82" s="262"/>
      <c r="AM82" s="358"/>
      <c r="AN82" s="333" t="s">
        <v>98</v>
      </c>
      <c r="AO82" s="359" t="s">
        <v>98</v>
      </c>
      <c r="AP82" s="25" t="str">
        <f>IFERROR(IF(OR($I82="",$N82=""),"",'Units of measurement'!$A$2),"")</f>
        <v>/container</v>
      </c>
      <c r="AQ82" s="253"/>
      <c r="AR82" s="253"/>
      <c r="AS82" s="360"/>
      <c r="AT82" s="170"/>
      <c r="AU82" s="170"/>
      <c r="AV82" s="361" t="s">
        <v>98</v>
      </c>
      <c r="AW82" s="201" t="s">
        <v>99</v>
      </c>
      <c r="AX82" s="239" t="s">
        <v>99</v>
      </c>
      <c r="AY82" s="9" t="str">
        <f t="shared" ref="AY82" si="275">IFERROR(IF(OR($I82="",$N82=""),"",IF(OR(BC82="",BC82=" ",BD82="",BD82=" "),"⚠",IF(BC82=0,"!","✓"))),"")</f>
        <v>✓</v>
      </c>
      <c r="AZ82" s="238" cm="1">
        <f t="array" ref="AZ82">IF(OR($I82="",$N82="")," ",_xlfn.IFS($AX82=""," ",$AW82=""," ",BC82=""," ",BC82=" "," ",AND($AX82&lt;&gt;"",$AX82&lt;&gt;" ",$AW82&lt;&gt;"",$AW82&lt;&gt;" ",BC82&lt;&gt;"",BC82&lt;&gt;" "),IF($AX82=$AW82,BC82,BC82/VLOOKUP(_xlfn.CONCAT($AX82,"/",$AW82),Currencies!$C$73:$D$955,2,FALSE))))</f>
        <v>500</v>
      </c>
      <c r="BA82" s="238"/>
      <c r="BB82" s="238"/>
      <c r="BC82" s="8">
        <v>500</v>
      </c>
      <c r="BD82" s="25" t="str">
        <f>IFERROR(IF(OR($I82="",$N82=""),"",'Units of measurement'!$A$2),"")</f>
        <v>/container</v>
      </c>
      <c r="BE82" s="9" t="s">
        <v>2517</v>
      </c>
      <c r="BF82" s="238" t="str" cm="1">
        <f t="array" ref="BF82">IF(OR($I82="",$N82="")," ",_xlfn.IFS($AX82=""," ",$AW82=""," ",BI82=""," ",BI82=" "," ",AND($AX82&lt;&gt;"",$AX82&lt;&gt;" ",$AW82&lt;&gt;"",$AW82&lt;&gt;" ",BI82&lt;&gt;"",BI82&lt;&gt;" "),IF($AX82=$AW82,BI82,BI82/VLOOKUP(_xlfn.CONCAT($AX82,"/",$AW82),Currencies!$C$73:$D$955,2,FALSE))))</f>
        <v xml:space="preserve"> </v>
      </c>
      <c r="BG82" s="238"/>
      <c r="BH82" s="238"/>
      <c r="BI82" s="362" t="s">
        <v>98</v>
      </c>
      <c r="BJ82" s="25" t="str">
        <f>IFERROR(IF(OR($I82="",$N82=""),"",'Units of measurement'!$A$2),"")</f>
        <v>/container</v>
      </c>
      <c r="BK82" s="9" t="s">
        <v>2517</v>
      </c>
      <c r="BL82" s="238" t="str" cm="1">
        <f t="array" ref="BL82">IF(OR($I82="",$N82="")," ",_xlfn.IFS($AX82=""," ",$AW82=""," ",BO82=""," ",BO82=" "," ",AND($AX82&lt;&gt;"",$AX82&lt;&gt;" ",$AW82&lt;&gt;"",$AW82&lt;&gt;" ",BO82&lt;&gt;"",BO82&lt;&gt;" "),IF($AX82=$AW82,BO82,BO82/VLOOKUP(_xlfn.CONCAT($AX82,"/",$AW82),Currencies!$C$73:$D$955,2,FALSE))))</f>
        <v xml:space="preserve"> </v>
      </c>
      <c r="BM82" s="238"/>
      <c r="BN82" s="238"/>
      <c r="BO82" s="362" t="s">
        <v>98</v>
      </c>
      <c r="BP82" s="25" t="str">
        <f>IFERROR(IF(OR($I82="",$N82=""),"",'Units of measurement'!$A$2),"")</f>
        <v>/container</v>
      </c>
      <c r="BQ82" s="9" t="s">
        <v>2517</v>
      </c>
      <c r="BR82" s="238" t="str" cm="1">
        <f t="array" ref="BR82">IF(OR($I82="",$N82="")," ",_xlfn.IFS($AX82=""," ",$AW82=""," ",BU82=""," ",BU82=" "," ",AND($AX82&lt;&gt;"",$AX82&lt;&gt;" ",$AW82&lt;&gt;"",$AW82&lt;&gt;" ",BU82&lt;&gt;"",BU82&lt;&gt;" "),IF($AX82=$AW82,BU82,BU82/VLOOKUP(_xlfn.CONCAT($AX82,"/",$AW82),Currencies!$C$73:$D$955,2,FALSE))))</f>
        <v xml:space="preserve"> </v>
      </c>
      <c r="BS82" s="238"/>
      <c r="BT82" s="238"/>
      <c r="BU82" s="362" t="s">
        <v>98</v>
      </c>
      <c r="BV82" s="25" t="str">
        <f>IFERROR(IF(OR($I82="",$N82=""),"",'Units of measurement'!$A$2),"")</f>
        <v>/container</v>
      </c>
      <c r="BW82" s="9" t="s">
        <v>2517</v>
      </c>
      <c r="BX82" s="238" t="str" cm="1">
        <f t="array" ref="BX82">IF(OR($I82="",$N82="")," ",_xlfn.IFS($AX82=""," ",$AW82=""," ",CA82=""," ",CA82=" "," ",AND($AX82&lt;&gt;"",$AX82&lt;&gt;" ",$AW82&lt;&gt;"",$AW82&lt;&gt;" ",CA82&lt;&gt;"",CA82&lt;&gt;" "),IF($AX82=$AW82,CA82,CA82/VLOOKUP(_xlfn.CONCAT($AX82,"/",$AW82),Currencies!$C$73:$D$955,2,FALSE))))</f>
        <v xml:space="preserve"> </v>
      </c>
      <c r="BY82" s="238"/>
      <c r="BZ82" s="238"/>
      <c r="CA82" s="362" t="s">
        <v>98</v>
      </c>
      <c r="CB82" s="25" t="str">
        <f>IFERROR(IF(OR($I82="",$N82=""),"",'Units of measurement'!$A$2),"")</f>
        <v>/container</v>
      </c>
      <c r="CC82" s="9" t="s">
        <v>2517</v>
      </c>
      <c r="CD82" s="238" t="str" cm="1">
        <f t="array" ref="CD82">IF(OR($I82="",$N82="")," ",_xlfn.IFS($AX82=""," ",$AW82=""," ",CG82=""," ",CG82=" "," ",AND($AX82&lt;&gt;"",$AX82&lt;&gt;" ",$AW82&lt;&gt;"",$AW82&lt;&gt;" ",CG82&lt;&gt;"",CG82&lt;&gt;" "),IF($AX82=$AW82,CG82,CG82/VLOOKUP(_xlfn.CONCAT($AX82,"/",$AW82),Currencies!$C$73:$D$955,2,FALSE))))</f>
        <v xml:space="preserve"> </v>
      </c>
      <c r="CE82" s="238"/>
      <c r="CF82" s="238"/>
      <c r="CG82" s="362" t="s">
        <v>98</v>
      </c>
      <c r="CH82" s="25" t="str">
        <f>IFERROR(IF(OR($I82="",$N82=""),"",'Units of measurement'!$A$2),"")</f>
        <v>/container</v>
      </c>
      <c r="CI82" s="9" t="s">
        <v>2517</v>
      </c>
      <c r="CJ82" s="238" t="str" cm="1">
        <f t="array" ref="CJ82">IF(OR($I82="",$N82="")," ",_xlfn.IFS($AX82=""," ",$AW82=""," ",CM82=""," ",CM82=" "," ",AND($AX82&lt;&gt;"",$AX82&lt;&gt;" ",$AW82&lt;&gt;"",$AW82&lt;&gt;" ",CM82&lt;&gt;"",CM82&lt;&gt;" "),IF($AX82=$AW82,CM82,CM82/VLOOKUP(_xlfn.CONCAT($AX82,"/",$AW82),Currencies!$C$73:$D$955,2,FALSE))))</f>
        <v xml:space="preserve"> </v>
      </c>
      <c r="CK82" s="238"/>
      <c r="CL82" s="238"/>
      <c r="CM82" s="362" t="s">
        <v>98</v>
      </c>
      <c r="CN82" s="25" t="str">
        <f>IFERROR(IF(OR($I82="",$N82=""),"",'Units of measurement'!$A$2),"")</f>
        <v>/container</v>
      </c>
      <c r="CO82" s="253"/>
      <c r="CP82" s="253"/>
      <c r="CQ82" s="194"/>
      <c r="CR82" s="9" t="s">
        <v>2517</v>
      </c>
      <c r="CS82" s="238" t="str" cm="1">
        <f t="array" ref="CS82">IF(OR($I82="",$N82="")," ",_xlfn.IFS($AX82=""," ",$AW82=""," ",CV82=""," ",CV82=" "," ",AND($AX82&lt;&gt;"",$AX82&lt;&gt;" ",$AW82&lt;&gt;"",$AW82&lt;&gt;" ",CV82&lt;&gt;"",CV82&lt;&gt;" "),IF($AX82=$AW82,CV82,CV82/VLOOKUP(_xlfn.CONCAT($AX82,"/",$AW82),Currencies!$C$73:$D$955,2,FALSE))))</f>
        <v xml:space="preserve"> </v>
      </c>
      <c r="CT82" s="238"/>
      <c r="CU82" s="238"/>
      <c r="CV82" s="362" t="s">
        <v>98</v>
      </c>
      <c r="CW82" s="25" t="str">
        <f>IFERROR(IF(OR($I82="",$N82=""),"",'Units of measurement'!$A$2),"")</f>
        <v>/container</v>
      </c>
      <c r="CX82" s="11" t="s">
        <v>2517</v>
      </c>
      <c r="CY82" s="254"/>
      <c r="CZ82" s="254"/>
      <c r="DA82" s="363" t="s">
        <v>98</v>
      </c>
      <c r="DB82" s="9" t="str">
        <f t="shared" si="244"/>
        <v/>
      </c>
      <c r="DC82" s="252"/>
      <c r="DD82" s="252"/>
      <c r="DE82" s="362" t="s">
        <v>98</v>
      </c>
      <c r="DF82" s="256"/>
      <c r="DG82" s="256"/>
      <c r="DH82" s="375"/>
      <c r="DI82" s="257"/>
      <c r="DJ82" s="257"/>
      <c r="DK82" s="376"/>
      <c r="DL82" s="9" t="str">
        <f t="shared" si="245"/>
        <v/>
      </c>
      <c r="DM82" s="252"/>
      <c r="DN82" s="252"/>
      <c r="DO82" s="362" t="s">
        <v>98</v>
      </c>
      <c r="DP82" s="256"/>
      <c r="DQ82" s="256"/>
      <c r="DR82" s="375"/>
      <c r="DS82" s="257"/>
      <c r="DT82" s="257"/>
      <c r="DU82" s="376"/>
      <c r="DV82" s="201" t="str">
        <f t="shared" si="246"/>
        <v>USD</v>
      </c>
      <c r="DW82" s="239" t="s">
        <v>99</v>
      </c>
      <c r="DX82" s="11" t="str">
        <f t="shared" si="247"/>
        <v>✓</v>
      </c>
      <c r="DY82" s="254"/>
      <c r="DZ82" s="254"/>
      <c r="EA82" s="15" t="s">
        <v>3028</v>
      </c>
      <c r="EB82" s="11" t="str">
        <f t="shared" si="248"/>
        <v>✓</v>
      </c>
      <c r="EC82" s="254"/>
      <c r="ED82" s="254"/>
      <c r="EE82" s="16" t="s">
        <v>3028</v>
      </c>
      <c r="EF82" s="9" t="str">
        <f t="shared" si="249"/>
        <v>✓</v>
      </c>
      <c r="EG82" s="252"/>
      <c r="EH82" s="252"/>
      <c r="EI82" s="33" t="s">
        <v>3032</v>
      </c>
      <c r="EJ82" s="33"/>
      <c r="EK82" s="33"/>
      <c r="EL82" s="33"/>
      <c r="EM82" s="14"/>
      <c r="EN82" s="14"/>
      <c r="EO82" s="35"/>
      <c r="EP82" s="11" t="str">
        <f t="shared" si="250"/>
        <v>!</v>
      </c>
      <c r="EQ82" s="254"/>
      <c r="ER82" s="254"/>
      <c r="ES82" s="12">
        <v>26</v>
      </c>
      <c r="ET82" s="199">
        <v>16</v>
      </c>
      <c r="EU82" s="9" t="str">
        <f t="shared" si="251"/>
        <v>✓</v>
      </c>
      <c r="EV82" s="259"/>
      <c r="EW82" s="259"/>
      <c r="EX82" s="166">
        <v>1</v>
      </c>
      <c r="EY82" s="9" t="str">
        <f t="shared" si="252"/>
        <v>✓</v>
      </c>
      <c r="EZ82" s="254"/>
      <c r="FA82" s="254"/>
      <c r="FB82" s="23" t="s">
        <v>2504</v>
      </c>
      <c r="FC82" s="260"/>
      <c r="FD82" s="260"/>
      <c r="FE82" s="29"/>
      <c r="FF82" s="29"/>
      <c r="FG82" s="29"/>
      <c r="FH82" s="29"/>
      <c r="FI82" s="200" t="s">
        <v>100</v>
      </c>
      <c r="FJ82" s="9" t="str">
        <f t="shared" si="253"/>
        <v>✓</v>
      </c>
      <c r="FK82" s="259"/>
      <c r="FL82" s="259"/>
      <c r="FM82" s="12">
        <v>4</v>
      </c>
      <c r="FN82" s="26" t="s">
        <v>98</v>
      </c>
      <c r="FO82" s="28" t="s">
        <v>98</v>
      </c>
      <c r="FP82" s="339" t="s">
        <v>98</v>
      </c>
      <c r="FQ82" s="339" t="s">
        <v>98</v>
      </c>
      <c r="FR82" s="9" t="str">
        <f t="shared" si="254"/>
        <v>✓</v>
      </c>
      <c r="FS82" s="238" cm="1">
        <f t="array" ref="FS82">IF(OR($I82="",$N82="")," ",_xlfn.IFS($DW82=""," ",$DV82=""," ",FV82=""," ",FV82=" "," ",AND($DW82&lt;&gt;"",$DW82&lt;&gt;" ",$DV82&lt;&gt;"",$DV82&lt;&gt;" ",FV82&lt;&gt;"",FV82&lt;&gt;" "),IF($DW82=$DV82,FV82,FV82/VLOOKUP(_xlfn.CONCAT($DW82,"/",$DV82),Currencies!$C$73:$D$955,2,FALSE))))</f>
        <v>223.39379858815118</v>
      </c>
      <c r="FT82" s="238"/>
      <c r="FU82" s="238"/>
      <c r="FV82" s="8">
        <v>250</v>
      </c>
      <c r="FW82" s="25" t="s">
        <v>2549</v>
      </c>
      <c r="FX82" s="9" t="str">
        <f t="shared" si="255"/>
        <v>⚠</v>
      </c>
      <c r="FY82" s="259"/>
      <c r="FZ82" s="259"/>
      <c r="GA82" s="12" t="s">
        <v>98</v>
      </c>
      <c r="GB82" s="26" t="s">
        <v>98</v>
      </c>
      <c r="GC82" s="28" t="s">
        <v>98</v>
      </c>
      <c r="GD82" s="339" t="s">
        <v>98</v>
      </c>
      <c r="GE82" s="339" t="s">
        <v>98</v>
      </c>
      <c r="GF82" s="9" t="str">
        <f t="shared" si="256"/>
        <v>⚠</v>
      </c>
      <c r="GG82" s="238" t="str" cm="1">
        <f t="array" ref="GG82">IF(OR($I82="",$N82="")," ",_xlfn.IFS($DW82=""," ",$DV82=""," ",GJ82=""," ",GJ82=" "," ",AND($DW82&lt;&gt;"",$DW82&lt;&gt;" ",$DV82&lt;&gt;"",$DV82&lt;&gt;" ",GJ82&lt;&gt;"",GJ82&lt;&gt;" "),IF($DW82=$DV82,GJ82,GJ82/VLOOKUP(_xlfn.CONCAT($DW82,"/",$DV82),Currencies!$C$73:$D$955,2,FALSE))))</f>
        <v xml:space="preserve"> </v>
      </c>
      <c r="GH82" s="238"/>
      <c r="GI82" s="238"/>
      <c r="GJ82" s="8" t="s">
        <v>98</v>
      </c>
      <c r="GK82" s="25" t="s">
        <v>2549</v>
      </c>
      <c r="GL82" s="11" t="str">
        <f t="shared" si="257"/>
        <v>✓</v>
      </c>
      <c r="GM82" s="238" cm="1">
        <f t="array" ref="GM82">IF(OR($I82="",$N82="")," ",_xlfn.IFS($DW82=""," ",$DV82=""," ",GP82=""," ",GP82=" "," ",AND($DW82&lt;&gt;"",$DW82&lt;&gt;" ",$DV82&lt;&gt;"",$DV82&lt;&gt;" ",GP82&lt;&gt;"",GP82&lt;&gt;" "),IF($DW82=$DV82,GP82,GP82/VLOOKUP(_xlfn.CONCAT($DW82,"/",$DV82),Currencies!$C$73:$D$955,2,FALSE))))</f>
        <v>9114.4669823965687</v>
      </c>
      <c r="GN82" s="238"/>
      <c r="GO82" s="238"/>
      <c r="GP82" s="8">
        <v>10200</v>
      </c>
      <c r="GQ82" s="25" t="str">
        <f>IFERROR(IF(OR($I82="",$N82=""),"",'Units of measurement'!$A$2),"")</f>
        <v>/container</v>
      </c>
      <c r="GR82" s="253"/>
      <c r="GS82" s="253"/>
      <c r="GT82" s="31">
        <v>44652</v>
      </c>
      <c r="GU82" s="261"/>
      <c r="GV82" s="261"/>
      <c r="GW82" s="32">
        <v>44742</v>
      </c>
      <c r="GX82" s="11" t="str">
        <f t="shared" si="258"/>
        <v>✓</v>
      </c>
      <c r="GY82" s="238" cm="1">
        <f t="array" ref="GY82">IF(OR($I82="",$N82="")," ",_xlfn.IFS($DW82=""," ",$DV82=""," ",HE82=""," ",HE82=" "," ",AND($DW82&lt;&gt;"",$DW82&lt;&gt;" ",$DV82&lt;&gt;"",$DV82&lt;&gt;" ",HE82&lt;&gt;"",HE82&lt;&gt;" "),IF($DW82=$DV82,HE82,HE82/VLOOKUP(_xlfn.CONCAT($DW82,"/",$DV82),Currencies!$C$73:$D$955,2,FALSE))))</f>
        <v>1787.1503887052095</v>
      </c>
      <c r="GZ82" s="262"/>
      <c r="HA82" s="262"/>
      <c r="HB82" s="15" t="s">
        <v>3028</v>
      </c>
      <c r="HC82" s="15"/>
      <c r="HD82" s="15"/>
      <c r="HE82" s="8">
        <v>2000</v>
      </c>
      <c r="HF82" s="255"/>
      <c r="HG82" s="255"/>
      <c r="HH82" s="25" t="str">
        <f>IFERROR(IF(OR($I82="",$N82=""),"",'Units of measurement'!$A$2),"")</f>
        <v>/container</v>
      </c>
      <c r="HI82" s="253"/>
      <c r="HJ82" s="253"/>
      <c r="HK82" s="31">
        <f t="shared" si="259"/>
        <v>44652</v>
      </c>
      <c r="HL82" s="261"/>
      <c r="HM82" s="261"/>
      <c r="HN82" s="32">
        <f t="shared" si="260"/>
        <v>44742</v>
      </c>
      <c r="HO82" s="11" t="str">
        <f t="shared" si="261"/>
        <v>✓</v>
      </c>
      <c r="HP82" s="238" t="str" cm="1">
        <f t="array" ref="HP82">IF(OR($I82="",$N82="")," ",_xlfn.IFS($DW82=""," ",$DV82=""," ",HV82=""," ",HV82=" "," ",AND($DW82&lt;&gt;"",$DW82&lt;&gt;" ",$DV82&lt;&gt;"",$DV82&lt;&gt;" ",HV82&lt;&gt;"",HV82&lt;&gt;" "),IF($DW82=$DV82,HV82,HV82/VLOOKUP(_xlfn.CONCAT($DW82,"/",$DV82),Currencies!$C$73:$D$955,2,FALSE))))</f>
        <v xml:space="preserve"> </v>
      </c>
      <c r="HQ82" s="262"/>
      <c r="HR82" s="262"/>
      <c r="HS82" s="15" t="s">
        <v>2552</v>
      </c>
      <c r="HT82" s="15"/>
      <c r="HU82" s="15"/>
      <c r="HV82" s="8" t="s">
        <v>98</v>
      </c>
      <c r="HW82" s="255"/>
      <c r="HX82" s="255"/>
      <c r="HY82" s="25" t="str">
        <f>IFERROR(IF(OR($I82="",$N82=""),"",'Units of measurement'!$A$2),"")</f>
        <v>/container</v>
      </c>
      <c r="HZ82" s="253"/>
      <c r="IA82" s="253"/>
      <c r="IB82" s="31">
        <f t="shared" si="262"/>
        <v>44652</v>
      </c>
      <c r="IC82" s="261"/>
      <c r="ID82" s="261"/>
      <c r="IE82" s="32">
        <f t="shared" si="263"/>
        <v>44742</v>
      </c>
      <c r="IF82" s="9" t="str">
        <f t="shared" si="264"/>
        <v/>
      </c>
      <c r="IG82" s="252"/>
      <c r="IH82" s="252"/>
      <c r="II82" s="8" t="s">
        <v>98</v>
      </c>
      <c r="IJ82" s="256"/>
      <c r="IK82" s="256"/>
      <c r="IL82" s="164"/>
      <c r="IM82" s="257"/>
      <c r="IN82" s="257"/>
      <c r="IO82" s="17"/>
      <c r="IP82" s="9" t="str">
        <f t="shared" si="265"/>
        <v/>
      </c>
      <c r="IQ82" s="252"/>
      <c r="IR82" s="252"/>
      <c r="IS82" s="8" t="s">
        <v>98</v>
      </c>
      <c r="IT82" s="256"/>
      <c r="IU82" s="256"/>
      <c r="IV82" s="164"/>
      <c r="IW82" s="257"/>
      <c r="IX82" s="257"/>
      <c r="IY82" s="19"/>
      <c r="IZ82" s="201" t="s">
        <v>418</v>
      </c>
      <c r="JA82" s="239" t="s">
        <v>99</v>
      </c>
      <c r="JB82" s="9" t="str">
        <f t="shared" si="266"/>
        <v>⚠</v>
      </c>
      <c r="JC82" s="238" t="str" cm="1">
        <f t="array" ref="JC82">IF(OR($I82="",$N82="")," ",_xlfn.IFS($JA82=""," ",$IZ82=""," ",JF82=""," ",JF82=" "," ",AND($JA82&lt;&gt;"",$JA82&lt;&gt;" ",$IZ82&lt;&gt;"",$IZ82&lt;&gt;" ",JF82&lt;&gt;"",JF82&lt;&gt;" "),IF($JA82=$IZ82,JF82,JF82/VLOOKUP(_xlfn.CONCAT($JA82,"/",$IZ82),Currencies!$C$73:$D$955,2,FALSE))))</f>
        <v xml:space="preserve"> </v>
      </c>
      <c r="JD82" s="238"/>
      <c r="JE82" s="238"/>
      <c r="JF82" s="8" t="s">
        <v>98</v>
      </c>
      <c r="JG82" s="25" t="str">
        <f>IFERROR(IF(OR($I82="",$N82=""),"",'Units of measurement'!$A$2),"")</f>
        <v>/container</v>
      </c>
      <c r="JH82" s="9" t="str">
        <f t="shared" si="269"/>
        <v>⚠</v>
      </c>
      <c r="JI82" s="238" t="str" cm="1">
        <f t="array" ref="JI82">IF(OR($I82="",$N82="")," ",_xlfn.IFS($JA82=""," ",$IZ82=""," ",JL82=""," ",JL82=" "," ",AND($JA82&lt;&gt;"",$JA82&lt;&gt;" ",$IZ82&lt;&gt;"",$IZ82&lt;&gt;" ",JL82&lt;&gt;"",JL82&lt;&gt;" "),IF($JA82=$IZ82,JL82,JL82/VLOOKUP(_xlfn.CONCAT($JA82,"/",$IZ82),Currencies!$C$73:$D$955,2,FALSE))))</f>
        <v xml:space="preserve"> </v>
      </c>
      <c r="JJ82" s="238"/>
      <c r="JK82" s="238"/>
      <c r="JL82" s="8" t="s">
        <v>98</v>
      </c>
      <c r="JM82" s="25" t="str">
        <f>IFERROR(IF(OR($I82="",$N82=""),"",'Units of measurement'!$A$2),"")</f>
        <v>/container</v>
      </c>
      <c r="JN82" s="9" t="str">
        <f t="shared" si="270"/>
        <v>⚠</v>
      </c>
      <c r="JO82" s="238" t="str" cm="1">
        <f t="array" ref="JO82">IF(OR($I82="",$N82="")," ",_xlfn.IFS($JA82=""," ",$IZ82=""," ",JR82=""," ",JR82=" "," ",AND($JA82&lt;&gt;"",$JA82&lt;&gt;" ",$IZ82&lt;&gt;"",$IZ82&lt;&gt;" ",JR82&lt;&gt;"",JR82&lt;&gt;" "),IF($JA82=$IZ82,JR82,JR82/VLOOKUP(_xlfn.CONCAT($JA82,"/",$IZ82),Currencies!$C$73:$D$955,2,FALSE))))</f>
        <v xml:space="preserve"> </v>
      </c>
      <c r="JP82" s="238"/>
      <c r="JQ82" s="238"/>
      <c r="JR82" s="8" t="s">
        <v>98</v>
      </c>
      <c r="JS82" s="25" t="str">
        <f>IFERROR(IF(OR($I82="",$N82=""),"",'Units of measurement'!$A$2),"")</f>
        <v>/container</v>
      </c>
      <c r="JT82" s="9" t="str">
        <f t="shared" si="271"/>
        <v>⚠</v>
      </c>
      <c r="JU82" s="238" t="str" cm="1">
        <f t="array" ref="JU82">IF(OR($I82="",$N82="")," ",_xlfn.IFS($JA82=""," ",$IZ82=""," ",JX82=""," ",JX82=" "," ",AND($JA82&lt;&gt;"",$JA82&lt;&gt;" ",$IZ82&lt;&gt;"",$IZ82&lt;&gt;" ",JX82&lt;&gt;"",JX82&lt;&gt;" "),IF($JA82=$IZ82,JX82,JX82/VLOOKUP(_xlfn.CONCAT($JA82,"/",$IZ82),Currencies!$C$73:$D$955,2,FALSE))))</f>
        <v xml:space="preserve"> </v>
      </c>
      <c r="JV82" s="238"/>
      <c r="JW82" s="238"/>
      <c r="JX82" s="8" t="s">
        <v>98</v>
      </c>
      <c r="JY82" s="25" t="str">
        <f>IFERROR(IF(OR($I82="",$N82=""),"",'Units of measurement'!$A$2),"")</f>
        <v>/container</v>
      </c>
      <c r="JZ82" s="9" t="str">
        <f t="shared" si="272"/>
        <v>⚠</v>
      </c>
      <c r="KA82" s="238" t="str" cm="1">
        <f t="array" ref="KA82">IF(OR($I82="",$N82="")," ",_xlfn.IFS($JA82=""," ",$IZ82=""," ",KD82=""," ",KD82=" "," ",AND($JA82&lt;&gt;"",$JA82&lt;&gt;" ",$IZ82&lt;&gt;"",$IZ82&lt;&gt;" ",KD82&lt;&gt;"",KD82&lt;&gt;" "),IF($JA82=$IZ82,KD82,KD82/VLOOKUP(_xlfn.CONCAT($JA82,"/",$IZ82),Currencies!$C$73:$D$955,2,FALSE))))</f>
        <v xml:space="preserve"> </v>
      </c>
      <c r="KB82" s="238"/>
      <c r="KC82" s="238"/>
      <c r="KD82" s="8" t="s">
        <v>98</v>
      </c>
      <c r="KE82" s="25" t="str">
        <f>IFERROR(IF(OR($I82="",$N82=""),"",'Units of measurement'!$A$2),"")</f>
        <v>/container</v>
      </c>
      <c r="KF82" s="11" t="str">
        <f t="shared" si="273"/>
        <v>⚠</v>
      </c>
      <c r="KG82" s="254"/>
      <c r="KH82" s="254"/>
      <c r="KI82" s="10" t="s">
        <v>98</v>
      </c>
      <c r="KJ82" s="9" t="str">
        <f t="shared" si="267"/>
        <v/>
      </c>
      <c r="KK82" s="252"/>
      <c r="KL82" s="252"/>
      <c r="KM82" s="8" t="s">
        <v>98</v>
      </c>
      <c r="KN82" s="256"/>
      <c r="KO82" s="256"/>
      <c r="KP82" s="164"/>
      <c r="KQ82" s="257"/>
      <c r="KR82" s="257"/>
      <c r="KS82" s="17"/>
      <c r="KT82" s="9" t="str">
        <f t="shared" si="268"/>
        <v/>
      </c>
      <c r="KU82" s="252"/>
      <c r="KV82" s="252"/>
      <c r="KW82" s="8" t="s">
        <v>98</v>
      </c>
      <c r="KX82" s="256"/>
      <c r="KY82" s="256"/>
      <c r="KZ82" s="164"/>
      <c r="LA82" s="257"/>
      <c r="LB82" s="257"/>
      <c r="LC82" s="19"/>
      <c r="LD82" s="201" t="s">
        <v>418</v>
      </c>
      <c r="LE82" s="239" t="s">
        <v>99</v>
      </c>
      <c r="LF82" s="9" t="str">
        <f t="shared" si="274"/>
        <v>✓</v>
      </c>
      <c r="LG82" s="238" cm="1">
        <f t="array" ref="LG82">IF(OR($I82="",$N82="")," ",_xlfn.IFS($AH82=""," ",$AG82=""," ",LL82=""," ",LL82=" "," ",AND($AH82&lt;&gt;"",$AH82&lt;&gt;" ",$AG82&lt;&gt;"",$AG82&lt;&gt;" ",LL82&lt;&gt;"",LL82&lt;&gt;" "),IF($AH82=$AG82,SUM(LL82,IF(OR(LK82="",LK82=" ",LJ82="Included"),0,LK82)),SUM(LL82,IF(OR(LK82="",LK82=" ",LJ82="Included"),0,LK82))/VLOOKUP(_xlfn.CONCAT($AH82,"/",$AG82),Currencies!$C$73:$D$955,2,FALSE))))</f>
        <v>3135</v>
      </c>
      <c r="LH82" s="238"/>
      <c r="LI82" s="262"/>
      <c r="LJ82" s="331" t="s">
        <v>3022</v>
      </c>
      <c r="LK82" s="333" t="s">
        <v>98</v>
      </c>
      <c r="LL82" s="332">
        <v>3135</v>
      </c>
      <c r="LM82" s="25" t="str">
        <f>IFERROR(IF(OR($I82="",$N82=""),"",'Units of measurement'!$A$2),"")</f>
        <v>/container</v>
      </c>
      <c r="LN82" s="253"/>
      <c r="LO82" s="253"/>
      <c r="LP82" s="17" t="s">
        <v>1267</v>
      </c>
      <c r="LQ82" s="170"/>
      <c r="LR82" s="170"/>
      <c r="LS82" s="170">
        <v>3</v>
      </c>
    </row>
    <row r="83" spans="1:331" ht="15" customHeight="1" x14ac:dyDescent="0.2">
      <c r="A83" s="46">
        <v>68</v>
      </c>
      <c r="B83" s="250">
        <f>ROW()</f>
        <v>83</v>
      </c>
      <c r="C83" s="41" t="s">
        <v>2545</v>
      </c>
      <c r="D83" s="41" t="s">
        <v>2545</v>
      </c>
      <c r="E83" s="41" t="s">
        <v>2523</v>
      </c>
      <c r="F83" s="55" t="s">
        <v>2286</v>
      </c>
      <c r="G83" s="42" t="s">
        <v>2508</v>
      </c>
      <c r="H83" s="43" t="s">
        <v>2514</v>
      </c>
      <c r="I83" s="353" t="s">
        <v>594</v>
      </c>
      <c r="J83" s="357" t="s">
        <v>2495</v>
      </c>
      <c r="K83" s="47" t="s">
        <v>2303</v>
      </c>
      <c r="L83" s="48" t="s">
        <v>2331</v>
      </c>
      <c r="M83" s="49" t="s">
        <v>172</v>
      </c>
      <c r="N83" s="356" t="s">
        <v>1142</v>
      </c>
      <c r="O83" s="50" t="s">
        <v>2485</v>
      </c>
      <c r="P83" s="47" t="s">
        <v>2384</v>
      </c>
      <c r="Q83" s="48" t="s">
        <v>104</v>
      </c>
      <c r="R83" s="51" t="s">
        <v>2206</v>
      </c>
      <c r="S83" s="52">
        <v>1</v>
      </c>
      <c r="T83" s="53">
        <f>IFERROR(IF(OR(R83="",S83=""),"",('FCL (No min.)'!S83*VLOOKUP('FCL (No min.)'!R83,containertype_table[#All],2,FALSE))),"")</f>
        <v>2</v>
      </c>
      <c r="U83" s="56">
        <v>25000</v>
      </c>
      <c r="V83" s="55" t="s">
        <v>2497</v>
      </c>
      <c r="W83" s="248" t="s">
        <v>104</v>
      </c>
      <c r="X83" s="337" t="s">
        <v>104</v>
      </c>
      <c r="Y83" s="248"/>
      <c r="Z83" s="248"/>
      <c r="AA83" s="248"/>
      <c r="AB83" s="248"/>
      <c r="AC83" s="248"/>
      <c r="AD83" s="248"/>
      <c r="AE83" s="248"/>
      <c r="AF83" s="248"/>
      <c r="AG83" s="201" t="s">
        <v>99</v>
      </c>
      <c r="AH83" s="239" t="s">
        <v>99</v>
      </c>
      <c r="AI83" s="9" t="str">
        <f t="shared" si="234"/>
        <v>✓</v>
      </c>
      <c r="AJ83" s="238" cm="1">
        <f t="array" ref="AJ83">IF(OR($I83="",$N83="")," ",_xlfn.IFS($AH83=""," ",$AG83=""," ",AO83=""," ",AO83=" "," ",AND($AH83&lt;&gt;"",$AH83&lt;&gt;" ",$AG83&lt;&gt;"",$AG83&lt;&gt;" ",AO83&lt;&gt;"",AO83&lt;&gt;" "),IF($AH83=$AG83,SUM(AO83,IF(OR(AN83="",AN83=" ",AM83="Included"),0,AN83)),VLOOKUP(_xlfn.CONCAT($AG83,"/",$AH83),Currencies!$C$73:$D$955,2,FALSE)*SUM(AO83,IF(OR(AN83="",AN83=" ",AM83="Included"),0,AN83)))))</f>
        <v>950</v>
      </c>
      <c r="AK83" s="238"/>
      <c r="AL83" s="262"/>
      <c r="AM83" s="331" t="s">
        <v>2552</v>
      </c>
      <c r="AN83" s="333" t="s">
        <v>98</v>
      </c>
      <c r="AO83" s="332">
        <v>950</v>
      </c>
      <c r="AP83" s="25" t="str">
        <f>IFERROR(IF(OR($I83="",$N83=""),"",'Units of measurement'!$A$2),"")</f>
        <v>/container</v>
      </c>
      <c r="AQ83" s="253"/>
      <c r="AR83" s="253"/>
      <c r="AS83" s="17" t="s">
        <v>1267</v>
      </c>
      <c r="AT83" s="170"/>
      <c r="AU83" s="170"/>
      <c r="AV83" s="170">
        <v>1</v>
      </c>
      <c r="AW83" s="201" t="s">
        <v>99</v>
      </c>
      <c r="AX83" s="239" t="s">
        <v>99</v>
      </c>
      <c r="AY83" s="9" t="str">
        <f t="shared" si="235"/>
        <v>✓</v>
      </c>
      <c r="AZ83" s="238" cm="1">
        <f t="array" ref="AZ83">IF(OR($I83="",$N83="")," ",_xlfn.IFS($AX83=""," ",$AW83=""," ",BC83=""," ",BC83=" "," ",AND($AX83&lt;&gt;"",$AX83&lt;&gt;" ",$AW83&lt;&gt;"",$AW83&lt;&gt;" ",BC83&lt;&gt;"",BC83&lt;&gt;" "),IF($AX83=$AW83,BC83,BC83/VLOOKUP(_xlfn.CONCAT($AX83,"/",$AW83),Currencies!$C$73:$D$955,2,FALSE))))</f>
        <v>500</v>
      </c>
      <c r="BA83" s="238"/>
      <c r="BB83" s="238"/>
      <c r="BC83" s="8">
        <v>500</v>
      </c>
      <c r="BD83" s="25" t="str">
        <f>IFERROR(IF(OR($I83="",$N83=""),"",'Units of measurement'!$A$2),"")</f>
        <v>/container</v>
      </c>
      <c r="BE83" s="9" t="str">
        <f t="shared" si="236"/>
        <v>✓</v>
      </c>
      <c r="BF83" s="238" cm="1">
        <f t="array" ref="BF83">IF(OR($I83="",$N83="")," ",_xlfn.IFS($AX83=""," ",$AW83=""," ",BI83=""," ",BI83=" "," ",AND($AX83&lt;&gt;"",$AX83&lt;&gt;" ",$AW83&lt;&gt;"",$AW83&lt;&gt;" ",BI83&lt;&gt;"",BI83&lt;&gt;" "),IF($AX83=$AW83,BI83,BI83/VLOOKUP(_xlfn.CONCAT($AX83,"/",$AW83),Currencies!$C$73:$D$955,2,FALSE))))</f>
        <v>100</v>
      </c>
      <c r="BG83" s="238"/>
      <c r="BH83" s="238"/>
      <c r="BI83" s="8">
        <v>100</v>
      </c>
      <c r="BJ83" s="25" t="str">
        <f>IFERROR(IF(OR($I83="",$N83=""),"",'Units of measurement'!$A$2),"")</f>
        <v>/container</v>
      </c>
      <c r="BK83" s="9" t="str">
        <f t="shared" si="237"/>
        <v>✓</v>
      </c>
      <c r="BL83" s="238" cm="1">
        <f t="array" ref="BL83">IF(OR($I83="",$N83="")," ",_xlfn.IFS($AX83=""," ",$AW83=""," ",BO83=""," ",BO83=" "," ",AND($AX83&lt;&gt;"",$AX83&lt;&gt;" ",$AW83&lt;&gt;"",$AW83&lt;&gt;" ",BO83&lt;&gt;"",BO83&lt;&gt;" "),IF($AX83=$AW83,BO83,BO83/VLOOKUP(_xlfn.CONCAT($AX83,"/",$AW83),Currencies!$C$73:$D$955,2,FALSE))))</f>
        <v>25</v>
      </c>
      <c r="BM83" s="238"/>
      <c r="BN83" s="238"/>
      <c r="BO83" s="8">
        <v>25</v>
      </c>
      <c r="BP83" s="25" t="str">
        <f>IFERROR(IF(OR($I83="",$N83=""),"",'Units of measurement'!$A$2),"")</f>
        <v>/container</v>
      </c>
      <c r="BQ83" s="9" t="str">
        <f t="shared" si="238"/>
        <v>✓</v>
      </c>
      <c r="BR83" s="238" cm="1">
        <f t="array" ref="BR83">IF(OR($I83="",$N83="")," ",_xlfn.IFS($AX83=""," ",$AW83=""," ",BU83=""," ",BU83=" "," ",AND($AX83&lt;&gt;"",$AX83&lt;&gt;" ",$AW83&lt;&gt;"",$AW83&lt;&gt;" ",BU83&lt;&gt;"",BU83&lt;&gt;" "),IF($AX83=$AW83,BU83,BU83/VLOOKUP(_xlfn.CONCAT($AX83,"/",$AW83),Currencies!$C$73:$D$955,2,FALSE))))</f>
        <v>150</v>
      </c>
      <c r="BS83" s="238"/>
      <c r="BT83" s="238"/>
      <c r="BU83" s="8">
        <v>150</v>
      </c>
      <c r="BV83" s="25" t="str">
        <f>IFERROR(IF(OR($I83="",$N83=""),"",'Units of measurement'!$A$2),"")</f>
        <v>/container</v>
      </c>
      <c r="BW83" s="9" t="str">
        <f t="shared" si="239"/>
        <v>✓</v>
      </c>
      <c r="BX83" s="238" cm="1">
        <f t="array" ref="BX83">IF(OR($I83="",$N83="")," ",_xlfn.IFS($AX83=""," ",$AW83=""," ",CA83=""," ",CA83=" "," ",AND($AX83&lt;&gt;"",$AX83&lt;&gt;" ",$AW83&lt;&gt;"",$AW83&lt;&gt;" ",CA83&lt;&gt;"",CA83&lt;&gt;" "),IF($AX83=$AW83,CA83,CA83/VLOOKUP(_xlfn.CONCAT($AX83,"/",$AW83),Currencies!$C$73:$D$955,2,FALSE))))</f>
        <v>100</v>
      </c>
      <c r="BY83" s="238"/>
      <c r="BZ83" s="238"/>
      <c r="CA83" s="8">
        <v>100</v>
      </c>
      <c r="CB83" s="25" t="str">
        <f>IFERROR(IF(OR($I83="",$N83=""),"",'Units of measurement'!$A$2),"")</f>
        <v>/container</v>
      </c>
      <c r="CC83" s="9" t="str">
        <f t="shared" si="240"/>
        <v>✓</v>
      </c>
      <c r="CD83" s="238" cm="1">
        <f t="array" ref="CD83">IF(OR($I83="",$N83="")," ",_xlfn.IFS($AX83=""," ",$AW83=""," ",CG83=""," ",CG83=" "," ",AND($AX83&lt;&gt;"",$AX83&lt;&gt;" ",$AW83&lt;&gt;"",$AW83&lt;&gt;" ",CG83&lt;&gt;"",CG83&lt;&gt;" "),IF($AX83=$AW83,CG83,CG83/VLOOKUP(_xlfn.CONCAT($AX83,"/",$AW83),Currencies!$C$73:$D$955,2,FALSE))))</f>
        <v>35</v>
      </c>
      <c r="CE83" s="238"/>
      <c r="CF83" s="238"/>
      <c r="CG83" s="8">
        <v>35</v>
      </c>
      <c r="CH83" s="25" t="str">
        <f>IFERROR(IF(OR($I83="",$N83=""),"",'Units of measurement'!$A$2),"")</f>
        <v>/container</v>
      </c>
      <c r="CI83" s="9" t="str">
        <f t="shared" si="241"/>
        <v>✓</v>
      </c>
      <c r="CJ83" s="238" cm="1">
        <f t="array" ref="CJ83">IF(OR($I83="",$N83="")," ",_xlfn.IFS($AX83=""," ",$AW83=""," ",CM83=""," ",CM83=" "," ",AND($AX83&lt;&gt;"",$AX83&lt;&gt;" ",$AW83&lt;&gt;"",$AW83&lt;&gt;" ",CM83&lt;&gt;"",CM83&lt;&gt;" "),IF($AX83=$AW83,CM83,CM83/VLOOKUP(_xlfn.CONCAT($AX83,"/",$AW83),Currencies!$C$73:$D$955,2,FALSE))))</f>
        <v>300</v>
      </c>
      <c r="CK83" s="238"/>
      <c r="CL83" s="238"/>
      <c r="CM83" s="8">
        <v>300</v>
      </c>
      <c r="CN83" s="25" t="str">
        <f>IFERROR(IF(OR($I83="",$N83=""),"",'Units of measurement'!$A$2),"")</f>
        <v>/container</v>
      </c>
      <c r="CO83" s="253"/>
      <c r="CP83" s="253"/>
      <c r="CQ83" s="194"/>
      <c r="CR83" s="9" t="str">
        <f t="shared" si="242"/>
        <v>✓</v>
      </c>
      <c r="CS83" s="238" cm="1">
        <f t="array" ref="CS83">IF(OR($I83="",$N83="")," ",_xlfn.IFS($AX83=""," ",$AW83=""," ",CV83=""," ",CV83=" "," ",AND($AX83&lt;&gt;"",$AX83&lt;&gt;" ",$AW83&lt;&gt;"",$AW83&lt;&gt;" ",CV83&lt;&gt;"",CV83&lt;&gt;" "),IF($AX83=$AW83,CV83,CV83/VLOOKUP(_xlfn.CONCAT($AX83,"/",$AW83),Currencies!$C$73:$D$955,2,FALSE))))</f>
        <v>150</v>
      </c>
      <c r="CT83" s="238"/>
      <c r="CU83" s="238"/>
      <c r="CV83" s="8">
        <v>150</v>
      </c>
      <c r="CW83" s="25" t="str">
        <f>IFERROR(IF(OR($I83="",$N83=""),"",'Units of measurement'!$A$2),"")</f>
        <v>/container</v>
      </c>
      <c r="CX83" s="11" t="str">
        <f t="shared" si="243"/>
        <v>✓</v>
      </c>
      <c r="CY83" s="254"/>
      <c r="CZ83" s="254"/>
      <c r="DA83" s="10">
        <v>5</v>
      </c>
      <c r="DB83" s="9" t="str">
        <f t="shared" si="244"/>
        <v/>
      </c>
      <c r="DC83" s="252"/>
      <c r="DD83" s="252"/>
      <c r="DE83" s="8" t="s">
        <v>98</v>
      </c>
      <c r="DF83" s="256"/>
      <c r="DG83" s="256"/>
      <c r="DH83" s="164"/>
      <c r="DI83" s="257"/>
      <c r="DJ83" s="257"/>
      <c r="DK83" s="17"/>
      <c r="DL83" s="9" t="str">
        <f t="shared" si="245"/>
        <v/>
      </c>
      <c r="DM83" s="252"/>
      <c r="DN83" s="252"/>
      <c r="DO83" s="8" t="s">
        <v>98</v>
      </c>
      <c r="DP83" s="256"/>
      <c r="DQ83" s="256"/>
      <c r="DR83" s="164"/>
      <c r="DS83" s="257"/>
      <c r="DT83" s="257"/>
      <c r="DU83" s="17"/>
      <c r="DV83" s="201" t="str">
        <f t="shared" si="246"/>
        <v>USD</v>
      </c>
      <c r="DW83" s="239" t="s">
        <v>99</v>
      </c>
      <c r="DX83" s="11" t="str">
        <f t="shared" si="247"/>
        <v>✓</v>
      </c>
      <c r="DY83" s="254"/>
      <c r="DZ83" s="254"/>
      <c r="EA83" s="15" t="s">
        <v>3028</v>
      </c>
      <c r="EB83" s="11" t="str">
        <f t="shared" si="248"/>
        <v>✓</v>
      </c>
      <c r="EC83" s="254"/>
      <c r="ED83" s="254"/>
      <c r="EE83" s="16" t="s">
        <v>3028</v>
      </c>
      <c r="EF83" s="9" t="str">
        <f t="shared" si="249"/>
        <v>✓</v>
      </c>
      <c r="EG83" s="252"/>
      <c r="EH83" s="252"/>
      <c r="EI83" s="33" t="s">
        <v>3029</v>
      </c>
      <c r="EJ83" s="33"/>
      <c r="EK83" s="33"/>
      <c r="EL83" s="33"/>
      <c r="EM83" s="14"/>
      <c r="EN83" s="14"/>
      <c r="EO83" s="35"/>
      <c r="EP83" s="11" t="str">
        <f t="shared" si="250"/>
        <v>✓</v>
      </c>
      <c r="EQ83" s="254"/>
      <c r="ER83" s="254"/>
      <c r="ES83" s="12">
        <v>20</v>
      </c>
      <c r="ET83" s="199">
        <v>32</v>
      </c>
      <c r="EU83" s="9" t="str">
        <f t="shared" si="251"/>
        <v>✓</v>
      </c>
      <c r="EV83" s="259"/>
      <c r="EW83" s="259"/>
      <c r="EX83" s="166">
        <v>1</v>
      </c>
      <c r="EY83" s="9" t="str">
        <f t="shared" si="252"/>
        <v>✓</v>
      </c>
      <c r="EZ83" s="254"/>
      <c r="FA83" s="254"/>
      <c r="FB83" s="23" t="s">
        <v>3030</v>
      </c>
      <c r="FC83" s="260"/>
      <c r="FD83" s="260"/>
      <c r="FE83" s="29" t="s">
        <v>3033</v>
      </c>
      <c r="FF83" s="29"/>
      <c r="FG83" s="29"/>
      <c r="FH83" s="29"/>
      <c r="FI83" s="200" t="s">
        <v>100</v>
      </c>
      <c r="FJ83" s="9" t="str">
        <f t="shared" si="253"/>
        <v>✓</v>
      </c>
      <c r="FK83" s="259"/>
      <c r="FL83" s="259"/>
      <c r="FM83" s="12">
        <v>4</v>
      </c>
      <c r="FN83" s="26" t="s">
        <v>98</v>
      </c>
      <c r="FO83" s="28" t="s">
        <v>98</v>
      </c>
      <c r="FP83" s="339" t="s">
        <v>98</v>
      </c>
      <c r="FQ83" s="339" t="s">
        <v>98</v>
      </c>
      <c r="FR83" s="9" t="str">
        <f t="shared" si="254"/>
        <v>✓</v>
      </c>
      <c r="FS83" s="238" cm="1">
        <f t="array" ref="FS83">IF(OR($I83="",$N83="")," ",_xlfn.IFS($DW83=""," ",$DV83=""," ",FV83=""," ",FV83=" "," ",AND($DW83&lt;&gt;"",$DW83&lt;&gt;" ",$DV83&lt;&gt;"",$DV83&lt;&gt;" ",FV83&lt;&gt;"",FV83&lt;&gt;" "),IF($DW83=$DV83,FV83,FV83/VLOOKUP(_xlfn.CONCAT($DW83,"/",$DV83),Currencies!$C$73:$D$955,2,FALSE))))</f>
        <v>223.39379858815118</v>
      </c>
      <c r="FT83" s="238"/>
      <c r="FU83" s="238"/>
      <c r="FV83" s="8">
        <v>250</v>
      </c>
      <c r="FW83" s="25" t="s">
        <v>2549</v>
      </c>
      <c r="FX83" s="9" t="str">
        <f t="shared" si="255"/>
        <v>⚠</v>
      </c>
      <c r="FY83" s="259"/>
      <c r="FZ83" s="259"/>
      <c r="GA83" s="12" t="s">
        <v>98</v>
      </c>
      <c r="GB83" s="26" t="s">
        <v>98</v>
      </c>
      <c r="GC83" s="28" t="s">
        <v>98</v>
      </c>
      <c r="GD83" s="339">
        <v>5</v>
      </c>
      <c r="GE83" s="339">
        <v>0</v>
      </c>
      <c r="GF83" s="9" t="str">
        <f t="shared" si="256"/>
        <v>⚠</v>
      </c>
      <c r="GG83" s="238" t="str" cm="1">
        <f t="array" ref="GG83">IF(OR($I83="",$N83="")," ",_xlfn.IFS($DW83=""," ",$DV83=""," ",GJ83=""," ",GJ83=" "," ",AND($DW83&lt;&gt;"",$DW83&lt;&gt;" ",$DV83&lt;&gt;"",$DV83&lt;&gt;" ",GJ83&lt;&gt;"",GJ83&lt;&gt;" "),IF($DW83=$DV83,GJ83,GJ83/VLOOKUP(_xlfn.CONCAT($DW83,"/",$DV83),Currencies!$C$73:$D$955,2,FALSE))))</f>
        <v xml:space="preserve"> </v>
      </c>
      <c r="GH83" s="238"/>
      <c r="GI83" s="238"/>
      <c r="GJ83" s="8" t="s">
        <v>98</v>
      </c>
      <c r="GK83" s="25" t="s">
        <v>2549</v>
      </c>
      <c r="GL83" s="11" t="str">
        <f t="shared" si="257"/>
        <v>✓</v>
      </c>
      <c r="GM83" s="238" cm="1">
        <f t="array" ref="GM83">IF(OR($I83="",$N83="")," ",_xlfn.IFS($DW83=""," ",$DV83=""," ",GP83=""," ",GP83=" "," ",AND($DW83&lt;&gt;"",$DW83&lt;&gt;" ",$DV83&lt;&gt;"",$DV83&lt;&gt;" ",GP83&lt;&gt;"",GP83&lt;&gt;" "),IF($DW83=$DV83,GP83,GP83/VLOOKUP(_xlfn.CONCAT($DW83,"/",$DV83),Currencies!$C$73:$D$955,2,FALSE))))</f>
        <v>8488.964346349745</v>
      </c>
      <c r="GN83" s="238"/>
      <c r="GO83" s="238"/>
      <c r="GP83" s="8">
        <v>9500</v>
      </c>
      <c r="GQ83" s="25" t="str">
        <f>IFERROR(IF(OR($I83="",$N83=""),"",'Units of measurement'!$A$2),"")</f>
        <v>/container</v>
      </c>
      <c r="GR83" s="253"/>
      <c r="GS83" s="253"/>
      <c r="GT83" s="31">
        <v>44652</v>
      </c>
      <c r="GU83" s="261"/>
      <c r="GV83" s="261"/>
      <c r="GW83" s="32">
        <v>44742</v>
      </c>
      <c r="GX83" s="11" t="str">
        <f t="shared" si="258"/>
        <v>✓</v>
      </c>
      <c r="GY83" s="238" cm="1">
        <f t="array" ref="GY83">IF(OR($I83="",$N83="")," ",_xlfn.IFS($DW83=""," ",$DV83=""," ",HE83=""," ",HE83=" "," ",AND($DW83&lt;&gt;"",$DW83&lt;&gt;" ",$DV83&lt;&gt;"",$DV83&lt;&gt;" ",HE83&lt;&gt;"",HE83&lt;&gt;" "),IF($DW83=$DV83,HE83,HE83/VLOOKUP(_xlfn.CONCAT($DW83,"/",$DV83),Currencies!$C$73:$D$955,2,FALSE))))</f>
        <v>1787.1503887052095</v>
      </c>
      <c r="GZ83" s="262"/>
      <c r="HA83" s="262"/>
      <c r="HB83" s="15" t="s">
        <v>3028</v>
      </c>
      <c r="HC83" s="15"/>
      <c r="HD83" s="15"/>
      <c r="HE83" s="8">
        <v>2000</v>
      </c>
      <c r="HF83" s="255"/>
      <c r="HG83" s="255"/>
      <c r="HH83" s="25" t="str">
        <f>IFERROR(IF(OR($I83="",$N83=""),"",'Units of measurement'!$A$2),"")</f>
        <v>/container</v>
      </c>
      <c r="HI83" s="253"/>
      <c r="HJ83" s="253"/>
      <c r="HK83" s="31">
        <f t="shared" si="259"/>
        <v>44652</v>
      </c>
      <c r="HL83" s="261"/>
      <c r="HM83" s="261"/>
      <c r="HN83" s="32">
        <f t="shared" si="260"/>
        <v>44742</v>
      </c>
      <c r="HO83" s="11" t="str">
        <f t="shared" si="261"/>
        <v>✓</v>
      </c>
      <c r="HP83" s="238" t="str" cm="1">
        <f t="array" ref="HP83">IF(OR($I83="",$N83="")," ",_xlfn.IFS($DW83=""," ",$DV83=""," ",HV83=""," ",HV83=" "," ",AND($DW83&lt;&gt;"",$DW83&lt;&gt;" ",$DV83&lt;&gt;"",$DV83&lt;&gt;" ",HV83&lt;&gt;"",HV83&lt;&gt;" "),IF($DW83=$DV83,HV83,HV83/VLOOKUP(_xlfn.CONCAT($DW83,"/",$DV83),Currencies!$C$73:$D$955,2,FALSE))))</f>
        <v xml:space="preserve"> </v>
      </c>
      <c r="HQ83" s="262"/>
      <c r="HR83" s="262"/>
      <c r="HS83" s="15" t="s">
        <v>2552</v>
      </c>
      <c r="HT83" s="15"/>
      <c r="HU83" s="15"/>
      <c r="HV83" s="8" t="s">
        <v>98</v>
      </c>
      <c r="HW83" s="255"/>
      <c r="HX83" s="255"/>
      <c r="HY83" s="25" t="str">
        <f>IFERROR(IF(OR($I83="",$N83=""),"",'Units of measurement'!$A$2),"")</f>
        <v>/container</v>
      </c>
      <c r="HZ83" s="253"/>
      <c r="IA83" s="253"/>
      <c r="IB83" s="31">
        <f t="shared" si="262"/>
        <v>44652</v>
      </c>
      <c r="IC83" s="261"/>
      <c r="ID83" s="261"/>
      <c r="IE83" s="32">
        <f t="shared" si="263"/>
        <v>44742</v>
      </c>
      <c r="IF83" s="9" t="str">
        <f t="shared" si="264"/>
        <v/>
      </c>
      <c r="IG83" s="252"/>
      <c r="IH83" s="252"/>
      <c r="II83" s="8" t="s">
        <v>98</v>
      </c>
      <c r="IJ83" s="256"/>
      <c r="IK83" s="256"/>
      <c r="IL83" s="164"/>
      <c r="IM83" s="257"/>
      <c r="IN83" s="257"/>
      <c r="IO83" s="17"/>
      <c r="IP83" s="9" t="str">
        <f t="shared" si="265"/>
        <v/>
      </c>
      <c r="IQ83" s="252"/>
      <c r="IR83" s="252"/>
      <c r="IS83" s="8" t="s">
        <v>98</v>
      </c>
      <c r="IT83" s="256"/>
      <c r="IU83" s="256"/>
      <c r="IV83" s="164"/>
      <c r="IW83" s="257"/>
      <c r="IX83" s="257"/>
      <c r="IY83" s="19"/>
      <c r="IZ83" s="201" t="s">
        <v>1144</v>
      </c>
      <c r="JA83" s="239" t="s">
        <v>99</v>
      </c>
      <c r="JB83" s="9" t="str">
        <f t="shared" si="266"/>
        <v>⚠</v>
      </c>
      <c r="JC83" s="238" t="str" cm="1">
        <f t="array" ref="JC83">IF(OR($I83="",$N83="")," ",_xlfn.IFS($JA83=""," ",$IZ83=""," ",JF83=""," ",JF83=" "," ",AND($JA83&lt;&gt;"",$JA83&lt;&gt;" ",$IZ83&lt;&gt;"",$IZ83&lt;&gt;" ",JF83&lt;&gt;"",JF83&lt;&gt;" "),IF($JA83=$IZ83,JF83,JF83/VLOOKUP(_xlfn.CONCAT($JA83,"/",$IZ83),Currencies!$C$73:$D$955,2,FALSE))))</f>
        <v xml:space="preserve"> </v>
      </c>
      <c r="JD83" s="238"/>
      <c r="JE83" s="238"/>
      <c r="JF83" s="8" t="s">
        <v>98</v>
      </c>
      <c r="JG83" s="25" t="str">
        <f>IFERROR(IF(OR($I83="",$N83=""),"",'Units of measurement'!$A$2),"")</f>
        <v>/container</v>
      </c>
      <c r="JH83" s="9" t="s">
        <v>2517</v>
      </c>
      <c r="JI83" s="238" t="str" cm="1">
        <f t="array" ref="JI83">IF(OR($I83="",$N83="")," ",_xlfn.IFS($JA83=""," ",$IZ83=""," ",JL83=""," ",JL83=" "," ",AND($JA83&lt;&gt;"",$JA83&lt;&gt;" ",$IZ83&lt;&gt;"",$IZ83&lt;&gt;" ",JL83&lt;&gt;"",JL83&lt;&gt;" "),IF($JA83=$IZ83,JL83,JL83/VLOOKUP(_xlfn.CONCAT($JA83,"/",$IZ83),Currencies!$C$73:$D$955,2,FALSE))))</f>
        <v xml:space="preserve"> </v>
      </c>
      <c r="JJ83" s="238"/>
      <c r="JK83" s="238"/>
      <c r="JL83" s="372" t="s">
        <v>98</v>
      </c>
      <c r="JM83" s="25" t="str">
        <f>IFERROR(IF(OR($I83="",$N83=""),"",'Units of measurement'!$A$2),"")</f>
        <v>/container</v>
      </c>
      <c r="JN83" s="9" t="s">
        <v>2517</v>
      </c>
      <c r="JO83" s="238" t="str" cm="1">
        <f t="array" ref="JO83">IF(OR($I83="",$N83="")," ",_xlfn.IFS($JA83=""," ",$IZ83=""," ",JR83=""," ",JR83=" "," ",AND($JA83&lt;&gt;"",$JA83&lt;&gt;" ",$IZ83&lt;&gt;"",$IZ83&lt;&gt;" ",JR83&lt;&gt;"",JR83&lt;&gt;" "),IF($JA83=$IZ83,JR83,JR83/VLOOKUP(_xlfn.CONCAT($JA83,"/",$IZ83),Currencies!$C$73:$D$955,2,FALSE))))</f>
        <v xml:space="preserve"> </v>
      </c>
      <c r="JP83" s="238"/>
      <c r="JQ83" s="238"/>
      <c r="JR83" s="372" t="s">
        <v>98</v>
      </c>
      <c r="JS83" s="25" t="str">
        <f>IFERROR(IF(OR($I83="",$N83=""),"",'Units of measurement'!$A$2),"")</f>
        <v>/container</v>
      </c>
      <c r="JT83" s="9" t="s">
        <v>2517</v>
      </c>
      <c r="JU83" s="238" t="str" cm="1">
        <f t="array" ref="JU83">IF(OR($I83="",$N83="")," ",_xlfn.IFS($JA83=""," ",$IZ83=""," ",JX83=""," ",JX83=" "," ",AND($JA83&lt;&gt;"",$JA83&lt;&gt;" ",$IZ83&lt;&gt;"",$IZ83&lt;&gt;" ",JX83&lt;&gt;"",JX83&lt;&gt;" "),IF($JA83=$IZ83,JX83,JX83/VLOOKUP(_xlfn.CONCAT($JA83,"/",$IZ83),Currencies!$C$73:$D$955,2,FALSE))))</f>
        <v xml:space="preserve"> </v>
      </c>
      <c r="JV83" s="238"/>
      <c r="JW83" s="238"/>
      <c r="JX83" s="372" t="s">
        <v>98</v>
      </c>
      <c r="JY83" s="25" t="str">
        <f>IFERROR(IF(OR($I83="",$N83=""),"",'Units of measurement'!$A$2),"")</f>
        <v>/container</v>
      </c>
      <c r="JZ83" s="9" t="s">
        <v>2517</v>
      </c>
      <c r="KA83" s="238" t="str" cm="1">
        <f t="array" ref="KA83">IF(OR($I83="",$N83="")," ",_xlfn.IFS($JA83=""," ",$IZ83=""," ",KD83=""," ",KD83=" "," ",AND($JA83&lt;&gt;"",$JA83&lt;&gt;" ",$IZ83&lt;&gt;"",$IZ83&lt;&gt;" ",KD83&lt;&gt;"",KD83&lt;&gt;" "),IF($JA83=$IZ83,KD83,KD83/VLOOKUP(_xlfn.CONCAT($JA83,"/",$IZ83),Currencies!$C$73:$D$955,2,FALSE))))</f>
        <v xml:space="preserve"> </v>
      </c>
      <c r="KB83" s="238"/>
      <c r="KC83" s="238"/>
      <c r="KD83" s="372" t="s">
        <v>98</v>
      </c>
      <c r="KE83" s="25" t="str">
        <f>IFERROR(IF(OR($I83="",$N83=""),"",'Units of measurement'!$A$2),"")</f>
        <v>/container</v>
      </c>
      <c r="KF83" s="11" t="s">
        <v>2517</v>
      </c>
      <c r="KG83" s="254"/>
      <c r="KH83" s="254"/>
      <c r="KI83" s="378" t="s">
        <v>98</v>
      </c>
      <c r="KJ83" s="9" t="str">
        <f t="shared" si="267"/>
        <v/>
      </c>
      <c r="KK83" s="252"/>
      <c r="KL83" s="252"/>
      <c r="KM83" s="8" t="s">
        <v>98</v>
      </c>
      <c r="KN83" s="256"/>
      <c r="KO83" s="256"/>
      <c r="KP83" s="164"/>
      <c r="KQ83" s="257"/>
      <c r="KR83" s="257"/>
      <c r="KS83" s="17"/>
      <c r="KT83" s="9" t="str">
        <f t="shared" si="268"/>
        <v/>
      </c>
      <c r="KU83" s="252"/>
      <c r="KV83" s="252"/>
      <c r="KW83" s="8" t="s">
        <v>98</v>
      </c>
      <c r="KX83" s="256"/>
      <c r="KY83" s="256"/>
      <c r="KZ83" s="164"/>
      <c r="LA83" s="257"/>
      <c r="LB83" s="257"/>
      <c r="LC83" s="19"/>
      <c r="LD83" s="201" t="s">
        <v>1144</v>
      </c>
      <c r="LE83" s="239" t="s">
        <v>99</v>
      </c>
      <c r="LF83" s="9" t="s">
        <v>2517</v>
      </c>
      <c r="LG83" s="238" t="str" cm="1">
        <f t="array" ref="LG83">IF(OR($I83="",$N83="")," ",_xlfn.IFS($AH83=""," ",$AG83=""," ",LL83=""," ",LL83=" "," ",AND($AH83&lt;&gt;"",$AH83&lt;&gt;" ",$AG83&lt;&gt;"",$AG83&lt;&gt;" ",LL83&lt;&gt;"",LL83&lt;&gt;" "),IF($AH83=$AG83,SUM(LL83,IF(OR(LK83="",LK83=" ",LJ83="Included"),0,LK83)),SUM(LL83,IF(OR(LK83="",LK83=" ",LJ83="Included"),0,LK83))/VLOOKUP(_xlfn.CONCAT($AH83,"/",$AG83),Currencies!$C$73:$D$955,2,FALSE))))</f>
        <v xml:space="preserve"> </v>
      </c>
      <c r="LH83" s="238"/>
      <c r="LI83" s="262"/>
      <c r="LJ83" s="379"/>
      <c r="LK83" s="333" t="s">
        <v>98</v>
      </c>
      <c r="LL83" s="380" t="s">
        <v>98</v>
      </c>
      <c r="LM83" s="25" t="str">
        <f>IFERROR(IF(OR($I83="",$N83=""),"",'Units of measurement'!$A$2),"")</f>
        <v>/container</v>
      </c>
      <c r="LN83" s="253"/>
      <c r="LO83" s="253"/>
      <c r="LP83" s="376"/>
      <c r="LQ83" s="170"/>
      <c r="LR83" s="170"/>
      <c r="LS83" s="381" t="s">
        <v>98</v>
      </c>
    </row>
    <row r="84" spans="1:331" ht="15" customHeight="1" x14ac:dyDescent="0.2">
      <c r="A84" s="46">
        <v>1296</v>
      </c>
      <c r="B84" s="250">
        <f>ROW()</f>
        <v>84</v>
      </c>
      <c r="C84" s="41" t="s">
        <v>2545</v>
      </c>
      <c r="D84" s="41" t="s">
        <v>2545</v>
      </c>
      <c r="E84" s="41" t="s">
        <v>2527</v>
      </c>
      <c r="F84" s="55" t="s">
        <v>2285</v>
      </c>
      <c r="G84" s="42" t="s">
        <v>2509</v>
      </c>
      <c r="H84" s="43" t="s">
        <v>2514</v>
      </c>
      <c r="I84" s="353" t="s">
        <v>594</v>
      </c>
      <c r="J84" s="50" t="s">
        <v>2495</v>
      </c>
      <c r="K84" s="47" t="s">
        <v>2304</v>
      </c>
      <c r="L84" s="48" t="s">
        <v>2332</v>
      </c>
      <c r="M84" s="49" t="s">
        <v>172</v>
      </c>
      <c r="N84" s="356" t="s">
        <v>277</v>
      </c>
      <c r="O84" s="50" t="s">
        <v>2468</v>
      </c>
      <c r="P84" s="47" t="s">
        <v>2349</v>
      </c>
      <c r="Q84" s="48" t="s">
        <v>2407</v>
      </c>
      <c r="R84" s="51" t="s">
        <v>95</v>
      </c>
      <c r="S84" s="52">
        <v>2</v>
      </c>
      <c r="T84" s="53">
        <f>IFERROR(IF(OR(R84="",S84=""),"",('FCL (No min.)'!S84*VLOOKUP('FCL (No min.)'!R84,containertype_table[#All],2,FALSE))),"")</f>
        <v>2</v>
      </c>
      <c r="U84" s="56">
        <v>10000</v>
      </c>
      <c r="V84" s="55" t="s">
        <v>2497</v>
      </c>
      <c r="W84" s="248" t="s">
        <v>104</v>
      </c>
      <c r="X84" s="337" t="s">
        <v>104</v>
      </c>
      <c r="Y84" s="248"/>
      <c r="Z84" s="248"/>
      <c r="AA84" s="248"/>
      <c r="AB84" s="248"/>
      <c r="AC84" s="248"/>
      <c r="AD84" s="248"/>
      <c r="AE84" s="248"/>
      <c r="AF84" s="248"/>
      <c r="AG84" s="201" t="s">
        <v>99</v>
      </c>
      <c r="AH84" s="239" t="s">
        <v>99</v>
      </c>
      <c r="AI84" s="9" t="s">
        <v>2517</v>
      </c>
      <c r="AJ84" s="238" t="str" cm="1">
        <f t="array" ref="AJ84">IF(OR($I84="",$N84="")," ",_xlfn.IFS($AH84=""," ",$AG84=""," ",AO84=""," ",AO84=" "," ",AND($AH84&lt;&gt;"",$AH84&lt;&gt;" ",$AG84&lt;&gt;"",$AG84&lt;&gt;" ",AO84&lt;&gt;"",AO84&lt;&gt;" "),IF($AH84=$AG84,SUM(AO84,IF(OR(AN84="",AN84=" ",AM84="Included"),0,AN84)),VLOOKUP(_xlfn.CONCAT($AG84,"/",$AH84),Currencies!$C$73:$D$955,2,FALSE)*SUM(AO84,IF(OR(AN84="",AN84=" ",AM84="Included"),0,AN84)))))</f>
        <v xml:space="preserve"> </v>
      </c>
      <c r="AK84" s="238"/>
      <c r="AL84" s="262"/>
      <c r="AM84" s="358"/>
      <c r="AN84" s="333" t="s">
        <v>98</v>
      </c>
      <c r="AO84" s="359" t="s">
        <v>98</v>
      </c>
      <c r="AP84" s="25" t="str">
        <f>IFERROR(IF(OR($I84="",$N84=""),"",'Units of measurement'!$A$2),"")</f>
        <v>/container</v>
      </c>
      <c r="AQ84" s="253"/>
      <c r="AR84" s="253"/>
      <c r="AS84" s="360"/>
      <c r="AT84" s="170"/>
      <c r="AU84" s="170"/>
      <c r="AV84" s="361" t="s">
        <v>98</v>
      </c>
      <c r="AW84" s="201" t="s">
        <v>99</v>
      </c>
      <c r="AX84" s="239" t="s">
        <v>99</v>
      </c>
      <c r="AY84" s="9" t="s">
        <v>2517</v>
      </c>
      <c r="AZ84" s="238" t="str" cm="1">
        <f t="array" ref="AZ84">IF(OR($I84="",$N84="")," ",_xlfn.IFS($AX84=""," ",$AW84=""," ",BC84=""," ",BC84=" "," ",AND($AX84&lt;&gt;"",$AX84&lt;&gt;" ",$AW84&lt;&gt;"",$AW84&lt;&gt;" ",BC84&lt;&gt;"",BC84&lt;&gt;" "),IF($AX84=$AW84,BC84,BC84/VLOOKUP(_xlfn.CONCAT($AX84,"/",$AW84),Currencies!$C$73:$D$955,2,FALSE))))</f>
        <v xml:space="preserve"> </v>
      </c>
      <c r="BA84" s="238"/>
      <c r="BB84" s="238"/>
      <c r="BC84" s="362" t="s">
        <v>98</v>
      </c>
      <c r="BD84" s="25" t="str">
        <f>IFERROR(IF(OR($I84="",$N84=""),"",'Units of measurement'!$A$2),"")</f>
        <v>/container</v>
      </c>
      <c r="BE84" s="9" t="s">
        <v>2517</v>
      </c>
      <c r="BF84" s="238" t="str" cm="1">
        <f t="array" ref="BF84">IF(OR($I84="",$N84="")," ",_xlfn.IFS($AX84=""," ",$AW84=""," ",BI84=""," ",BI84=" "," ",AND($AX84&lt;&gt;"",$AX84&lt;&gt;" ",$AW84&lt;&gt;"",$AW84&lt;&gt;" ",BI84&lt;&gt;"",BI84&lt;&gt;" "),IF($AX84=$AW84,BI84,BI84/VLOOKUP(_xlfn.CONCAT($AX84,"/",$AW84),Currencies!$C$73:$D$955,2,FALSE))))</f>
        <v xml:space="preserve"> </v>
      </c>
      <c r="BG84" s="238"/>
      <c r="BH84" s="238"/>
      <c r="BI84" s="362" t="s">
        <v>98</v>
      </c>
      <c r="BJ84" s="25" t="str">
        <f>IFERROR(IF(OR($I84="",$N84=""),"",'Units of measurement'!$A$2),"")</f>
        <v>/container</v>
      </c>
      <c r="BK84" s="9" t="s">
        <v>2517</v>
      </c>
      <c r="BL84" s="238" t="str" cm="1">
        <f t="array" ref="BL84">IF(OR($I84="",$N84="")," ",_xlfn.IFS($AX84=""," ",$AW84=""," ",BO84=""," ",BO84=" "," ",AND($AX84&lt;&gt;"",$AX84&lt;&gt;" ",$AW84&lt;&gt;"",$AW84&lt;&gt;" ",BO84&lt;&gt;"",BO84&lt;&gt;" "),IF($AX84=$AW84,BO84,BO84/VLOOKUP(_xlfn.CONCAT($AX84,"/",$AW84),Currencies!$C$73:$D$955,2,FALSE))))</f>
        <v xml:space="preserve"> </v>
      </c>
      <c r="BM84" s="238"/>
      <c r="BN84" s="238"/>
      <c r="BO84" s="362" t="s">
        <v>98</v>
      </c>
      <c r="BP84" s="25" t="str">
        <f>IFERROR(IF(OR($I84="",$N84=""),"",'Units of measurement'!$A$2),"")</f>
        <v>/container</v>
      </c>
      <c r="BQ84" s="9" t="s">
        <v>2517</v>
      </c>
      <c r="BR84" s="238" t="str" cm="1">
        <f t="array" ref="BR84">IF(OR($I84="",$N84="")," ",_xlfn.IFS($AX84=""," ",$AW84=""," ",BU84=""," ",BU84=" "," ",AND($AX84&lt;&gt;"",$AX84&lt;&gt;" ",$AW84&lt;&gt;"",$AW84&lt;&gt;" ",BU84&lt;&gt;"",BU84&lt;&gt;" "),IF($AX84=$AW84,BU84,BU84/VLOOKUP(_xlfn.CONCAT($AX84,"/",$AW84),Currencies!$C$73:$D$955,2,FALSE))))</f>
        <v xml:space="preserve"> </v>
      </c>
      <c r="BS84" s="238"/>
      <c r="BT84" s="238"/>
      <c r="BU84" s="362" t="s">
        <v>98</v>
      </c>
      <c r="BV84" s="25" t="str">
        <f>IFERROR(IF(OR($I84="",$N84=""),"",'Units of measurement'!$A$2),"")</f>
        <v>/container</v>
      </c>
      <c r="BW84" s="9" t="s">
        <v>2517</v>
      </c>
      <c r="BX84" s="238" t="str" cm="1">
        <f t="array" ref="BX84">IF(OR($I84="",$N84="")," ",_xlfn.IFS($AX84=""," ",$AW84=""," ",CA84=""," ",CA84=" "," ",AND($AX84&lt;&gt;"",$AX84&lt;&gt;" ",$AW84&lt;&gt;"",$AW84&lt;&gt;" ",CA84&lt;&gt;"",CA84&lt;&gt;" "),IF($AX84=$AW84,CA84,CA84/VLOOKUP(_xlfn.CONCAT($AX84,"/",$AW84),Currencies!$C$73:$D$955,2,FALSE))))</f>
        <v xml:space="preserve"> </v>
      </c>
      <c r="BY84" s="238"/>
      <c r="BZ84" s="238"/>
      <c r="CA84" s="362" t="s">
        <v>98</v>
      </c>
      <c r="CB84" s="25" t="str">
        <f>IFERROR(IF(OR($I84="",$N84=""),"",'Units of measurement'!$A$2),"")</f>
        <v>/container</v>
      </c>
      <c r="CC84" s="9" t="s">
        <v>2517</v>
      </c>
      <c r="CD84" s="238" t="str" cm="1">
        <f t="array" ref="CD84">IF(OR($I84="",$N84="")," ",_xlfn.IFS($AX84=""," ",$AW84=""," ",CG84=""," ",CG84=" "," ",AND($AX84&lt;&gt;"",$AX84&lt;&gt;" ",$AW84&lt;&gt;"",$AW84&lt;&gt;" ",CG84&lt;&gt;"",CG84&lt;&gt;" "),IF($AX84=$AW84,CG84,CG84/VLOOKUP(_xlfn.CONCAT($AX84,"/",$AW84),Currencies!$C$73:$D$955,2,FALSE))))</f>
        <v xml:space="preserve"> </v>
      </c>
      <c r="CE84" s="238"/>
      <c r="CF84" s="238"/>
      <c r="CG84" s="362" t="s">
        <v>98</v>
      </c>
      <c r="CH84" s="25" t="str">
        <f>IFERROR(IF(OR($I84="",$N84=""),"",'Units of measurement'!$A$2),"")</f>
        <v>/container</v>
      </c>
      <c r="CI84" s="9" t="s">
        <v>2517</v>
      </c>
      <c r="CJ84" s="238" t="str" cm="1">
        <f t="array" ref="CJ84">IF(OR($I84="",$N84="")," ",_xlfn.IFS($AX84=""," ",$AW84=""," ",CM84=""," ",CM84=" "," ",AND($AX84&lt;&gt;"",$AX84&lt;&gt;" ",$AW84&lt;&gt;"",$AW84&lt;&gt;" ",CM84&lt;&gt;"",CM84&lt;&gt;" "),IF($AX84=$AW84,CM84,CM84/VLOOKUP(_xlfn.CONCAT($AX84,"/",$AW84),Currencies!$C$73:$D$955,2,FALSE))))</f>
        <v xml:space="preserve"> </v>
      </c>
      <c r="CK84" s="238"/>
      <c r="CL84" s="238"/>
      <c r="CM84" s="362" t="s">
        <v>98</v>
      </c>
      <c r="CN84" s="25" t="str">
        <f>IFERROR(IF(OR($I84="",$N84=""),"",'Units of measurement'!$A$2),"")</f>
        <v>/container</v>
      </c>
      <c r="CO84" s="253"/>
      <c r="CP84" s="253"/>
      <c r="CQ84" s="194"/>
      <c r="CR84" s="9" t="s">
        <v>2517</v>
      </c>
      <c r="CS84" s="238" t="str" cm="1">
        <f t="array" ref="CS84">IF(OR($I84="",$N84="")," ",_xlfn.IFS($AX84=""," ",$AW84=""," ",CV84=""," ",CV84=" "," ",AND($AX84&lt;&gt;"",$AX84&lt;&gt;" ",$AW84&lt;&gt;"",$AW84&lt;&gt;" ",CV84&lt;&gt;"",CV84&lt;&gt;" "),IF($AX84=$AW84,CV84,CV84/VLOOKUP(_xlfn.CONCAT($AX84,"/",$AW84),Currencies!$C$73:$D$955,2,FALSE))))</f>
        <v xml:space="preserve"> </v>
      </c>
      <c r="CT84" s="238"/>
      <c r="CU84" s="238"/>
      <c r="CV84" s="362" t="s">
        <v>98</v>
      </c>
      <c r="CW84" s="25" t="str">
        <f>IFERROR(IF(OR($I84="",$N84=""),"",'Units of measurement'!$A$2),"")</f>
        <v>/container</v>
      </c>
      <c r="CX84" s="11" t="s">
        <v>2517</v>
      </c>
      <c r="CY84" s="254"/>
      <c r="CZ84" s="254"/>
      <c r="DA84" s="363" t="s">
        <v>98</v>
      </c>
      <c r="DB84" s="9" t="str">
        <f t="shared" si="244"/>
        <v/>
      </c>
      <c r="DC84" s="252"/>
      <c r="DD84" s="252"/>
      <c r="DE84" s="362" t="s">
        <v>98</v>
      </c>
      <c r="DF84" s="256"/>
      <c r="DG84" s="256"/>
      <c r="DH84" s="375"/>
      <c r="DI84" s="257"/>
      <c r="DJ84" s="257"/>
      <c r="DK84" s="376"/>
      <c r="DL84" s="9" t="str">
        <f t="shared" si="245"/>
        <v/>
      </c>
      <c r="DM84" s="252"/>
      <c r="DN84" s="252"/>
      <c r="DO84" s="362" t="s">
        <v>98</v>
      </c>
      <c r="DP84" s="256"/>
      <c r="DQ84" s="256"/>
      <c r="DR84" s="375"/>
      <c r="DS84" s="257"/>
      <c r="DT84" s="257"/>
      <c r="DU84" s="376"/>
      <c r="DV84" s="201" t="str">
        <f t="shared" si="246"/>
        <v>USD</v>
      </c>
      <c r="DW84" s="239" t="s">
        <v>99</v>
      </c>
      <c r="DX84" s="11" t="str">
        <f t="shared" si="247"/>
        <v>✓</v>
      </c>
      <c r="DY84" s="254"/>
      <c r="DZ84" s="254"/>
      <c r="EA84" s="15" t="s">
        <v>3028</v>
      </c>
      <c r="EB84" s="11" t="str">
        <f t="shared" si="248"/>
        <v>✓</v>
      </c>
      <c r="EC84" s="254"/>
      <c r="ED84" s="254"/>
      <c r="EE84" s="16" t="s">
        <v>3028</v>
      </c>
      <c r="EF84" s="9" t="str">
        <f t="shared" si="249"/>
        <v>✓</v>
      </c>
      <c r="EG84" s="252"/>
      <c r="EH84" s="252"/>
      <c r="EI84" s="33" t="s">
        <v>3029</v>
      </c>
      <c r="EJ84" s="33"/>
      <c r="EK84" s="33"/>
      <c r="EL84" s="33"/>
      <c r="EM84" s="14"/>
      <c r="EN84" s="14"/>
      <c r="EO84" s="35"/>
      <c r="EP84" s="11" t="str">
        <f t="shared" si="250"/>
        <v>✓</v>
      </c>
      <c r="EQ84" s="254"/>
      <c r="ER84" s="254"/>
      <c r="ES84" s="12">
        <v>23</v>
      </c>
      <c r="ET84" s="199">
        <v>24</v>
      </c>
      <c r="EU84" s="9" t="str">
        <f t="shared" si="251"/>
        <v>✓</v>
      </c>
      <c r="EV84" s="259"/>
      <c r="EW84" s="259"/>
      <c r="EX84" s="166">
        <v>1</v>
      </c>
      <c r="EY84" s="9" t="str">
        <f t="shared" si="252"/>
        <v>✓</v>
      </c>
      <c r="EZ84" s="254"/>
      <c r="FA84" s="254"/>
      <c r="FB84" s="23" t="s">
        <v>3030</v>
      </c>
      <c r="FC84" s="260"/>
      <c r="FD84" s="260"/>
      <c r="FE84" s="29" t="s">
        <v>3034</v>
      </c>
      <c r="FF84" s="29"/>
      <c r="FG84" s="29"/>
      <c r="FH84" s="29"/>
      <c r="FI84" s="200" t="s">
        <v>100</v>
      </c>
      <c r="FJ84" s="9" t="str">
        <f t="shared" si="253"/>
        <v>✓</v>
      </c>
      <c r="FK84" s="259"/>
      <c r="FL84" s="259"/>
      <c r="FM84" s="12">
        <v>4</v>
      </c>
      <c r="FN84" s="26" t="s">
        <v>98</v>
      </c>
      <c r="FO84" s="28" t="s">
        <v>98</v>
      </c>
      <c r="FP84" s="339">
        <v>10</v>
      </c>
      <c r="FQ84" s="339">
        <v>7</v>
      </c>
      <c r="FR84" s="9" t="str">
        <f t="shared" si="254"/>
        <v>✓</v>
      </c>
      <c r="FS84" s="238" cm="1">
        <f t="array" ref="FS84">IF(OR($I84="",$N84="")," ",_xlfn.IFS($DW84=""," ",$DV84=""," ",FV84=""," ",FV84=" "," ",AND($DW84&lt;&gt;"",$DW84&lt;&gt;" ",$DV84&lt;&gt;"",$DV84&lt;&gt;" ",FV84&lt;&gt;"",FV84&lt;&gt;" "),IF($DW84=$DV84,FV84,FV84/VLOOKUP(_xlfn.CONCAT($DW84,"/",$DV84),Currencies!$C$73:$D$955,2,FALSE))))</f>
        <v>223.39379858815118</v>
      </c>
      <c r="FT84" s="238"/>
      <c r="FU84" s="238"/>
      <c r="FV84" s="8">
        <v>250</v>
      </c>
      <c r="FW84" s="25" t="s">
        <v>2549</v>
      </c>
      <c r="FX84" s="9" t="str">
        <f t="shared" si="255"/>
        <v>⚠</v>
      </c>
      <c r="FY84" s="259"/>
      <c r="FZ84" s="259"/>
      <c r="GA84" s="12" t="s">
        <v>98</v>
      </c>
      <c r="GB84" s="26" t="s">
        <v>98</v>
      </c>
      <c r="GC84" s="28" t="s">
        <v>98</v>
      </c>
      <c r="GD84" s="339">
        <v>21</v>
      </c>
      <c r="GE84" s="339">
        <v>0</v>
      </c>
      <c r="GF84" s="9" t="str">
        <f t="shared" si="256"/>
        <v>⚠</v>
      </c>
      <c r="GG84" s="238" t="str" cm="1">
        <f t="array" ref="GG84">IF(OR($I84="",$N84="")," ",_xlfn.IFS($DW84=""," ",$DV84=""," ",GJ84=""," ",GJ84=" "," ",AND($DW84&lt;&gt;"",$DW84&lt;&gt;" ",$DV84&lt;&gt;"",$DV84&lt;&gt;" ",GJ84&lt;&gt;"",GJ84&lt;&gt;" "),IF($DW84=$DV84,GJ84,GJ84/VLOOKUP(_xlfn.CONCAT($DW84,"/",$DV84),Currencies!$C$73:$D$955,2,FALSE))))</f>
        <v xml:space="preserve"> </v>
      </c>
      <c r="GH84" s="238"/>
      <c r="GI84" s="238"/>
      <c r="GJ84" s="8" t="s">
        <v>98</v>
      </c>
      <c r="GK84" s="25" t="s">
        <v>2549</v>
      </c>
      <c r="GL84" s="11" t="str">
        <f t="shared" si="257"/>
        <v>✓</v>
      </c>
      <c r="GM84" s="238" cm="1">
        <f t="array" ref="GM84">IF(OR($I84="",$N84="")," ",_xlfn.IFS($DW84=""," ",$DV84=""," ",GP84=""," ",GP84=" "," ",AND($DW84&lt;&gt;"",$DW84&lt;&gt;" ",$DV84&lt;&gt;"",$DV84&lt;&gt;" ",GP84&lt;&gt;"",GP84&lt;&gt;" "),IF($DW84=$DV84,GP84,GP84/VLOOKUP(_xlfn.CONCAT($DW84,"/",$DV84),Currencies!$C$73:$D$955,2,FALSE))))</f>
        <v>3931.7308551514611</v>
      </c>
      <c r="GN84" s="238"/>
      <c r="GO84" s="238"/>
      <c r="GP84" s="8">
        <v>4400</v>
      </c>
      <c r="GQ84" s="25" t="str">
        <f>IFERROR(IF(OR($I84="",$N84=""),"",'Units of measurement'!$A$2),"")</f>
        <v>/container</v>
      </c>
      <c r="GR84" s="253"/>
      <c r="GS84" s="253"/>
      <c r="GT84" s="31">
        <v>44652</v>
      </c>
      <c r="GU84" s="261"/>
      <c r="GV84" s="261"/>
      <c r="GW84" s="32">
        <v>44742</v>
      </c>
      <c r="GX84" s="11" t="str">
        <f t="shared" si="258"/>
        <v>✓</v>
      </c>
      <c r="GY84" s="238" cm="1">
        <f t="array" ref="GY84">IF(OR($I84="",$N84="")," ",_xlfn.IFS($DW84=""," ",$DV84=""," ",HE84=""," ",HE84=" "," ",AND($DW84&lt;&gt;"",$DW84&lt;&gt;" ",$DV84&lt;&gt;"",$DV84&lt;&gt;" ",HE84&lt;&gt;"",HE84&lt;&gt;" "),IF($DW84=$DV84,HE84,HE84/VLOOKUP(_xlfn.CONCAT($DW84,"/",$DV84),Currencies!$C$73:$D$955,2,FALSE))))</f>
        <v>312.75131802341167</v>
      </c>
      <c r="GZ84" s="262"/>
      <c r="HA84" s="262"/>
      <c r="HB84" s="15" t="s">
        <v>3028</v>
      </c>
      <c r="HC84" s="15"/>
      <c r="HD84" s="15"/>
      <c r="HE84" s="8">
        <v>350</v>
      </c>
      <c r="HF84" s="255"/>
      <c r="HG84" s="255"/>
      <c r="HH84" s="25" t="str">
        <f>IFERROR(IF(OR($I84="",$N84=""),"",'Units of measurement'!$A$2),"")</f>
        <v>/container</v>
      </c>
      <c r="HI84" s="253"/>
      <c r="HJ84" s="253"/>
      <c r="HK84" s="31">
        <f t="shared" si="259"/>
        <v>44652</v>
      </c>
      <c r="HL84" s="261"/>
      <c r="HM84" s="261"/>
      <c r="HN84" s="32">
        <f t="shared" si="260"/>
        <v>44742</v>
      </c>
      <c r="HO84" s="11" t="str">
        <f t="shared" si="261"/>
        <v>✓</v>
      </c>
      <c r="HP84" s="238" t="str" cm="1">
        <f t="array" ref="HP84">IF(OR($I84="",$N84="")," ",_xlfn.IFS($DW84=""," ",$DV84=""," ",HV84=""," ",HV84=" "," ",AND($DW84&lt;&gt;"",$DW84&lt;&gt;" ",$DV84&lt;&gt;"",$DV84&lt;&gt;" ",HV84&lt;&gt;"",HV84&lt;&gt;" "),IF($DW84=$DV84,HV84,HV84/VLOOKUP(_xlfn.CONCAT($DW84,"/",$DV84),Currencies!$C$73:$D$955,2,FALSE))))</f>
        <v xml:space="preserve"> </v>
      </c>
      <c r="HQ84" s="262"/>
      <c r="HR84" s="262"/>
      <c r="HS84" s="15" t="s">
        <v>2552</v>
      </c>
      <c r="HT84" s="15"/>
      <c r="HU84" s="15"/>
      <c r="HV84" s="8" t="s">
        <v>98</v>
      </c>
      <c r="HW84" s="255"/>
      <c r="HX84" s="255"/>
      <c r="HY84" s="25" t="str">
        <f>IFERROR(IF(OR($I84="",$N84=""),"",'Units of measurement'!$A$2),"")</f>
        <v>/container</v>
      </c>
      <c r="HZ84" s="253"/>
      <c r="IA84" s="253"/>
      <c r="IB84" s="31">
        <f t="shared" si="262"/>
        <v>44652</v>
      </c>
      <c r="IC84" s="261"/>
      <c r="ID84" s="261"/>
      <c r="IE84" s="32">
        <f t="shared" si="263"/>
        <v>44742</v>
      </c>
      <c r="IF84" s="9" t="str">
        <f t="shared" si="264"/>
        <v/>
      </c>
      <c r="IG84" s="252"/>
      <c r="IH84" s="252"/>
      <c r="II84" s="8" t="s">
        <v>98</v>
      </c>
      <c r="IJ84" s="256"/>
      <c r="IK84" s="256"/>
      <c r="IL84" s="164"/>
      <c r="IM84" s="257"/>
      <c r="IN84" s="257"/>
      <c r="IO84" s="17"/>
      <c r="IP84" s="9" t="str">
        <f t="shared" si="265"/>
        <v/>
      </c>
      <c r="IQ84" s="252"/>
      <c r="IR84" s="252"/>
      <c r="IS84" s="8" t="s">
        <v>98</v>
      </c>
      <c r="IT84" s="256"/>
      <c r="IU84" s="256"/>
      <c r="IV84" s="164"/>
      <c r="IW84" s="257"/>
      <c r="IX84" s="257"/>
      <c r="IY84" s="19"/>
      <c r="IZ84" s="201" t="s">
        <v>279</v>
      </c>
      <c r="JA84" s="239" t="s">
        <v>99</v>
      </c>
      <c r="JB84" s="9" t="str">
        <f t="shared" si="266"/>
        <v>⚠</v>
      </c>
      <c r="JC84" s="238" t="str" cm="1">
        <f t="array" ref="JC84">IF(OR($I84="",$N84="")," ",_xlfn.IFS($JA84=""," ",$IZ84=""," ",JF84=""," ",JF84=" "," ",AND($JA84&lt;&gt;"",$JA84&lt;&gt;" ",$IZ84&lt;&gt;"",$IZ84&lt;&gt;" ",JF84&lt;&gt;"",JF84&lt;&gt;" "),IF($JA84=$IZ84,JF84,JF84/VLOOKUP(_xlfn.CONCAT($JA84,"/",$IZ84),Currencies!$C$73:$D$955,2,FALSE))))</f>
        <v xml:space="preserve"> </v>
      </c>
      <c r="JD84" s="238"/>
      <c r="JE84" s="238"/>
      <c r="JF84" s="8" t="s">
        <v>98</v>
      </c>
      <c r="JG84" s="25" t="str">
        <f>IFERROR(IF(OR($I84="",$N84=""),"",'Units of measurement'!$A$2),"")</f>
        <v>/container</v>
      </c>
      <c r="JH84" s="9" t="str">
        <f t="shared" si="269"/>
        <v>⚠</v>
      </c>
      <c r="JI84" s="238" t="str" cm="1">
        <f t="array" ref="JI84">IF(OR($I84="",$N84="")," ",_xlfn.IFS($JA84=""," ",$IZ84=""," ",JL84=""," ",JL84=" "," ",AND($JA84&lt;&gt;"",$JA84&lt;&gt;" ",$IZ84&lt;&gt;"",$IZ84&lt;&gt;" ",JL84&lt;&gt;"",JL84&lt;&gt;" "),IF($JA84=$IZ84,JL84,JL84/VLOOKUP(_xlfn.CONCAT($JA84,"/",$IZ84),Currencies!$C$73:$D$955,2,FALSE))))</f>
        <v xml:space="preserve"> </v>
      </c>
      <c r="JJ84" s="238"/>
      <c r="JK84" s="238"/>
      <c r="JL84" s="8" t="s">
        <v>98</v>
      </c>
      <c r="JM84" s="25" t="str">
        <f>IFERROR(IF(OR($I84="",$N84=""),"",'Units of measurement'!$A$2),"")</f>
        <v>/container</v>
      </c>
      <c r="JN84" s="9" t="str">
        <f t="shared" si="270"/>
        <v>⚠</v>
      </c>
      <c r="JO84" s="238" t="str" cm="1">
        <f t="array" ref="JO84">IF(OR($I84="",$N84="")," ",_xlfn.IFS($JA84=""," ",$IZ84=""," ",JR84=""," ",JR84=" "," ",AND($JA84&lt;&gt;"",$JA84&lt;&gt;" ",$IZ84&lt;&gt;"",$IZ84&lt;&gt;" ",JR84&lt;&gt;"",JR84&lt;&gt;" "),IF($JA84=$IZ84,JR84,JR84/VLOOKUP(_xlfn.CONCAT($JA84,"/",$IZ84),Currencies!$C$73:$D$955,2,FALSE))))</f>
        <v xml:space="preserve"> </v>
      </c>
      <c r="JP84" s="238"/>
      <c r="JQ84" s="238"/>
      <c r="JR84" s="8" t="s">
        <v>98</v>
      </c>
      <c r="JS84" s="25" t="str">
        <f>IFERROR(IF(OR($I84="",$N84=""),"",'Units of measurement'!$A$2),"")</f>
        <v>/container</v>
      </c>
      <c r="JT84" s="9" t="str">
        <f t="shared" si="271"/>
        <v>⚠</v>
      </c>
      <c r="JU84" s="238" t="str" cm="1">
        <f t="array" ref="JU84">IF(OR($I84="",$N84="")," ",_xlfn.IFS($JA84=""," ",$IZ84=""," ",JX84=""," ",JX84=" "," ",AND($JA84&lt;&gt;"",$JA84&lt;&gt;" ",$IZ84&lt;&gt;"",$IZ84&lt;&gt;" ",JX84&lt;&gt;"",JX84&lt;&gt;" "),IF($JA84=$IZ84,JX84,JX84/VLOOKUP(_xlfn.CONCAT($JA84,"/",$IZ84),Currencies!$C$73:$D$955,2,FALSE))))</f>
        <v xml:space="preserve"> </v>
      </c>
      <c r="JV84" s="238"/>
      <c r="JW84" s="238"/>
      <c r="JX84" s="8" t="s">
        <v>98</v>
      </c>
      <c r="JY84" s="25" t="str">
        <f>IFERROR(IF(OR($I84="",$N84=""),"",'Units of measurement'!$A$2),"")</f>
        <v>/container</v>
      </c>
      <c r="JZ84" s="9" t="str">
        <f t="shared" si="272"/>
        <v>⚠</v>
      </c>
      <c r="KA84" s="238" t="str" cm="1">
        <f t="array" ref="KA84">IF(OR($I84="",$N84="")," ",_xlfn.IFS($JA84=""," ",$IZ84=""," ",KD84=""," ",KD84=" "," ",AND($JA84&lt;&gt;"",$JA84&lt;&gt;" ",$IZ84&lt;&gt;"",$IZ84&lt;&gt;" ",KD84&lt;&gt;"",KD84&lt;&gt;" "),IF($JA84=$IZ84,KD84,KD84/VLOOKUP(_xlfn.CONCAT($JA84,"/",$IZ84),Currencies!$C$73:$D$955,2,FALSE))))</f>
        <v xml:space="preserve"> </v>
      </c>
      <c r="KB84" s="238"/>
      <c r="KC84" s="238"/>
      <c r="KD84" s="8" t="s">
        <v>98</v>
      </c>
      <c r="KE84" s="25" t="str">
        <f>IFERROR(IF(OR($I84="",$N84=""),"",'Units of measurement'!$A$2),"")</f>
        <v>/container</v>
      </c>
      <c r="KF84" s="11" t="str">
        <f t="shared" si="273"/>
        <v>⚠</v>
      </c>
      <c r="KG84" s="254"/>
      <c r="KH84" s="254"/>
      <c r="KI84" s="10" t="s">
        <v>98</v>
      </c>
      <c r="KJ84" s="9" t="str">
        <f t="shared" si="267"/>
        <v/>
      </c>
      <c r="KK84" s="252"/>
      <c r="KL84" s="252"/>
      <c r="KM84" s="8" t="s">
        <v>98</v>
      </c>
      <c r="KN84" s="256"/>
      <c r="KO84" s="256"/>
      <c r="KP84" s="164"/>
      <c r="KQ84" s="257"/>
      <c r="KR84" s="257"/>
      <c r="KS84" s="17"/>
      <c r="KT84" s="9" t="str">
        <f t="shared" si="268"/>
        <v/>
      </c>
      <c r="KU84" s="252"/>
      <c r="KV84" s="252"/>
      <c r="KW84" s="8" t="s">
        <v>98</v>
      </c>
      <c r="KX84" s="256"/>
      <c r="KY84" s="256"/>
      <c r="KZ84" s="164"/>
      <c r="LA84" s="257"/>
      <c r="LB84" s="257"/>
      <c r="LC84" s="19"/>
      <c r="LD84" s="201" t="s">
        <v>279</v>
      </c>
      <c r="LE84" s="239" t="s">
        <v>99</v>
      </c>
      <c r="LF84" s="9" t="str">
        <f t="shared" si="274"/>
        <v>⚠</v>
      </c>
      <c r="LG84" s="238" t="str" cm="1">
        <f t="array" ref="LG84">IF(OR($I84="",$N84="")," ",_xlfn.IFS($AH84=""," ",$AG84=""," ",LL84=""," ",LL84=" "," ",AND($AH84&lt;&gt;"",$AH84&lt;&gt;" ",$AG84&lt;&gt;"",$AG84&lt;&gt;" ",LL84&lt;&gt;"",LL84&lt;&gt;" "),IF($AH84=$AG84,SUM(LL84,IF(OR(LK84="",LK84=" ",LJ84="Included"),0,LK84)),SUM(LL84,IF(OR(LK84="",LK84=" ",LJ84="Included"),0,LK84))/VLOOKUP(_xlfn.CONCAT($AH84,"/",$AG84),Currencies!$C$73:$D$955,2,FALSE))))</f>
        <v xml:space="preserve"> </v>
      </c>
      <c r="LH84" s="238"/>
      <c r="LI84" s="262"/>
      <c r="LJ84" s="331"/>
      <c r="LK84" s="333" t="s">
        <v>98</v>
      </c>
      <c r="LL84" s="332" t="s">
        <v>98</v>
      </c>
      <c r="LM84" s="25" t="str">
        <f>IFERROR(IF(OR($I84="",$N84=""),"",'Units of measurement'!$A$2),"")</f>
        <v>/container</v>
      </c>
      <c r="LN84" s="253"/>
      <c r="LO84" s="253"/>
      <c r="LP84" s="17"/>
      <c r="LQ84" s="170"/>
      <c r="LR84" s="170"/>
      <c r="LS84" s="170" t="s">
        <v>98</v>
      </c>
    </row>
    <row r="85" spans="1:331" ht="15" hidden="1" customHeight="1" x14ac:dyDescent="0.2">
      <c r="A85" s="46">
        <v>331</v>
      </c>
      <c r="B85" s="250">
        <f>ROW()</f>
        <v>85</v>
      </c>
      <c r="C85" s="41" t="s">
        <v>2529</v>
      </c>
      <c r="D85" s="41" t="s">
        <v>2529</v>
      </c>
      <c r="E85" s="48" t="s">
        <v>2525</v>
      </c>
      <c r="F85" s="55" t="s">
        <v>2286</v>
      </c>
      <c r="G85" s="42" t="s">
        <v>2508</v>
      </c>
      <c r="H85" s="43" t="s">
        <v>2516</v>
      </c>
      <c r="I85" s="353" t="s">
        <v>1154</v>
      </c>
      <c r="J85" s="357"/>
      <c r="K85" s="47" t="s">
        <v>2305</v>
      </c>
      <c r="L85" s="48" t="s">
        <v>2333</v>
      </c>
      <c r="M85" s="49" t="s">
        <v>2516</v>
      </c>
      <c r="N85" s="356" t="s">
        <v>136</v>
      </c>
      <c r="O85" s="50" t="s">
        <v>2469</v>
      </c>
      <c r="P85" s="47" t="s">
        <v>2363</v>
      </c>
      <c r="Q85" s="48" t="s">
        <v>104</v>
      </c>
      <c r="R85" s="51" t="s">
        <v>95</v>
      </c>
      <c r="S85" s="52">
        <v>4</v>
      </c>
      <c r="T85" s="53">
        <f>IFERROR(IF(OR(R85="",S85=""),"",('FCL (No min.)'!S85*VLOOKUP('FCL (No min.)'!R85,containertype_table[#All],2,FALSE))),"")</f>
        <v>4</v>
      </c>
      <c r="U85" s="56">
        <v>15000</v>
      </c>
      <c r="V85" s="55" t="s">
        <v>2497</v>
      </c>
      <c r="W85" s="248" t="s">
        <v>104</v>
      </c>
      <c r="X85" s="337" t="s">
        <v>104</v>
      </c>
      <c r="Y85" s="248"/>
      <c r="Z85" s="248"/>
      <c r="AA85" s="248"/>
      <c r="AB85" s="248"/>
      <c r="AC85" s="248"/>
      <c r="AD85" s="248"/>
      <c r="AE85" s="248"/>
      <c r="AF85" s="248"/>
      <c r="AG85" s="201" t="s">
        <v>1156</v>
      </c>
      <c r="AH85" s="239" t="s">
        <v>99</v>
      </c>
      <c r="AI85" s="9" t="str">
        <f t="shared" si="234"/>
        <v>⚠</v>
      </c>
      <c r="AJ85" s="238" t="str" cm="1">
        <f t="array" ref="AJ85">IF(OR($I85="",$N85="")," ",_xlfn.IFS($AH85=""," ",$AG85=""," ",AO85=""," ",AO85=" "," ",AND($AH85&lt;&gt;"",$AH85&lt;&gt;" ",$AG85&lt;&gt;"",$AG85&lt;&gt;" ",AO85&lt;&gt;"",AO85&lt;&gt;" "),IF($AH85=$AG85,SUM(AO85,IF(OR(AN85="",AN85=" ",AM85="Included"),0,AN85)),VLOOKUP(_xlfn.CONCAT($AG85,"/",$AH85),Currencies!$C$73:$D$955,2,FALSE)*SUM(AO85,IF(OR(AN85="",AN85=" ",AM85="Included"),0,AN85)))))</f>
        <v xml:space="preserve"> </v>
      </c>
      <c r="AK85" s="238"/>
      <c r="AL85" s="262"/>
      <c r="AM85" s="331"/>
      <c r="AN85" s="333" t="s">
        <v>98</v>
      </c>
      <c r="AO85" s="332" t="s">
        <v>98</v>
      </c>
      <c r="AP85" s="25" t="str">
        <f>IFERROR(IF(OR($I85="",$N85=""),"",'Units of measurement'!$A$2),"")</f>
        <v>/container</v>
      </c>
      <c r="AQ85" s="253"/>
      <c r="AR85" s="253"/>
      <c r="AS85" s="17"/>
      <c r="AT85" s="170"/>
      <c r="AU85" s="170"/>
      <c r="AV85" s="170" t="s">
        <v>98</v>
      </c>
      <c r="AW85" s="201" t="s">
        <v>1156</v>
      </c>
      <c r="AX85" s="239" t="s">
        <v>99</v>
      </c>
      <c r="AY85" s="9" t="str">
        <f t="shared" si="235"/>
        <v>⚠</v>
      </c>
      <c r="AZ85" s="238" t="str" cm="1">
        <f t="array" ref="AZ85">IF(OR($I85="",$N85="")," ",_xlfn.IFS($AX85=""," ",$AW85=""," ",BC85=""," ",BC85=" "," ",AND($AX85&lt;&gt;"",$AX85&lt;&gt;" ",$AW85&lt;&gt;"",$AW85&lt;&gt;" ",BC85&lt;&gt;"",BC85&lt;&gt;" "),IF($AX85=$AW85,BC85,BC85/VLOOKUP(_xlfn.CONCAT($AX85,"/",$AW85),Currencies!$C$73:$D$955,2,FALSE))))</f>
        <v xml:space="preserve"> </v>
      </c>
      <c r="BA85" s="238"/>
      <c r="BB85" s="238"/>
      <c r="BC85" s="8" t="s">
        <v>98</v>
      </c>
      <c r="BD85" s="25" t="str">
        <f>IFERROR(IF(OR($I85="",$N85=""),"",'Units of measurement'!$A$2),"")</f>
        <v>/container</v>
      </c>
      <c r="BE85" s="9" t="str">
        <f t="shared" si="236"/>
        <v>⚠</v>
      </c>
      <c r="BF85" s="238" t="str" cm="1">
        <f t="array" ref="BF85">IF(OR($I85="",$N85="")," ",_xlfn.IFS($AX85=""," ",$AW85=""," ",BI85=""," ",BI85=" "," ",AND($AX85&lt;&gt;"",$AX85&lt;&gt;" ",$AW85&lt;&gt;"",$AW85&lt;&gt;" ",BI85&lt;&gt;"",BI85&lt;&gt;" "),IF($AX85=$AW85,BI85,BI85/VLOOKUP(_xlfn.CONCAT($AX85,"/",$AW85),Currencies!$C$73:$D$955,2,FALSE))))</f>
        <v xml:space="preserve"> </v>
      </c>
      <c r="BG85" s="238"/>
      <c r="BH85" s="238"/>
      <c r="BI85" s="8" t="s">
        <v>98</v>
      </c>
      <c r="BJ85" s="25" t="str">
        <f>IFERROR(IF(OR($I85="",$N85=""),"",'Units of measurement'!$A$2),"")</f>
        <v>/container</v>
      </c>
      <c r="BK85" s="9" t="str">
        <f t="shared" si="237"/>
        <v>⚠</v>
      </c>
      <c r="BL85" s="238" t="str" cm="1">
        <f t="array" ref="BL85">IF(OR($I85="",$N85="")," ",_xlfn.IFS($AX85=""," ",$AW85=""," ",BO85=""," ",BO85=" "," ",AND($AX85&lt;&gt;"",$AX85&lt;&gt;" ",$AW85&lt;&gt;"",$AW85&lt;&gt;" ",BO85&lt;&gt;"",BO85&lt;&gt;" "),IF($AX85=$AW85,BO85,BO85/VLOOKUP(_xlfn.CONCAT($AX85,"/",$AW85),Currencies!$C$73:$D$955,2,FALSE))))</f>
        <v xml:space="preserve"> </v>
      </c>
      <c r="BM85" s="238"/>
      <c r="BN85" s="238"/>
      <c r="BO85" s="8" t="s">
        <v>98</v>
      </c>
      <c r="BP85" s="25" t="str">
        <f>IFERROR(IF(OR($I85="",$N85=""),"",'Units of measurement'!$A$2),"")</f>
        <v>/container</v>
      </c>
      <c r="BQ85" s="9" t="str">
        <f t="shared" si="238"/>
        <v>⚠</v>
      </c>
      <c r="BR85" s="238" t="str" cm="1">
        <f t="array" ref="BR85">IF(OR($I85="",$N85="")," ",_xlfn.IFS($AX85=""," ",$AW85=""," ",BU85=""," ",BU85=" "," ",AND($AX85&lt;&gt;"",$AX85&lt;&gt;" ",$AW85&lt;&gt;"",$AW85&lt;&gt;" ",BU85&lt;&gt;"",BU85&lt;&gt;" "),IF($AX85=$AW85,BU85,BU85/VLOOKUP(_xlfn.CONCAT($AX85,"/",$AW85),Currencies!$C$73:$D$955,2,FALSE))))</f>
        <v xml:space="preserve"> </v>
      </c>
      <c r="BS85" s="238"/>
      <c r="BT85" s="238"/>
      <c r="BU85" s="8" t="s">
        <v>98</v>
      </c>
      <c r="BV85" s="25" t="str">
        <f>IFERROR(IF(OR($I85="",$N85=""),"",'Units of measurement'!$A$2),"")</f>
        <v>/container</v>
      </c>
      <c r="BW85" s="9" t="str">
        <f t="shared" si="239"/>
        <v>⚠</v>
      </c>
      <c r="BX85" s="238" t="str" cm="1">
        <f t="array" ref="BX85">IF(OR($I85="",$N85="")," ",_xlfn.IFS($AX85=""," ",$AW85=""," ",CA85=""," ",CA85=" "," ",AND($AX85&lt;&gt;"",$AX85&lt;&gt;" ",$AW85&lt;&gt;"",$AW85&lt;&gt;" ",CA85&lt;&gt;"",CA85&lt;&gt;" "),IF($AX85=$AW85,CA85,CA85/VLOOKUP(_xlfn.CONCAT($AX85,"/",$AW85),Currencies!$C$73:$D$955,2,FALSE))))</f>
        <v xml:space="preserve"> </v>
      </c>
      <c r="BY85" s="238"/>
      <c r="BZ85" s="238"/>
      <c r="CA85" s="8" t="s">
        <v>98</v>
      </c>
      <c r="CB85" s="25" t="str">
        <f>IFERROR(IF(OR($I85="",$N85=""),"",'Units of measurement'!$A$2),"")</f>
        <v>/container</v>
      </c>
      <c r="CC85" s="9" t="str">
        <f t="shared" si="240"/>
        <v>⚠</v>
      </c>
      <c r="CD85" s="238" t="str" cm="1">
        <f t="array" ref="CD85">IF(OR($I85="",$N85="")," ",_xlfn.IFS($AX85=""," ",$AW85=""," ",CG85=""," ",CG85=" "," ",AND($AX85&lt;&gt;"",$AX85&lt;&gt;" ",$AW85&lt;&gt;"",$AW85&lt;&gt;" ",CG85&lt;&gt;"",CG85&lt;&gt;" "),IF($AX85=$AW85,CG85,CG85/VLOOKUP(_xlfn.CONCAT($AX85,"/",$AW85),Currencies!$C$73:$D$955,2,FALSE))))</f>
        <v xml:space="preserve"> </v>
      </c>
      <c r="CE85" s="238"/>
      <c r="CF85" s="238"/>
      <c r="CG85" s="8" t="s">
        <v>98</v>
      </c>
      <c r="CH85" s="25" t="str">
        <f>IFERROR(IF(OR($I85="",$N85=""),"",'Units of measurement'!$A$2),"")</f>
        <v>/container</v>
      </c>
      <c r="CI85" s="9" t="str">
        <f t="shared" si="241"/>
        <v>⚠</v>
      </c>
      <c r="CJ85" s="238" t="str" cm="1">
        <f t="array" ref="CJ85">IF(OR($I85="",$N85="")," ",_xlfn.IFS($AX85=""," ",$AW85=""," ",CM85=""," ",CM85=" "," ",AND($AX85&lt;&gt;"",$AX85&lt;&gt;" ",$AW85&lt;&gt;"",$AW85&lt;&gt;" ",CM85&lt;&gt;"",CM85&lt;&gt;" "),IF($AX85=$AW85,CM85,CM85/VLOOKUP(_xlfn.CONCAT($AX85,"/",$AW85),Currencies!$C$73:$D$955,2,FALSE))))</f>
        <v xml:space="preserve"> </v>
      </c>
      <c r="CK85" s="238"/>
      <c r="CL85" s="238"/>
      <c r="CM85" s="8" t="s">
        <v>98</v>
      </c>
      <c r="CN85" s="25" t="str">
        <f>IFERROR(IF(OR($I85="",$N85=""),"",'Units of measurement'!$A$2),"")</f>
        <v>/container</v>
      </c>
      <c r="CO85" s="253"/>
      <c r="CP85" s="253"/>
      <c r="CQ85" s="194"/>
      <c r="CR85" s="9" t="str">
        <f t="shared" si="242"/>
        <v>⚠</v>
      </c>
      <c r="CS85" s="238" t="str" cm="1">
        <f t="array" ref="CS85">IF(OR($I85="",$N85="")," ",_xlfn.IFS($AX85=""," ",$AW85=""," ",CV85=""," ",CV85=" "," ",AND($AX85&lt;&gt;"",$AX85&lt;&gt;" ",$AW85&lt;&gt;"",$AW85&lt;&gt;" ",CV85&lt;&gt;"",CV85&lt;&gt;" "),IF($AX85=$AW85,CV85,CV85/VLOOKUP(_xlfn.CONCAT($AX85,"/",$AW85),Currencies!$C$73:$D$955,2,FALSE))))</f>
        <v xml:space="preserve"> </v>
      </c>
      <c r="CT85" s="238"/>
      <c r="CU85" s="238"/>
      <c r="CV85" s="8" t="s">
        <v>98</v>
      </c>
      <c r="CW85" s="25" t="str">
        <f>IFERROR(IF(OR($I85="",$N85=""),"",'Units of measurement'!$A$2),"")</f>
        <v>/container</v>
      </c>
      <c r="CX85" s="11" t="str">
        <f t="shared" si="243"/>
        <v>⚠</v>
      </c>
      <c r="CY85" s="254"/>
      <c r="CZ85" s="254"/>
      <c r="DA85" s="10" t="s">
        <v>98</v>
      </c>
      <c r="DB85" s="9" t="str">
        <f t="shared" si="244"/>
        <v/>
      </c>
      <c r="DC85" s="252"/>
      <c r="DD85" s="252"/>
      <c r="DE85" s="8" t="s">
        <v>98</v>
      </c>
      <c r="DF85" s="256"/>
      <c r="DG85" s="256"/>
      <c r="DH85" s="164"/>
      <c r="DI85" s="257"/>
      <c r="DJ85" s="257"/>
      <c r="DK85" s="17"/>
      <c r="DL85" s="9" t="str">
        <f t="shared" si="245"/>
        <v/>
      </c>
      <c r="DM85" s="252"/>
      <c r="DN85" s="252"/>
      <c r="DO85" s="8" t="s">
        <v>98</v>
      </c>
      <c r="DP85" s="256"/>
      <c r="DQ85" s="256"/>
      <c r="DR85" s="164"/>
      <c r="DS85" s="257"/>
      <c r="DT85" s="257"/>
      <c r="DU85" s="17"/>
      <c r="DV85" s="201" t="str">
        <f t="shared" si="246"/>
        <v>USD</v>
      </c>
      <c r="DW85" s="239" t="s">
        <v>99</v>
      </c>
      <c r="DX85" s="11" t="str">
        <f t="shared" si="247"/>
        <v>⚠</v>
      </c>
      <c r="DY85" s="254"/>
      <c r="DZ85" s="254"/>
      <c r="EA85" s="15"/>
      <c r="EB85" s="11" t="str">
        <f t="shared" si="248"/>
        <v>⚠</v>
      </c>
      <c r="EC85" s="254"/>
      <c r="ED85" s="254"/>
      <c r="EE85" s="16"/>
      <c r="EF85" s="9" t="str">
        <f t="shared" si="249"/>
        <v>⚠</v>
      </c>
      <c r="EG85" s="252"/>
      <c r="EH85" s="252"/>
      <c r="EI85" s="33"/>
      <c r="EJ85" s="33"/>
      <c r="EK85" s="33"/>
      <c r="EL85" s="33"/>
      <c r="EM85" s="14"/>
      <c r="EN85" s="14"/>
      <c r="EO85" s="35"/>
      <c r="EP85" s="11" t="str">
        <f t="shared" si="250"/>
        <v>⚠</v>
      </c>
      <c r="EQ85" s="254"/>
      <c r="ER85" s="254"/>
      <c r="ES85" s="12" t="s">
        <v>98</v>
      </c>
      <c r="ET85" s="199">
        <v>8</v>
      </c>
      <c r="EU85" s="9" t="str">
        <f t="shared" si="251"/>
        <v>⚠</v>
      </c>
      <c r="EV85" s="259"/>
      <c r="EW85" s="259"/>
      <c r="EX85" s="166" t="s">
        <v>98</v>
      </c>
      <c r="EY85" s="9" t="str">
        <f t="shared" si="252"/>
        <v>⚠</v>
      </c>
      <c r="EZ85" s="254"/>
      <c r="FA85" s="254"/>
      <c r="FB85" s="23"/>
      <c r="FC85" s="260"/>
      <c r="FD85" s="260"/>
      <c r="FE85" s="29"/>
      <c r="FF85" s="29"/>
      <c r="FG85" s="29"/>
      <c r="FH85" s="29"/>
      <c r="FI85" s="200" t="s">
        <v>100</v>
      </c>
      <c r="FJ85" s="9" t="str">
        <f t="shared" si="253"/>
        <v>⚠</v>
      </c>
      <c r="FK85" s="259"/>
      <c r="FL85" s="259"/>
      <c r="FM85" s="12" t="s">
        <v>98</v>
      </c>
      <c r="FN85" s="26" t="s">
        <v>98</v>
      </c>
      <c r="FO85" s="28" t="s">
        <v>98</v>
      </c>
      <c r="FP85" s="339" t="s">
        <v>98</v>
      </c>
      <c r="FQ85" s="339" t="s">
        <v>98</v>
      </c>
      <c r="FR85" s="9" t="str">
        <f t="shared" si="254"/>
        <v>⚠</v>
      </c>
      <c r="FS85" s="238" t="str" cm="1">
        <f t="array" ref="FS85">IF(OR($I85="",$N85="")," ",_xlfn.IFS($DW85=""," ",$DV85=""," ",FV85=""," ",FV85=" "," ",AND($DW85&lt;&gt;"",$DW85&lt;&gt;" ",$DV85&lt;&gt;"",$DV85&lt;&gt;" ",FV85&lt;&gt;"",FV85&lt;&gt;" "),IF($DW85=$DV85,FV85,FV85/VLOOKUP(_xlfn.CONCAT($DW85,"/",$DV85),Currencies!$C$73:$D$955,2,FALSE))))</f>
        <v xml:space="preserve"> </v>
      </c>
      <c r="FT85" s="238"/>
      <c r="FU85" s="238"/>
      <c r="FV85" s="8" t="s">
        <v>98</v>
      </c>
      <c r="FW85" s="25" t="s">
        <v>2549</v>
      </c>
      <c r="FX85" s="9" t="str">
        <f t="shared" si="255"/>
        <v>⚠</v>
      </c>
      <c r="FY85" s="259"/>
      <c r="FZ85" s="259"/>
      <c r="GA85" s="12" t="s">
        <v>98</v>
      </c>
      <c r="GB85" s="26" t="s">
        <v>98</v>
      </c>
      <c r="GC85" s="28" t="s">
        <v>98</v>
      </c>
      <c r="GD85" s="339">
        <v>14</v>
      </c>
      <c r="GE85" s="339">
        <v>3</v>
      </c>
      <c r="GF85" s="9" t="str">
        <f t="shared" si="256"/>
        <v>⚠</v>
      </c>
      <c r="GG85" s="238" t="str" cm="1">
        <f t="array" ref="GG85">IF(OR($I85="",$N85="")," ",_xlfn.IFS($DW85=""," ",$DV85=""," ",GJ85=""," ",GJ85=" "," ",AND($DW85&lt;&gt;"",$DW85&lt;&gt;" ",$DV85&lt;&gt;"",$DV85&lt;&gt;" ",GJ85&lt;&gt;"",GJ85&lt;&gt;" "),IF($DW85=$DV85,GJ85,GJ85/VLOOKUP(_xlfn.CONCAT($DW85,"/",$DV85),Currencies!$C$73:$D$955,2,FALSE))))</f>
        <v xml:space="preserve"> </v>
      </c>
      <c r="GH85" s="238"/>
      <c r="GI85" s="238"/>
      <c r="GJ85" s="8" t="s">
        <v>98</v>
      </c>
      <c r="GK85" s="25" t="s">
        <v>2549</v>
      </c>
      <c r="GL85" s="11" t="str">
        <f t="shared" si="257"/>
        <v>⚠</v>
      </c>
      <c r="GM85" s="238" t="str" cm="1">
        <f t="array" ref="GM85">IF(OR($I85="",$N85="")," ",_xlfn.IFS($DW85=""," ",$DV85=""," ",GP85=""," ",GP85=" "," ",AND($DW85&lt;&gt;"",$DW85&lt;&gt;" ",$DV85&lt;&gt;"",$DV85&lt;&gt;" ",GP85&lt;&gt;"",GP85&lt;&gt;" "),IF($DW85=$DV85,GP85,GP85/VLOOKUP(_xlfn.CONCAT($DW85,"/",$DV85),Currencies!$C$73:$D$955,2,FALSE))))</f>
        <v xml:space="preserve"> </v>
      </c>
      <c r="GN85" s="238"/>
      <c r="GO85" s="238"/>
      <c r="GP85" s="8" t="s">
        <v>98</v>
      </c>
      <c r="GQ85" s="25" t="str">
        <f>IFERROR(IF(OR($I85="",$N85=""),"",'Units of measurement'!$A$2),"")</f>
        <v>/container</v>
      </c>
      <c r="GR85" s="253"/>
      <c r="GS85" s="253"/>
      <c r="GT85" s="31" t="s">
        <v>98</v>
      </c>
      <c r="GU85" s="261"/>
      <c r="GV85" s="261"/>
      <c r="GW85" s="32" t="s">
        <v>98</v>
      </c>
      <c r="GX85" s="11" t="str">
        <f t="shared" si="258"/>
        <v>⚠</v>
      </c>
      <c r="GY85" s="238" t="str" cm="1">
        <f t="array" ref="GY85">IF(OR($I85="",$N85="")," ",_xlfn.IFS($DW85=""," ",$DV85=""," ",HE85=""," ",HE85=" "," ",AND($DW85&lt;&gt;"",$DW85&lt;&gt;" ",$DV85&lt;&gt;"",$DV85&lt;&gt;" ",HE85&lt;&gt;"",HE85&lt;&gt;" "),IF($DW85=$DV85,HE85,HE85/VLOOKUP(_xlfn.CONCAT($DW85,"/",$DV85),Currencies!$C$73:$D$955,2,FALSE))))</f>
        <v xml:space="preserve"> </v>
      </c>
      <c r="GZ85" s="262"/>
      <c r="HA85" s="262"/>
      <c r="HB85" s="15"/>
      <c r="HC85" s="15"/>
      <c r="HD85" s="15"/>
      <c r="HE85" s="8" t="s">
        <v>98</v>
      </c>
      <c r="HF85" s="255"/>
      <c r="HG85" s="255"/>
      <c r="HH85" s="25" t="str">
        <f>IFERROR(IF(OR($I85="",$N85=""),"",'Units of measurement'!$A$2),"")</f>
        <v>/container</v>
      </c>
      <c r="HI85" s="253"/>
      <c r="HJ85" s="253"/>
      <c r="HK85" s="31" t="str">
        <f t="shared" si="259"/>
        <v xml:space="preserve"> </v>
      </c>
      <c r="HL85" s="261"/>
      <c r="HM85" s="261"/>
      <c r="HN85" s="32" t="str">
        <f t="shared" si="260"/>
        <v xml:space="preserve"> </v>
      </c>
      <c r="HO85" s="11" t="str">
        <f t="shared" si="261"/>
        <v>⚠</v>
      </c>
      <c r="HP85" s="238" t="str" cm="1">
        <f t="array" ref="HP85">IF(OR($I85="",$N85="")," ",_xlfn.IFS($DW85=""," ",$DV85=""," ",HV85=""," ",HV85=" "," ",AND($DW85&lt;&gt;"",$DW85&lt;&gt;" ",$DV85&lt;&gt;"",$DV85&lt;&gt;" ",HV85&lt;&gt;"",HV85&lt;&gt;" "),IF($DW85=$DV85,HV85,HV85/VLOOKUP(_xlfn.CONCAT($DW85,"/",$DV85),Currencies!$C$73:$D$955,2,FALSE))))</f>
        <v xml:space="preserve"> </v>
      </c>
      <c r="HQ85" s="262"/>
      <c r="HR85" s="262"/>
      <c r="HS85" s="15"/>
      <c r="HT85" s="15"/>
      <c r="HU85" s="15"/>
      <c r="HV85" s="8" t="s">
        <v>98</v>
      </c>
      <c r="HW85" s="255"/>
      <c r="HX85" s="255"/>
      <c r="HY85" s="25" t="str">
        <f>IFERROR(IF(OR($I85="",$N85=""),"",'Units of measurement'!$A$2),"")</f>
        <v>/container</v>
      </c>
      <c r="HZ85" s="253"/>
      <c r="IA85" s="253"/>
      <c r="IB85" s="31" t="str">
        <f t="shared" si="262"/>
        <v xml:space="preserve"> </v>
      </c>
      <c r="IC85" s="261"/>
      <c r="ID85" s="261"/>
      <c r="IE85" s="32" t="str">
        <f t="shared" si="263"/>
        <v xml:space="preserve"> </v>
      </c>
      <c r="IF85" s="9" t="str">
        <f t="shared" si="264"/>
        <v/>
      </c>
      <c r="IG85" s="252"/>
      <c r="IH85" s="252"/>
      <c r="II85" s="8" t="s">
        <v>98</v>
      </c>
      <c r="IJ85" s="256"/>
      <c r="IK85" s="256"/>
      <c r="IL85" s="164"/>
      <c r="IM85" s="257"/>
      <c r="IN85" s="257"/>
      <c r="IO85" s="17"/>
      <c r="IP85" s="9" t="str">
        <f t="shared" si="265"/>
        <v/>
      </c>
      <c r="IQ85" s="252"/>
      <c r="IR85" s="252"/>
      <c r="IS85" s="8" t="s">
        <v>98</v>
      </c>
      <c r="IT85" s="256"/>
      <c r="IU85" s="256"/>
      <c r="IV85" s="164"/>
      <c r="IW85" s="257"/>
      <c r="IX85" s="257"/>
      <c r="IY85" s="19"/>
      <c r="IZ85" s="201" t="s">
        <v>139</v>
      </c>
      <c r="JA85" s="239" t="s">
        <v>99</v>
      </c>
      <c r="JB85" s="9" t="s">
        <v>2517</v>
      </c>
      <c r="JC85" s="238" t="str" cm="1">
        <f t="array" ref="JC85">IF(OR($I85="",$N85="")," ",_xlfn.IFS($JA85=""," ",$IZ85=""," ",JF85=""," ",JF85=" "," ",AND($JA85&lt;&gt;"",$JA85&lt;&gt;" ",$IZ85&lt;&gt;"",$IZ85&lt;&gt;" ",JF85&lt;&gt;"",JF85&lt;&gt;" "),IF($JA85=$IZ85,JF85,JF85/VLOOKUP(_xlfn.CONCAT($JA85,"/",$IZ85),Currencies!$C$73:$D$955,2,FALSE))))</f>
        <v xml:space="preserve"> </v>
      </c>
      <c r="JD85" s="238"/>
      <c r="JE85" s="238"/>
      <c r="JF85" s="362" t="s">
        <v>98</v>
      </c>
      <c r="JG85" s="25" t="str">
        <f>IFERROR(IF(OR($I85="",$N85=""),"",'Units of measurement'!$A$2),"")</f>
        <v>/container</v>
      </c>
      <c r="JH85" s="9" t="s">
        <v>2517</v>
      </c>
      <c r="JI85" s="238" t="str" cm="1">
        <f t="array" ref="JI85">IF(OR($I85="",$N85="")," ",_xlfn.IFS($JA85=""," ",$IZ85=""," ",JL85=""," ",JL85=" "," ",AND($JA85&lt;&gt;"",$JA85&lt;&gt;" ",$IZ85&lt;&gt;"",$IZ85&lt;&gt;" ",JL85&lt;&gt;"",JL85&lt;&gt;" "),IF($JA85=$IZ85,JL85,JL85/VLOOKUP(_xlfn.CONCAT($JA85,"/",$IZ85),Currencies!$C$73:$D$955,2,FALSE))))</f>
        <v xml:space="preserve"> </v>
      </c>
      <c r="JJ85" s="238"/>
      <c r="JK85" s="238"/>
      <c r="JL85" s="372" t="s">
        <v>98</v>
      </c>
      <c r="JM85" s="25" t="str">
        <f>IFERROR(IF(OR($I85="",$N85=""),"",'Units of measurement'!$A$2),"")</f>
        <v>/container</v>
      </c>
      <c r="JN85" s="9" t="s">
        <v>2517</v>
      </c>
      <c r="JO85" s="238" t="str" cm="1">
        <f t="array" ref="JO85">IF(OR($I85="",$N85="")," ",_xlfn.IFS($JA85=""," ",$IZ85=""," ",JR85=""," ",JR85=" "," ",AND($JA85&lt;&gt;"",$JA85&lt;&gt;" ",$IZ85&lt;&gt;"",$IZ85&lt;&gt;" ",JR85&lt;&gt;"",JR85&lt;&gt;" "),IF($JA85=$IZ85,JR85,JR85/VLOOKUP(_xlfn.CONCAT($JA85,"/",$IZ85),Currencies!$C$73:$D$955,2,FALSE))))</f>
        <v xml:space="preserve"> </v>
      </c>
      <c r="JP85" s="238"/>
      <c r="JQ85" s="238"/>
      <c r="JR85" s="372" t="s">
        <v>98</v>
      </c>
      <c r="JS85" s="25" t="str">
        <f>IFERROR(IF(OR($I85="",$N85=""),"",'Units of measurement'!$A$2),"")</f>
        <v>/container</v>
      </c>
      <c r="JT85" s="9" t="s">
        <v>2517</v>
      </c>
      <c r="JU85" s="238" t="str" cm="1">
        <f t="array" ref="JU85">IF(OR($I85="",$N85="")," ",_xlfn.IFS($JA85=""," ",$IZ85=""," ",JX85=""," ",JX85=" "," ",AND($JA85&lt;&gt;"",$JA85&lt;&gt;" ",$IZ85&lt;&gt;"",$IZ85&lt;&gt;" ",JX85&lt;&gt;"",JX85&lt;&gt;" "),IF($JA85=$IZ85,JX85,JX85/VLOOKUP(_xlfn.CONCAT($JA85,"/",$IZ85),Currencies!$C$73:$D$955,2,FALSE))))</f>
        <v xml:space="preserve"> </v>
      </c>
      <c r="JV85" s="238"/>
      <c r="JW85" s="238"/>
      <c r="JX85" s="372" t="s">
        <v>98</v>
      </c>
      <c r="JY85" s="25" t="str">
        <f>IFERROR(IF(OR($I85="",$N85=""),"",'Units of measurement'!$A$2),"")</f>
        <v>/container</v>
      </c>
      <c r="JZ85" s="9" t="s">
        <v>2517</v>
      </c>
      <c r="KA85" s="238" t="str" cm="1">
        <f t="array" ref="KA85">IF(OR($I85="",$N85="")," ",_xlfn.IFS($JA85=""," ",$IZ85=""," ",KD85=""," ",KD85=" "," ",AND($JA85&lt;&gt;"",$JA85&lt;&gt;" ",$IZ85&lt;&gt;"",$IZ85&lt;&gt;" ",KD85&lt;&gt;"",KD85&lt;&gt;" "),IF($JA85=$IZ85,KD85,KD85/VLOOKUP(_xlfn.CONCAT($JA85,"/",$IZ85),Currencies!$C$73:$D$955,2,FALSE))))</f>
        <v xml:space="preserve"> </v>
      </c>
      <c r="KB85" s="238"/>
      <c r="KC85" s="238"/>
      <c r="KD85" s="372" t="s">
        <v>98</v>
      </c>
      <c r="KE85" s="25" t="str">
        <f>IFERROR(IF(OR($I85="",$N85=""),"",'Units of measurement'!$A$2),"")</f>
        <v>/container</v>
      </c>
      <c r="KF85" s="11" t="s">
        <v>2517</v>
      </c>
      <c r="KG85" s="254"/>
      <c r="KH85" s="254"/>
      <c r="KI85" s="378" t="s">
        <v>98</v>
      </c>
      <c r="KJ85" s="9" t="str">
        <f t="shared" si="267"/>
        <v/>
      </c>
      <c r="KK85" s="252"/>
      <c r="KL85" s="252"/>
      <c r="KM85" s="8" t="s">
        <v>98</v>
      </c>
      <c r="KN85" s="256"/>
      <c r="KO85" s="256"/>
      <c r="KP85" s="164"/>
      <c r="KQ85" s="257"/>
      <c r="KR85" s="257"/>
      <c r="KS85" s="17"/>
      <c r="KT85" s="9" t="str">
        <f t="shared" si="268"/>
        <v/>
      </c>
      <c r="KU85" s="252"/>
      <c r="KV85" s="252"/>
      <c r="KW85" s="8" t="s">
        <v>98</v>
      </c>
      <c r="KX85" s="256"/>
      <c r="KY85" s="256"/>
      <c r="KZ85" s="164"/>
      <c r="LA85" s="257"/>
      <c r="LB85" s="257"/>
      <c r="LC85" s="19"/>
      <c r="LD85" s="201" t="s">
        <v>139</v>
      </c>
      <c r="LE85" s="239" t="s">
        <v>99</v>
      </c>
      <c r="LF85" s="9" t="s">
        <v>2517</v>
      </c>
      <c r="LG85" s="238" t="str" cm="1">
        <f t="array" ref="LG85">IF(OR($I85="",$N85="")," ",_xlfn.IFS($AH85=""," ",$AG85=""," ",LL85=""," ",LL85=" "," ",AND($AH85&lt;&gt;"",$AH85&lt;&gt;" ",$AG85&lt;&gt;"",$AG85&lt;&gt;" ",LL85&lt;&gt;"",LL85&lt;&gt;" "),IF($AH85=$AG85,SUM(LL85,IF(OR(LK85="",LK85=" ",LJ85="Included"),0,LK85)),SUM(LL85,IF(OR(LK85="",LK85=" ",LJ85="Included"),0,LK85))/VLOOKUP(_xlfn.CONCAT($AH85,"/",$AG85),Currencies!$C$73:$D$955,2,FALSE))))</f>
        <v xml:space="preserve"> </v>
      </c>
      <c r="LH85" s="238"/>
      <c r="LI85" s="262"/>
      <c r="LJ85" s="379"/>
      <c r="LK85" s="333" t="s">
        <v>98</v>
      </c>
      <c r="LL85" s="380" t="s">
        <v>98</v>
      </c>
      <c r="LM85" s="25" t="str">
        <f>IFERROR(IF(OR($I85="",$N85=""),"",'Units of measurement'!$A$2),"")</f>
        <v>/container</v>
      </c>
      <c r="LN85" s="253"/>
      <c r="LO85" s="253"/>
      <c r="LP85" s="376"/>
      <c r="LQ85" s="170"/>
      <c r="LR85" s="170"/>
      <c r="LS85" s="381" t="s">
        <v>98</v>
      </c>
    </row>
    <row r="86" spans="1:331" ht="15" hidden="1" customHeight="1" x14ac:dyDescent="0.2">
      <c r="A86" s="46">
        <v>330</v>
      </c>
      <c r="B86" s="250">
        <f>ROW()</f>
        <v>86</v>
      </c>
      <c r="C86" s="41" t="s">
        <v>2529</v>
      </c>
      <c r="D86" s="41" t="s">
        <v>2529</v>
      </c>
      <c r="E86" s="48" t="s">
        <v>2525</v>
      </c>
      <c r="F86" s="55" t="s">
        <v>2286</v>
      </c>
      <c r="G86" s="42" t="s">
        <v>2508</v>
      </c>
      <c r="H86" s="43" t="s">
        <v>2516</v>
      </c>
      <c r="I86" s="353" t="s">
        <v>1154</v>
      </c>
      <c r="J86" s="357"/>
      <c r="K86" s="47" t="s">
        <v>2305</v>
      </c>
      <c r="L86" s="48" t="s">
        <v>2333</v>
      </c>
      <c r="M86" s="49" t="s">
        <v>2516</v>
      </c>
      <c r="N86" s="356" t="s">
        <v>136</v>
      </c>
      <c r="O86" s="50" t="s">
        <v>2469</v>
      </c>
      <c r="P86" s="47" t="s">
        <v>2363</v>
      </c>
      <c r="Q86" s="48" t="s">
        <v>104</v>
      </c>
      <c r="R86" s="51" t="s">
        <v>2206</v>
      </c>
      <c r="S86" s="52">
        <v>5</v>
      </c>
      <c r="T86" s="53">
        <f>IFERROR(IF(OR(R86="",S86=""),"",('FCL (No min.)'!S86*VLOOKUP('FCL (No min.)'!R86,containertype_table[#All],2,FALSE))),"")</f>
        <v>10</v>
      </c>
      <c r="U86" s="56">
        <v>22000</v>
      </c>
      <c r="V86" s="55" t="s">
        <v>2497</v>
      </c>
      <c r="W86" s="248" t="s">
        <v>104</v>
      </c>
      <c r="X86" s="337" t="s">
        <v>104</v>
      </c>
      <c r="Y86" s="248"/>
      <c r="Z86" s="248"/>
      <c r="AA86" s="248"/>
      <c r="AB86" s="248"/>
      <c r="AC86" s="248"/>
      <c r="AD86" s="248"/>
      <c r="AE86" s="248"/>
      <c r="AF86" s="248"/>
      <c r="AG86" s="201" t="s">
        <v>1156</v>
      </c>
      <c r="AH86" s="239" t="s">
        <v>99</v>
      </c>
      <c r="AI86" s="9" t="str">
        <f t="shared" si="234"/>
        <v>⚠</v>
      </c>
      <c r="AJ86" s="238" t="str" cm="1">
        <f t="array" ref="AJ86">IF(OR($I86="",$N86="")," ",_xlfn.IFS($AH86=""," ",$AG86=""," ",AO86=""," ",AO86=" "," ",AND($AH86&lt;&gt;"",$AH86&lt;&gt;" ",$AG86&lt;&gt;"",$AG86&lt;&gt;" ",AO86&lt;&gt;"",AO86&lt;&gt;" "),IF($AH86=$AG86,SUM(AO86,IF(OR(AN86="",AN86=" ",AM86="Included"),0,AN86)),VLOOKUP(_xlfn.CONCAT($AG86,"/",$AH86),Currencies!$C$73:$D$955,2,FALSE)*SUM(AO86,IF(OR(AN86="",AN86=" ",AM86="Included"),0,AN86)))))</f>
        <v xml:space="preserve"> </v>
      </c>
      <c r="AK86" s="238"/>
      <c r="AL86" s="262"/>
      <c r="AM86" s="331"/>
      <c r="AN86" s="333" t="s">
        <v>98</v>
      </c>
      <c r="AO86" s="332" t="s">
        <v>98</v>
      </c>
      <c r="AP86" s="25" t="str">
        <f>IFERROR(IF(OR($I86="",$N86=""),"",'Units of measurement'!$A$2),"")</f>
        <v>/container</v>
      </c>
      <c r="AQ86" s="253"/>
      <c r="AR86" s="253"/>
      <c r="AS86" s="17"/>
      <c r="AT86" s="170"/>
      <c r="AU86" s="170"/>
      <c r="AV86" s="170" t="s">
        <v>98</v>
      </c>
      <c r="AW86" s="201" t="s">
        <v>1156</v>
      </c>
      <c r="AX86" s="239" t="s">
        <v>99</v>
      </c>
      <c r="AY86" s="9" t="str">
        <f t="shared" si="235"/>
        <v>⚠</v>
      </c>
      <c r="AZ86" s="238" t="str" cm="1">
        <f t="array" ref="AZ86">IF(OR($I86="",$N86="")," ",_xlfn.IFS($AX86=""," ",$AW86=""," ",BC86=""," ",BC86=" "," ",AND($AX86&lt;&gt;"",$AX86&lt;&gt;" ",$AW86&lt;&gt;"",$AW86&lt;&gt;" ",BC86&lt;&gt;"",BC86&lt;&gt;" "),IF($AX86=$AW86,BC86,BC86/VLOOKUP(_xlfn.CONCAT($AX86,"/",$AW86),Currencies!$C$73:$D$955,2,FALSE))))</f>
        <v xml:space="preserve"> </v>
      </c>
      <c r="BA86" s="238"/>
      <c r="BB86" s="238"/>
      <c r="BC86" s="8" t="s">
        <v>98</v>
      </c>
      <c r="BD86" s="25" t="str">
        <f>IFERROR(IF(OR($I86="",$N86=""),"",'Units of measurement'!$A$2),"")</f>
        <v>/container</v>
      </c>
      <c r="BE86" s="9" t="str">
        <f t="shared" si="236"/>
        <v>⚠</v>
      </c>
      <c r="BF86" s="238" t="str" cm="1">
        <f t="array" ref="BF86">IF(OR($I86="",$N86="")," ",_xlfn.IFS($AX86=""," ",$AW86=""," ",BI86=""," ",BI86=" "," ",AND($AX86&lt;&gt;"",$AX86&lt;&gt;" ",$AW86&lt;&gt;"",$AW86&lt;&gt;" ",BI86&lt;&gt;"",BI86&lt;&gt;" "),IF($AX86=$AW86,BI86,BI86/VLOOKUP(_xlfn.CONCAT($AX86,"/",$AW86),Currencies!$C$73:$D$955,2,FALSE))))</f>
        <v xml:space="preserve"> </v>
      </c>
      <c r="BG86" s="238"/>
      <c r="BH86" s="238"/>
      <c r="BI86" s="8" t="s">
        <v>98</v>
      </c>
      <c r="BJ86" s="25" t="str">
        <f>IFERROR(IF(OR($I86="",$N86=""),"",'Units of measurement'!$A$2),"")</f>
        <v>/container</v>
      </c>
      <c r="BK86" s="9" t="str">
        <f t="shared" si="237"/>
        <v>⚠</v>
      </c>
      <c r="BL86" s="238" t="str" cm="1">
        <f t="array" ref="BL86">IF(OR($I86="",$N86="")," ",_xlfn.IFS($AX86=""," ",$AW86=""," ",BO86=""," ",BO86=" "," ",AND($AX86&lt;&gt;"",$AX86&lt;&gt;" ",$AW86&lt;&gt;"",$AW86&lt;&gt;" ",BO86&lt;&gt;"",BO86&lt;&gt;" "),IF($AX86=$AW86,BO86,BO86/VLOOKUP(_xlfn.CONCAT($AX86,"/",$AW86),Currencies!$C$73:$D$955,2,FALSE))))</f>
        <v xml:space="preserve"> </v>
      </c>
      <c r="BM86" s="238"/>
      <c r="BN86" s="238"/>
      <c r="BO86" s="8" t="s">
        <v>98</v>
      </c>
      <c r="BP86" s="25" t="str">
        <f>IFERROR(IF(OR($I86="",$N86=""),"",'Units of measurement'!$A$2),"")</f>
        <v>/container</v>
      </c>
      <c r="BQ86" s="9" t="str">
        <f t="shared" si="238"/>
        <v>⚠</v>
      </c>
      <c r="BR86" s="238" t="str" cm="1">
        <f t="array" ref="BR86">IF(OR($I86="",$N86="")," ",_xlfn.IFS($AX86=""," ",$AW86=""," ",BU86=""," ",BU86=" "," ",AND($AX86&lt;&gt;"",$AX86&lt;&gt;" ",$AW86&lt;&gt;"",$AW86&lt;&gt;" ",BU86&lt;&gt;"",BU86&lt;&gt;" "),IF($AX86=$AW86,BU86,BU86/VLOOKUP(_xlfn.CONCAT($AX86,"/",$AW86),Currencies!$C$73:$D$955,2,FALSE))))</f>
        <v xml:space="preserve"> </v>
      </c>
      <c r="BS86" s="238"/>
      <c r="BT86" s="238"/>
      <c r="BU86" s="8" t="s">
        <v>98</v>
      </c>
      <c r="BV86" s="25" t="str">
        <f>IFERROR(IF(OR($I86="",$N86=""),"",'Units of measurement'!$A$2),"")</f>
        <v>/container</v>
      </c>
      <c r="BW86" s="9" t="str">
        <f t="shared" si="239"/>
        <v>⚠</v>
      </c>
      <c r="BX86" s="238" t="str" cm="1">
        <f t="array" ref="BX86">IF(OR($I86="",$N86="")," ",_xlfn.IFS($AX86=""," ",$AW86=""," ",CA86=""," ",CA86=" "," ",AND($AX86&lt;&gt;"",$AX86&lt;&gt;" ",$AW86&lt;&gt;"",$AW86&lt;&gt;" ",CA86&lt;&gt;"",CA86&lt;&gt;" "),IF($AX86=$AW86,CA86,CA86/VLOOKUP(_xlfn.CONCAT($AX86,"/",$AW86),Currencies!$C$73:$D$955,2,FALSE))))</f>
        <v xml:space="preserve"> </v>
      </c>
      <c r="BY86" s="238"/>
      <c r="BZ86" s="238"/>
      <c r="CA86" s="8" t="s">
        <v>98</v>
      </c>
      <c r="CB86" s="25" t="str">
        <f>IFERROR(IF(OR($I86="",$N86=""),"",'Units of measurement'!$A$2),"")</f>
        <v>/container</v>
      </c>
      <c r="CC86" s="9" t="str">
        <f t="shared" si="240"/>
        <v>⚠</v>
      </c>
      <c r="CD86" s="238" t="str" cm="1">
        <f t="array" ref="CD86">IF(OR($I86="",$N86="")," ",_xlfn.IFS($AX86=""," ",$AW86=""," ",CG86=""," ",CG86=" "," ",AND($AX86&lt;&gt;"",$AX86&lt;&gt;" ",$AW86&lt;&gt;"",$AW86&lt;&gt;" ",CG86&lt;&gt;"",CG86&lt;&gt;" "),IF($AX86=$AW86,CG86,CG86/VLOOKUP(_xlfn.CONCAT($AX86,"/",$AW86),Currencies!$C$73:$D$955,2,FALSE))))</f>
        <v xml:space="preserve"> </v>
      </c>
      <c r="CE86" s="238"/>
      <c r="CF86" s="238"/>
      <c r="CG86" s="8" t="s">
        <v>98</v>
      </c>
      <c r="CH86" s="25" t="str">
        <f>IFERROR(IF(OR($I86="",$N86=""),"",'Units of measurement'!$A$2),"")</f>
        <v>/container</v>
      </c>
      <c r="CI86" s="9" t="str">
        <f t="shared" si="241"/>
        <v>⚠</v>
      </c>
      <c r="CJ86" s="238" t="str" cm="1">
        <f t="array" ref="CJ86">IF(OR($I86="",$N86="")," ",_xlfn.IFS($AX86=""," ",$AW86=""," ",CM86=""," ",CM86=" "," ",AND($AX86&lt;&gt;"",$AX86&lt;&gt;" ",$AW86&lt;&gt;"",$AW86&lt;&gt;" ",CM86&lt;&gt;"",CM86&lt;&gt;" "),IF($AX86=$AW86,CM86,CM86/VLOOKUP(_xlfn.CONCAT($AX86,"/",$AW86),Currencies!$C$73:$D$955,2,FALSE))))</f>
        <v xml:space="preserve"> </v>
      </c>
      <c r="CK86" s="238"/>
      <c r="CL86" s="238"/>
      <c r="CM86" s="8" t="s">
        <v>98</v>
      </c>
      <c r="CN86" s="25" t="str">
        <f>IFERROR(IF(OR($I86="",$N86=""),"",'Units of measurement'!$A$2),"")</f>
        <v>/container</v>
      </c>
      <c r="CO86" s="253"/>
      <c r="CP86" s="253"/>
      <c r="CQ86" s="194"/>
      <c r="CR86" s="9" t="str">
        <f t="shared" si="242"/>
        <v>⚠</v>
      </c>
      <c r="CS86" s="238" t="str" cm="1">
        <f t="array" ref="CS86">IF(OR($I86="",$N86="")," ",_xlfn.IFS($AX86=""," ",$AW86=""," ",CV86=""," ",CV86=" "," ",AND($AX86&lt;&gt;"",$AX86&lt;&gt;" ",$AW86&lt;&gt;"",$AW86&lt;&gt;" ",CV86&lt;&gt;"",CV86&lt;&gt;" "),IF($AX86=$AW86,CV86,CV86/VLOOKUP(_xlfn.CONCAT($AX86,"/",$AW86),Currencies!$C$73:$D$955,2,FALSE))))</f>
        <v xml:space="preserve"> </v>
      </c>
      <c r="CT86" s="238"/>
      <c r="CU86" s="238"/>
      <c r="CV86" s="8" t="s">
        <v>98</v>
      </c>
      <c r="CW86" s="25" t="str">
        <f>IFERROR(IF(OR($I86="",$N86=""),"",'Units of measurement'!$A$2),"")</f>
        <v>/container</v>
      </c>
      <c r="CX86" s="11" t="str">
        <f t="shared" si="243"/>
        <v>⚠</v>
      </c>
      <c r="CY86" s="254"/>
      <c r="CZ86" s="254"/>
      <c r="DA86" s="10" t="s">
        <v>98</v>
      </c>
      <c r="DB86" s="9" t="str">
        <f t="shared" si="244"/>
        <v/>
      </c>
      <c r="DC86" s="252"/>
      <c r="DD86" s="252"/>
      <c r="DE86" s="8" t="s">
        <v>98</v>
      </c>
      <c r="DF86" s="256"/>
      <c r="DG86" s="256"/>
      <c r="DH86" s="164"/>
      <c r="DI86" s="257"/>
      <c r="DJ86" s="257"/>
      <c r="DK86" s="17"/>
      <c r="DL86" s="9" t="str">
        <f t="shared" si="245"/>
        <v/>
      </c>
      <c r="DM86" s="252"/>
      <c r="DN86" s="252"/>
      <c r="DO86" s="8" t="s">
        <v>98</v>
      </c>
      <c r="DP86" s="256"/>
      <c r="DQ86" s="256"/>
      <c r="DR86" s="164"/>
      <c r="DS86" s="257"/>
      <c r="DT86" s="257"/>
      <c r="DU86" s="17"/>
      <c r="DV86" s="201" t="str">
        <f t="shared" si="246"/>
        <v>USD</v>
      </c>
      <c r="DW86" s="239" t="s">
        <v>99</v>
      </c>
      <c r="DX86" s="11" t="str">
        <f t="shared" si="247"/>
        <v>⚠</v>
      </c>
      <c r="DY86" s="254"/>
      <c r="DZ86" s="254"/>
      <c r="EA86" s="15"/>
      <c r="EB86" s="11" t="str">
        <f t="shared" si="248"/>
        <v>⚠</v>
      </c>
      <c r="EC86" s="254"/>
      <c r="ED86" s="254"/>
      <c r="EE86" s="16"/>
      <c r="EF86" s="9" t="str">
        <f t="shared" si="249"/>
        <v>⚠</v>
      </c>
      <c r="EG86" s="252"/>
      <c r="EH86" s="252"/>
      <c r="EI86" s="33"/>
      <c r="EJ86" s="33"/>
      <c r="EK86" s="33"/>
      <c r="EL86" s="33"/>
      <c r="EM86" s="14"/>
      <c r="EN86" s="14"/>
      <c r="EO86" s="35"/>
      <c r="EP86" s="11" t="str">
        <f t="shared" si="250"/>
        <v>⚠</v>
      </c>
      <c r="EQ86" s="254"/>
      <c r="ER86" s="254"/>
      <c r="ES86" s="12" t="s">
        <v>98</v>
      </c>
      <c r="ET86" s="199">
        <v>8</v>
      </c>
      <c r="EU86" s="9" t="str">
        <f t="shared" si="251"/>
        <v>⚠</v>
      </c>
      <c r="EV86" s="259"/>
      <c r="EW86" s="259"/>
      <c r="EX86" s="166" t="s">
        <v>98</v>
      </c>
      <c r="EY86" s="9" t="str">
        <f t="shared" si="252"/>
        <v>⚠</v>
      </c>
      <c r="EZ86" s="254"/>
      <c r="FA86" s="254"/>
      <c r="FB86" s="23"/>
      <c r="FC86" s="260"/>
      <c r="FD86" s="260"/>
      <c r="FE86" s="29"/>
      <c r="FF86" s="29"/>
      <c r="FG86" s="29"/>
      <c r="FH86" s="29"/>
      <c r="FI86" s="200" t="s">
        <v>100</v>
      </c>
      <c r="FJ86" s="9" t="str">
        <f t="shared" si="253"/>
        <v>⚠</v>
      </c>
      <c r="FK86" s="259"/>
      <c r="FL86" s="259"/>
      <c r="FM86" s="12" t="s">
        <v>98</v>
      </c>
      <c r="FN86" s="26" t="s">
        <v>98</v>
      </c>
      <c r="FO86" s="28" t="s">
        <v>98</v>
      </c>
      <c r="FP86" s="339" t="s">
        <v>98</v>
      </c>
      <c r="FQ86" s="339" t="s">
        <v>98</v>
      </c>
      <c r="FR86" s="9" t="str">
        <f t="shared" si="254"/>
        <v>⚠</v>
      </c>
      <c r="FS86" s="238" t="str" cm="1">
        <f t="array" ref="FS86">IF(OR($I86="",$N86="")," ",_xlfn.IFS($DW86=""," ",$DV86=""," ",FV86=""," ",FV86=" "," ",AND($DW86&lt;&gt;"",$DW86&lt;&gt;" ",$DV86&lt;&gt;"",$DV86&lt;&gt;" ",FV86&lt;&gt;"",FV86&lt;&gt;" "),IF($DW86=$DV86,FV86,FV86/VLOOKUP(_xlfn.CONCAT($DW86,"/",$DV86),Currencies!$C$73:$D$955,2,FALSE))))</f>
        <v xml:space="preserve"> </v>
      </c>
      <c r="FT86" s="238"/>
      <c r="FU86" s="238"/>
      <c r="FV86" s="8" t="s">
        <v>98</v>
      </c>
      <c r="FW86" s="25" t="s">
        <v>2549</v>
      </c>
      <c r="FX86" s="9" t="str">
        <f t="shared" si="255"/>
        <v>⚠</v>
      </c>
      <c r="FY86" s="259"/>
      <c r="FZ86" s="259"/>
      <c r="GA86" s="12" t="s">
        <v>98</v>
      </c>
      <c r="GB86" s="26" t="s">
        <v>98</v>
      </c>
      <c r="GC86" s="28" t="s">
        <v>98</v>
      </c>
      <c r="GD86" s="339">
        <v>14</v>
      </c>
      <c r="GE86" s="339">
        <v>3</v>
      </c>
      <c r="GF86" s="9" t="str">
        <f t="shared" si="256"/>
        <v>⚠</v>
      </c>
      <c r="GG86" s="238" t="str" cm="1">
        <f t="array" ref="GG86">IF(OR($I86="",$N86="")," ",_xlfn.IFS($DW86=""," ",$DV86=""," ",GJ86=""," ",GJ86=" "," ",AND($DW86&lt;&gt;"",$DW86&lt;&gt;" ",$DV86&lt;&gt;"",$DV86&lt;&gt;" ",GJ86&lt;&gt;"",GJ86&lt;&gt;" "),IF($DW86=$DV86,GJ86,GJ86/VLOOKUP(_xlfn.CONCAT($DW86,"/",$DV86),Currencies!$C$73:$D$955,2,FALSE))))</f>
        <v xml:space="preserve"> </v>
      </c>
      <c r="GH86" s="238"/>
      <c r="GI86" s="238"/>
      <c r="GJ86" s="8" t="s">
        <v>98</v>
      </c>
      <c r="GK86" s="25" t="s">
        <v>2549</v>
      </c>
      <c r="GL86" s="11" t="str">
        <f t="shared" si="257"/>
        <v>⚠</v>
      </c>
      <c r="GM86" s="238" t="str" cm="1">
        <f t="array" ref="GM86">IF(OR($I86="",$N86="")," ",_xlfn.IFS($DW86=""," ",$DV86=""," ",GP86=""," ",GP86=" "," ",AND($DW86&lt;&gt;"",$DW86&lt;&gt;" ",$DV86&lt;&gt;"",$DV86&lt;&gt;" ",GP86&lt;&gt;"",GP86&lt;&gt;" "),IF($DW86=$DV86,GP86,GP86/VLOOKUP(_xlfn.CONCAT($DW86,"/",$DV86),Currencies!$C$73:$D$955,2,FALSE))))</f>
        <v xml:space="preserve"> </v>
      </c>
      <c r="GN86" s="238"/>
      <c r="GO86" s="238"/>
      <c r="GP86" s="8" t="s">
        <v>98</v>
      </c>
      <c r="GQ86" s="25" t="str">
        <f>IFERROR(IF(OR($I86="",$N86=""),"",'Units of measurement'!$A$2),"")</f>
        <v>/container</v>
      </c>
      <c r="GR86" s="253"/>
      <c r="GS86" s="253"/>
      <c r="GT86" s="31" t="s">
        <v>98</v>
      </c>
      <c r="GU86" s="261"/>
      <c r="GV86" s="261"/>
      <c r="GW86" s="32" t="s">
        <v>98</v>
      </c>
      <c r="GX86" s="11" t="str">
        <f t="shared" si="258"/>
        <v>⚠</v>
      </c>
      <c r="GY86" s="238" t="str" cm="1">
        <f t="array" ref="GY86">IF(OR($I86="",$N86="")," ",_xlfn.IFS($DW86=""," ",$DV86=""," ",HE86=""," ",HE86=" "," ",AND($DW86&lt;&gt;"",$DW86&lt;&gt;" ",$DV86&lt;&gt;"",$DV86&lt;&gt;" ",HE86&lt;&gt;"",HE86&lt;&gt;" "),IF($DW86=$DV86,HE86,HE86/VLOOKUP(_xlfn.CONCAT($DW86,"/",$DV86),Currencies!$C$73:$D$955,2,FALSE))))</f>
        <v xml:space="preserve"> </v>
      </c>
      <c r="GZ86" s="262"/>
      <c r="HA86" s="262"/>
      <c r="HB86" s="15"/>
      <c r="HC86" s="15"/>
      <c r="HD86" s="15"/>
      <c r="HE86" s="8" t="s">
        <v>98</v>
      </c>
      <c r="HF86" s="255"/>
      <c r="HG86" s="255"/>
      <c r="HH86" s="25" t="str">
        <f>IFERROR(IF(OR($I86="",$N86=""),"",'Units of measurement'!$A$2),"")</f>
        <v>/container</v>
      </c>
      <c r="HI86" s="253"/>
      <c r="HJ86" s="253"/>
      <c r="HK86" s="31" t="str">
        <f t="shared" si="259"/>
        <v xml:space="preserve"> </v>
      </c>
      <c r="HL86" s="261"/>
      <c r="HM86" s="261"/>
      <c r="HN86" s="32" t="str">
        <f t="shared" si="260"/>
        <v xml:space="preserve"> </v>
      </c>
      <c r="HO86" s="11" t="str">
        <f t="shared" si="261"/>
        <v>⚠</v>
      </c>
      <c r="HP86" s="238" t="str" cm="1">
        <f t="array" ref="HP86">IF(OR($I86="",$N86="")," ",_xlfn.IFS($DW86=""," ",$DV86=""," ",HV86=""," ",HV86=" "," ",AND($DW86&lt;&gt;"",$DW86&lt;&gt;" ",$DV86&lt;&gt;"",$DV86&lt;&gt;" ",HV86&lt;&gt;"",HV86&lt;&gt;" "),IF($DW86=$DV86,HV86,HV86/VLOOKUP(_xlfn.CONCAT($DW86,"/",$DV86),Currencies!$C$73:$D$955,2,FALSE))))</f>
        <v xml:space="preserve"> </v>
      </c>
      <c r="HQ86" s="262"/>
      <c r="HR86" s="262"/>
      <c r="HS86" s="15"/>
      <c r="HT86" s="15"/>
      <c r="HU86" s="15"/>
      <c r="HV86" s="8" t="s">
        <v>98</v>
      </c>
      <c r="HW86" s="255"/>
      <c r="HX86" s="255"/>
      <c r="HY86" s="25" t="str">
        <f>IFERROR(IF(OR($I86="",$N86=""),"",'Units of measurement'!$A$2),"")</f>
        <v>/container</v>
      </c>
      <c r="HZ86" s="253"/>
      <c r="IA86" s="253"/>
      <c r="IB86" s="31" t="str">
        <f t="shared" si="262"/>
        <v xml:space="preserve"> </v>
      </c>
      <c r="IC86" s="261"/>
      <c r="ID86" s="261"/>
      <c r="IE86" s="32" t="str">
        <f t="shared" si="263"/>
        <v xml:space="preserve"> </v>
      </c>
      <c r="IF86" s="9" t="str">
        <f t="shared" si="264"/>
        <v/>
      </c>
      <c r="IG86" s="252"/>
      <c r="IH86" s="252"/>
      <c r="II86" s="8" t="s">
        <v>98</v>
      </c>
      <c r="IJ86" s="256"/>
      <c r="IK86" s="256"/>
      <c r="IL86" s="164"/>
      <c r="IM86" s="257"/>
      <c r="IN86" s="257"/>
      <c r="IO86" s="17"/>
      <c r="IP86" s="9" t="str">
        <f t="shared" si="265"/>
        <v/>
      </c>
      <c r="IQ86" s="252"/>
      <c r="IR86" s="252"/>
      <c r="IS86" s="8" t="s">
        <v>98</v>
      </c>
      <c r="IT86" s="256"/>
      <c r="IU86" s="256"/>
      <c r="IV86" s="164"/>
      <c r="IW86" s="257"/>
      <c r="IX86" s="257"/>
      <c r="IY86" s="19"/>
      <c r="IZ86" s="201" t="s">
        <v>139</v>
      </c>
      <c r="JA86" s="239" t="s">
        <v>99</v>
      </c>
      <c r="JB86" s="9" t="s">
        <v>2517</v>
      </c>
      <c r="JC86" s="238" t="str" cm="1">
        <f t="array" ref="JC86">IF(OR($I86="",$N86="")," ",_xlfn.IFS($JA86=""," ",$IZ86=""," ",JF86=""," ",JF86=" "," ",AND($JA86&lt;&gt;"",$JA86&lt;&gt;" ",$IZ86&lt;&gt;"",$IZ86&lt;&gt;" ",JF86&lt;&gt;"",JF86&lt;&gt;" "),IF($JA86=$IZ86,JF86,JF86/VLOOKUP(_xlfn.CONCAT($JA86,"/",$IZ86),Currencies!$C$73:$D$955,2,FALSE))))</f>
        <v xml:space="preserve"> </v>
      </c>
      <c r="JD86" s="238"/>
      <c r="JE86" s="238"/>
      <c r="JF86" s="362" t="s">
        <v>98</v>
      </c>
      <c r="JG86" s="25" t="str">
        <f>IFERROR(IF(OR($I86="",$N86=""),"",'Units of measurement'!$A$2),"")</f>
        <v>/container</v>
      </c>
      <c r="JH86" s="9" t="s">
        <v>2517</v>
      </c>
      <c r="JI86" s="238" t="str" cm="1">
        <f t="array" ref="JI86">IF(OR($I86="",$N86="")," ",_xlfn.IFS($JA86=""," ",$IZ86=""," ",JL86=""," ",JL86=" "," ",AND($JA86&lt;&gt;"",$JA86&lt;&gt;" ",$IZ86&lt;&gt;"",$IZ86&lt;&gt;" ",JL86&lt;&gt;"",JL86&lt;&gt;" "),IF($JA86=$IZ86,JL86,JL86/VLOOKUP(_xlfn.CONCAT($JA86,"/",$IZ86),Currencies!$C$73:$D$955,2,FALSE))))</f>
        <v xml:space="preserve"> </v>
      </c>
      <c r="JJ86" s="238"/>
      <c r="JK86" s="238"/>
      <c r="JL86" s="372" t="s">
        <v>98</v>
      </c>
      <c r="JM86" s="25" t="str">
        <f>IFERROR(IF(OR($I86="",$N86=""),"",'Units of measurement'!$A$2),"")</f>
        <v>/container</v>
      </c>
      <c r="JN86" s="9" t="s">
        <v>2517</v>
      </c>
      <c r="JO86" s="238" t="str" cm="1">
        <f t="array" ref="JO86">IF(OR($I86="",$N86="")," ",_xlfn.IFS($JA86=""," ",$IZ86=""," ",JR86=""," ",JR86=" "," ",AND($JA86&lt;&gt;"",$JA86&lt;&gt;" ",$IZ86&lt;&gt;"",$IZ86&lt;&gt;" ",JR86&lt;&gt;"",JR86&lt;&gt;" "),IF($JA86=$IZ86,JR86,JR86/VLOOKUP(_xlfn.CONCAT($JA86,"/",$IZ86),Currencies!$C$73:$D$955,2,FALSE))))</f>
        <v xml:space="preserve"> </v>
      </c>
      <c r="JP86" s="238"/>
      <c r="JQ86" s="238"/>
      <c r="JR86" s="372" t="s">
        <v>98</v>
      </c>
      <c r="JS86" s="25" t="str">
        <f>IFERROR(IF(OR($I86="",$N86=""),"",'Units of measurement'!$A$2),"")</f>
        <v>/container</v>
      </c>
      <c r="JT86" s="9" t="s">
        <v>2517</v>
      </c>
      <c r="JU86" s="238" t="str" cm="1">
        <f t="array" ref="JU86">IF(OR($I86="",$N86="")," ",_xlfn.IFS($JA86=""," ",$IZ86=""," ",JX86=""," ",JX86=" "," ",AND($JA86&lt;&gt;"",$JA86&lt;&gt;" ",$IZ86&lt;&gt;"",$IZ86&lt;&gt;" ",JX86&lt;&gt;"",JX86&lt;&gt;" "),IF($JA86=$IZ86,JX86,JX86/VLOOKUP(_xlfn.CONCAT($JA86,"/",$IZ86),Currencies!$C$73:$D$955,2,FALSE))))</f>
        <v xml:space="preserve"> </v>
      </c>
      <c r="JV86" s="238"/>
      <c r="JW86" s="238"/>
      <c r="JX86" s="372" t="s">
        <v>98</v>
      </c>
      <c r="JY86" s="25" t="str">
        <f>IFERROR(IF(OR($I86="",$N86=""),"",'Units of measurement'!$A$2),"")</f>
        <v>/container</v>
      </c>
      <c r="JZ86" s="9" t="s">
        <v>2517</v>
      </c>
      <c r="KA86" s="238" t="str" cm="1">
        <f t="array" ref="KA86">IF(OR($I86="",$N86="")," ",_xlfn.IFS($JA86=""," ",$IZ86=""," ",KD86=""," ",KD86=" "," ",AND($JA86&lt;&gt;"",$JA86&lt;&gt;" ",$IZ86&lt;&gt;"",$IZ86&lt;&gt;" ",KD86&lt;&gt;"",KD86&lt;&gt;" "),IF($JA86=$IZ86,KD86,KD86/VLOOKUP(_xlfn.CONCAT($JA86,"/",$IZ86),Currencies!$C$73:$D$955,2,FALSE))))</f>
        <v xml:space="preserve"> </v>
      </c>
      <c r="KB86" s="238"/>
      <c r="KC86" s="238"/>
      <c r="KD86" s="372" t="s">
        <v>98</v>
      </c>
      <c r="KE86" s="25" t="str">
        <f>IFERROR(IF(OR($I86="",$N86=""),"",'Units of measurement'!$A$2),"")</f>
        <v>/container</v>
      </c>
      <c r="KF86" s="11" t="s">
        <v>2517</v>
      </c>
      <c r="KG86" s="254"/>
      <c r="KH86" s="254"/>
      <c r="KI86" s="378" t="s">
        <v>98</v>
      </c>
      <c r="KJ86" s="9" t="str">
        <f t="shared" si="267"/>
        <v/>
      </c>
      <c r="KK86" s="252"/>
      <c r="KL86" s="252"/>
      <c r="KM86" s="8" t="s">
        <v>98</v>
      </c>
      <c r="KN86" s="256"/>
      <c r="KO86" s="256"/>
      <c r="KP86" s="164"/>
      <c r="KQ86" s="257"/>
      <c r="KR86" s="257"/>
      <c r="KS86" s="17"/>
      <c r="KT86" s="9" t="str">
        <f t="shared" si="268"/>
        <v/>
      </c>
      <c r="KU86" s="252"/>
      <c r="KV86" s="252"/>
      <c r="KW86" s="8" t="s">
        <v>98</v>
      </c>
      <c r="KX86" s="256"/>
      <c r="KY86" s="256"/>
      <c r="KZ86" s="164"/>
      <c r="LA86" s="257"/>
      <c r="LB86" s="257"/>
      <c r="LC86" s="19"/>
      <c r="LD86" s="201" t="s">
        <v>139</v>
      </c>
      <c r="LE86" s="239" t="s">
        <v>99</v>
      </c>
      <c r="LF86" s="9" t="s">
        <v>2517</v>
      </c>
      <c r="LG86" s="238" t="str" cm="1">
        <f t="array" ref="LG86">IF(OR($I86="",$N86="")," ",_xlfn.IFS($AH86=""," ",$AG86=""," ",LL86=""," ",LL86=" "," ",AND($AH86&lt;&gt;"",$AH86&lt;&gt;" ",$AG86&lt;&gt;"",$AG86&lt;&gt;" ",LL86&lt;&gt;"",LL86&lt;&gt;" "),IF($AH86=$AG86,SUM(LL86,IF(OR(LK86="",LK86=" ",LJ86="Included"),0,LK86)),SUM(LL86,IF(OR(LK86="",LK86=" ",LJ86="Included"),0,LK86))/VLOOKUP(_xlfn.CONCAT($AH86,"/",$AG86),Currencies!$C$73:$D$955,2,FALSE))))</f>
        <v xml:space="preserve"> </v>
      </c>
      <c r="LH86" s="238"/>
      <c r="LI86" s="262"/>
      <c r="LJ86" s="379"/>
      <c r="LK86" s="333" t="s">
        <v>98</v>
      </c>
      <c r="LL86" s="380" t="s">
        <v>98</v>
      </c>
      <c r="LM86" s="25" t="str">
        <f>IFERROR(IF(OR($I86="",$N86=""),"",'Units of measurement'!$A$2),"")</f>
        <v>/container</v>
      </c>
      <c r="LN86" s="253"/>
      <c r="LO86" s="253"/>
      <c r="LP86" s="376"/>
      <c r="LQ86" s="170"/>
      <c r="LR86" s="170"/>
      <c r="LS86" s="381" t="s">
        <v>98</v>
      </c>
    </row>
    <row r="87" spans="1:331" ht="15" hidden="1" customHeight="1" x14ac:dyDescent="0.2">
      <c r="A87" s="46">
        <v>328</v>
      </c>
      <c r="B87" s="250">
        <f>ROW()</f>
        <v>87</v>
      </c>
      <c r="C87" s="41" t="s">
        <v>2529</v>
      </c>
      <c r="D87" s="41" t="s">
        <v>2529</v>
      </c>
      <c r="E87" s="48" t="s">
        <v>2525</v>
      </c>
      <c r="F87" s="55" t="s">
        <v>2286</v>
      </c>
      <c r="G87" s="42" t="s">
        <v>2508</v>
      </c>
      <c r="H87" s="43" t="s">
        <v>2516</v>
      </c>
      <c r="I87" s="353" t="s">
        <v>1154</v>
      </c>
      <c r="J87" s="357"/>
      <c r="K87" s="47" t="s">
        <v>2305</v>
      </c>
      <c r="L87" s="48" t="s">
        <v>2333</v>
      </c>
      <c r="M87" s="49" t="s">
        <v>2516</v>
      </c>
      <c r="N87" s="356" t="s">
        <v>645</v>
      </c>
      <c r="O87" s="50" t="s">
        <v>2486</v>
      </c>
      <c r="P87" s="47" t="s">
        <v>2385</v>
      </c>
      <c r="Q87" s="48" t="s">
        <v>104</v>
      </c>
      <c r="R87" s="51" t="s">
        <v>95</v>
      </c>
      <c r="S87" s="52">
        <v>1</v>
      </c>
      <c r="T87" s="53">
        <f>IFERROR(IF(OR(R87="",S87=""),"",('FCL (No min.)'!S87*VLOOKUP('FCL (No min.)'!R87,containertype_table[#All],2,FALSE))),"")</f>
        <v>1</v>
      </c>
      <c r="U87" s="56">
        <v>15000</v>
      </c>
      <c r="V87" s="55" t="s">
        <v>2497</v>
      </c>
      <c r="W87" s="248" t="s">
        <v>104</v>
      </c>
      <c r="X87" s="337" t="s">
        <v>104</v>
      </c>
      <c r="Y87" s="248"/>
      <c r="Z87" s="248"/>
      <c r="AA87" s="248"/>
      <c r="AB87" s="248"/>
      <c r="AC87" s="248"/>
      <c r="AD87" s="248"/>
      <c r="AE87" s="248"/>
      <c r="AF87" s="248"/>
      <c r="AG87" s="201" t="s">
        <v>1156</v>
      </c>
      <c r="AH87" s="239" t="s">
        <v>99</v>
      </c>
      <c r="AI87" s="9" t="str">
        <f t="shared" si="234"/>
        <v>⚠</v>
      </c>
      <c r="AJ87" s="238" t="str" cm="1">
        <f t="array" ref="AJ87">IF(OR($I87="",$N87="")," ",_xlfn.IFS($AH87=""," ",$AG87=""," ",AO87=""," ",AO87=" "," ",AND($AH87&lt;&gt;"",$AH87&lt;&gt;" ",$AG87&lt;&gt;"",$AG87&lt;&gt;" ",AO87&lt;&gt;"",AO87&lt;&gt;" "),IF($AH87=$AG87,SUM(AO87,IF(OR(AN87="",AN87=" ",AM87="Included"),0,AN87)),VLOOKUP(_xlfn.CONCAT($AG87,"/",$AH87),Currencies!$C$73:$D$955,2,FALSE)*SUM(AO87,IF(OR(AN87="",AN87=" ",AM87="Included"),0,AN87)))))</f>
        <v xml:space="preserve"> </v>
      </c>
      <c r="AK87" s="238"/>
      <c r="AL87" s="262"/>
      <c r="AM87" s="331"/>
      <c r="AN87" s="333" t="s">
        <v>98</v>
      </c>
      <c r="AO87" s="332" t="s">
        <v>98</v>
      </c>
      <c r="AP87" s="25" t="str">
        <f>IFERROR(IF(OR($I87="",$N87=""),"",'Units of measurement'!$A$2),"")</f>
        <v>/container</v>
      </c>
      <c r="AQ87" s="253"/>
      <c r="AR87" s="253"/>
      <c r="AS87" s="17"/>
      <c r="AT87" s="170"/>
      <c r="AU87" s="170"/>
      <c r="AV87" s="170" t="s">
        <v>98</v>
      </c>
      <c r="AW87" s="201" t="s">
        <v>1156</v>
      </c>
      <c r="AX87" s="239" t="s">
        <v>99</v>
      </c>
      <c r="AY87" s="9" t="str">
        <f t="shared" si="235"/>
        <v>⚠</v>
      </c>
      <c r="AZ87" s="238" t="str" cm="1">
        <f t="array" ref="AZ87">IF(OR($I87="",$N87="")," ",_xlfn.IFS($AX87=""," ",$AW87=""," ",BC87=""," ",BC87=" "," ",AND($AX87&lt;&gt;"",$AX87&lt;&gt;" ",$AW87&lt;&gt;"",$AW87&lt;&gt;" ",BC87&lt;&gt;"",BC87&lt;&gt;" "),IF($AX87=$AW87,BC87,BC87/VLOOKUP(_xlfn.CONCAT($AX87,"/",$AW87),Currencies!$C$73:$D$955,2,FALSE))))</f>
        <v xml:space="preserve"> </v>
      </c>
      <c r="BA87" s="238"/>
      <c r="BB87" s="238"/>
      <c r="BC87" s="8" t="s">
        <v>98</v>
      </c>
      <c r="BD87" s="25" t="str">
        <f>IFERROR(IF(OR($I87="",$N87=""),"",'Units of measurement'!$A$2),"")</f>
        <v>/container</v>
      </c>
      <c r="BE87" s="9" t="str">
        <f t="shared" si="236"/>
        <v>⚠</v>
      </c>
      <c r="BF87" s="238" t="str" cm="1">
        <f t="array" ref="BF87">IF(OR($I87="",$N87="")," ",_xlfn.IFS($AX87=""," ",$AW87=""," ",BI87=""," ",BI87=" "," ",AND($AX87&lt;&gt;"",$AX87&lt;&gt;" ",$AW87&lt;&gt;"",$AW87&lt;&gt;" ",BI87&lt;&gt;"",BI87&lt;&gt;" "),IF($AX87=$AW87,BI87,BI87/VLOOKUP(_xlfn.CONCAT($AX87,"/",$AW87),Currencies!$C$73:$D$955,2,FALSE))))</f>
        <v xml:space="preserve"> </v>
      </c>
      <c r="BG87" s="238"/>
      <c r="BH87" s="238"/>
      <c r="BI87" s="8" t="s">
        <v>98</v>
      </c>
      <c r="BJ87" s="25" t="str">
        <f>IFERROR(IF(OR($I87="",$N87=""),"",'Units of measurement'!$A$2),"")</f>
        <v>/container</v>
      </c>
      <c r="BK87" s="9" t="str">
        <f t="shared" si="237"/>
        <v>⚠</v>
      </c>
      <c r="BL87" s="238" t="str" cm="1">
        <f t="array" ref="BL87">IF(OR($I87="",$N87="")," ",_xlfn.IFS($AX87=""," ",$AW87=""," ",BO87=""," ",BO87=" "," ",AND($AX87&lt;&gt;"",$AX87&lt;&gt;" ",$AW87&lt;&gt;"",$AW87&lt;&gt;" ",BO87&lt;&gt;"",BO87&lt;&gt;" "),IF($AX87=$AW87,BO87,BO87/VLOOKUP(_xlfn.CONCAT($AX87,"/",$AW87),Currencies!$C$73:$D$955,2,FALSE))))</f>
        <v xml:space="preserve"> </v>
      </c>
      <c r="BM87" s="238"/>
      <c r="BN87" s="238"/>
      <c r="BO87" s="8" t="s">
        <v>98</v>
      </c>
      <c r="BP87" s="25" t="str">
        <f>IFERROR(IF(OR($I87="",$N87=""),"",'Units of measurement'!$A$2),"")</f>
        <v>/container</v>
      </c>
      <c r="BQ87" s="9" t="str">
        <f t="shared" si="238"/>
        <v>⚠</v>
      </c>
      <c r="BR87" s="238" t="str" cm="1">
        <f t="array" ref="BR87">IF(OR($I87="",$N87="")," ",_xlfn.IFS($AX87=""," ",$AW87=""," ",BU87=""," ",BU87=" "," ",AND($AX87&lt;&gt;"",$AX87&lt;&gt;" ",$AW87&lt;&gt;"",$AW87&lt;&gt;" ",BU87&lt;&gt;"",BU87&lt;&gt;" "),IF($AX87=$AW87,BU87,BU87/VLOOKUP(_xlfn.CONCAT($AX87,"/",$AW87),Currencies!$C$73:$D$955,2,FALSE))))</f>
        <v xml:space="preserve"> </v>
      </c>
      <c r="BS87" s="238"/>
      <c r="BT87" s="238"/>
      <c r="BU87" s="8" t="s">
        <v>98</v>
      </c>
      <c r="BV87" s="25" t="str">
        <f>IFERROR(IF(OR($I87="",$N87=""),"",'Units of measurement'!$A$2),"")</f>
        <v>/container</v>
      </c>
      <c r="BW87" s="9" t="str">
        <f t="shared" si="239"/>
        <v>⚠</v>
      </c>
      <c r="BX87" s="238" t="str" cm="1">
        <f t="array" ref="BX87">IF(OR($I87="",$N87="")," ",_xlfn.IFS($AX87=""," ",$AW87=""," ",CA87=""," ",CA87=" "," ",AND($AX87&lt;&gt;"",$AX87&lt;&gt;" ",$AW87&lt;&gt;"",$AW87&lt;&gt;" ",CA87&lt;&gt;"",CA87&lt;&gt;" "),IF($AX87=$AW87,CA87,CA87/VLOOKUP(_xlfn.CONCAT($AX87,"/",$AW87),Currencies!$C$73:$D$955,2,FALSE))))</f>
        <v xml:space="preserve"> </v>
      </c>
      <c r="BY87" s="238"/>
      <c r="BZ87" s="238"/>
      <c r="CA87" s="8" t="s">
        <v>98</v>
      </c>
      <c r="CB87" s="25" t="str">
        <f>IFERROR(IF(OR($I87="",$N87=""),"",'Units of measurement'!$A$2),"")</f>
        <v>/container</v>
      </c>
      <c r="CC87" s="9" t="str">
        <f t="shared" si="240"/>
        <v>⚠</v>
      </c>
      <c r="CD87" s="238" t="str" cm="1">
        <f t="array" ref="CD87">IF(OR($I87="",$N87="")," ",_xlfn.IFS($AX87=""," ",$AW87=""," ",CG87=""," ",CG87=" "," ",AND($AX87&lt;&gt;"",$AX87&lt;&gt;" ",$AW87&lt;&gt;"",$AW87&lt;&gt;" ",CG87&lt;&gt;"",CG87&lt;&gt;" "),IF($AX87=$AW87,CG87,CG87/VLOOKUP(_xlfn.CONCAT($AX87,"/",$AW87),Currencies!$C$73:$D$955,2,FALSE))))</f>
        <v xml:space="preserve"> </v>
      </c>
      <c r="CE87" s="238"/>
      <c r="CF87" s="238"/>
      <c r="CG87" s="8" t="s">
        <v>98</v>
      </c>
      <c r="CH87" s="25" t="str">
        <f>IFERROR(IF(OR($I87="",$N87=""),"",'Units of measurement'!$A$2),"")</f>
        <v>/container</v>
      </c>
      <c r="CI87" s="9" t="str">
        <f t="shared" si="241"/>
        <v>⚠</v>
      </c>
      <c r="CJ87" s="238" t="str" cm="1">
        <f t="array" ref="CJ87">IF(OR($I87="",$N87="")," ",_xlfn.IFS($AX87=""," ",$AW87=""," ",CM87=""," ",CM87=" "," ",AND($AX87&lt;&gt;"",$AX87&lt;&gt;" ",$AW87&lt;&gt;"",$AW87&lt;&gt;" ",CM87&lt;&gt;"",CM87&lt;&gt;" "),IF($AX87=$AW87,CM87,CM87/VLOOKUP(_xlfn.CONCAT($AX87,"/",$AW87),Currencies!$C$73:$D$955,2,FALSE))))</f>
        <v xml:space="preserve"> </v>
      </c>
      <c r="CK87" s="238"/>
      <c r="CL87" s="238"/>
      <c r="CM87" s="8" t="s">
        <v>98</v>
      </c>
      <c r="CN87" s="25" t="str">
        <f>IFERROR(IF(OR($I87="",$N87=""),"",'Units of measurement'!$A$2),"")</f>
        <v>/container</v>
      </c>
      <c r="CO87" s="253"/>
      <c r="CP87" s="253"/>
      <c r="CQ87" s="194"/>
      <c r="CR87" s="9" t="str">
        <f t="shared" si="242"/>
        <v>⚠</v>
      </c>
      <c r="CS87" s="238" t="str" cm="1">
        <f t="array" ref="CS87">IF(OR($I87="",$N87="")," ",_xlfn.IFS($AX87=""," ",$AW87=""," ",CV87=""," ",CV87=" "," ",AND($AX87&lt;&gt;"",$AX87&lt;&gt;" ",$AW87&lt;&gt;"",$AW87&lt;&gt;" ",CV87&lt;&gt;"",CV87&lt;&gt;" "),IF($AX87=$AW87,CV87,CV87/VLOOKUP(_xlfn.CONCAT($AX87,"/",$AW87),Currencies!$C$73:$D$955,2,FALSE))))</f>
        <v xml:space="preserve"> </v>
      </c>
      <c r="CT87" s="238"/>
      <c r="CU87" s="238"/>
      <c r="CV87" s="8" t="s">
        <v>98</v>
      </c>
      <c r="CW87" s="25" t="str">
        <f>IFERROR(IF(OR($I87="",$N87=""),"",'Units of measurement'!$A$2),"")</f>
        <v>/container</v>
      </c>
      <c r="CX87" s="11" t="str">
        <f t="shared" si="243"/>
        <v>⚠</v>
      </c>
      <c r="CY87" s="254"/>
      <c r="CZ87" s="254"/>
      <c r="DA87" s="10" t="s">
        <v>98</v>
      </c>
      <c r="DB87" s="9" t="str">
        <f t="shared" si="244"/>
        <v/>
      </c>
      <c r="DC87" s="252"/>
      <c r="DD87" s="252"/>
      <c r="DE87" s="8" t="s">
        <v>98</v>
      </c>
      <c r="DF87" s="256"/>
      <c r="DG87" s="256"/>
      <c r="DH87" s="164"/>
      <c r="DI87" s="257"/>
      <c r="DJ87" s="257"/>
      <c r="DK87" s="17"/>
      <c r="DL87" s="9" t="str">
        <f t="shared" si="245"/>
        <v/>
      </c>
      <c r="DM87" s="252"/>
      <c r="DN87" s="252"/>
      <c r="DO87" s="8" t="s">
        <v>98</v>
      </c>
      <c r="DP87" s="256"/>
      <c r="DQ87" s="256"/>
      <c r="DR87" s="164"/>
      <c r="DS87" s="257"/>
      <c r="DT87" s="257"/>
      <c r="DU87" s="17"/>
      <c r="DV87" s="201" t="str">
        <f t="shared" si="246"/>
        <v>USD</v>
      </c>
      <c r="DW87" s="239" t="s">
        <v>99</v>
      </c>
      <c r="DX87" s="11" t="str">
        <f t="shared" si="247"/>
        <v>⚠</v>
      </c>
      <c r="DY87" s="254"/>
      <c r="DZ87" s="254"/>
      <c r="EA87" s="15"/>
      <c r="EB87" s="11" t="str">
        <f t="shared" si="248"/>
        <v>⚠</v>
      </c>
      <c r="EC87" s="254"/>
      <c r="ED87" s="254"/>
      <c r="EE87" s="16"/>
      <c r="EF87" s="9" t="str">
        <f t="shared" si="249"/>
        <v>⚠</v>
      </c>
      <c r="EG87" s="252"/>
      <c r="EH87" s="252"/>
      <c r="EI87" s="33"/>
      <c r="EJ87" s="33"/>
      <c r="EK87" s="33"/>
      <c r="EL87" s="33"/>
      <c r="EM87" s="14"/>
      <c r="EN87" s="14"/>
      <c r="EO87" s="35"/>
      <c r="EP87" s="11" t="str">
        <f t="shared" si="250"/>
        <v>⚠</v>
      </c>
      <c r="EQ87" s="254"/>
      <c r="ER87" s="254"/>
      <c r="ES87" s="12" t="s">
        <v>98</v>
      </c>
      <c r="ET87" s="199">
        <v>24</v>
      </c>
      <c r="EU87" s="9" t="str">
        <f t="shared" si="251"/>
        <v>⚠</v>
      </c>
      <c r="EV87" s="259"/>
      <c r="EW87" s="259"/>
      <c r="EX87" s="166" t="s">
        <v>98</v>
      </c>
      <c r="EY87" s="9" t="str">
        <f t="shared" si="252"/>
        <v>⚠</v>
      </c>
      <c r="EZ87" s="254"/>
      <c r="FA87" s="254"/>
      <c r="FB87" s="23"/>
      <c r="FC87" s="260"/>
      <c r="FD87" s="260"/>
      <c r="FE87" s="29"/>
      <c r="FF87" s="29"/>
      <c r="FG87" s="29"/>
      <c r="FH87" s="29"/>
      <c r="FI87" s="200" t="s">
        <v>100</v>
      </c>
      <c r="FJ87" s="9" t="str">
        <f t="shared" si="253"/>
        <v>⚠</v>
      </c>
      <c r="FK87" s="259"/>
      <c r="FL87" s="259"/>
      <c r="FM87" s="12" t="s">
        <v>98</v>
      </c>
      <c r="FN87" s="26" t="s">
        <v>98</v>
      </c>
      <c r="FO87" s="28" t="s">
        <v>98</v>
      </c>
      <c r="FP87" s="339" t="s">
        <v>98</v>
      </c>
      <c r="FQ87" s="339" t="s">
        <v>98</v>
      </c>
      <c r="FR87" s="9" t="str">
        <f t="shared" si="254"/>
        <v>⚠</v>
      </c>
      <c r="FS87" s="238" t="str" cm="1">
        <f t="array" ref="FS87">IF(OR($I87="",$N87="")," ",_xlfn.IFS($DW87=""," ",$DV87=""," ",FV87=""," ",FV87=" "," ",AND($DW87&lt;&gt;"",$DW87&lt;&gt;" ",$DV87&lt;&gt;"",$DV87&lt;&gt;" ",FV87&lt;&gt;"",FV87&lt;&gt;" "),IF($DW87=$DV87,FV87,FV87/VLOOKUP(_xlfn.CONCAT($DW87,"/",$DV87),Currencies!$C$73:$D$955,2,FALSE))))</f>
        <v xml:space="preserve"> </v>
      </c>
      <c r="FT87" s="238"/>
      <c r="FU87" s="238"/>
      <c r="FV87" s="8" t="s">
        <v>98</v>
      </c>
      <c r="FW87" s="25" t="s">
        <v>2549</v>
      </c>
      <c r="FX87" s="9" t="str">
        <f t="shared" si="255"/>
        <v>⚠</v>
      </c>
      <c r="FY87" s="259"/>
      <c r="FZ87" s="259"/>
      <c r="GA87" s="12" t="s">
        <v>98</v>
      </c>
      <c r="GB87" s="26" t="s">
        <v>98</v>
      </c>
      <c r="GC87" s="28" t="s">
        <v>98</v>
      </c>
      <c r="GD87" s="339">
        <v>14</v>
      </c>
      <c r="GE87" s="339">
        <v>3</v>
      </c>
      <c r="GF87" s="9" t="str">
        <f t="shared" si="256"/>
        <v>⚠</v>
      </c>
      <c r="GG87" s="238" t="str" cm="1">
        <f t="array" ref="GG87">IF(OR($I87="",$N87="")," ",_xlfn.IFS($DW87=""," ",$DV87=""," ",GJ87=""," ",GJ87=" "," ",AND($DW87&lt;&gt;"",$DW87&lt;&gt;" ",$DV87&lt;&gt;"",$DV87&lt;&gt;" ",GJ87&lt;&gt;"",GJ87&lt;&gt;" "),IF($DW87=$DV87,GJ87,GJ87/VLOOKUP(_xlfn.CONCAT($DW87,"/",$DV87),Currencies!$C$73:$D$955,2,FALSE))))</f>
        <v xml:space="preserve"> </v>
      </c>
      <c r="GH87" s="238"/>
      <c r="GI87" s="238"/>
      <c r="GJ87" s="8" t="s">
        <v>98</v>
      </c>
      <c r="GK87" s="25" t="s">
        <v>2549</v>
      </c>
      <c r="GL87" s="11" t="str">
        <f t="shared" si="257"/>
        <v>⚠</v>
      </c>
      <c r="GM87" s="238" t="str" cm="1">
        <f t="array" ref="GM87">IF(OR($I87="",$N87="")," ",_xlfn.IFS($DW87=""," ",$DV87=""," ",GP87=""," ",GP87=" "," ",AND($DW87&lt;&gt;"",$DW87&lt;&gt;" ",$DV87&lt;&gt;"",$DV87&lt;&gt;" ",GP87&lt;&gt;"",GP87&lt;&gt;" "),IF($DW87=$DV87,GP87,GP87/VLOOKUP(_xlfn.CONCAT($DW87,"/",$DV87),Currencies!$C$73:$D$955,2,FALSE))))</f>
        <v xml:space="preserve"> </v>
      </c>
      <c r="GN87" s="238"/>
      <c r="GO87" s="238"/>
      <c r="GP87" s="8" t="s">
        <v>98</v>
      </c>
      <c r="GQ87" s="25" t="str">
        <f>IFERROR(IF(OR($I87="",$N87=""),"",'Units of measurement'!$A$2),"")</f>
        <v>/container</v>
      </c>
      <c r="GR87" s="253"/>
      <c r="GS87" s="253"/>
      <c r="GT87" s="31" t="s">
        <v>98</v>
      </c>
      <c r="GU87" s="261"/>
      <c r="GV87" s="261"/>
      <c r="GW87" s="32" t="s">
        <v>98</v>
      </c>
      <c r="GX87" s="11" t="str">
        <f t="shared" si="258"/>
        <v>⚠</v>
      </c>
      <c r="GY87" s="238" t="str" cm="1">
        <f t="array" ref="GY87">IF(OR($I87="",$N87="")," ",_xlfn.IFS($DW87=""," ",$DV87=""," ",HE87=""," ",HE87=" "," ",AND($DW87&lt;&gt;"",$DW87&lt;&gt;" ",$DV87&lt;&gt;"",$DV87&lt;&gt;" ",HE87&lt;&gt;"",HE87&lt;&gt;" "),IF($DW87=$DV87,HE87,HE87/VLOOKUP(_xlfn.CONCAT($DW87,"/",$DV87),Currencies!$C$73:$D$955,2,FALSE))))</f>
        <v xml:space="preserve"> </v>
      </c>
      <c r="GZ87" s="262"/>
      <c r="HA87" s="262"/>
      <c r="HB87" s="15"/>
      <c r="HC87" s="15"/>
      <c r="HD87" s="15"/>
      <c r="HE87" s="8" t="s">
        <v>98</v>
      </c>
      <c r="HF87" s="255"/>
      <c r="HG87" s="255"/>
      <c r="HH87" s="25" t="str">
        <f>IFERROR(IF(OR($I87="",$N87=""),"",'Units of measurement'!$A$2),"")</f>
        <v>/container</v>
      </c>
      <c r="HI87" s="253"/>
      <c r="HJ87" s="253"/>
      <c r="HK87" s="31" t="str">
        <f t="shared" si="259"/>
        <v xml:space="preserve"> </v>
      </c>
      <c r="HL87" s="261"/>
      <c r="HM87" s="261"/>
      <c r="HN87" s="32" t="str">
        <f t="shared" si="260"/>
        <v xml:space="preserve"> </v>
      </c>
      <c r="HO87" s="11" t="str">
        <f t="shared" si="261"/>
        <v>⚠</v>
      </c>
      <c r="HP87" s="238" t="str" cm="1">
        <f t="array" ref="HP87">IF(OR($I87="",$N87="")," ",_xlfn.IFS($DW87=""," ",$DV87=""," ",HV87=""," ",HV87=" "," ",AND($DW87&lt;&gt;"",$DW87&lt;&gt;" ",$DV87&lt;&gt;"",$DV87&lt;&gt;" ",HV87&lt;&gt;"",HV87&lt;&gt;" "),IF($DW87=$DV87,HV87,HV87/VLOOKUP(_xlfn.CONCAT($DW87,"/",$DV87),Currencies!$C$73:$D$955,2,FALSE))))</f>
        <v xml:space="preserve"> </v>
      </c>
      <c r="HQ87" s="262"/>
      <c r="HR87" s="262"/>
      <c r="HS87" s="15"/>
      <c r="HT87" s="15"/>
      <c r="HU87" s="15"/>
      <c r="HV87" s="8" t="s">
        <v>98</v>
      </c>
      <c r="HW87" s="255"/>
      <c r="HX87" s="255"/>
      <c r="HY87" s="25" t="str">
        <f>IFERROR(IF(OR($I87="",$N87=""),"",'Units of measurement'!$A$2),"")</f>
        <v>/container</v>
      </c>
      <c r="HZ87" s="253"/>
      <c r="IA87" s="253"/>
      <c r="IB87" s="31" t="str">
        <f t="shared" si="262"/>
        <v xml:space="preserve"> </v>
      </c>
      <c r="IC87" s="261"/>
      <c r="ID87" s="261"/>
      <c r="IE87" s="32" t="str">
        <f t="shared" si="263"/>
        <v xml:space="preserve"> </v>
      </c>
      <c r="IF87" s="9" t="str">
        <f t="shared" si="264"/>
        <v/>
      </c>
      <c r="IG87" s="252"/>
      <c r="IH87" s="252"/>
      <c r="II87" s="8" t="s">
        <v>98</v>
      </c>
      <c r="IJ87" s="256"/>
      <c r="IK87" s="256"/>
      <c r="IL87" s="164"/>
      <c r="IM87" s="257"/>
      <c r="IN87" s="257"/>
      <c r="IO87" s="17"/>
      <c r="IP87" s="9" t="str">
        <f t="shared" si="265"/>
        <v/>
      </c>
      <c r="IQ87" s="252"/>
      <c r="IR87" s="252"/>
      <c r="IS87" s="8" t="s">
        <v>98</v>
      </c>
      <c r="IT87" s="256"/>
      <c r="IU87" s="256"/>
      <c r="IV87" s="164"/>
      <c r="IW87" s="257"/>
      <c r="IX87" s="257"/>
      <c r="IY87" s="19"/>
      <c r="IZ87" s="201" t="s">
        <v>647</v>
      </c>
      <c r="JA87" s="239" t="s">
        <v>99</v>
      </c>
      <c r="JB87" s="9" t="s">
        <v>2517</v>
      </c>
      <c r="JC87" s="238" t="str" cm="1">
        <f t="array" ref="JC87">IF(OR($I87="",$N87="")," ",_xlfn.IFS($JA87=""," ",$IZ87=""," ",JF87=""," ",JF87=" "," ",AND($JA87&lt;&gt;"",$JA87&lt;&gt;" ",$IZ87&lt;&gt;"",$IZ87&lt;&gt;" ",JF87&lt;&gt;"",JF87&lt;&gt;" "),IF($JA87=$IZ87,JF87,JF87/VLOOKUP(_xlfn.CONCAT($JA87,"/",$IZ87),Currencies!$C$73:$D$955,2,FALSE))))</f>
        <v xml:space="preserve"> </v>
      </c>
      <c r="JD87" s="238"/>
      <c r="JE87" s="238"/>
      <c r="JF87" s="362" t="s">
        <v>98</v>
      </c>
      <c r="JG87" s="25" t="str">
        <f>IFERROR(IF(OR($I87="",$N87=""),"",'Units of measurement'!$A$2),"")</f>
        <v>/container</v>
      </c>
      <c r="JH87" s="9" t="s">
        <v>2517</v>
      </c>
      <c r="JI87" s="238" t="str" cm="1">
        <f t="array" ref="JI87">IF(OR($I87="",$N87="")," ",_xlfn.IFS($JA87=""," ",$IZ87=""," ",JL87=""," ",JL87=" "," ",AND($JA87&lt;&gt;"",$JA87&lt;&gt;" ",$IZ87&lt;&gt;"",$IZ87&lt;&gt;" ",JL87&lt;&gt;"",JL87&lt;&gt;" "),IF($JA87=$IZ87,JL87,JL87/VLOOKUP(_xlfn.CONCAT($JA87,"/",$IZ87),Currencies!$C$73:$D$955,2,FALSE))))</f>
        <v xml:space="preserve"> </v>
      </c>
      <c r="JJ87" s="238"/>
      <c r="JK87" s="238"/>
      <c r="JL87" s="372" t="s">
        <v>98</v>
      </c>
      <c r="JM87" s="25" t="str">
        <f>IFERROR(IF(OR($I87="",$N87=""),"",'Units of measurement'!$A$2),"")</f>
        <v>/container</v>
      </c>
      <c r="JN87" s="9" t="s">
        <v>2517</v>
      </c>
      <c r="JO87" s="238" t="str" cm="1">
        <f t="array" ref="JO87">IF(OR($I87="",$N87="")," ",_xlfn.IFS($JA87=""," ",$IZ87=""," ",JR87=""," ",JR87=" "," ",AND($JA87&lt;&gt;"",$JA87&lt;&gt;" ",$IZ87&lt;&gt;"",$IZ87&lt;&gt;" ",JR87&lt;&gt;"",JR87&lt;&gt;" "),IF($JA87=$IZ87,JR87,JR87/VLOOKUP(_xlfn.CONCAT($JA87,"/",$IZ87),Currencies!$C$73:$D$955,2,FALSE))))</f>
        <v xml:space="preserve"> </v>
      </c>
      <c r="JP87" s="238"/>
      <c r="JQ87" s="238"/>
      <c r="JR87" s="372" t="s">
        <v>98</v>
      </c>
      <c r="JS87" s="25" t="str">
        <f>IFERROR(IF(OR($I87="",$N87=""),"",'Units of measurement'!$A$2),"")</f>
        <v>/container</v>
      </c>
      <c r="JT87" s="9" t="s">
        <v>2517</v>
      </c>
      <c r="JU87" s="238" t="str" cm="1">
        <f t="array" ref="JU87">IF(OR($I87="",$N87="")," ",_xlfn.IFS($JA87=""," ",$IZ87=""," ",JX87=""," ",JX87=" "," ",AND($JA87&lt;&gt;"",$JA87&lt;&gt;" ",$IZ87&lt;&gt;"",$IZ87&lt;&gt;" ",JX87&lt;&gt;"",JX87&lt;&gt;" "),IF($JA87=$IZ87,JX87,JX87/VLOOKUP(_xlfn.CONCAT($JA87,"/",$IZ87),Currencies!$C$73:$D$955,2,FALSE))))</f>
        <v xml:space="preserve"> </v>
      </c>
      <c r="JV87" s="238"/>
      <c r="JW87" s="238"/>
      <c r="JX87" s="372" t="s">
        <v>98</v>
      </c>
      <c r="JY87" s="25" t="str">
        <f>IFERROR(IF(OR($I87="",$N87=""),"",'Units of measurement'!$A$2),"")</f>
        <v>/container</v>
      </c>
      <c r="JZ87" s="9" t="s">
        <v>2517</v>
      </c>
      <c r="KA87" s="238" t="str" cm="1">
        <f t="array" ref="KA87">IF(OR($I87="",$N87="")," ",_xlfn.IFS($JA87=""," ",$IZ87=""," ",KD87=""," ",KD87=" "," ",AND($JA87&lt;&gt;"",$JA87&lt;&gt;" ",$IZ87&lt;&gt;"",$IZ87&lt;&gt;" ",KD87&lt;&gt;"",KD87&lt;&gt;" "),IF($JA87=$IZ87,KD87,KD87/VLOOKUP(_xlfn.CONCAT($JA87,"/",$IZ87),Currencies!$C$73:$D$955,2,FALSE))))</f>
        <v xml:space="preserve"> </v>
      </c>
      <c r="KB87" s="238"/>
      <c r="KC87" s="238"/>
      <c r="KD87" s="372" t="s">
        <v>98</v>
      </c>
      <c r="KE87" s="25" t="str">
        <f>IFERROR(IF(OR($I87="",$N87=""),"",'Units of measurement'!$A$2),"")</f>
        <v>/container</v>
      </c>
      <c r="KF87" s="11" t="s">
        <v>2517</v>
      </c>
      <c r="KG87" s="254"/>
      <c r="KH87" s="254"/>
      <c r="KI87" s="378" t="s">
        <v>98</v>
      </c>
      <c r="KJ87" s="9" t="str">
        <f t="shared" si="267"/>
        <v/>
      </c>
      <c r="KK87" s="252"/>
      <c r="KL87" s="252"/>
      <c r="KM87" s="8" t="s">
        <v>98</v>
      </c>
      <c r="KN87" s="256"/>
      <c r="KO87" s="256"/>
      <c r="KP87" s="164"/>
      <c r="KQ87" s="257"/>
      <c r="KR87" s="257"/>
      <c r="KS87" s="17"/>
      <c r="KT87" s="9" t="str">
        <f t="shared" si="268"/>
        <v/>
      </c>
      <c r="KU87" s="252"/>
      <c r="KV87" s="252"/>
      <c r="KW87" s="8" t="s">
        <v>98</v>
      </c>
      <c r="KX87" s="256"/>
      <c r="KY87" s="256"/>
      <c r="KZ87" s="164"/>
      <c r="LA87" s="257"/>
      <c r="LB87" s="257"/>
      <c r="LC87" s="19"/>
      <c r="LD87" s="201" t="s">
        <v>647</v>
      </c>
      <c r="LE87" s="239" t="s">
        <v>99</v>
      </c>
      <c r="LF87" s="9" t="s">
        <v>2517</v>
      </c>
      <c r="LG87" s="238" t="str" cm="1">
        <f t="array" ref="LG87">IF(OR($I87="",$N87="")," ",_xlfn.IFS($AH87=""," ",$AG87=""," ",LL87=""," ",LL87=" "," ",AND($AH87&lt;&gt;"",$AH87&lt;&gt;" ",$AG87&lt;&gt;"",$AG87&lt;&gt;" ",LL87&lt;&gt;"",LL87&lt;&gt;" "),IF($AH87=$AG87,SUM(LL87,IF(OR(LK87="",LK87=" ",LJ87="Included"),0,LK87)),SUM(LL87,IF(OR(LK87="",LK87=" ",LJ87="Included"),0,LK87))/VLOOKUP(_xlfn.CONCAT($AH87,"/",$AG87),Currencies!$C$73:$D$955,2,FALSE))))</f>
        <v xml:space="preserve"> </v>
      </c>
      <c r="LH87" s="238"/>
      <c r="LI87" s="262"/>
      <c r="LJ87" s="379"/>
      <c r="LK87" s="333" t="s">
        <v>98</v>
      </c>
      <c r="LL87" s="380" t="s">
        <v>98</v>
      </c>
      <c r="LM87" s="25" t="str">
        <f>IFERROR(IF(OR($I87="",$N87=""),"",'Units of measurement'!$A$2),"")</f>
        <v>/container</v>
      </c>
      <c r="LN87" s="253"/>
      <c r="LO87" s="253"/>
      <c r="LP87" s="376"/>
      <c r="LQ87" s="170"/>
      <c r="LR87" s="170"/>
      <c r="LS87" s="381" t="s">
        <v>98</v>
      </c>
    </row>
    <row r="88" spans="1:331" ht="15" hidden="1" customHeight="1" x14ac:dyDescent="0.2">
      <c r="A88" s="46">
        <v>329</v>
      </c>
      <c r="B88" s="250">
        <f>ROW()</f>
        <v>88</v>
      </c>
      <c r="C88" s="41" t="s">
        <v>2529</v>
      </c>
      <c r="D88" s="41" t="s">
        <v>2529</v>
      </c>
      <c r="E88" s="48" t="s">
        <v>2525</v>
      </c>
      <c r="F88" s="55" t="s">
        <v>2286</v>
      </c>
      <c r="G88" s="42" t="s">
        <v>2508</v>
      </c>
      <c r="H88" s="43" t="s">
        <v>2516</v>
      </c>
      <c r="I88" s="353" t="s">
        <v>1154</v>
      </c>
      <c r="J88" s="357"/>
      <c r="K88" s="47" t="s">
        <v>2305</v>
      </c>
      <c r="L88" s="48" t="s">
        <v>2333</v>
      </c>
      <c r="M88" s="49" t="s">
        <v>2516</v>
      </c>
      <c r="N88" s="356" t="s">
        <v>645</v>
      </c>
      <c r="O88" s="50" t="s">
        <v>2486</v>
      </c>
      <c r="P88" s="47" t="s">
        <v>2385</v>
      </c>
      <c r="Q88" s="48" t="s">
        <v>104</v>
      </c>
      <c r="R88" s="51" t="s">
        <v>2206</v>
      </c>
      <c r="S88" s="52">
        <v>1</v>
      </c>
      <c r="T88" s="53">
        <f>IFERROR(IF(OR(R88="",S88=""),"",('FCL (No min.)'!S88*VLOOKUP('FCL (No min.)'!R88,containertype_table[#All],2,FALSE))),"")</f>
        <v>2</v>
      </c>
      <c r="U88" s="56">
        <v>22000</v>
      </c>
      <c r="V88" s="55" t="s">
        <v>2497</v>
      </c>
      <c r="W88" s="248" t="s">
        <v>104</v>
      </c>
      <c r="X88" s="337" t="s">
        <v>104</v>
      </c>
      <c r="Y88" s="248"/>
      <c r="Z88" s="248"/>
      <c r="AA88" s="248"/>
      <c r="AB88" s="248"/>
      <c r="AC88" s="248"/>
      <c r="AD88" s="248"/>
      <c r="AE88" s="248"/>
      <c r="AF88" s="248"/>
      <c r="AG88" s="201" t="s">
        <v>1156</v>
      </c>
      <c r="AH88" s="239" t="s">
        <v>99</v>
      </c>
      <c r="AI88" s="9" t="str">
        <f t="shared" si="234"/>
        <v>⚠</v>
      </c>
      <c r="AJ88" s="238" t="str" cm="1">
        <f t="array" ref="AJ88">IF(OR($I88="",$N88="")," ",_xlfn.IFS($AH88=""," ",$AG88=""," ",AO88=""," ",AO88=" "," ",AND($AH88&lt;&gt;"",$AH88&lt;&gt;" ",$AG88&lt;&gt;"",$AG88&lt;&gt;" ",AO88&lt;&gt;"",AO88&lt;&gt;" "),IF($AH88=$AG88,SUM(AO88,IF(OR(AN88="",AN88=" ",AM88="Included"),0,AN88)),VLOOKUP(_xlfn.CONCAT($AG88,"/",$AH88),Currencies!$C$73:$D$955,2,FALSE)*SUM(AO88,IF(OR(AN88="",AN88=" ",AM88="Included"),0,AN88)))))</f>
        <v xml:space="preserve"> </v>
      </c>
      <c r="AK88" s="238"/>
      <c r="AL88" s="262"/>
      <c r="AM88" s="331"/>
      <c r="AN88" s="333" t="s">
        <v>98</v>
      </c>
      <c r="AO88" s="332" t="s">
        <v>98</v>
      </c>
      <c r="AP88" s="25" t="str">
        <f>IFERROR(IF(OR($I88="",$N88=""),"",'Units of measurement'!$A$2),"")</f>
        <v>/container</v>
      </c>
      <c r="AQ88" s="253"/>
      <c r="AR88" s="253"/>
      <c r="AS88" s="17"/>
      <c r="AT88" s="170"/>
      <c r="AU88" s="170"/>
      <c r="AV88" s="170" t="s">
        <v>98</v>
      </c>
      <c r="AW88" s="201" t="s">
        <v>1156</v>
      </c>
      <c r="AX88" s="239" t="s">
        <v>99</v>
      </c>
      <c r="AY88" s="9" t="str">
        <f t="shared" si="235"/>
        <v>⚠</v>
      </c>
      <c r="AZ88" s="238" t="str" cm="1">
        <f t="array" ref="AZ88">IF(OR($I88="",$N88="")," ",_xlfn.IFS($AX88=""," ",$AW88=""," ",BC88=""," ",BC88=" "," ",AND($AX88&lt;&gt;"",$AX88&lt;&gt;" ",$AW88&lt;&gt;"",$AW88&lt;&gt;" ",BC88&lt;&gt;"",BC88&lt;&gt;" "),IF($AX88=$AW88,BC88,BC88/VLOOKUP(_xlfn.CONCAT($AX88,"/",$AW88),Currencies!$C$73:$D$955,2,FALSE))))</f>
        <v xml:space="preserve"> </v>
      </c>
      <c r="BA88" s="238"/>
      <c r="BB88" s="238"/>
      <c r="BC88" s="8" t="s">
        <v>98</v>
      </c>
      <c r="BD88" s="25" t="str">
        <f>IFERROR(IF(OR($I88="",$N88=""),"",'Units of measurement'!$A$2),"")</f>
        <v>/container</v>
      </c>
      <c r="BE88" s="9" t="str">
        <f t="shared" si="236"/>
        <v>⚠</v>
      </c>
      <c r="BF88" s="238" t="str" cm="1">
        <f t="array" ref="BF88">IF(OR($I88="",$N88="")," ",_xlfn.IFS($AX88=""," ",$AW88=""," ",BI88=""," ",BI88=" "," ",AND($AX88&lt;&gt;"",$AX88&lt;&gt;" ",$AW88&lt;&gt;"",$AW88&lt;&gt;" ",BI88&lt;&gt;"",BI88&lt;&gt;" "),IF($AX88=$AW88,BI88,BI88/VLOOKUP(_xlfn.CONCAT($AX88,"/",$AW88),Currencies!$C$73:$D$955,2,FALSE))))</f>
        <v xml:space="preserve"> </v>
      </c>
      <c r="BG88" s="238"/>
      <c r="BH88" s="238"/>
      <c r="BI88" s="8" t="s">
        <v>98</v>
      </c>
      <c r="BJ88" s="25" t="str">
        <f>IFERROR(IF(OR($I88="",$N88=""),"",'Units of measurement'!$A$2),"")</f>
        <v>/container</v>
      </c>
      <c r="BK88" s="9" t="str">
        <f t="shared" si="237"/>
        <v>⚠</v>
      </c>
      <c r="BL88" s="238" t="str" cm="1">
        <f t="array" ref="BL88">IF(OR($I88="",$N88="")," ",_xlfn.IFS($AX88=""," ",$AW88=""," ",BO88=""," ",BO88=" "," ",AND($AX88&lt;&gt;"",$AX88&lt;&gt;" ",$AW88&lt;&gt;"",$AW88&lt;&gt;" ",BO88&lt;&gt;"",BO88&lt;&gt;" "),IF($AX88=$AW88,BO88,BO88/VLOOKUP(_xlfn.CONCAT($AX88,"/",$AW88),Currencies!$C$73:$D$955,2,FALSE))))</f>
        <v xml:space="preserve"> </v>
      </c>
      <c r="BM88" s="238"/>
      <c r="BN88" s="238"/>
      <c r="BO88" s="8" t="s">
        <v>98</v>
      </c>
      <c r="BP88" s="25" t="str">
        <f>IFERROR(IF(OR($I88="",$N88=""),"",'Units of measurement'!$A$2),"")</f>
        <v>/container</v>
      </c>
      <c r="BQ88" s="9" t="str">
        <f t="shared" si="238"/>
        <v>⚠</v>
      </c>
      <c r="BR88" s="238" t="str" cm="1">
        <f t="array" ref="BR88">IF(OR($I88="",$N88="")," ",_xlfn.IFS($AX88=""," ",$AW88=""," ",BU88=""," ",BU88=" "," ",AND($AX88&lt;&gt;"",$AX88&lt;&gt;" ",$AW88&lt;&gt;"",$AW88&lt;&gt;" ",BU88&lt;&gt;"",BU88&lt;&gt;" "),IF($AX88=$AW88,BU88,BU88/VLOOKUP(_xlfn.CONCAT($AX88,"/",$AW88),Currencies!$C$73:$D$955,2,FALSE))))</f>
        <v xml:space="preserve"> </v>
      </c>
      <c r="BS88" s="238"/>
      <c r="BT88" s="238"/>
      <c r="BU88" s="8" t="s">
        <v>98</v>
      </c>
      <c r="BV88" s="25" t="str">
        <f>IFERROR(IF(OR($I88="",$N88=""),"",'Units of measurement'!$A$2),"")</f>
        <v>/container</v>
      </c>
      <c r="BW88" s="9" t="str">
        <f t="shared" si="239"/>
        <v>⚠</v>
      </c>
      <c r="BX88" s="238" t="str" cm="1">
        <f t="array" ref="BX88">IF(OR($I88="",$N88="")," ",_xlfn.IFS($AX88=""," ",$AW88=""," ",CA88=""," ",CA88=" "," ",AND($AX88&lt;&gt;"",$AX88&lt;&gt;" ",$AW88&lt;&gt;"",$AW88&lt;&gt;" ",CA88&lt;&gt;"",CA88&lt;&gt;" "),IF($AX88=$AW88,CA88,CA88/VLOOKUP(_xlfn.CONCAT($AX88,"/",$AW88),Currencies!$C$73:$D$955,2,FALSE))))</f>
        <v xml:space="preserve"> </v>
      </c>
      <c r="BY88" s="238"/>
      <c r="BZ88" s="238"/>
      <c r="CA88" s="8" t="s">
        <v>98</v>
      </c>
      <c r="CB88" s="25" t="str">
        <f>IFERROR(IF(OR($I88="",$N88=""),"",'Units of measurement'!$A$2),"")</f>
        <v>/container</v>
      </c>
      <c r="CC88" s="9" t="str">
        <f t="shared" si="240"/>
        <v>⚠</v>
      </c>
      <c r="CD88" s="238" t="str" cm="1">
        <f t="array" ref="CD88">IF(OR($I88="",$N88="")," ",_xlfn.IFS($AX88=""," ",$AW88=""," ",CG88=""," ",CG88=" "," ",AND($AX88&lt;&gt;"",$AX88&lt;&gt;" ",$AW88&lt;&gt;"",$AW88&lt;&gt;" ",CG88&lt;&gt;"",CG88&lt;&gt;" "),IF($AX88=$AW88,CG88,CG88/VLOOKUP(_xlfn.CONCAT($AX88,"/",$AW88),Currencies!$C$73:$D$955,2,FALSE))))</f>
        <v xml:space="preserve"> </v>
      </c>
      <c r="CE88" s="238"/>
      <c r="CF88" s="238"/>
      <c r="CG88" s="8" t="s">
        <v>98</v>
      </c>
      <c r="CH88" s="25" t="str">
        <f>IFERROR(IF(OR($I88="",$N88=""),"",'Units of measurement'!$A$2),"")</f>
        <v>/container</v>
      </c>
      <c r="CI88" s="9" t="str">
        <f t="shared" si="241"/>
        <v>⚠</v>
      </c>
      <c r="CJ88" s="238" t="str" cm="1">
        <f t="array" ref="CJ88">IF(OR($I88="",$N88="")," ",_xlfn.IFS($AX88=""," ",$AW88=""," ",CM88=""," ",CM88=" "," ",AND($AX88&lt;&gt;"",$AX88&lt;&gt;" ",$AW88&lt;&gt;"",$AW88&lt;&gt;" ",CM88&lt;&gt;"",CM88&lt;&gt;" "),IF($AX88=$AW88,CM88,CM88/VLOOKUP(_xlfn.CONCAT($AX88,"/",$AW88),Currencies!$C$73:$D$955,2,FALSE))))</f>
        <v xml:space="preserve"> </v>
      </c>
      <c r="CK88" s="238"/>
      <c r="CL88" s="238"/>
      <c r="CM88" s="8" t="s">
        <v>98</v>
      </c>
      <c r="CN88" s="25" t="str">
        <f>IFERROR(IF(OR($I88="",$N88=""),"",'Units of measurement'!$A$2),"")</f>
        <v>/container</v>
      </c>
      <c r="CO88" s="253"/>
      <c r="CP88" s="253"/>
      <c r="CQ88" s="194"/>
      <c r="CR88" s="9" t="str">
        <f t="shared" si="242"/>
        <v>⚠</v>
      </c>
      <c r="CS88" s="238" t="str" cm="1">
        <f t="array" ref="CS88">IF(OR($I88="",$N88="")," ",_xlfn.IFS($AX88=""," ",$AW88=""," ",CV88=""," ",CV88=" "," ",AND($AX88&lt;&gt;"",$AX88&lt;&gt;" ",$AW88&lt;&gt;"",$AW88&lt;&gt;" ",CV88&lt;&gt;"",CV88&lt;&gt;" "),IF($AX88=$AW88,CV88,CV88/VLOOKUP(_xlfn.CONCAT($AX88,"/",$AW88),Currencies!$C$73:$D$955,2,FALSE))))</f>
        <v xml:space="preserve"> </v>
      </c>
      <c r="CT88" s="238"/>
      <c r="CU88" s="238"/>
      <c r="CV88" s="8" t="s">
        <v>98</v>
      </c>
      <c r="CW88" s="25" t="str">
        <f>IFERROR(IF(OR($I88="",$N88=""),"",'Units of measurement'!$A$2),"")</f>
        <v>/container</v>
      </c>
      <c r="CX88" s="11" t="str">
        <f t="shared" si="243"/>
        <v>⚠</v>
      </c>
      <c r="CY88" s="254"/>
      <c r="CZ88" s="254"/>
      <c r="DA88" s="10" t="s">
        <v>98</v>
      </c>
      <c r="DB88" s="9" t="str">
        <f t="shared" si="244"/>
        <v/>
      </c>
      <c r="DC88" s="252"/>
      <c r="DD88" s="252"/>
      <c r="DE88" s="8" t="s">
        <v>98</v>
      </c>
      <c r="DF88" s="256"/>
      <c r="DG88" s="256"/>
      <c r="DH88" s="164"/>
      <c r="DI88" s="257"/>
      <c r="DJ88" s="257"/>
      <c r="DK88" s="17"/>
      <c r="DL88" s="9" t="str">
        <f t="shared" si="245"/>
        <v/>
      </c>
      <c r="DM88" s="252"/>
      <c r="DN88" s="252"/>
      <c r="DO88" s="8" t="s">
        <v>98</v>
      </c>
      <c r="DP88" s="256"/>
      <c r="DQ88" s="256"/>
      <c r="DR88" s="164"/>
      <c r="DS88" s="257"/>
      <c r="DT88" s="257"/>
      <c r="DU88" s="17"/>
      <c r="DV88" s="201" t="str">
        <f t="shared" si="246"/>
        <v>USD</v>
      </c>
      <c r="DW88" s="239" t="s">
        <v>99</v>
      </c>
      <c r="DX88" s="11" t="str">
        <f t="shared" si="247"/>
        <v>⚠</v>
      </c>
      <c r="DY88" s="254"/>
      <c r="DZ88" s="254"/>
      <c r="EA88" s="15"/>
      <c r="EB88" s="11" t="str">
        <f t="shared" si="248"/>
        <v>⚠</v>
      </c>
      <c r="EC88" s="254"/>
      <c r="ED88" s="254"/>
      <c r="EE88" s="16"/>
      <c r="EF88" s="9" t="str">
        <f t="shared" si="249"/>
        <v>⚠</v>
      </c>
      <c r="EG88" s="252"/>
      <c r="EH88" s="252"/>
      <c r="EI88" s="33"/>
      <c r="EJ88" s="33"/>
      <c r="EK88" s="33"/>
      <c r="EL88" s="33"/>
      <c r="EM88" s="14"/>
      <c r="EN88" s="14"/>
      <c r="EO88" s="35"/>
      <c r="EP88" s="11" t="str">
        <f t="shared" si="250"/>
        <v>⚠</v>
      </c>
      <c r="EQ88" s="254"/>
      <c r="ER88" s="254"/>
      <c r="ES88" s="12" t="s">
        <v>98</v>
      </c>
      <c r="ET88" s="199">
        <v>24</v>
      </c>
      <c r="EU88" s="9" t="str">
        <f t="shared" si="251"/>
        <v>⚠</v>
      </c>
      <c r="EV88" s="259"/>
      <c r="EW88" s="259"/>
      <c r="EX88" s="166" t="s">
        <v>98</v>
      </c>
      <c r="EY88" s="9" t="str">
        <f t="shared" si="252"/>
        <v>⚠</v>
      </c>
      <c r="EZ88" s="254"/>
      <c r="FA88" s="254"/>
      <c r="FB88" s="23"/>
      <c r="FC88" s="260"/>
      <c r="FD88" s="260"/>
      <c r="FE88" s="29"/>
      <c r="FF88" s="29"/>
      <c r="FG88" s="29"/>
      <c r="FH88" s="29"/>
      <c r="FI88" s="200" t="s">
        <v>100</v>
      </c>
      <c r="FJ88" s="9" t="str">
        <f t="shared" si="253"/>
        <v>⚠</v>
      </c>
      <c r="FK88" s="259"/>
      <c r="FL88" s="259"/>
      <c r="FM88" s="12" t="s">
        <v>98</v>
      </c>
      <c r="FN88" s="26" t="s">
        <v>98</v>
      </c>
      <c r="FO88" s="28" t="s">
        <v>98</v>
      </c>
      <c r="FP88" s="339" t="s">
        <v>98</v>
      </c>
      <c r="FQ88" s="339" t="s">
        <v>98</v>
      </c>
      <c r="FR88" s="9" t="str">
        <f t="shared" si="254"/>
        <v>⚠</v>
      </c>
      <c r="FS88" s="238" t="str" cm="1">
        <f t="array" ref="FS88">IF(OR($I88="",$N88="")," ",_xlfn.IFS($DW88=""," ",$DV88=""," ",FV88=""," ",FV88=" "," ",AND($DW88&lt;&gt;"",$DW88&lt;&gt;" ",$DV88&lt;&gt;"",$DV88&lt;&gt;" ",FV88&lt;&gt;"",FV88&lt;&gt;" "),IF($DW88=$DV88,FV88,FV88/VLOOKUP(_xlfn.CONCAT($DW88,"/",$DV88),Currencies!$C$73:$D$955,2,FALSE))))</f>
        <v xml:space="preserve"> </v>
      </c>
      <c r="FT88" s="238"/>
      <c r="FU88" s="238"/>
      <c r="FV88" s="8" t="s">
        <v>98</v>
      </c>
      <c r="FW88" s="25" t="s">
        <v>2549</v>
      </c>
      <c r="FX88" s="9" t="str">
        <f t="shared" si="255"/>
        <v>⚠</v>
      </c>
      <c r="FY88" s="259"/>
      <c r="FZ88" s="259"/>
      <c r="GA88" s="12" t="s">
        <v>98</v>
      </c>
      <c r="GB88" s="26" t="s">
        <v>98</v>
      </c>
      <c r="GC88" s="28" t="s">
        <v>98</v>
      </c>
      <c r="GD88" s="339">
        <v>14</v>
      </c>
      <c r="GE88" s="339">
        <v>3</v>
      </c>
      <c r="GF88" s="9" t="str">
        <f t="shared" si="256"/>
        <v>⚠</v>
      </c>
      <c r="GG88" s="238" t="str" cm="1">
        <f t="array" ref="GG88">IF(OR($I88="",$N88="")," ",_xlfn.IFS($DW88=""," ",$DV88=""," ",GJ88=""," ",GJ88=" "," ",AND($DW88&lt;&gt;"",$DW88&lt;&gt;" ",$DV88&lt;&gt;"",$DV88&lt;&gt;" ",GJ88&lt;&gt;"",GJ88&lt;&gt;" "),IF($DW88=$DV88,GJ88,GJ88/VLOOKUP(_xlfn.CONCAT($DW88,"/",$DV88),Currencies!$C$73:$D$955,2,FALSE))))</f>
        <v xml:space="preserve"> </v>
      </c>
      <c r="GH88" s="238"/>
      <c r="GI88" s="238"/>
      <c r="GJ88" s="8" t="s">
        <v>98</v>
      </c>
      <c r="GK88" s="25" t="s">
        <v>2549</v>
      </c>
      <c r="GL88" s="11" t="str">
        <f t="shared" si="257"/>
        <v>⚠</v>
      </c>
      <c r="GM88" s="238" t="str" cm="1">
        <f t="array" ref="GM88">IF(OR($I88="",$N88="")," ",_xlfn.IFS($DW88=""," ",$DV88=""," ",GP88=""," ",GP88=" "," ",AND($DW88&lt;&gt;"",$DW88&lt;&gt;" ",$DV88&lt;&gt;"",$DV88&lt;&gt;" ",GP88&lt;&gt;"",GP88&lt;&gt;" "),IF($DW88=$DV88,GP88,GP88/VLOOKUP(_xlfn.CONCAT($DW88,"/",$DV88),Currencies!$C$73:$D$955,2,FALSE))))</f>
        <v xml:space="preserve"> </v>
      </c>
      <c r="GN88" s="238"/>
      <c r="GO88" s="238"/>
      <c r="GP88" s="8" t="s">
        <v>98</v>
      </c>
      <c r="GQ88" s="25" t="str">
        <f>IFERROR(IF(OR($I88="",$N88=""),"",'Units of measurement'!$A$2),"")</f>
        <v>/container</v>
      </c>
      <c r="GR88" s="253"/>
      <c r="GS88" s="253"/>
      <c r="GT88" s="31" t="s">
        <v>98</v>
      </c>
      <c r="GU88" s="261"/>
      <c r="GV88" s="261"/>
      <c r="GW88" s="32" t="s">
        <v>98</v>
      </c>
      <c r="GX88" s="11" t="str">
        <f t="shared" si="258"/>
        <v>⚠</v>
      </c>
      <c r="GY88" s="238" t="str" cm="1">
        <f t="array" ref="GY88">IF(OR($I88="",$N88="")," ",_xlfn.IFS($DW88=""," ",$DV88=""," ",HE88=""," ",HE88=" "," ",AND($DW88&lt;&gt;"",$DW88&lt;&gt;" ",$DV88&lt;&gt;"",$DV88&lt;&gt;" ",HE88&lt;&gt;"",HE88&lt;&gt;" "),IF($DW88=$DV88,HE88,HE88/VLOOKUP(_xlfn.CONCAT($DW88,"/",$DV88),Currencies!$C$73:$D$955,2,FALSE))))</f>
        <v xml:space="preserve"> </v>
      </c>
      <c r="GZ88" s="262"/>
      <c r="HA88" s="262"/>
      <c r="HB88" s="15"/>
      <c r="HC88" s="15"/>
      <c r="HD88" s="15"/>
      <c r="HE88" s="8" t="s">
        <v>98</v>
      </c>
      <c r="HF88" s="255"/>
      <c r="HG88" s="255"/>
      <c r="HH88" s="25" t="str">
        <f>IFERROR(IF(OR($I88="",$N88=""),"",'Units of measurement'!$A$2),"")</f>
        <v>/container</v>
      </c>
      <c r="HI88" s="253"/>
      <c r="HJ88" s="253"/>
      <c r="HK88" s="31" t="str">
        <f t="shared" si="259"/>
        <v xml:space="preserve"> </v>
      </c>
      <c r="HL88" s="261"/>
      <c r="HM88" s="261"/>
      <c r="HN88" s="32" t="str">
        <f t="shared" si="260"/>
        <v xml:space="preserve"> </v>
      </c>
      <c r="HO88" s="11" t="str">
        <f t="shared" si="261"/>
        <v>⚠</v>
      </c>
      <c r="HP88" s="238" t="str" cm="1">
        <f t="array" ref="HP88">IF(OR($I88="",$N88="")," ",_xlfn.IFS($DW88=""," ",$DV88=""," ",HV88=""," ",HV88=" "," ",AND($DW88&lt;&gt;"",$DW88&lt;&gt;" ",$DV88&lt;&gt;"",$DV88&lt;&gt;" ",HV88&lt;&gt;"",HV88&lt;&gt;" "),IF($DW88=$DV88,HV88,HV88/VLOOKUP(_xlfn.CONCAT($DW88,"/",$DV88),Currencies!$C$73:$D$955,2,FALSE))))</f>
        <v xml:space="preserve"> </v>
      </c>
      <c r="HQ88" s="262"/>
      <c r="HR88" s="262"/>
      <c r="HS88" s="15"/>
      <c r="HT88" s="15"/>
      <c r="HU88" s="15"/>
      <c r="HV88" s="8" t="s">
        <v>98</v>
      </c>
      <c r="HW88" s="255"/>
      <c r="HX88" s="255"/>
      <c r="HY88" s="25" t="str">
        <f>IFERROR(IF(OR($I88="",$N88=""),"",'Units of measurement'!$A$2),"")</f>
        <v>/container</v>
      </c>
      <c r="HZ88" s="253"/>
      <c r="IA88" s="253"/>
      <c r="IB88" s="31" t="str">
        <f t="shared" si="262"/>
        <v xml:space="preserve"> </v>
      </c>
      <c r="IC88" s="261"/>
      <c r="ID88" s="261"/>
      <c r="IE88" s="32" t="str">
        <f t="shared" si="263"/>
        <v xml:space="preserve"> </v>
      </c>
      <c r="IF88" s="9" t="str">
        <f t="shared" si="264"/>
        <v/>
      </c>
      <c r="IG88" s="252"/>
      <c r="IH88" s="252"/>
      <c r="II88" s="8" t="s">
        <v>98</v>
      </c>
      <c r="IJ88" s="256"/>
      <c r="IK88" s="256"/>
      <c r="IL88" s="164"/>
      <c r="IM88" s="257"/>
      <c r="IN88" s="257"/>
      <c r="IO88" s="17"/>
      <c r="IP88" s="9" t="str">
        <f t="shared" si="265"/>
        <v/>
      </c>
      <c r="IQ88" s="252"/>
      <c r="IR88" s="252"/>
      <c r="IS88" s="8" t="s">
        <v>98</v>
      </c>
      <c r="IT88" s="256"/>
      <c r="IU88" s="256"/>
      <c r="IV88" s="164"/>
      <c r="IW88" s="257"/>
      <c r="IX88" s="257"/>
      <c r="IY88" s="19"/>
      <c r="IZ88" s="201" t="s">
        <v>647</v>
      </c>
      <c r="JA88" s="239" t="s">
        <v>99</v>
      </c>
      <c r="JB88" s="9" t="s">
        <v>2517</v>
      </c>
      <c r="JC88" s="238" t="str" cm="1">
        <f t="array" ref="JC88">IF(OR($I88="",$N88="")," ",_xlfn.IFS($JA88=""," ",$IZ88=""," ",JF88=""," ",JF88=" "," ",AND($JA88&lt;&gt;"",$JA88&lt;&gt;" ",$IZ88&lt;&gt;"",$IZ88&lt;&gt;" ",JF88&lt;&gt;"",JF88&lt;&gt;" "),IF($JA88=$IZ88,JF88,JF88/VLOOKUP(_xlfn.CONCAT($JA88,"/",$IZ88),Currencies!$C$73:$D$955,2,FALSE))))</f>
        <v xml:space="preserve"> </v>
      </c>
      <c r="JD88" s="238"/>
      <c r="JE88" s="238"/>
      <c r="JF88" s="362" t="s">
        <v>98</v>
      </c>
      <c r="JG88" s="25" t="str">
        <f>IFERROR(IF(OR($I88="",$N88=""),"",'Units of measurement'!$A$2),"")</f>
        <v>/container</v>
      </c>
      <c r="JH88" s="9" t="s">
        <v>2517</v>
      </c>
      <c r="JI88" s="238" t="str" cm="1">
        <f t="array" ref="JI88">IF(OR($I88="",$N88="")," ",_xlfn.IFS($JA88=""," ",$IZ88=""," ",JL88=""," ",JL88=" "," ",AND($JA88&lt;&gt;"",$JA88&lt;&gt;" ",$IZ88&lt;&gt;"",$IZ88&lt;&gt;" ",JL88&lt;&gt;"",JL88&lt;&gt;" "),IF($JA88=$IZ88,JL88,JL88/VLOOKUP(_xlfn.CONCAT($JA88,"/",$IZ88),Currencies!$C$73:$D$955,2,FALSE))))</f>
        <v xml:space="preserve"> </v>
      </c>
      <c r="JJ88" s="238"/>
      <c r="JK88" s="238"/>
      <c r="JL88" s="372" t="s">
        <v>98</v>
      </c>
      <c r="JM88" s="25" t="str">
        <f>IFERROR(IF(OR($I88="",$N88=""),"",'Units of measurement'!$A$2),"")</f>
        <v>/container</v>
      </c>
      <c r="JN88" s="9" t="s">
        <v>2517</v>
      </c>
      <c r="JO88" s="238" t="str" cm="1">
        <f t="array" ref="JO88">IF(OR($I88="",$N88="")," ",_xlfn.IFS($JA88=""," ",$IZ88=""," ",JR88=""," ",JR88=" "," ",AND($JA88&lt;&gt;"",$JA88&lt;&gt;" ",$IZ88&lt;&gt;"",$IZ88&lt;&gt;" ",JR88&lt;&gt;"",JR88&lt;&gt;" "),IF($JA88=$IZ88,JR88,JR88/VLOOKUP(_xlfn.CONCAT($JA88,"/",$IZ88),Currencies!$C$73:$D$955,2,FALSE))))</f>
        <v xml:space="preserve"> </v>
      </c>
      <c r="JP88" s="238"/>
      <c r="JQ88" s="238"/>
      <c r="JR88" s="372" t="s">
        <v>98</v>
      </c>
      <c r="JS88" s="25" t="str">
        <f>IFERROR(IF(OR($I88="",$N88=""),"",'Units of measurement'!$A$2),"")</f>
        <v>/container</v>
      </c>
      <c r="JT88" s="9" t="s">
        <v>2517</v>
      </c>
      <c r="JU88" s="238" t="str" cm="1">
        <f t="array" ref="JU88">IF(OR($I88="",$N88="")," ",_xlfn.IFS($JA88=""," ",$IZ88=""," ",JX88=""," ",JX88=" "," ",AND($JA88&lt;&gt;"",$JA88&lt;&gt;" ",$IZ88&lt;&gt;"",$IZ88&lt;&gt;" ",JX88&lt;&gt;"",JX88&lt;&gt;" "),IF($JA88=$IZ88,JX88,JX88/VLOOKUP(_xlfn.CONCAT($JA88,"/",$IZ88),Currencies!$C$73:$D$955,2,FALSE))))</f>
        <v xml:space="preserve"> </v>
      </c>
      <c r="JV88" s="238"/>
      <c r="JW88" s="238"/>
      <c r="JX88" s="372" t="s">
        <v>98</v>
      </c>
      <c r="JY88" s="25" t="str">
        <f>IFERROR(IF(OR($I88="",$N88=""),"",'Units of measurement'!$A$2),"")</f>
        <v>/container</v>
      </c>
      <c r="JZ88" s="9" t="s">
        <v>2517</v>
      </c>
      <c r="KA88" s="238" t="str" cm="1">
        <f t="array" ref="KA88">IF(OR($I88="",$N88="")," ",_xlfn.IFS($JA88=""," ",$IZ88=""," ",KD88=""," ",KD88=" "," ",AND($JA88&lt;&gt;"",$JA88&lt;&gt;" ",$IZ88&lt;&gt;"",$IZ88&lt;&gt;" ",KD88&lt;&gt;"",KD88&lt;&gt;" "),IF($JA88=$IZ88,KD88,KD88/VLOOKUP(_xlfn.CONCAT($JA88,"/",$IZ88),Currencies!$C$73:$D$955,2,FALSE))))</f>
        <v xml:space="preserve"> </v>
      </c>
      <c r="KB88" s="238"/>
      <c r="KC88" s="238"/>
      <c r="KD88" s="372" t="s">
        <v>98</v>
      </c>
      <c r="KE88" s="25" t="str">
        <f>IFERROR(IF(OR($I88="",$N88=""),"",'Units of measurement'!$A$2),"")</f>
        <v>/container</v>
      </c>
      <c r="KF88" s="11" t="s">
        <v>2517</v>
      </c>
      <c r="KG88" s="254"/>
      <c r="KH88" s="254"/>
      <c r="KI88" s="378" t="s">
        <v>98</v>
      </c>
      <c r="KJ88" s="9" t="str">
        <f t="shared" si="267"/>
        <v/>
      </c>
      <c r="KK88" s="252"/>
      <c r="KL88" s="252"/>
      <c r="KM88" s="8" t="s">
        <v>98</v>
      </c>
      <c r="KN88" s="256"/>
      <c r="KO88" s="256"/>
      <c r="KP88" s="164"/>
      <c r="KQ88" s="257"/>
      <c r="KR88" s="257"/>
      <c r="KS88" s="17"/>
      <c r="KT88" s="9" t="str">
        <f t="shared" si="268"/>
        <v/>
      </c>
      <c r="KU88" s="252"/>
      <c r="KV88" s="252"/>
      <c r="KW88" s="8" t="s">
        <v>98</v>
      </c>
      <c r="KX88" s="256"/>
      <c r="KY88" s="256"/>
      <c r="KZ88" s="164"/>
      <c r="LA88" s="257"/>
      <c r="LB88" s="257"/>
      <c r="LC88" s="19"/>
      <c r="LD88" s="201" t="s">
        <v>647</v>
      </c>
      <c r="LE88" s="239" t="s">
        <v>99</v>
      </c>
      <c r="LF88" s="9" t="s">
        <v>2517</v>
      </c>
      <c r="LG88" s="238" t="str" cm="1">
        <f t="array" ref="LG88">IF(OR($I88="",$N88="")," ",_xlfn.IFS($AH88=""," ",$AG88=""," ",LL88=""," ",LL88=" "," ",AND($AH88&lt;&gt;"",$AH88&lt;&gt;" ",$AG88&lt;&gt;"",$AG88&lt;&gt;" ",LL88&lt;&gt;"",LL88&lt;&gt;" "),IF($AH88=$AG88,SUM(LL88,IF(OR(LK88="",LK88=" ",LJ88="Included"),0,LK88)),SUM(LL88,IF(OR(LK88="",LK88=" ",LJ88="Included"),0,LK88))/VLOOKUP(_xlfn.CONCAT($AH88,"/",$AG88),Currencies!$C$73:$D$955,2,FALSE))))</f>
        <v xml:space="preserve"> </v>
      </c>
      <c r="LH88" s="238"/>
      <c r="LI88" s="262"/>
      <c r="LJ88" s="379"/>
      <c r="LK88" s="333" t="s">
        <v>98</v>
      </c>
      <c r="LL88" s="380" t="s">
        <v>98</v>
      </c>
      <c r="LM88" s="25" t="str">
        <f>IFERROR(IF(OR($I88="",$N88=""),"",'Units of measurement'!$A$2),"")</f>
        <v>/container</v>
      </c>
      <c r="LN88" s="253"/>
      <c r="LO88" s="253"/>
      <c r="LP88" s="376"/>
      <c r="LQ88" s="170"/>
      <c r="LR88" s="170"/>
      <c r="LS88" s="381" t="s">
        <v>98</v>
      </c>
    </row>
    <row r="89" spans="1:331" ht="15" hidden="1" customHeight="1" x14ac:dyDescent="0.2">
      <c r="A89" s="46">
        <v>642</v>
      </c>
      <c r="B89" s="250">
        <f>ROW()</f>
        <v>89</v>
      </c>
      <c r="C89" s="41" t="s">
        <v>2547</v>
      </c>
      <c r="D89" s="47" t="s">
        <v>2524</v>
      </c>
      <c r="E89" s="41" t="s">
        <v>2531</v>
      </c>
      <c r="F89" s="55" t="s">
        <v>2286</v>
      </c>
      <c r="G89" s="42" t="s">
        <v>2508</v>
      </c>
      <c r="H89" s="43" t="s">
        <v>2514</v>
      </c>
      <c r="I89" s="353" t="s">
        <v>1261</v>
      </c>
      <c r="J89" s="357"/>
      <c r="K89" s="47" t="s">
        <v>2306</v>
      </c>
      <c r="L89" s="48" t="s">
        <v>2334</v>
      </c>
      <c r="M89" s="49" t="s">
        <v>2515</v>
      </c>
      <c r="N89" s="356" t="s">
        <v>343</v>
      </c>
      <c r="O89" s="434" t="s">
        <v>3023</v>
      </c>
      <c r="P89" s="47" t="s">
        <v>2381</v>
      </c>
      <c r="Q89" s="48" t="s">
        <v>2430</v>
      </c>
      <c r="R89" s="51" t="s">
        <v>95</v>
      </c>
      <c r="S89" s="52">
        <v>1</v>
      </c>
      <c r="T89" s="53">
        <f>IFERROR(IF(OR(R89="",S89=""),"",('FCL (No min.)'!S89*VLOOKUP('FCL (No min.)'!R89,containertype_table[#All],2,FALSE))),"")</f>
        <v>1</v>
      </c>
      <c r="U89" s="56">
        <v>10000</v>
      </c>
      <c r="V89" s="55" t="s">
        <v>2497</v>
      </c>
      <c r="W89" s="248" t="s">
        <v>104</v>
      </c>
      <c r="X89" s="337" t="s">
        <v>104</v>
      </c>
      <c r="Y89" s="248"/>
      <c r="Z89" s="248"/>
      <c r="AA89" s="248"/>
      <c r="AB89" s="248"/>
      <c r="AC89" s="248"/>
      <c r="AD89" s="248"/>
      <c r="AE89" s="248"/>
      <c r="AF89" s="248"/>
      <c r="AG89" s="201" t="s">
        <v>109</v>
      </c>
      <c r="AH89" s="239" t="s">
        <v>99</v>
      </c>
      <c r="AI89" s="9" t="str">
        <f t="shared" si="234"/>
        <v>⚠</v>
      </c>
      <c r="AJ89" s="238" t="str" cm="1">
        <f t="array" ref="AJ89">IF(OR($I89="",$N89="")," ",_xlfn.IFS($AH89=""," ",$AG89=""," ",AO89=""," ",AO89=" "," ",AND($AH89&lt;&gt;"",$AH89&lt;&gt;" ",$AG89&lt;&gt;"",$AG89&lt;&gt;" ",AO89&lt;&gt;"",AO89&lt;&gt;" "),IF($AH89=$AG89,SUM(AO89,IF(OR(AN89="",AN89=" ",AM89="Included"),0,AN89)),VLOOKUP(_xlfn.CONCAT($AG89,"/",$AH89),Currencies!$C$73:$D$955,2,FALSE)*SUM(AO89,IF(OR(AN89="",AN89=" ",AM89="Included"),0,AN89)))))</f>
        <v xml:space="preserve"> </v>
      </c>
      <c r="AK89" s="238"/>
      <c r="AL89" s="262"/>
      <c r="AM89" s="331"/>
      <c r="AN89" s="333" t="s">
        <v>98</v>
      </c>
      <c r="AO89" s="332" t="s">
        <v>98</v>
      </c>
      <c r="AP89" s="25" t="str">
        <f>IFERROR(IF(OR($I89="",$N89=""),"",'Units of measurement'!$A$2),"")</f>
        <v>/container</v>
      </c>
      <c r="AQ89" s="253"/>
      <c r="AR89" s="253"/>
      <c r="AS89" s="17"/>
      <c r="AT89" s="170"/>
      <c r="AU89" s="170"/>
      <c r="AV89" s="170" t="s">
        <v>98</v>
      </c>
      <c r="AW89" s="201" t="s">
        <v>109</v>
      </c>
      <c r="AX89" s="239" t="s">
        <v>99</v>
      </c>
      <c r="AY89" s="9" t="str">
        <f t="shared" si="235"/>
        <v>⚠</v>
      </c>
      <c r="AZ89" s="238" t="str" cm="1">
        <f t="array" ref="AZ89">IF(OR($I89="",$N89="")," ",_xlfn.IFS($AX89=""," ",$AW89=""," ",BC89=""," ",BC89=" "," ",AND($AX89&lt;&gt;"",$AX89&lt;&gt;" ",$AW89&lt;&gt;"",$AW89&lt;&gt;" ",BC89&lt;&gt;"",BC89&lt;&gt;" "),IF($AX89=$AW89,BC89,BC89/VLOOKUP(_xlfn.CONCAT($AX89,"/",$AW89),Currencies!$C$73:$D$955,2,FALSE))))</f>
        <v xml:space="preserve"> </v>
      </c>
      <c r="BA89" s="238"/>
      <c r="BB89" s="238"/>
      <c r="BC89" s="8" t="s">
        <v>98</v>
      </c>
      <c r="BD89" s="25" t="str">
        <f>IFERROR(IF(OR($I89="",$N89=""),"",'Units of measurement'!$A$2),"")</f>
        <v>/container</v>
      </c>
      <c r="BE89" s="9" t="str">
        <f t="shared" si="236"/>
        <v>⚠</v>
      </c>
      <c r="BF89" s="238" t="str" cm="1">
        <f t="array" ref="BF89">IF(OR($I89="",$N89="")," ",_xlfn.IFS($AX89=""," ",$AW89=""," ",BI89=""," ",BI89=" "," ",AND($AX89&lt;&gt;"",$AX89&lt;&gt;" ",$AW89&lt;&gt;"",$AW89&lt;&gt;" ",BI89&lt;&gt;"",BI89&lt;&gt;" "),IF($AX89=$AW89,BI89,BI89/VLOOKUP(_xlfn.CONCAT($AX89,"/",$AW89),Currencies!$C$73:$D$955,2,FALSE))))</f>
        <v xml:space="preserve"> </v>
      </c>
      <c r="BG89" s="238"/>
      <c r="BH89" s="238"/>
      <c r="BI89" s="8" t="s">
        <v>98</v>
      </c>
      <c r="BJ89" s="25" t="str">
        <f>IFERROR(IF(OR($I89="",$N89=""),"",'Units of measurement'!$A$2),"")</f>
        <v>/container</v>
      </c>
      <c r="BK89" s="9" t="str">
        <f t="shared" si="237"/>
        <v>⚠</v>
      </c>
      <c r="BL89" s="238" t="str" cm="1">
        <f t="array" ref="BL89">IF(OR($I89="",$N89="")," ",_xlfn.IFS($AX89=""," ",$AW89=""," ",BO89=""," ",BO89=" "," ",AND($AX89&lt;&gt;"",$AX89&lt;&gt;" ",$AW89&lt;&gt;"",$AW89&lt;&gt;" ",BO89&lt;&gt;"",BO89&lt;&gt;" "),IF($AX89=$AW89,BO89,BO89/VLOOKUP(_xlfn.CONCAT($AX89,"/",$AW89),Currencies!$C$73:$D$955,2,FALSE))))</f>
        <v xml:space="preserve"> </v>
      </c>
      <c r="BM89" s="238"/>
      <c r="BN89" s="238"/>
      <c r="BO89" s="8" t="s">
        <v>98</v>
      </c>
      <c r="BP89" s="25" t="str">
        <f>IFERROR(IF(OR($I89="",$N89=""),"",'Units of measurement'!$A$2),"")</f>
        <v>/container</v>
      </c>
      <c r="BQ89" s="9" t="str">
        <f t="shared" si="238"/>
        <v>⚠</v>
      </c>
      <c r="BR89" s="238" t="str" cm="1">
        <f t="array" ref="BR89">IF(OR($I89="",$N89="")," ",_xlfn.IFS($AX89=""," ",$AW89=""," ",BU89=""," ",BU89=" "," ",AND($AX89&lt;&gt;"",$AX89&lt;&gt;" ",$AW89&lt;&gt;"",$AW89&lt;&gt;" ",BU89&lt;&gt;"",BU89&lt;&gt;" "),IF($AX89=$AW89,BU89,BU89/VLOOKUP(_xlfn.CONCAT($AX89,"/",$AW89),Currencies!$C$73:$D$955,2,FALSE))))</f>
        <v xml:space="preserve"> </v>
      </c>
      <c r="BS89" s="238"/>
      <c r="BT89" s="238"/>
      <c r="BU89" s="8" t="s">
        <v>98</v>
      </c>
      <c r="BV89" s="25" t="str">
        <f>IFERROR(IF(OR($I89="",$N89=""),"",'Units of measurement'!$A$2),"")</f>
        <v>/container</v>
      </c>
      <c r="BW89" s="9" t="str">
        <f t="shared" si="239"/>
        <v>⚠</v>
      </c>
      <c r="BX89" s="238" t="str" cm="1">
        <f t="array" ref="BX89">IF(OR($I89="",$N89="")," ",_xlfn.IFS($AX89=""," ",$AW89=""," ",CA89=""," ",CA89=" "," ",AND($AX89&lt;&gt;"",$AX89&lt;&gt;" ",$AW89&lt;&gt;"",$AW89&lt;&gt;" ",CA89&lt;&gt;"",CA89&lt;&gt;" "),IF($AX89=$AW89,CA89,CA89/VLOOKUP(_xlfn.CONCAT($AX89,"/",$AW89),Currencies!$C$73:$D$955,2,FALSE))))</f>
        <v xml:space="preserve"> </v>
      </c>
      <c r="BY89" s="238"/>
      <c r="BZ89" s="238"/>
      <c r="CA89" s="8" t="s">
        <v>98</v>
      </c>
      <c r="CB89" s="25" t="str">
        <f>IFERROR(IF(OR($I89="",$N89=""),"",'Units of measurement'!$A$2),"")</f>
        <v>/container</v>
      </c>
      <c r="CC89" s="9" t="str">
        <f t="shared" si="240"/>
        <v>⚠</v>
      </c>
      <c r="CD89" s="238" t="str" cm="1">
        <f t="array" ref="CD89">IF(OR($I89="",$N89="")," ",_xlfn.IFS($AX89=""," ",$AW89=""," ",CG89=""," ",CG89=" "," ",AND($AX89&lt;&gt;"",$AX89&lt;&gt;" ",$AW89&lt;&gt;"",$AW89&lt;&gt;" ",CG89&lt;&gt;"",CG89&lt;&gt;" "),IF($AX89=$AW89,CG89,CG89/VLOOKUP(_xlfn.CONCAT($AX89,"/",$AW89),Currencies!$C$73:$D$955,2,FALSE))))</f>
        <v xml:space="preserve"> </v>
      </c>
      <c r="CE89" s="238"/>
      <c r="CF89" s="238"/>
      <c r="CG89" s="8" t="s">
        <v>98</v>
      </c>
      <c r="CH89" s="25" t="str">
        <f>IFERROR(IF(OR($I89="",$N89=""),"",'Units of measurement'!$A$2),"")</f>
        <v>/container</v>
      </c>
      <c r="CI89" s="9" t="str">
        <f t="shared" si="241"/>
        <v>⚠</v>
      </c>
      <c r="CJ89" s="238" t="str" cm="1">
        <f t="array" ref="CJ89">IF(OR($I89="",$N89="")," ",_xlfn.IFS($AX89=""," ",$AW89=""," ",CM89=""," ",CM89=" "," ",AND($AX89&lt;&gt;"",$AX89&lt;&gt;" ",$AW89&lt;&gt;"",$AW89&lt;&gt;" ",CM89&lt;&gt;"",CM89&lt;&gt;" "),IF($AX89=$AW89,CM89,CM89/VLOOKUP(_xlfn.CONCAT($AX89,"/",$AW89),Currencies!$C$73:$D$955,2,FALSE))))</f>
        <v xml:space="preserve"> </v>
      </c>
      <c r="CK89" s="238"/>
      <c r="CL89" s="238"/>
      <c r="CM89" s="8" t="s">
        <v>98</v>
      </c>
      <c r="CN89" s="25" t="str">
        <f>IFERROR(IF(OR($I89="",$N89=""),"",'Units of measurement'!$A$2),"")</f>
        <v>/container</v>
      </c>
      <c r="CO89" s="253"/>
      <c r="CP89" s="253"/>
      <c r="CQ89" s="194"/>
      <c r="CR89" s="9" t="str">
        <f t="shared" si="242"/>
        <v>⚠</v>
      </c>
      <c r="CS89" s="238" t="str" cm="1">
        <f t="array" ref="CS89">IF(OR($I89="",$N89="")," ",_xlfn.IFS($AX89=""," ",$AW89=""," ",CV89=""," ",CV89=" "," ",AND($AX89&lt;&gt;"",$AX89&lt;&gt;" ",$AW89&lt;&gt;"",$AW89&lt;&gt;" ",CV89&lt;&gt;"",CV89&lt;&gt;" "),IF($AX89=$AW89,CV89,CV89/VLOOKUP(_xlfn.CONCAT($AX89,"/",$AW89),Currencies!$C$73:$D$955,2,FALSE))))</f>
        <v xml:space="preserve"> </v>
      </c>
      <c r="CT89" s="238"/>
      <c r="CU89" s="238"/>
      <c r="CV89" s="8" t="s">
        <v>98</v>
      </c>
      <c r="CW89" s="25" t="str">
        <f>IFERROR(IF(OR($I89="",$N89=""),"",'Units of measurement'!$A$2),"")</f>
        <v>/container</v>
      </c>
      <c r="CX89" s="11" t="str">
        <f t="shared" si="243"/>
        <v>⚠</v>
      </c>
      <c r="CY89" s="254"/>
      <c r="CZ89" s="254"/>
      <c r="DA89" s="10" t="s">
        <v>98</v>
      </c>
      <c r="DB89" s="9" t="str">
        <f t="shared" si="244"/>
        <v/>
      </c>
      <c r="DC89" s="252"/>
      <c r="DD89" s="252"/>
      <c r="DE89" s="8" t="s">
        <v>98</v>
      </c>
      <c r="DF89" s="256"/>
      <c r="DG89" s="256"/>
      <c r="DH89" s="164"/>
      <c r="DI89" s="257"/>
      <c r="DJ89" s="257"/>
      <c r="DK89" s="17"/>
      <c r="DL89" s="9" t="str">
        <f t="shared" si="245"/>
        <v/>
      </c>
      <c r="DM89" s="252"/>
      <c r="DN89" s="252"/>
      <c r="DO89" s="8" t="s">
        <v>98</v>
      </c>
      <c r="DP89" s="256"/>
      <c r="DQ89" s="256"/>
      <c r="DR89" s="164"/>
      <c r="DS89" s="257"/>
      <c r="DT89" s="257"/>
      <c r="DU89" s="17"/>
      <c r="DV89" s="201" t="str">
        <f t="shared" si="246"/>
        <v>USD</v>
      </c>
      <c r="DW89" s="239" t="s">
        <v>99</v>
      </c>
      <c r="DX89" s="11" t="str">
        <f t="shared" si="247"/>
        <v>⚠</v>
      </c>
      <c r="DY89" s="254"/>
      <c r="DZ89" s="254"/>
      <c r="EA89" s="15"/>
      <c r="EB89" s="11" t="str">
        <f t="shared" si="248"/>
        <v>⚠</v>
      </c>
      <c r="EC89" s="254"/>
      <c r="ED89" s="254"/>
      <c r="EE89" s="16"/>
      <c r="EF89" s="9" t="str">
        <f t="shared" si="249"/>
        <v>⚠</v>
      </c>
      <c r="EG89" s="252"/>
      <c r="EH89" s="252"/>
      <c r="EI89" s="33"/>
      <c r="EJ89" s="33"/>
      <c r="EK89" s="33"/>
      <c r="EL89" s="33"/>
      <c r="EM89" s="14"/>
      <c r="EN89" s="14"/>
      <c r="EO89" s="35"/>
      <c r="EP89" s="11" t="str">
        <f t="shared" si="250"/>
        <v>⚠</v>
      </c>
      <c r="EQ89" s="254"/>
      <c r="ER89" s="254"/>
      <c r="ES89" s="12" t="s">
        <v>98</v>
      </c>
      <c r="ET89" s="199">
        <v>31</v>
      </c>
      <c r="EU89" s="9" t="str">
        <f t="shared" si="251"/>
        <v>⚠</v>
      </c>
      <c r="EV89" s="259"/>
      <c r="EW89" s="259"/>
      <c r="EX89" s="166" t="s">
        <v>98</v>
      </c>
      <c r="EY89" s="9" t="str">
        <f t="shared" si="252"/>
        <v>⚠</v>
      </c>
      <c r="EZ89" s="254"/>
      <c r="FA89" s="254"/>
      <c r="FB89" s="23"/>
      <c r="FC89" s="260"/>
      <c r="FD89" s="260"/>
      <c r="FE89" s="29"/>
      <c r="FF89" s="29"/>
      <c r="FG89" s="29"/>
      <c r="FH89" s="29"/>
      <c r="FI89" s="200" t="s">
        <v>100</v>
      </c>
      <c r="FJ89" s="9" t="str">
        <f t="shared" si="253"/>
        <v>⚠</v>
      </c>
      <c r="FK89" s="259"/>
      <c r="FL89" s="259"/>
      <c r="FM89" s="12" t="s">
        <v>98</v>
      </c>
      <c r="FN89" s="26" t="s">
        <v>98</v>
      </c>
      <c r="FO89" s="28" t="s">
        <v>98</v>
      </c>
      <c r="FP89" s="339" t="s">
        <v>98</v>
      </c>
      <c r="FQ89" s="339" t="s">
        <v>98</v>
      </c>
      <c r="FR89" s="9" t="str">
        <f t="shared" si="254"/>
        <v>⚠</v>
      </c>
      <c r="FS89" s="238" t="str" cm="1">
        <f t="array" ref="FS89">IF(OR($I89="",$N89="")," ",_xlfn.IFS($DW89=""," ",$DV89=""," ",FV89=""," ",FV89=" "," ",AND($DW89&lt;&gt;"",$DW89&lt;&gt;" ",$DV89&lt;&gt;"",$DV89&lt;&gt;" ",FV89&lt;&gt;"",FV89&lt;&gt;" "),IF($DW89=$DV89,FV89,FV89/VLOOKUP(_xlfn.CONCAT($DW89,"/",$DV89),Currencies!$C$73:$D$955,2,FALSE))))</f>
        <v xml:space="preserve"> </v>
      </c>
      <c r="FT89" s="238"/>
      <c r="FU89" s="238"/>
      <c r="FV89" s="8" t="s">
        <v>98</v>
      </c>
      <c r="FW89" s="25" t="s">
        <v>2549</v>
      </c>
      <c r="FX89" s="9" t="str">
        <f t="shared" si="255"/>
        <v>⚠</v>
      </c>
      <c r="FY89" s="259"/>
      <c r="FZ89" s="259"/>
      <c r="GA89" s="12" t="s">
        <v>98</v>
      </c>
      <c r="GB89" s="26" t="s">
        <v>98</v>
      </c>
      <c r="GC89" s="28" t="s">
        <v>98</v>
      </c>
      <c r="GD89" s="339">
        <v>11</v>
      </c>
      <c r="GE89" s="339">
        <v>3</v>
      </c>
      <c r="GF89" s="9" t="str">
        <f t="shared" si="256"/>
        <v>⚠</v>
      </c>
      <c r="GG89" s="238" t="str" cm="1">
        <f t="array" ref="GG89">IF(OR($I89="",$N89="")," ",_xlfn.IFS($DW89=""," ",$DV89=""," ",GJ89=""," ",GJ89=" "," ",AND($DW89&lt;&gt;"",$DW89&lt;&gt;" ",$DV89&lt;&gt;"",$DV89&lt;&gt;" ",GJ89&lt;&gt;"",GJ89&lt;&gt;" "),IF($DW89=$DV89,GJ89,GJ89/VLOOKUP(_xlfn.CONCAT($DW89,"/",$DV89),Currencies!$C$73:$D$955,2,FALSE))))</f>
        <v xml:space="preserve"> </v>
      </c>
      <c r="GH89" s="238"/>
      <c r="GI89" s="238"/>
      <c r="GJ89" s="8" t="s">
        <v>98</v>
      </c>
      <c r="GK89" s="25" t="s">
        <v>2549</v>
      </c>
      <c r="GL89" s="11" t="str">
        <f t="shared" si="257"/>
        <v>⚠</v>
      </c>
      <c r="GM89" s="238" t="str" cm="1">
        <f t="array" ref="GM89">IF(OR($I89="",$N89="")," ",_xlfn.IFS($DW89=""," ",$DV89=""," ",GP89=""," ",GP89=" "," ",AND($DW89&lt;&gt;"",$DW89&lt;&gt;" ",$DV89&lt;&gt;"",$DV89&lt;&gt;" ",GP89&lt;&gt;"",GP89&lt;&gt;" "),IF($DW89=$DV89,GP89,GP89/VLOOKUP(_xlfn.CONCAT($DW89,"/",$DV89),Currencies!$C$73:$D$955,2,FALSE))))</f>
        <v xml:space="preserve"> </v>
      </c>
      <c r="GN89" s="238"/>
      <c r="GO89" s="238"/>
      <c r="GP89" s="8" t="s">
        <v>98</v>
      </c>
      <c r="GQ89" s="25" t="str">
        <f>IFERROR(IF(OR($I89="",$N89=""),"",'Units of measurement'!$A$2),"")</f>
        <v>/container</v>
      </c>
      <c r="GR89" s="253"/>
      <c r="GS89" s="253"/>
      <c r="GT89" s="31" t="s">
        <v>98</v>
      </c>
      <c r="GU89" s="261"/>
      <c r="GV89" s="261"/>
      <c r="GW89" s="32" t="s">
        <v>98</v>
      </c>
      <c r="GX89" s="11" t="str">
        <f t="shared" si="258"/>
        <v>⚠</v>
      </c>
      <c r="GY89" s="238" t="str" cm="1">
        <f t="array" ref="GY89">IF(OR($I89="",$N89="")," ",_xlfn.IFS($DW89=""," ",$DV89=""," ",HE89=""," ",HE89=" "," ",AND($DW89&lt;&gt;"",$DW89&lt;&gt;" ",$DV89&lt;&gt;"",$DV89&lt;&gt;" ",HE89&lt;&gt;"",HE89&lt;&gt;" "),IF($DW89=$DV89,HE89,HE89/VLOOKUP(_xlfn.CONCAT($DW89,"/",$DV89),Currencies!$C$73:$D$955,2,FALSE))))</f>
        <v xml:space="preserve"> </v>
      </c>
      <c r="GZ89" s="262"/>
      <c r="HA89" s="262"/>
      <c r="HB89" s="15"/>
      <c r="HC89" s="15"/>
      <c r="HD89" s="15"/>
      <c r="HE89" s="8" t="s">
        <v>98</v>
      </c>
      <c r="HF89" s="255"/>
      <c r="HG89" s="255"/>
      <c r="HH89" s="25" t="str">
        <f>IFERROR(IF(OR($I89="",$N89=""),"",'Units of measurement'!$A$2),"")</f>
        <v>/container</v>
      </c>
      <c r="HI89" s="253"/>
      <c r="HJ89" s="253"/>
      <c r="HK89" s="31" t="str">
        <f t="shared" si="259"/>
        <v xml:space="preserve"> </v>
      </c>
      <c r="HL89" s="261"/>
      <c r="HM89" s="261"/>
      <c r="HN89" s="32" t="str">
        <f t="shared" si="260"/>
        <v xml:space="preserve"> </v>
      </c>
      <c r="HO89" s="11" t="str">
        <f t="shared" si="261"/>
        <v>⚠</v>
      </c>
      <c r="HP89" s="238" t="str" cm="1">
        <f t="array" ref="HP89">IF(OR($I89="",$N89="")," ",_xlfn.IFS($DW89=""," ",$DV89=""," ",HV89=""," ",HV89=" "," ",AND($DW89&lt;&gt;"",$DW89&lt;&gt;" ",$DV89&lt;&gt;"",$DV89&lt;&gt;" ",HV89&lt;&gt;"",HV89&lt;&gt;" "),IF($DW89=$DV89,HV89,HV89/VLOOKUP(_xlfn.CONCAT($DW89,"/",$DV89),Currencies!$C$73:$D$955,2,FALSE))))</f>
        <v xml:space="preserve"> </v>
      </c>
      <c r="HQ89" s="262"/>
      <c r="HR89" s="262"/>
      <c r="HS89" s="15"/>
      <c r="HT89" s="15"/>
      <c r="HU89" s="15"/>
      <c r="HV89" s="8" t="s">
        <v>98</v>
      </c>
      <c r="HW89" s="255"/>
      <c r="HX89" s="255"/>
      <c r="HY89" s="25" t="str">
        <f>IFERROR(IF(OR($I89="",$N89=""),"",'Units of measurement'!$A$2),"")</f>
        <v>/container</v>
      </c>
      <c r="HZ89" s="253"/>
      <c r="IA89" s="253"/>
      <c r="IB89" s="31" t="str">
        <f t="shared" si="262"/>
        <v xml:space="preserve"> </v>
      </c>
      <c r="IC89" s="261"/>
      <c r="ID89" s="261"/>
      <c r="IE89" s="32" t="str">
        <f t="shared" si="263"/>
        <v xml:space="preserve"> </v>
      </c>
      <c r="IF89" s="9" t="str">
        <f t="shared" si="264"/>
        <v/>
      </c>
      <c r="IG89" s="252"/>
      <c r="IH89" s="252"/>
      <c r="II89" s="8" t="s">
        <v>98</v>
      </c>
      <c r="IJ89" s="256"/>
      <c r="IK89" s="256"/>
      <c r="IL89" s="164"/>
      <c r="IM89" s="257"/>
      <c r="IN89" s="257"/>
      <c r="IO89" s="17"/>
      <c r="IP89" s="9" t="str">
        <f t="shared" si="265"/>
        <v/>
      </c>
      <c r="IQ89" s="252"/>
      <c r="IR89" s="252"/>
      <c r="IS89" s="8" t="s">
        <v>98</v>
      </c>
      <c r="IT89" s="256"/>
      <c r="IU89" s="256"/>
      <c r="IV89" s="164"/>
      <c r="IW89" s="257"/>
      <c r="IX89" s="257"/>
      <c r="IY89" s="19"/>
      <c r="IZ89" s="201" t="s">
        <v>345</v>
      </c>
      <c r="JA89" s="239" t="s">
        <v>99</v>
      </c>
      <c r="JB89" s="9" t="str">
        <f t="shared" si="266"/>
        <v>⚠</v>
      </c>
      <c r="JC89" s="238" t="str" cm="1">
        <f t="array" ref="JC89">IF(OR($I89="",$N89="")," ",_xlfn.IFS($JA89=""," ",$IZ89=""," ",JF89=""," ",JF89=" "," ",AND($JA89&lt;&gt;"",$JA89&lt;&gt;" ",$IZ89&lt;&gt;"",$IZ89&lt;&gt;" ",JF89&lt;&gt;"",JF89&lt;&gt;" "),IF($JA89=$IZ89,JF89,JF89/VLOOKUP(_xlfn.CONCAT($JA89,"/",$IZ89),Currencies!$C$73:$D$955,2,FALSE))))</f>
        <v xml:space="preserve"> </v>
      </c>
      <c r="JD89" s="238"/>
      <c r="JE89" s="238"/>
      <c r="JF89" s="8" t="s">
        <v>98</v>
      </c>
      <c r="JG89" s="25" t="str">
        <f>IFERROR(IF(OR($I89="",$N89=""),"",'Units of measurement'!$A$2),"")</f>
        <v>/container</v>
      </c>
      <c r="JH89" s="9" t="s">
        <v>2517</v>
      </c>
      <c r="JI89" s="238" t="str" cm="1">
        <f t="array" ref="JI89">IF(OR($I89="",$N89="")," ",_xlfn.IFS($JA89=""," ",$IZ89=""," ",JL89=""," ",JL89=" "," ",AND($JA89&lt;&gt;"",$JA89&lt;&gt;" ",$IZ89&lt;&gt;"",$IZ89&lt;&gt;" ",JL89&lt;&gt;"",JL89&lt;&gt;" "),IF($JA89=$IZ89,JL89,JL89/VLOOKUP(_xlfn.CONCAT($JA89,"/",$IZ89),Currencies!$C$73:$D$955,2,FALSE))))</f>
        <v xml:space="preserve"> </v>
      </c>
      <c r="JJ89" s="238"/>
      <c r="JK89" s="238"/>
      <c r="JL89" s="372" t="s">
        <v>98</v>
      </c>
      <c r="JM89" s="25" t="str">
        <f>IFERROR(IF(OR($I89="",$N89=""),"",'Units of measurement'!$A$2),"")</f>
        <v>/container</v>
      </c>
      <c r="JN89" s="9" t="s">
        <v>2517</v>
      </c>
      <c r="JO89" s="238" t="str" cm="1">
        <f t="array" ref="JO89">IF(OR($I89="",$N89="")," ",_xlfn.IFS($JA89=""," ",$IZ89=""," ",JR89=""," ",JR89=" "," ",AND($JA89&lt;&gt;"",$JA89&lt;&gt;" ",$IZ89&lt;&gt;"",$IZ89&lt;&gt;" ",JR89&lt;&gt;"",JR89&lt;&gt;" "),IF($JA89=$IZ89,JR89,JR89/VLOOKUP(_xlfn.CONCAT($JA89,"/",$IZ89),Currencies!$C$73:$D$955,2,FALSE))))</f>
        <v xml:space="preserve"> </v>
      </c>
      <c r="JP89" s="238"/>
      <c r="JQ89" s="238"/>
      <c r="JR89" s="372" t="s">
        <v>98</v>
      </c>
      <c r="JS89" s="25" t="str">
        <f>IFERROR(IF(OR($I89="",$N89=""),"",'Units of measurement'!$A$2),"")</f>
        <v>/container</v>
      </c>
      <c r="JT89" s="9" t="s">
        <v>2517</v>
      </c>
      <c r="JU89" s="238" t="str" cm="1">
        <f t="array" ref="JU89">IF(OR($I89="",$N89="")," ",_xlfn.IFS($JA89=""," ",$IZ89=""," ",JX89=""," ",JX89=" "," ",AND($JA89&lt;&gt;"",$JA89&lt;&gt;" ",$IZ89&lt;&gt;"",$IZ89&lt;&gt;" ",JX89&lt;&gt;"",JX89&lt;&gt;" "),IF($JA89=$IZ89,JX89,JX89/VLOOKUP(_xlfn.CONCAT($JA89,"/",$IZ89),Currencies!$C$73:$D$955,2,FALSE))))</f>
        <v xml:space="preserve"> </v>
      </c>
      <c r="JV89" s="238"/>
      <c r="JW89" s="238"/>
      <c r="JX89" s="372" t="s">
        <v>98</v>
      </c>
      <c r="JY89" s="25" t="str">
        <f>IFERROR(IF(OR($I89="",$N89=""),"",'Units of measurement'!$A$2),"")</f>
        <v>/container</v>
      </c>
      <c r="JZ89" s="9" t="s">
        <v>2517</v>
      </c>
      <c r="KA89" s="238" t="str" cm="1">
        <f t="array" ref="KA89">IF(OR($I89="",$N89="")," ",_xlfn.IFS($JA89=""," ",$IZ89=""," ",KD89=""," ",KD89=" "," ",AND($JA89&lt;&gt;"",$JA89&lt;&gt;" ",$IZ89&lt;&gt;"",$IZ89&lt;&gt;" ",KD89&lt;&gt;"",KD89&lt;&gt;" "),IF($JA89=$IZ89,KD89,KD89/VLOOKUP(_xlfn.CONCAT($JA89,"/",$IZ89),Currencies!$C$73:$D$955,2,FALSE))))</f>
        <v xml:space="preserve"> </v>
      </c>
      <c r="KB89" s="238"/>
      <c r="KC89" s="238"/>
      <c r="KD89" s="372" t="s">
        <v>98</v>
      </c>
      <c r="KE89" s="25" t="str">
        <f>IFERROR(IF(OR($I89="",$N89=""),"",'Units of measurement'!$A$2),"")</f>
        <v>/container</v>
      </c>
      <c r="KF89" s="11" t="s">
        <v>2517</v>
      </c>
      <c r="KG89" s="254"/>
      <c r="KH89" s="254"/>
      <c r="KI89" s="378" t="s">
        <v>98</v>
      </c>
      <c r="KJ89" s="9" t="str">
        <f t="shared" si="267"/>
        <v/>
      </c>
      <c r="KK89" s="252"/>
      <c r="KL89" s="252"/>
      <c r="KM89" s="8" t="s">
        <v>98</v>
      </c>
      <c r="KN89" s="256"/>
      <c r="KO89" s="256"/>
      <c r="KP89" s="164"/>
      <c r="KQ89" s="257"/>
      <c r="KR89" s="257"/>
      <c r="KS89" s="17"/>
      <c r="KT89" s="9" t="str">
        <f t="shared" si="268"/>
        <v/>
      </c>
      <c r="KU89" s="252"/>
      <c r="KV89" s="252"/>
      <c r="KW89" s="8" t="s">
        <v>98</v>
      </c>
      <c r="KX89" s="256"/>
      <c r="KY89" s="256"/>
      <c r="KZ89" s="164"/>
      <c r="LA89" s="257"/>
      <c r="LB89" s="257"/>
      <c r="LC89" s="19"/>
      <c r="LD89" s="201" t="s">
        <v>345</v>
      </c>
      <c r="LE89" s="239" t="s">
        <v>99</v>
      </c>
      <c r="LF89" s="9" t="s">
        <v>2517</v>
      </c>
      <c r="LG89" s="238" t="str" cm="1">
        <f t="array" ref="LG89">IF(OR($I89="",$N89="")," ",_xlfn.IFS($AH89=""," ",$AG89=""," ",LL89=""," ",LL89=" "," ",AND($AH89&lt;&gt;"",$AH89&lt;&gt;" ",$AG89&lt;&gt;"",$AG89&lt;&gt;" ",LL89&lt;&gt;"",LL89&lt;&gt;" "),IF($AH89=$AG89,SUM(LL89,IF(OR(LK89="",LK89=" ",LJ89="Included"),0,LK89)),SUM(LL89,IF(OR(LK89="",LK89=" ",LJ89="Included"),0,LK89))/VLOOKUP(_xlfn.CONCAT($AH89,"/",$AG89),Currencies!$C$73:$D$955,2,FALSE))))</f>
        <v xml:space="preserve"> </v>
      </c>
      <c r="LH89" s="238"/>
      <c r="LI89" s="262"/>
      <c r="LJ89" s="379"/>
      <c r="LK89" s="333" t="s">
        <v>98</v>
      </c>
      <c r="LL89" s="380" t="s">
        <v>98</v>
      </c>
      <c r="LM89" s="25" t="str">
        <f>IFERROR(IF(OR($I89="",$N89=""),"",'Units of measurement'!$A$2),"")</f>
        <v>/container</v>
      </c>
      <c r="LN89" s="253"/>
      <c r="LO89" s="253"/>
      <c r="LP89" s="376"/>
      <c r="LQ89" s="170"/>
      <c r="LR89" s="170"/>
      <c r="LS89" s="381" t="s">
        <v>98</v>
      </c>
    </row>
    <row r="90" spans="1:331" ht="15" hidden="1" customHeight="1" x14ac:dyDescent="0.2">
      <c r="A90" s="46">
        <v>643</v>
      </c>
      <c r="B90" s="250">
        <f>ROW()</f>
        <v>90</v>
      </c>
      <c r="C90" s="41" t="s">
        <v>2547</v>
      </c>
      <c r="D90" s="47" t="s">
        <v>2524</v>
      </c>
      <c r="E90" s="41" t="s">
        <v>2531</v>
      </c>
      <c r="F90" s="55" t="s">
        <v>2286</v>
      </c>
      <c r="G90" s="42" t="s">
        <v>2508</v>
      </c>
      <c r="H90" s="43" t="s">
        <v>2514</v>
      </c>
      <c r="I90" s="353" t="s">
        <v>1261</v>
      </c>
      <c r="J90" s="357"/>
      <c r="K90" s="47" t="s">
        <v>2306</v>
      </c>
      <c r="L90" s="48" t="s">
        <v>2334</v>
      </c>
      <c r="M90" s="49" t="s">
        <v>2515</v>
      </c>
      <c r="N90" s="356" t="s">
        <v>343</v>
      </c>
      <c r="O90" s="434" t="s">
        <v>3023</v>
      </c>
      <c r="P90" s="47" t="s">
        <v>2381</v>
      </c>
      <c r="Q90" s="48" t="s">
        <v>2430</v>
      </c>
      <c r="R90" s="51" t="s">
        <v>2206</v>
      </c>
      <c r="S90" s="52">
        <v>3</v>
      </c>
      <c r="T90" s="53">
        <f>IFERROR(IF(OR(R90="",S90=""),"",('FCL (No min.)'!S90*VLOOKUP('FCL (No min.)'!R90,containertype_table[#All],2,FALSE))),"")</f>
        <v>6</v>
      </c>
      <c r="U90" s="56">
        <v>22000</v>
      </c>
      <c r="V90" s="55" t="s">
        <v>2497</v>
      </c>
      <c r="W90" s="248" t="s">
        <v>104</v>
      </c>
      <c r="X90" s="337" t="s">
        <v>104</v>
      </c>
      <c r="Y90" s="248"/>
      <c r="Z90" s="248"/>
      <c r="AA90" s="248"/>
      <c r="AB90" s="248"/>
      <c r="AC90" s="248"/>
      <c r="AD90" s="248"/>
      <c r="AE90" s="248"/>
      <c r="AF90" s="248"/>
      <c r="AG90" s="201" t="s">
        <v>109</v>
      </c>
      <c r="AH90" s="239" t="s">
        <v>99</v>
      </c>
      <c r="AI90" s="9" t="str">
        <f t="shared" si="234"/>
        <v>⚠</v>
      </c>
      <c r="AJ90" s="238" t="str" cm="1">
        <f t="array" ref="AJ90">IF(OR($I90="",$N90="")," ",_xlfn.IFS($AH90=""," ",$AG90=""," ",AO90=""," ",AO90=" "," ",AND($AH90&lt;&gt;"",$AH90&lt;&gt;" ",$AG90&lt;&gt;"",$AG90&lt;&gt;" ",AO90&lt;&gt;"",AO90&lt;&gt;" "),IF($AH90=$AG90,SUM(AO90,IF(OR(AN90="",AN90=" ",AM90="Included"),0,AN90)),VLOOKUP(_xlfn.CONCAT($AG90,"/",$AH90),Currencies!$C$73:$D$955,2,FALSE)*SUM(AO90,IF(OR(AN90="",AN90=" ",AM90="Included"),0,AN90)))))</f>
        <v xml:space="preserve"> </v>
      </c>
      <c r="AK90" s="238"/>
      <c r="AL90" s="262"/>
      <c r="AM90" s="331"/>
      <c r="AN90" s="333" t="s">
        <v>98</v>
      </c>
      <c r="AO90" s="332" t="s">
        <v>98</v>
      </c>
      <c r="AP90" s="25" t="str">
        <f>IFERROR(IF(OR($I90="",$N90=""),"",'Units of measurement'!$A$2),"")</f>
        <v>/container</v>
      </c>
      <c r="AQ90" s="253"/>
      <c r="AR90" s="253"/>
      <c r="AS90" s="17"/>
      <c r="AT90" s="170"/>
      <c r="AU90" s="170"/>
      <c r="AV90" s="170" t="s">
        <v>98</v>
      </c>
      <c r="AW90" s="201" t="s">
        <v>109</v>
      </c>
      <c r="AX90" s="239" t="s">
        <v>99</v>
      </c>
      <c r="AY90" s="9" t="str">
        <f t="shared" si="235"/>
        <v>⚠</v>
      </c>
      <c r="AZ90" s="238" t="str" cm="1">
        <f t="array" ref="AZ90">IF(OR($I90="",$N90="")," ",_xlfn.IFS($AX90=""," ",$AW90=""," ",BC90=""," ",BC90=" "," ",AND($AX90&lt;&gt;"",$AX90&lt;&gt;" ",$AW90&lt;&gt;"",$AW90&lt;&gt;" ",BC90&lt;&gt;"",BC90&lt;&gt;" "),IF($AX90=$AW90,BC90,BC90/VLOOKUP(_xlfn.CONCAT($AX90,"/",$AW90),Currencies!$C$73:$D$955,2,FALSE))))</f>
        <v xml:space="preserve"> </v>
      </c>
      <c r="BA90" s="238"/>
      <c r="BB90" s="238"/>
      <c r="BC90" s="8" t="s">
        <v>98</v>
      </c>
      <c r="BD90" s="25" t="str">
        <f>IFERROR(IF(OR($I90="",$N90=""),"",'Units of measurement'!$A$2),"")</f>
        <v>/container</v>
      </c>
      <c r="BE90" s="9" t="str">
        <f t="shared" si="236"/>
        <v>⚠</v>
      </c>
      <c r="BF90" s="238" t="str" cm="1">
        <f t="array" ref="BF90">IF(OR($I90="",$N90="")," ",_xlfn.IFS($AX90=""," ",$AW90=""," ",BI90=""," ",BI90=" "," ",AND($AX90&lt;&gt;"",$AX90&lt;&gt;" ",$AW90&lt;&gt;"",$AW90&lt;&gt;" ",BI90&lt;&gt;"",BI90&lt;&gt;" "),IF($AX90=$AW90,BI90,BI90/VLOOKUP(_xlfn.CONCAT($AX90,"/",$AW90),Currencies!$C$73:$D$955,2,FALSE))))</f>
        <v xml:space="preserve"> </v>
      </c>
      <c r="BG90" s="238"/>
      <c r="BH90" s="238"/>
      <c r="BI90" s="8" t="s">
        <v>98</v>
      </c>
      <c r="BJ90" s="25" t="str">
        <f>IFERROR(IF(OR($I90="",$N90=""),"",'Units of measurement'!$A$2),"")</f>
        <v>/container</v>
      </c>
      <c r="BK90" s="9" t="str">
        <f t="shared" si="237"/>
        <v>⚠</v>
      </c>
      <c r="BL90" s="238" t="str" cm="1">
        <f t="array" ref="BL90">IF(OR($I90="",$N90="")," ",_xlfn.IFS($AX90=""," ",$AW90=""," ",BO90=""," ",BO90=" "," ",AND($AX90&lt;&gt;"",$AX90&lt;&gt;" ",$AW90&lt;&gt;"",$AW90&lt;&gt;" ",BO90&lt;&gt;"",BO90&lt;&gt;" "),IF($AX90=$AW90,BO90,BO90/VLOOKUP(_xlfn.CONCAT($AX90,"/",$AW90),Currencies!$C$73:$D$955,2,FALSE))))</f>
        <v xml:space="preserve"> </v>
      </c>
      <c r="BM90" s="238"/>
      <c r="BN90" s="238"/>
      <c r="BO90" s="8" t="s">
        <v>98</v>
      </c>
      <c r="BP90" s="25" t="str">
        <f>IFERROR(IF(OR($I90="",$N90=""),"",'Units of measurement'!$A$2),"")</f>
        <v>/container</v>
      </c>
      <c r="BQ90" s="9" t="str">
        <f t="shared" si="238"/>
        <v>⚠</v>
      </c>
      <c r="BR90" s="238" t="str" cm="1">
        <f t="array" ref="BR90">IF(OR($I90="",$N90="")," ",_xlfn.IFS($AX90=""," ",$AW90=""," ",BU90=""," ",BU90=" "," ",AND($AX90&lt;&gt;"",$AX90&lt;&gt;" ",$AW90&lt;&gt;"",$AW90&lt;&gt;" ",BU90&lt;&gt;"",BU90&lt;&gt;" "),IF($AX90=$AW90,BU90,BU90/VLOOKUP(_xlfn.CONCAT($AX90,"/",$AW90),Currencies!$C$73:$D$955,2,FALSE))))</f>
        <v xml:space="preserve"> </v>
      </c>
      <c r="BS90" s="238"/>
      <c r="BT90" s="238"/>
      <c r="BU90" s="8" t="s">
        <v>98</v>
      </c>
      <c r="BV90" s="25" t="str">
        <f>IFERROR(IF(OR($I90="",$N90=""),"",'Units of measurement'!$A$2),"")</f>
        <v>/container</v>
      </c>
      <c r="BW90" s="9" t="str">
        <f t="shared" si="239"/>
        <v>⚠</v>
      </c>
      <c r="BX90" s="238" t="str" cm="1">
        <f t="array" ref="BX90">IF(OR($I90="",$N90="")," ",_xlfn.IFS($AX90=""," ",$AW90=""," ",CA90=""," ",CA90=" "," ",AND($AX90&lt;&gt;"",$AX90&lt;&gt;" ",$AW90&lt;&gt;"",$AW90&lt;&gt;" ",CA90&lt;&gt;"",CA90&lt;&gt;" "),IF($AX90=$AW90,CA90,CA90/VLOOKUP(_xlfn.CONCAT($AX90,"/",$AW90),Currencies!$C$73:$D$955,2,FALSE))))</f>
        <v xml:space="preserve"> </v>
      </c>
      <c r="BY90" s="238"/>
      <c r="BZ90" s="238"/>
      <c r="CA90" s="8" t="s">
        <v>98</v>
      </c>
      <c r="CB90" s="25" t="str">
        <f>IFERROR(IF(OR($I90="",$N90=""),"",'Units of measurement'!$A$2),"")</f>
        <v>/container</v>
      </c>
      <c r="CC90" s="9" t="str">
        <f t="shared" si="240"/>
        <v>⚠</v>
      </c>
      <c r="CD90" s="238" t="str" cm="1">
        <f t="array" ref="CD90">IF(OR($I90="",$N90="")," ",_xlfn.IFS($AX90=""," ",$AW90=""," ",CG90=""," ",CG90=" "," ",AND($AX90&lt;&gt;"",$AX90&lt;&gt;" ",$AW90&lt;&gt;"",$AW90&lt;&gt;" ",CG90&lt;&gt;"",CG90&lt;&gt;" "),IF($AX90=$AW90,CG90,CG90/VLOOKUP(_xlfn.CONCAT($AX90,"/",$AW90),Currencies!$C$73:$D$955,2,FALSE))))</f>
        <v xml:space="preserve"> </v>
      </c>
      <c r="CE90" s="238"/>
      <c r="CF90" s="238"/>
      <c r="CG90" s="8" t="s">
        <v>98</v>
      </c>
      <c r="CH90" s="25" t="str">
        <f>IFERROR(IF(OR($I90="",$N90=""),"",'Units of measurement'!$A$2),"")</f>
        <v>/container</v>
      </c>
      <c r="CI90" s="9" t="str">
        <f t="shared" si="241"/>
        <v>⚠</v>
      </c>
      <c r="CJ90" s="238" t="str" cm="1">
        <f t="array" ref="CJ90">IF(OR($I90="",$N90="")," ",_xlfn.IFS($AX90=""," ",$AW90=""," ",CM90=""," ",CM90=" "," ",AND($AX90&lt;&gt;"",$AX90&lt;&gt;" ",$AW90&lt;&gt;"",$AW90&lt;&gt;" ",CM90&lt;&gt;"",CM90&lt;&gt;" "),IF($AX90=$AW90,CM90,CM90/VLOOKUP(_xlfn.CONCAT($AX90,"/",$AW90),Currencies!$C$73:$D$955,2,FALSE))))</f>
        <v xml:space="preserve"> </v>
      </c>
      <c r="CK90" s="238"/>
      <c r="CL90" s="238"/>
      <c r="CM90" s="8" t="s">
        <v>98</v>
      </c>
      <c r="CN90" s="25" t="str">
        <f>IFERROR(IF(OR($I90="",$N90=""),"",'Units of measurement'!$A$2),"")</f>
        <v>/container</v>
      </c>
      <c r="CO90" s="253"/>
      <c r="CP90" s="253"/>
      <c r="CQ90" s="194"/>
      <c r="CR90" s="9" t="str">
        <f t="shared" si="242"/>
        <v>⚠</v>
      </c>
      <c r="CS90" s="238" t="str" cm="1">
        <f t="array" ref="CS90">IF(OR($I90="",$N90="")," ",_xlfn.IFS($AX90=""," ",$AW90=""," ",CV90=""," ",CV90=" "," ",AND($AX90&lt;&gt;"",$AX90&lt;&gt;" ",$AW90&lt;&gt;"",$AW90&lt;&gt;" ",CV90&lt;&gt;"",CV90&lt;&gt;" "),IF($AX90=$AW90,CV90,CV90/VLOOKUP(_xlfn.CONCAT($AX90,"/",$AW90),Currencies!$C$73:$D$955,2,FALSE))))</f>
        <v xml:space="preserve"> </v>
      </c>
      <c r="CT90" s="238"/>
      <c r="CU90" s="238"/>
      <c r="CV90" s="8" t="s">
        <v>98</v>
      </c>
      <c r="CW90" s="25" t="str">
        <f>IFERROR(IF(OR($I90="",$N90=""),"",'Units of measurement'!$A$2),"")</f>
        <v>/container</v>
      </c>
      <c r="CX90" s="11" t="str">
        <f t="shared" si="243"/>
        <v>⚠</v>
      </c>
      <c r="CY90" s="254"/>
      <c r="CZ90" s="254"/>
      <c r="DA90" s="10" t="s">
        <v>98</v>
      </c>
      <c r="DB90" s="9" t="str">
        <f t="shared" si="244"/>
        <v/>
      </c>
      <c r="DC90" s="252"/>
      <c r="DD90" s="252"/>
      <c r="DE90" s="8" t="s">
        <v>98</v>
      </c>
      <c r="DF90" s="256"/>
      <c r="DG90" s="256"/>
      <c r="DH90" s="164"/>
      <c r="DI90" s="257"/>
      <c r="DJ90" s="257"/>
      <c r="DK90" s="17"/>
      <c r="DL90" s="9" t="str">
        <f t="shared" si="245"/>
        <v/>
      </c>
      <c r="DM90" s="252"/>
      <c r="DN90" s="252"/>
      <c r="DO90" s="8" t="s">
        <v>98</v>
      </c>
      <c r="DP90" s="256"/>
      <c r="DQ90" s="256"/>
      <c r="DR90" s="164"/>
      <c r="DS90" s="257"/>
      <c r="DT90" s="257"/>
      <c r="DU90" s="17"/>
      <c r="DV90" s="201" t="str">
        <f t="shared" si="246"/>
        <v>USD</v>
      </c>
      <c r="DW90" s="239" t="s">
        <v>99</v>
      </c>
      <c r="DX90" s="11" t="str">
        <f t="shared" si="247"/>
        <v>⚠</v>
      </c>
      <c r="DY90" s="254"/>
      <c r="DZ90" s="254"/>
      <c r="EA90" s="15"/>
      <c r="EB90" s="11" t="str">
        <f t="shared" si="248"/>
        <v>⚠</v>
      </c>
      <c r="EC90" s="254"/>
      <c r="ED90" s="254"/>
      <c r="EE90" s="16"/>
      <c r="EF90" s="9" t="str">
        <f t="shared" si="249"/>
        <v>⚠</v>
      </c>
      <c r="EG90" s="252"/>
      <c r="EH90" s="252"/>
      <c r="EI90" s="33"/>
      <c r="EJ90" s="33"/>
      <c r="EK90" s="33"/>
      <c r="EL90" s="33"/>
      <c r="EM90" s="14"/>
      <c r="EN90" s="14"/>
      <c r="EO90" s="35"/>
      <c r="EP90" s="11" t="str">
        <f t="shared" si="250"/>
        <v>⚠</v>
      </c>
      <c r="EQ90" s="254"/>
      <c r="ER90" s="254"/>
      <c r="ES90" s="12" t="s">
        <v>98</v>
      </c>
      <c r="ET90" s="199">
        <v>31</v>
      </c>
      <c r="EU90" s="9" t="str">
        <f t="shared" si="251"/>
        <v>⚠</v>
      </c>
      <c r="EV90" s="259"/>
      <c r="EW90" s="259"/>
      <c r="EX90" s="166" t="s">
        <v>98</v>
      </c>
      <c r="EY90" s="9" t="str">
        <f t="shared" si="252"/>
        <v>⚠</v>
      </c>
      <c r="EZ90" s="254"/>
      <c r="FA90" s="254"/>
      <c r="FB90" s="23"/>
      <c r="FC90" s="260"/>
      <c r="FD90" s="260"/>
      <c r="FE90" s="29"/>
      <c r="FF90" s="29"/>
      <c r="FG90" s="29"/>
      <c r="FH90" s="29"/>
      <c r="FI90" s="200" t="s">
        <v>100</v>
      </c>
      <c r="FJ90" s="9" t="str">
        <f t="shared" si="253"/>
        <v>⚠</v>
      </c>
      <c r="FK90" s="259"/>
      <c r="FL90" s="259"/>
      <c r="FM90" s="12" t="s">
        <v>98</v>
      </c>
      <c r="FN90" s="26" t="s">
        <v>98</v>
      </c>
      <c r="FO90" s="28" t="s">
        <v>98</v>
      </c>
      <c r="FP90" s="339" t="s">
        <v>98</v>
      </c>
      <c r="FQ90" s="339" t="s">
        <v>98</v>
      </c>
      <c r="FR90" s="9" t="str">
        <f t="shared" si="254"/>
        <v>⚠</v>
      </c>
      <c r="FS90" s="238" t="str" cm="1">
        <f t="array" ref="FS90">IF(OR($I90="",$N90="")," ",_xlfn.IFS($DW90=""," ",$DV90=""," ",FV90=""," ",FV90=" "," ",AND($DW90&lt;&gt;"",$DW90&lt;&gt;" ",$DV90&lt;&gt;"",$DV90&lt;&gt;" ",FV90&lt;&gt;"",FV90&lt;&gt;" "),IF($DW90=$DV90,FV90,FV90/VLOOKUP(_xlfn.CONCAT($DW90,"/",$DV90),Currencies!$C$73:$D$955,2,FALSE))))</f>
        <v xml:space="preserve"> </v>
      </c>
      <c r="FT90" s="238"/>
      <c r="FU90" s="238"/>
      <c r="FV90" s="8" t="s">
        <v>98</v>
      </c>
      <c r="FW90" s="25" t="s">
        <v>2549</v>
      </c>
      <c r="FX90" s="9" t="str">
        <f t="shared" si="255"/>
        <v>⚠</v>
      </c>
      <c r="FY90" s="259"/>
      <c r="FZ90" s="259"/>
      <c r="GA90" s="12" t="s">
        <v>98</v>
      </c>
      <c r="GB90" s="26" t="s">
        <v>98</v>
      </c>
      <c r="GC90" s="28" t="s">
        <v>98</v>
      </c>
      <c r="GD90" s="339">
        <v>11</v>
      </c>
      <c r="GE90" s="339">
        <v>3</v>
      </c>
      <c r="GF90" s="9" t="str">
        <f t="shared" si="256"/>
        <v>⚠</v>
      </c>
      <c r="GG90" s="238" t="str" cm="1">
        <f t="array" ref="GG90">IF(OR($I90="",$N90="")," ",_xlfn.IFS($DW90=""," ",$DV90=""," ",GJ90=""," ",GJ90=" "," ",AND($DW90&lt;&gt;"",$DW90&lt;&gt;" ",$DV90&lt;&gt;"",$DV90&lt;&gt;" ",GJ90&lt;&gt;"",GJ90&lt;&gt;" "),IF($DW90=$DV90,GJ90,GJ90/VLOOKUP(_xlfn.CONCAT($DW90,"/",$DV90),Currencies!$C$73:$D$955,2,FALSE))))</f>
        <v xml:space="preserve"> </v>
      </c>
      <c r="GH90" s="238"/>
      <c r="GI90" s="238"/>
      <c r="GJ90" s="8" t="s">
        <v>98</v>
      </c>
      <c r="GK90" s="25" t="s">
        <v>2549</v>
      </c>
      <c r="GL90" s="11" t="str">
        <f t="shared" si="257"/>
        <v>⚠</v>
      </c>
      <c r="GM90" s="238" t="str" cm="1">
        <f t="array" ref="GM90">IF(OR($I90="",$N90="")," ",_xlfn.IFS($DW90=""," ",$DV90=""," ",GP90=""," ",GP90=" "," ",AND($DW90&lt;&gt;"",$DW90&lt;&gt;" ",$DV90&lt;&gt;"",$DV90&lt;&gt;" ",GP90&lt;&gt;"",GP90&lt;&gt;" "),IF($DW90=$DV90,GP90,GP90/VLOOKUP(_xlfn.CONCAT($DW90,"/",$DV90),Currencies!$C$73:$D$955,2,FALSE))))</f>
        <v xml:space="preserve"> </v>
      </c>
      <c r="GN90" s="238"/>
      <c r="GO90" s="238"/>
      <c r="GP90" s="8" t="s">
        <v>98</v>
      </c>
      <c r="GQ90" s="25" t="str">
        <f>IFERROR(IF(OR($I90="",$N90=""),"",'Units of measurement'!$A$2),"")</f>
        <v>/container</v>
      </c>
      <c r="GR90" s="253"/>
      <c r="GS90" s="253"/>
      <c r="GT90" s="31" t="s">
        <v>98</v>
      </c>
      <c r="GU90" s="261"/>
      <c r="GV90" s="261"/>
      <c r="GW90" s="32" t="s">
        <v>98</v>
      </c>
      <c r="GX90" s="11" t="str">
        <f t="shared" si="258"/>
        <v>⚠</v>
      </c>
      <c r="GY90" s="238" t="str" cm="1">
        <f t="array" ref="GY90">IF(OR($I90="",$N90="")," ",_xlfn.IFS($DW90=""," ",$DV90=""," ",HE90=""," ",HE90=" "," ",AND($DW90&lt;&gt;"",$DW90&lt;&gt;" ",$DV90&lt;&gt;"",$DV90&lt;&gt;" ",HE90&lt;&gt;"",HE90&lt;&gt;" "),IF($DW90=$DV90,HE90,HE90/VLOOKUP(_xlfn.CONCAT($DW90,"/",$DV90),Currencies!$C$73:$D$955,2,FALSE))))</f>
        <v xml:space="preserve"> </v>
      </c>
      <c r="GZ90" s="262"/>
      <c r="HA90" s="262"/>
      <c r="HB90" s="15"/>
      <c r="HC90" s="15"/>
      <c r="HD90" s="15"/>
      <c r="HE90" s="8" t="s">
        <v>98</v>
      </c>
      <c r="HF90" s="255"/>
      <c r="HG90" s="255"/>
      <c r="HH90" s="25" t="str">
        <f>IFERROR(IF(OR($I90="",$N90=""),"",'Units of measurement'!$A$2),"")</f>
        <v>/container</v>
      </c>
      <c r="HI90" s="253"/>
      <c r="HJ90" s="253"/>
      <c r="HK90" s="31" t="str">
        <f t="shared" si="259"/>
        <v xml:space="preserve"> </v>
      </c>
      <c r="HL90" s="261"/>
      <c r="HM90" s="261"/>
      <c r="HN90" s="32" t="str">
        <f t="shared" si="260"/>
        <v xml:space="preserve"> </v>
      </c>
      <c r="HO90" s="11" t="str">
        <f t="shared" si="261"/>
        <v>⚠</v>
      </c>
      <c r="HP90" s="238" t="str" cm="1">
        <f t="array" ref="HP90">IF(OR($I90="",$N90="")," ",_xlfn.IFS($DW90=""," ",$DV90=""," ",HV90=""," ",HV90=" "," ",AND($DW90&lt;&gt;"",$DW90&lt;&gt;" ",$DV90&lt;&gt;"",$DV90&lt;&gt;" ",HV90&lt;&gt;"",HV90&lt;&gt;" "),IF($DW90=$DV90,HV90,HV90/VLOOKUP(_xlfn.CONCAT($DW90,"/",$DV90),Currencies!$C$73:$D$955,2,FALSE))))</f>
        <v xml:space="preserve"> </v>
      </c>
      <c r="HQ90" s="262"/>
      <c r="HR90" s="262"/>
      <c r="HS90" s="15"/>
      <c r="HT90" s="15"/>
      <c r="HU90" s="15"/>
      <c r="HV90" s="8" t="s">
        <v>98</v>
      </c>
      <c r="HW90" s="255"/>
      <c r="HX90" s="255"/>
      <c r="HY90" s="25" t="str">
        <f>IFERROR(IF(OR($I90="",$N90=""),"",'Units of measurement'!$A$2),"")</f>
        <v>/container</v>
      </c>
      <c r="HZ90" s="253"/>
      <c r="IA90" s="253"/>
      <c r="IB90" s="31" t="str">
        <f t="shared" si="262"/>
        <v xml:space="preserve"> </v>
      </c>
      <c r="IC90" s="261"/>
      <c r="ID90" s="261"/>
      <c r="IE90" s="32" t="str">
        <f t="shared" si="263"/>
        <v xml:space="preserve"> </v>
      </c>
      <c r="IF90" s="9" t="str">
        <f t="shared" si="264"/>
        <v/>
      </c>
      <c r="IG90" s="252"/>
      <c r="IH90" s="252"/>
      <c r="II90" s="8" t="s">
        <v>98</v>
      </c>
      <c r="IJ90" s="256"/>
      <c r="IK90" s="256"/>
      <c r="IL90" s="164"/>
      <c r="IM90" s="257"/>
      <c r="IN90" s="257"/>
      <c r="IO90" s="17"/>
      <c r="IP90" s="9" t="str">
        <f t="shared" si="265"/>
        <v/>
      </c>
      <c r="IQ90" s="252"/>
      <c r="IR90" s="252"/>
      <c r="IS90" s="8" t="s">
        <v>98</v>
      </c>
      <c r="IT90" s="256"/>
      <c r="IU90" s="256"/>
      <c r="IV90" s="164"/>
      <c r="IW90" s="257"/>
      <c r="IX90" s="257"/>
      <c r="IY90" s="19"/>
      <c r="IZ90" s="201" t="s">
        <v>345</v>
      </c>
      <c r="JA90" s="239" t="s">
        <v>99</v>
      </c>
      <c r="JB90" s="9" t="str">
        <f t="shared" si="266"/>
        <v>⚠</v>
      </c>
      <c r="JC90" s="238" t="str" cm="1">
        <f t="array" ref="JC90">IF(OR($I90="",$N90="")," ",_xlfn.IFS($JA90=""," ",$IZ90=""," ",JF90=""," ",JF90=" "," ",AND($JA90&lt;&gt;"",$JA90&lt;&gt;" ",$IZ90&lt;&gt;"",$IZ90&lt;&gt;" ",JF90&lt;&gt;"",JF90&lt;&gt;" "),IF($JA90=$IZ90,JF90,JF90/VLOOKUP(_xlfn.CONCAT($JA90,"/",$IZ90),Currencies!$C$73:$D$955,2,FALSE))))</f>
        <v xml:space="preserve"> </v>
      </c>
      <c r="JD90" s="238"/>
      <c r="JE90" s="238"/>
      <c r="JF90" s="8" t="s">
        <v>98</v>
      </c>
      <c r="JG90" s="25" t="str">
        <f>IFERROR(IF(OR($I90="",$N90=""),"",'Units of measurement'!$A$2),"")</f>
        <v>/container</v>
      </c>
      <c r="JH90" s="9" t="s">
        <v>2517</v>
      </c>
      <c r="JI90" s="238" t="str" cm="1">
        <f t="array" ref="JI90">IF(OR($I90="",$N90="")," ",_xlfn.IFS($JA90=""," ",$IZ90=""," ",JL90=""," ",JL90=" "," ",AND($JA90&lt;&gt;"",$JA90&lt;&gt;" ",$IZ90&lt;&gt;"",$IZ90&lt;&gt;" ",JL90&lt;&gt;"",JL90&lt;&gt;" "),IF($JA90=$IZ90,JL90,JL90/VLOOKUP(_xlfn.CONCAT($JA90,"/",$IZ90),Currencies!$C$73:$D$955,2,FALSE))))</f>
        <v xml:space="preserve"> </v>
      </c>
      <c r="JJ90" s="238"/>
      <c r="JK90" s="238"/>
      <c r="JL90" s="372" t="s">
        <v>98</v>
      </c>
      <c r="JM90" s="25" t="str">
        <f>IFERROR(IF(OR($I90="",$N90=""),"",'Units of measurement'!$A$2),"")</f>
        <v>/container</v>
      </c>
      <c r="JN90" s="9" t="s">
        <v>2517</v>
      </c>
      <c r="JO90" s="238" t="str" cm="1">
        <f t="array" ref="JO90">IF(OR($I90="",$N90="")," ",_xlfn.IFS($JA90=""," ",$IZ90=""," ",JR90=""," ",JR90=" "," ",AND($JA90&lt;&gt;"",$JA90&lt;&gt;" ",$IZ90&lt;&gt;"",$IZ90&lt;&gt;" ",JR90&lt;&gt;"",JR90&lt;&gt;" "),IF($JA90=$IZ90,JR90,JR90/VLOOKUP(_xlfn.CONCAT($JA90,"/",$IZ90),Currencies!$C$73:$D$955,2,FALSE))))</f>
        <v xml:space="preserve"> </v>
      </c>
      <c r="JP90" s="238"/>
      <c r="JQ90" s="238"/>
      <c r="JR90" s="372" t="s">
        <v>98</v>
      </c>
      <c r="JS90" s="25" t="str">
        <f>IFERROR(IF(OR($I90="",$N90=""),"",'Units of measurement'!$A$2),"")</f>
        <v>/container</v>
      </c>
      <c r="JT90" s="9" t="s">
        <v>2517</v>
      </c>
      <c r="JU90" s="238" t="str" cm="1">
        <f t="array" ref="JU90">IF(OR($I90="",$N90="")," ",_xlfn.IFS($JA90=""," ",$IZ90=""," ",JX90=""," ",JX90=" "," ",AND($JA90&lt;&gt;"",$JA90&lt;&gt;" ",$IZ90&lt;&gt;"",$IZ90&lt;&gt;" ",JX90&lt;&gt;"",JX90&lt;&gt;" "),IF($JA90=$IZ90,JX90,JX90/VLOOKUP(_xlfn.CONCAT($JA90,"/",$IZ90),Currencies!$C$73:$D$955,2,FALSE))))</f>
        <v xml:space="preserve"> </v>
      </c>
      <c r="JV90" s="238"/>
      <c r="JW90" s="238"/>
      <c r="JX90" s="372" t="s">
        <v>98</v>
      </c>
      <c r="JY90" s="25" t="str">
        <f>IFERROR(IF(OR($I90="",$N90=""),"",'Units of measurement'!$A$2),"")</f>
        <v>/container</v>
      </c>
      <c r="JZ90" s="9" t="s">
        <v>2517</v>
      </c>
      <c r="KA90" s="238" t="str" cm="1">
        <f t="array" ref="KA90">IF(OR($I90="",$N90="")," ",_xlfn.IFS($JA90=""," ",$IZ90=""," ",KD90=""," ",KD90=" "," ",AND($JA90&lt;&gt;"",$JA90&lt;&gt;" ",$IZ90&lt;&gt;"",$IZ90&lt;&gt;" ",KD90&lt;&gt;"",KD90&lt;&gt;" "),IF($JA90=$IZ90,KD90,KD90/VLOOKUP(_xlfn.CONCAT($JA90,"/",$IZ90),Currencies!$C$73:$D$955,2,FALSE))))</f>
        <v xml:space="preserve"> </v>
      </c>
      <c r="KB90" s="238"/>
      <c r="KC90" s="238"/>
      <c r="KD90" s="372" t="s">
        <v>98</v>
      </c>
      <c r="KE90" s="25" t="str">
        <f>IFERROR(IF(OR($I90="",$N90=""),"",'Units of measurement'!$A$2),"")</f>
        <v>/container</v>
      </c>
      <c r="KF90" s="11" t="s">
        <v>2517</v>
      </c>
      <c r="KG90" s="254"/>
      <c r="KH90" s="254"/>
      <c r="KI90" s="378" t="s">
        <v>98</v>
      </c>
      <c r="KJ90" s="9" t="str">
        <f t="shared" si="267"/>
        <v/>
      </c>
      <c r="KK90" s="252"/>
      <c r="KL90" s="252"/>
      <c r="KM90" s="8" t="s">
        <v>98</v>
      </c>
      <c r="KN90" s="256"/>
      <c r="KO90" s="256"/>
      <c r="KP90" s="164"/>
      <c r="KQ90" s="257"/>
      <c r="KR90" s="257"/>
      <c r="KS90" s="17"/>
      <c r="KT90" s="9" t="str">
        <f t="shared" si="268"/>
        <v/>
      </c>
      <c r="KU90" s="252"/>
      <c r="KV90" s="252"/>
      <c r="KW90" s="8" t="s">
        <v>98</v>
      </c>
      <c r="KX90" s="256"/>
      <c r="KY90" s="256"/>
      <c r="KZ90" s="164"/>
      <c r="LA90" s="257"/>
      <c r="LB90" s="257"/>
      <c r="LC90" s="19"/>
      <c r="LD90" s="201" t="s">
        <v>345</v>
      </c>
      <c r="LE90" s="239" t="s">
        <v>99</v>
      </c>
      <c r="LF90" s="9" t="s">
        <v>2517</v>
      </c>
      <c r="LG90" s="238" t="str" cm="1">
        <f t="array" ref="LG90">IF(OR($I90="",$N90="")," ",_xlfn.IFS($AH90=""," ",$AG90=""," ",LL90=""," ",LL90=" "," ",AND($AH90&lt;&gt;"",$AH90&lt;&gt;" ",$AG90&lt;&gt;"",$AG90&lt;&gt;" ",LL90&lt;&gt;"",LL90&lt;&gt;" "),IF($AH90=$AG90,SUM(LL90,IF(OR(LK90="",LK90=" ",LJ90="Included"),0,LK90)),SUM(LL90,IF(OR(LK90="",LK90=" ",LJ90="Included"),0,LK90))/VLOOKUP(_xlfn.CONCAT($AH90,"/",$AG90),Currencies!$C$73:$D$955,2,FALSE))))</f>
        <v xml:space="preserve"> </v>
      </c>
      <c r="LH90" s="238"/>
      <c r="LI90" s="262"/>
      <c r="LJ90" s="379"/>
      <c r="LK90" s="333" t="s">
        <v>98</v>
      </c>
      <c r="LL90" s="380" t="s">
        <v>98</v>
      </c>
      <c r="LM90" s="25" t="str">
        <f>IFERROR(IF(OR($I90="",$N90=""),"",'Units of measurement'!$A$2),"")</f>
        <v>/container</v>
      </c>
      <c r="LN90" s="253"/>
      <c r="LO90" s="253"/>
      <c r="LP90" s="376"/>
      <c r="LQ90" s="170"/>
      <c r="LR90" s="170"/>
      <c r="LS90" s="381" t="s">
        <v>98</v>
      </c>
    </row>
    <row r="91" spans="1:331" ht="15" hidden="1" customHeight="1" x14ac:dyDescent="0.2">
      <c r="A91" s="46">
        <v>685</v>
      </c>
      <c r="B91" s="250">
        <f>ROW()</f>
        <v>91</v>
      </c>
      <c r="C91" s="41" t="s">
        <v>2547</v>
      </c>
      <c r="D91" s="47" t="s">
        <v>2524</v>
      </c>
      <c r="E91" s="41" t="s">
        <v>2531</v>
      </c>
      <c r="F91" s="55" t="s">
        <v>2284</v>
      </c>
      <c r="G91" s="42" t="s">
        <v>2508</v>
      </c>
      <c r="H91" s="43" t="s">
        <v>2514</v>
      </c>
      <c r="I91" s="353" t="s">
        <v>1261</v>
      </c>
      <c r="J91" s="357"/>
      <c r="K91" s="47" t="s">
        <v>2306</v>
      </c>
      <c r="L91" s="48" t="s">
        <v>2334</v>
      </c>
      <c r="M91" s="49" t="s">
        <v>2515</v>
      </c>
      <c r="N91" s="356" t="s">
        <v>343</v>
      </c>
      <c r="O91" s="50" t="s">
        <v>2488</v>
      </c>
      <c r="P91" s="47" t="s">
        <v>2386</v>
      </c>
      <c r="Q91" s="48" t="s">
        <v>2434</v>
      </c>
      <c r="R91" s="51" t="s">
        <v>95</v>
      </c>
      <c r="S91" s="52">
        <v>2</v>
      </c>
      <c r="T91" s="53">
        <f>IFERROR(IF(OR(R91="",S91=""),"",('FCL (No min.)'!S91*VLOOKUP('FCL (No min.)'!R91,containertype_table[#All],2,FALSE))),"")</f>
        <v>2</v>
      </c>
      <c r="U91" s="56">
        <v>10000</v>
      </c>
      <c r="V91" s="55" t="s">
        <v>2497</v>
      </c>
      <c r="W91" s="248" t="s">
        <v>104</v>
      </c>
      <c r="X91" s="337" t="s">
        <v>104</v>
      </c>
      <c r="Y91" s="248"/>
      <c r="Z91" s="248"/>
      <c r="AA91" s="248"/>
      <c r="AB91" s="248"/>
      <c r="AC91" s="248"/>
      <c r="AD91" s="248"/>
      <c r="AE91" s="248"/>
      <c r="AF91" s="248"/>
      <c r="AG91" s="201" t="s">
        <v>109</v>
      </c>
      <c r="AH91" s="239" t="s">
        <v>99</v>
      </c>
      <c r="AI91" s="9" t="str">
        <f t="shared" si="234"/>
        <v>⚠</v>
      </c>
      <c r="AJ91" s="238" t="str" cm="1">
        <f t="array" ref="AJ91">IF(OR($I91="",$N91="")," ",_xlfn.IFS($AH91=""," ",$AG91=""," ",AO91=""," ",AO91=" "," ",AND($AH91&lt;&gt;"",$AH91&lt;&gt;" ",$AG91&lt;&gt;"",$AG91&lt;&gt;" ",AO91&lt;&gt;"",AO91&lt;&gt;" "),IF($AH91=$AG91,SUM(AO91,IF(OR(AN91="",AN91=" ",AM91="Included"),0,AN91)),VLOOKUP(_xlfn.CONCAT($AG91,"/",$AH91),Currencies!$C$73:$D$955,2,FALSE)*SUM(AO91,IF(OR(AN91="",AN91=" ",AM91="Included"),0,AN91)))))</f>
        <v xml:space="preserve"> </v>
      </c>
      <c r="AK91" s="238"/>
      <c r="AL91" s="262"/>
      <c r="AM91" s="331"/>
      <c r="AN91" s="333" t="s">
        <v>98</v>
      </c>
      <c r="AO91" s="332" t="s">
        <v>98</v>
      </c>
      <c r="AP91" s="25" t="str">
        <f>IFERROR(IF(OR($I91="",$N91=""),"",'Units of measurement'!$A$2),"")</f>
        <v>/container</v>
      </c>
      <c r="AQ91" s="253"/>
      <c r="AR91" s="253"/>
      <c r="AS91" s="17"/>
      <c r="AT91" s="170"/>
      <c r="AU91" s="170"/>
      <c r="AV91" s="170" t="s">
        <v>98</v>
      </c>
      <c r="AW91" s="201" t="s">
        <v>109</v>
      </c>
      <c r="AX91" s="239" t="s">
        <v>99</v>
      </c>
      <c r="AY91" s="9" t="str">
        <f t="shared" si="235"/>
        <v>⚠</v>
      </c>
      <c r="AZ91" s="238" t="str" cm="1">
        <f t="array" ref="AZ91">IF(OR($I91="",$N91="")," ",_xlfn.IFS($AX91=""," ",$AW91=""," ",BC91=""," ",BC91=" "," ",AND($AX91&lt;&gt;"",$AX91&lt;&gt;" ",$AW91&lt;&gt;"",$AW91&lt;&gt;" ",BC91&lt;&gt;"",BC91&lt;&gt;" "),IF($AX91=$AW91,BC91,BC91/VLOOKUP(_xlfn.CONCAT($AX91,"/",$AW91),Currencies!$C$73:$D$955,2,FALSE))))</f>
        <v xml:space="preserve"> </v>
      </c>
      <c r="BA91" s="238"/>
      <c r="BB91" s="238"/>
      <c r="BC91" s="8" t="s">
        <v>98</v>
      </c>
      <c r="BD91" s="25" t="str">
        <f>IFERROR(IF(OR($I91="",$N91=""),"",'Units of measurement'!$A$2),"")</f>
        <v>/container</v>
      </c>
      <c r="BE91" s="9" t="str">
        <f t="shared" si="236"/>
        <v>⚠</v>
      </c>
      <c r="BF91" s="238" t="str" cm="1">
        <f t="array" ref="BF91">IF(OR($I91="",$N91="")," ",_xlfn.IFS($AX91=""," ",$AW91=""," ",BI91=""," ",BI91=" "," ",AND($AX91&lt;&gt;"",$AX91&lt;&gt;" ",$AW91&lt;&gt;"",$AW91&lt;&gt;" ",BI91&lt;&gt;"",BI91&lt;&gt;" "),IF($AX91=$AW91,BI91,BI91/VLOOKUP(_xlfn.CONCAT($AX91,"/",$AW91),Currencies!$C$73:$D$955,2,FALSE))))</f>
        <v xml:space="preserve"> </v>
      </c>
      <c r="BG91" s="238"/>
      <c r="BH91" s="238"/>
      <c r="BI91" s="8" t="s">
        <v>98</v>
      </c>
      <c r="BJ91" s="25" t="str">
        <f>IFERROR(IF(OR($I91="",$N91=""),"",'Units of measurement'!$A$2),"")</f>
        <v>/container</v>
      </c>
      <c r="BK91" s="9" t="str">
        <f t="shared" si="237"/>
        <v>⚠</v>
      </c>
      <c r="BL91" s="238" t="str" cm="1">
        <f t="array" ref="BL91">IF(OR($I91="",$N91="")," ",_xlfn.IFS($AX91=""," ",$AW91=""," ",BO91=""," ",BO91=" "," ",AND($AX91&lt;&gt;"",$AX91&lt;&gt;" ",$AW91&lt;&gt;"",$AW91&lt;&gt;" ",BO91&lt;&gt;"",BO91&lt;&gt;" "),IF($AX91=$AW91,BO91,BO91/VLOOKUP(_xlfn.CONCAT($AX91,"/",$AW91),Currencies!$C$73:$D$955,2,FALSE))))</f>
        <v xml:space="preserve"> </v>
      </c>
      <c r="BM91" s="238"/>
      <c r="BN91" s="238"/>
      <c r="BO91" s="8" t="s">
        <v>98</v>
      </c>
      <c r="BP91" s="25" t="str">
        <f>IFERROR(IF(OR($I91="",$N91=""),"",'Units of measurement'!$A$2),"")</f>
        <v>/container</v>
      </c>
      <c r="BQ91" s="9" t="str">
        <f t="shared" si="238"/>
        <v>⚠</v>
      </c>
      <c r="BR91" s="238" t="str" cm="1">
        <f t="array" ref="BR91">IF(OR($I91="",$N91="")," ",_xlfn.IFS($AX91=""," ",$AW91=""," ",BU91=""," ",BU91=" "," ",AND($AX91&lt;&gt;"",$AX91&lt;&gt;" ",$AW91&lt;&gt;"",$AW91&lt;&gt;" ",BU91&lt;&gt;"",BU91&lt;&gt;" "),IF($AX91=$AW91,BU91,BU91/VLOOKUP(_xlfn.CONCAT($AX91,"/",$AW91),Currencies!$C$73:$D$955,2,FALSE))))</f>
        <v xml:space="preserve"> </v>
      </c>
      <c r="BS91" s="238"/>
      <c r="BT91" s="238"/>
      <c r="BU91" s="8" t="s">
        <v>98</v>
      </c>
      <c r="BV91" s="25" t="str">
        <f>IFERROR(IF(OR($I91="",$N91=""),"",'Units of measurement'!$A$2),"")</f>
        <v>/container</v>
      </c>
      <c r="BW91" s="9" t="str">
        <f t="shared" si="239"/>
        <v>⚠</v>
      </c>
      <c r="BX91" s="238" t="str" cm="1">
        <f t="array" ref="BX91">IF(OR($I91="",$N91="")," ",_xlfn.IFS($AX91=""," ",$AW91=""," ",CA91=""," ",CA91=" "," ",AND($AX91&lt;&gt;"",$AX91&lt;&gt;" ",$AW91&lt;&gt;"",$AW91&lt;&gt;" ",CA91&lt;&gt;"",CA91&lt;&gt;" "),IF($AX91=$AW91,CA91,CA91/VLOOKUP(_xlfn.CONCAT($AX91,"/",$AW91),Currencies!$C$73:$D$955,2,FALSE))))</f>
        <v xml:space="preserve"> </v>
      </c>
      <c r="BY91" s="238"/>
      <c r="BZ91" s="238"/>
      <c r="CA91" s="8" t="s">
        <v>98</v>
      </c>
      <c r="CB91" s="25" t="str">
        <f>IFERROR(IF(OR($I91="",$N91=""),"",'Units of measurement'!$A$2),"")</f>
        <v>/container</v>
      </c>
      <c r="CC91" s="9" t="str">
        <f t="shared" si="240"/>
        <v>⚠</v>
      </c>
      <c r="CD91" s="238" t="str" cm="1">
        <f t="array" ref="CD91">IF(OR($I91="",$N91="")," ",_xlfn.IFS($AX91=""," ",$AW91=""," ",CG91=""," ",CG91=" "," ",AND($AX91&lt;&gt;"",$AX91&lt;&gt;" ",$AW91&lt;&gt;"",$AW91&lt;&gt;" ",CG91&lt;&gt;"",CG91&lt;&gt;" "),IF($AX91=$AW91,CG91,CG91/VLOOKUP(_xlfn.CONCAT($AX91,"/",$AW91),Currencies!$C$73:$D$955,2,FALSE))))</f>
        <v xml:space="preserve"> </v>
      </c>
      <c r="CE91" s="238"/>
      <c r="CF91" s="238"/>
      <c r="CG91" s="8" t="s">
        <v>98</v>
      </c>
      <c r="CH91" s="25" t="str">
        <f>IFERROR(IF(OR($I91="",$N91=""),"",'Units of measurement'!$A$2),"")</f>
        <v>/container</v>
      </c>
      <c r="CI91" s="9" t="str">
        <f t="shared" si="241"/>
        <v>⚠</v>
      </c>
      <c r="CJ91" s="238" t="str" cm="1">
        <f t="array" ref="CJ91">IF(OR($I91="",$N91="")," ",_xlfn.IFS($AX91=""," ",$AW91=""," ",CM91=""," ",CM91=" "," ",AND($AX91&lt;&gt;"",$AX91&lt;&gt;" ",$AW91&lt;&gt;"",$AW91&lt;&gt;" ",CM91&lt;&gt;"",CM91&lt;&gt;" "),IF($AX91=$AW91,CM91,CM91/VLOOKUP(_xlfn.CONCAT($AX91,"/",$AW91),Currencies!$C$73:$D$955,2,FALSE))))</f>
        <v xml:space="preserve"> </v>
      </c>
      <c r="CK91" s="238"/>
      <c r="CL91" s="238"/>
      <c r="CM91" s="8" t="s">
        <v>98</v>
      </c>
      <c r="CN91" s="25" t="str">
        <f>IFERROR(IF(OR($I91="",$N91=""),"",'Units of measurement'!$A$2),"")</f>
        <v>/container</v>
      </c>
      <c r="CO91" s="253"/>
      <c r="CP91" s="253"/>
      <c r="CQ91" s="194"/>
      <c r="CR91" s="9" t="str">
        <f t="shared" si="242"/>
        <v>⚠</v>
      </c>
      <c r="CS91" s="238" t="str" cm="1">
        <f t="array" ref="CS91">IF(OR($I91="",$N91="")," ",_xlfn.IFS($AX91=""," ",$AW91=""," ",CV91=""," ",CV91=" "," ",AND($AX91&lt;&gt;"",$AX91&lt;&gt;" ",$AW91&lt;&gt;"",$AW91&lt;&gt;" ",CV91&lt;&gt;"",CV91&lt;&gt;" "),IF($AX91=$AW91,CV91,CV91/VLOOKUP(_xlfn.CONCAT($AX91,"/",$AW91),Currencies!$C$73:$D$955,2,FALSE))))</f>
        <v xml:space="preserve"> </v>
      </c>
      <c r="CT91" s="238"/>
      <c r="CU91" s="238"/>
      <c r="CV91" s="8" t="s">
        <v>98</v>
      </c>
      <c r="CW91" s="25" t="str">
        <f>IFERROR(IF(OR($I91="",$N91=""),"",'Units of measurement'!$A$2),"")</f>
        <v>/container</v>
      </c>
      <c r="CX91" s="11" t="str">
        <f t="shared" si="243"/>
        <v>⚠</v>
      </c>
      <c r="CY91" s="254"/>
      <c r="CZ91" s="254"/>
      <c r="DA91" s="10" t="s">
        <v>98</v>
      </c>
      <c r="DB91" s="9" t="str">
        <f t="shared" si="244"/>
        <v/>
      </c>
      <c r="DC91" s="252"/>
      <c r="DD91" s="252"/>
      <c r="DE91" s="8" t="s">
        <v>98</v>
      </c>
      <c r="DF91" s="256"/>
      <c r="DG91" s="256"/>
      <c r="DH91" s="164"/>
      <c r="DI91" s="257"/>
      <c r="DJ91" s="257"/>
      <c r="DK91" s="17"/>
      <c r="DL91" s="9" t="str">
        <f t="shared" si="245"/>
        <v/>
      </c>
      <c r="DM91" s="252"/>
      <c r="DN91" s="252"/>
      <c r="DO91" s="8" t="s">
        <v>98</v>
      </c>
      <c r="DP91" s="256"/>
      <c r="DQ91" s="256"/>
      <c r="DR91" s="164"/>
      <c r="DS91" s="257"/>
      <c r="DT91" s="257"/>
      <c r="DU91" s="17"/>
      <c r="DV91" s="201" t="str">
        <f t="shared" si="246"/>
        <v>USD</v>
      </c>
      <c r="DW91" s="239" t="s">
        <v>99</v>
      </c>
      <c r="DX91" s="11" t="str">
        <f t="shared" si="247"/>
        <v>⚠</v>
      </c>
      <c r="DY91" s="254"/>
      <c r="DZ91" s="254"/>
      <c r="EA91" s="15"/>
      <c r="EB91" s="11" t="str">
        <f t="shared" si="248"/>
        <v>⚠</v>
      </c>
      <c r="EC91" s="254"/>
      <c r="ED91" s="254"/>
      <c r="EE91" s="16"/>
      <c r="EF91" s="9" t="str">
        <f t="shared" si="249"/>
        <v>⚠</v>
      </c>
      <c r="EG91" s="252"/>
      <c r="EH91" s="252"/>
      <c r="EI91" s="33"/>
      <c r="EJ91" s="33"/>
      <c r="EK91" s="33"/>
      <c r="EL91" s="33"/>
      <c r="EM91" s="14"/>
      <c r="EN91" s="14"/>
      <c r="EO91" s="35"/>
      <c r="EP91" s="11" t="str">
        <f t="shared" si="250"/>
        <v>⚠</v>
      </c>
      <c r="EQ91" s="254"/>
      <c r="ER91" s="254"/>
      <c r="ES91" s="12" t="s">
        <v>98</v>
      </c>
      <c r="ET91" s="199">
        <v>48</v>
      </c>
      <c r="EU91" s="9" t="str">
        <f t="shared" si="251"/>
        <v>⚠</v>
      </c>
      <c r="EV91" s="259"/>
      <c r="EW91" s="259"/>
      <c r="EX91" s="166" t="s">
        <v>98</v>
      </c>
      <c r="EY91" s="9" t="str">
        <f t="shared" si="252"/>
        <v>⚠</v>
      </c>
      <c r="EZ91" s="254"/>
      <c r="FA91" s="254"/>
      <c r="FB91" s="23"/>
      <c r="FC91" s="260"/>
      <c r="FD91" s="260"/>
      <c r="FE91" s="29"/>
      <c r="FF91" s="29"/>
      <c r="FG91" s="29"/>
      <c r="FH91" s="29"/>
      <c r="FI91" s="200" t="s">
        <v>100</v>
      </c>
      <c r="FJ91" s="9" t="str">
        <f t="shared" si="253"/>
        <v>⚠</v>
      </c>
      <c r="FK91" s="259"/>
      <c r="FL91" s="259"/>
      <c r="FM91" s="12" t="s">
        <v>98</v>
      </c>
      <c r="FN91" s="26" t="s">
        <v>98</v>
      </c>
      <c r="FO91" s="28" t="s">
        <v>98</v>
      </c>
      <c r="FP91" s="339" t="s">
        <v>98</v>
      </c>
      <c r="FQ91" s="339" t="s">
        <v>98</v>
      </c>
      <c r="FR91" s="9" t="str">
        <f t="shared" si="254"/>
        <v>⚠</v>
      </c>
      <c r="FS91" s="238" t="str" cm="1">
        <f t="array" ref="FS91">IF(OR($I91="",$N91="")," ",_xlfn.IFS($DW91=""," ",$DV91=""," ",FV91=""," ",FV91=" "," ",AND($DW91&lt;&gt;"",$DW91&lt;&gt;" ",$DV91&lt;&gt;"",$DV91&lt;&gt;" ",FV91&lt;&gt;"",FV91&lt;&gt;" "),IF($DW91=$DV91,FV91,FV91/VLOOKUP(_xlfn.CONCAT($DW91,"/",$DV91),Currencies!$C$73:$D$955,2,FALSE))))</f>
        <v xml:space="preserve"> </v>
      </c>
      <c r="FT91" s="238"/>
      <c r="FU91" s="238"/>
      <c r="FV91" s="8" t="s">
        <v>98</v>
      </c>
      <c r="FW91" s="25" t="s">
        <v>2549</v>
      </c>
      <c r="FX91" s="9" t="str">
        <f t="shared" si="255"/>
        <v>⚠</v>
      </c>
      <c r="FY91" s="259"/>
      <c r="FZ91" s="259"/>
      <c r="GA91" s="12" t="s">
        <v>98</v>
      </c>
      <c r="GB91" s="26" t="s">
        <v>98</v>
      </c>
      <c r="GC91" s="28" t="s">
        <v>98</v>
      </c>
      <c r="GD91" s="339">
        <v>11</v>
      </c>
      <c r="GE91" s="339">
        <v>3</v>
      </c>
      <c r="GF91" s="9" t="str">
        <f t="shared" si="256"/>
        <v>⚠</v>
      </c>
      <c r="GG91" s="238" t="str" cm="1">
        <f t="array" ref="GG91">IF(OR($I91="",$N91="")," ",_xlfn.IFS($DW91=""," ",$DV91=""," ",GJ91=""," ",GJ91=" "," ",AND($DW91&lt;&gt;"",$DW91&lt;&gt;" ",$DV91&lt;&gt;"",$DV91&lt;&gt;" ",GJ91&lt;&gt;"",GJ91&lt;&gt;" "),IF($DW91=$DV91,GJ91,GJ91/VLOOKUP(_xlfn.CONCAT($DW91,"/",$DV91),Currencies!$C$73:$D$955,2,FALSE))))</f>
        <v xml:space="preserve"> </v>
      </c>
      <c r="GH91" s="238"/>
      <c r="GI91" s="238"/>
      <c r="GJ91" s="8" t="s">
        <v>98</v>
      </c>
      <c r="GK91" s="25" t="s">
        <v>2549</v>
      </c>
      <c r="GL91" s="11" t="str">
        <f t="shared" si="257"/>
        <v>⚠</v>
      </c>
      <c r="GM91" s="238" t="str" cm="1">
        <f t="array" ref="GM91">IF(OR($I91="",$N91="")," ",_xlfn.IFS($DW91=""," ",$DV91=""," ",GP91=""," ",GP91=" "," ",AND($DW91&lt;&gt;"",$DW91&lt;&gt;" ",$DV91&lt;&gt;"",$DV91&lt;&gt;" ",GP91&lt;&gt;"",GP91&lt;&gt;" "),IF($DW91=$DV91,GP91,GP91/VLOOKUP(_xlfn.CONCAT($DW91,"/",$DV91),Currencies!$C$73:$D$955,2,FALSE))))</f>
        <v xml:space="preserve"> </v>
      </c>
      <c r="GN91" s="238"/>
      <c r="GO91" s="238"/>
      <c r="GP91" s="8" t="s">
        <v>98</v>
      </c>
      <c r="GQ91" s="25" t="str">
        <f>IFERROR(IF(OR($I91="",$N91=""),"",'Units of measurement'!$A$2),"")</f>
        <v>/container</v>
      </c>
      <c r="GR91" s="253"/>
      <c r="GS91" s="253"/>
      <c r="GT91" s="31" t="s">
        <v>98</v>
      </c>
      <c r="GU91" s="261"/>
      <c r="GV91" s="261"/>
      <c r="GW91" s="32" t="s">
        <v>98</v>
      </c>
      <c r="GX91" s="11" t="str">
        <f t="shared" si="258"/>
        <v>⚠</v>
      </c>
      <c r="GY91" s="238" t="str" cm="1">
        <f t="array" ref="GY91">IF(OR($I91="",$N91="")," ",_xlfn.IFS($DW91=""," ",$DV91=""," ",HE91=""," ",HE91=" "," ",AND($DW91&lt;&gt;"",$DW91&lt;&gt;" ",$DV91&lt;&gt;"",$DV91&lt;&gt;" ",HE91&lt;&gt;"",HE91&lt;&gt;" "),IF($DW91=$DV91,HE91,HE91/VLOOKUP(_xlfn.CONCAT($DW91,"/",$DV91),Currencies!$C$73:$D$955,2,FALSE))))</f>
        <v xml:space="preserve"> </v>
      </c>
      <c r="GZ91" s="262"/>
      <c r="HA91" s="262"/>
      <c r="HB91" s="15"/>
      <c r="HC91" s="15"/>
      <c r="HD91" s="15"/>
      <c r="HE91" s="8" t="s">
        <v>98</v>
      </c>
      <c r="HF91" s="255"/>
      <c r="HG91" s="255"/>
      <c r="HH91" s="25" t="str">
        <f>IFERROR(IF(OR($I91="",$N91=""),"",'Units of measurement'!$A$2),"")</f>
        <v>/container</v>
      </c>
      <c r="HI91" s="253"/>
      <c r="HJ91" s="253"/>
      <c r="HK91" s="31" t="str">
        <f t="shared" si="259"/>
        <v xml:space="preserve"> </v>
      </c>
      <c r="HL91" s="261"/>
      <c r="HM91" s="261"/>
      <c r="HN91" s="32" t="str">
        <f t="shared" si="260"/>
        <v xml:space="preserve"> </v>
      </c>
      <c r="HO91" s="11" t="str">
        <f t="shared" si="261"/>
        <v>⚠</v>
      </c>
      <c r="HP91" s="238" t="str" cm="1">
        <f t="array" ref="HP91">IF(OR($I91="",$N91="")," ",_xlfn.IFS($DW91=""," ",$DV91=""," ",HV91=""," ",HV91=" "," ",AND($DW91&lt;&gt;"",$DW91&lt;&gt;" ",$DV91&lt;&gt;"",$DV91&lt;&gt;" ",HV91&lt;&gt;"",HV91&lt;&gt;" "),IF($DW91=$DV91,HV91,HV91/VLOOKUP(_xlfn.CONCAT($DW91,"/",$DV91),Currencies!$C$73:$D$955,2,FALSE))))</f>
        <v xml:space="preserve"> </v>
      </c>
      <c r="HQ91" s="262"/>
      <c r="HR91" s="262"/>
      <c r="HS91" s="15"/>
      <c r="HT91" s="15"/>
      <c r="HU91" s="15"/>
      <c r="HV91" s="8" t="s">
        <v>98</v>
      </c>
      <c r="HW91" s="255"/>
      <c r="HX91" s="255"/>
      <c r="HY91" s="25" t="str">
        <f>IFERROR(IF(OR($I91="",$N91=""),"",'Units of measurement'!$A$2),"")</f>
        <v>/container</v>
      </c>
      <c r="HZ91" s="253"/>
      <c r="IA91" s="253"/>
      <c r="IB91" s="31" t="str">
        <f t="shared" si="262"/>
        <v xml:space="preserve"> </v>
      </c>
      <c r="IC91" s="261"/>
      <c r="ID91" s="261"/>
      <c r="IE91" s="32" t="str">
        <f t="shared" si="263"/>
        <v xml:space="preserve"> </v>
      </c>
      <c r="IF91" s="9" t="str">
        <f t="shared" si="264"/>
        <v/>
      </c>
      <c r="IG91" s="252"/>
      <c r="IH91" s="252"/>
      <c r="II91" s="8" t="s">
        <v>98</v>
      </c>
      <c r="IJ91" s="256"/>
      <c r="IK91" s="256"/>
      <c r="IL91" s="164"/>
      <c r="IM91" s="257"/>
      <c r="IN91" s="257"/>
      <c r="IO91" s="17"/>
      <c r="IP91" s="9" t="str">
        <f t="shared" si="265"/>
        <v/>
      </c>
      <c r="IQ91" s="252"/>
      <c r="IR91" s="252"/>
      <c r="IS91" s="8" t="s">
        <v>98</v>
      </c>
      <c r="IT91" s="256"/>
      <c r="IU91" s="256"/>
      <c r="IV91" s="164"/>
      <c r="IW91" s="257"/>
      <c r="IX91" s="257"/>
      <c r="IY91" s="19"/>
      <c r="IZ91" s="201" t="s">
        <v>345</v>
      </c>
      <c r="JA91" s="239" t="s">
        <v>99</v>
      </c>
      <c r="JB91" s="9" t="str">
        <f t="shared" si="266"/>
        <v>⚠</v>
      </c>
      <c r="JC91" s="238" t="str" cm="1">
        <f t="array" ref="JC91">IF(OR($I91="",$N91="")," ",_xlfn.IFS($JA91=""," ",$IZ91=""," ",JF91=""," ",JF91=" "," ",AND($JA91&lt;&gt;"",$JA91&lt;&gt;" ",$IZ91&lt;&gt;"",$IZ91&lt;&gt;" ",JF91&lt;&gt;"",JF91&lt;&gt;" "),IF($JA91=$IZ91,JF91,JF91/VLOOKUP(_xlfn.CONCAT($JA91,"/",$IZ91),Currencies!$C$73:$D$955,2,FALSE))))</f>
        <v xml:space="preserve"> </v>
      </c>
      <c r="JD91" s="238"/>
      <c r="JE91" s="238"/>
      <c r="JF91" s="8" t="s">
        <v>98</v>
      </c>
      <c r="JG91" s="25" t="str">
        <f>IFERROR(IF(OR($I91="",$N91=""),"",'Units of measurement'!$A$2),"")</f>
        <v>/container</v>
      </c>
      <c r="JH91" s="9" t="s">
        <v>2517</v>
      </c>
      <c r="JI91" s="238" t="str" cm="1">
        <f t="array" ref="JI91">IF(OR($I91="",$N91="")," ",_xlfn.IFS($JA91=""," ",$IZ91=""," ",JL91=""," ",JL91=" "," ",AND($JA91&lt;&gt;"",$JA91&lt;&gt;" ",$IZ91&lt;&gt;"",$IZ91&lt;&gt;" ",JL91&lt;&gt;"",JL91&lt;&gt;" "),IF($JA91=$IZ91,JL91,JL91/VLOOKUP(_xlfn.CONCAT($JA91,"/",$IZ91),Currencies!$C$73:$D$955,2,FALSE))))</f>
        <v xml:space="preserve"> </v>
      </c>
      <c r="JJ91" s="238"/>
      <c r="JK91" s="238"/>
      <c r="JL91" s="372" t="s">
        <v>98</v>
      </c>
      <c r="JM91" s="25" t="str">
        <f>IFERROR(IF(OR($I91="",$N91=""),"",'Units of measurement'!$A$2),"")</f>
        <v>/container</v>
      </c>
      <c r="JN91" s="9" t="s">
        <v>2517</v>
      </c>
      <c r="JO91" s="238" t="str" cm="1">
        <f t="array" ref="JO91">IF(OR($I91="",$N91="")," ",_xlfn.IFS($JA91=""," ",$IZ91=""," ",JR91=""," ",JR91=" "," ",AND($JA91&lt;&gt;"",$JA91&lt;&gt;" ",$IZ91&lt;&gt;"",$IZ91&lt;&gt;" ",JR91&lt;&gt;"",JR91&lt;&gt;" "),IF($JA91=$IZ91,JR91,JR91/VLOOKUP(_xlfn.CONCAT($JA91,"/",$IZ91),Currencies!$C$73:$D$955,2,FALSE))))</f>
        <v xml:space="preserve"> </v>
      </c>
      <c r="JP91" s="238"/>
      <c r="JQ91" s="238"/>
      <c r="JR91" s="372" t="s">
        <v>98</v>
      </c>
      <c r="JS91" s="25" t="str">
        <f>IFERROR(IF(OR($I91="",$N91=""),"",'Units of measurement'!$A$2),"")</f>
        <v>/container</v>
      </c>
      <c r="JT91" s="9" t="s">
        <v>2517</v>
      </c>
      <c r="JU91" s="238" t="str" cm="1">
        <f t="array" ref="JU91">IF(OR($I91="",$N91="")," ",_xlfn.IFS($JA91=""," ",$IZ91=""," ",JX91=""," ",JX91=" "," ",AND($JA91&lt;&gt;"",$JA91&lt;&gt;" ",$IZ91&lt;&gt;"",$IZ91&lt;&gt;" ",JX91&lt;&gt;"",JX91&lt;&gt;" "),IF($JA91=$IZ91,JX91,JX91/VLOOKUP(_xlfn.CONCAT($JA91,"/",$IZ91),Currencies!$C$73:$D$955,2,FALSE))))</f>
        <v xml:space="preserve"> </v>
      </c>
      <c r="JV91" s="238"/>
      <c r="JW91" s="238"/>
      <c r="JX91" s="372" t="s">
        <v>98</v>
      </c>
      <c r="JY91" s="25" t="str">
        <f>IFERROR(IF(OR($I91="",$N91=""),"",'Units of measurement'!$A$2),"")</f>
        <v>/container</v>
      </c>
      <c r="JZ91" s="9" t="s">
        <v>2517</v>
      </c>
      <c r="KA91" s="238" t="str" cm="1">
        <f t="array" ref="KA91">IF(OR($I91="",$N91="")," ",_xlfn.IFS($JA91=""," ",$IZ91=""," ",KD91=""," ",KD91=" "," ",AND($JA91&lt;&gt;"",$JA91&lt;&gt;" ",$IZ91&lt;&gt;"",$IZ91&lt;&gt;" ",KD91&lt;&gt;"",KD91&lt;&gt;" "),IF($JA91=$IZ91,KD91,KD91/VLOOKUP(_xlfn.CONCAT($JA91,"/",$IZ91),Currencies!$C$73:$D$955,2,FALSE))))</f>
        <v xml:space="preserve"> </v>
      </c>
      <c r="KB91" s="238"/>
      <c r="KC91" s="238"/>
      <c r="KD91" s="372" t="s">
        <v>98</v>
      </c>
      <c r="KE91" s="25" t="str">
        <f>IFERROR(IF(OR($I91="",$N91=""),"",'Units of measurement'!$A$2),"")</f>
        <v>/container</v>
      </c>
      <c r="KF91" s="11" t="s">
        <v>2517</v>
      </c>
      <c r="KG91" s="254"/>
      <c r="KH91" s="254"/>
      <c r="KI91" s="378" t="s">
        <v>98</v>
      </c>
      <c r="KJ91" s="9" t="str">
        <f t="shared" si="267"/>
        <v/>
      </c>
      <c r="KK91" s="252"/>
      <c r="KL91" s="252"/>
      <c r="KM91" s="8" t="s">
        <v>98</v>
      </c>
      <c r="KN91" s="256"/>
      <c r="KO91" s="256"/>
      <c r="KP91" s="164"/>
      <c r="KQ91" s="257"/>
      <c r="KR91" s="257"/>
      <c r="KS91" s="17"/>
      <c r="KT91" s="9" t="str">
        <f t="shared" si="268"/>
        <v/>
      </c>
      <c r="KU91" s="252"/>
      <c r="KV91" s="252"/>
      <c r="KW91" s="8" t="s">
        <v>98</v>
      </c>
      <c r="KX91" s="256"/>
      <c r="KY91" s="256"/>
      <c r="KZ91" s="164"/>
      <c r="LA91" s="257"/>
      <c r="LB91" s="257"/>
      <c r="LC91" s="19"/>
      <c r="LD91" s="201" t="s">
        <v>345</v>
      </c>
      <c r="LE91" s="239" t="s">
        <v>99</v>
      </c>
      <c r="LF91" s="9" t="s">
        <v>2517</v>
      </c>
      <c r="LG91" s="238" t="str" cm="1">
        <f t="array" ref="LG91">IF(OR($I91="",$N91="")," ",_xlfn.IFS($AH91=""," ",$AG91=""," ",LL91=""," ",LL91=" "," ",AND($AH91&lt;&gt;"",$AH91&lt;&gt;" ",$AG91&lt;&gt;"",$AG91&lt;&gt;" ",LL91&lt;&gt;"",LL91&lt;&gt;" "),IF($AH91=$AG91,SUM(LL91,IF(OR(LK91="",LK91=" ",LJ91="Included"),0,LK91)),SUM(LL91,IF(OR(LK91="",LK91=" ",LJ91="Included"),0,LK91))/VLOOKUP(_xlfn.CONCAT($AH91,"/",$AG91),Currencies!$C$73:$D$955,2,FALSE))))</f>
        <v xml:space="preserve"> </v>
      </c>
      <c r="LH91" s="238"/>
      <c r="LI91" s="262"/>
      <c r="LJ91" s="379"/>
      <c r="LK91" s="333" t="s">
        <v>98</v>
      </c>
      <c r="LL91" s="380" t="s">
        <v>98</v>
      </c>
      <c r="LM91" s="25" t="str">
        <f>IFERROR(IF(OR($I91="",$N91=""),"",'Units of measurement'!$A$2),"")</f>
        <v>/container</v>
      </c>
      <c r="LN91" s="253"/>
      <c r="LO91" s="253"/>
      <c r="LP91" s="376"/>
      <c r="LQ91" s="170"/>
      <c r="LR91" s="170"/>
      <c r="LS91" s="381" t="s">
        <v>98</v>
      </c>
    </row>
    <row r="92" spans="1:331" ht="15" hidden="1" customHeight="1" x14ac:dyDescent="0.2">
      <c r="A92" s="46">
        <v>705</v>
      </c>
      <c r="B92" s="250">
        <f>ROW()</f>
        <v>92</v>
      </c>
      <c r="C92" s="41" t="s">
        <v>2547</v>
      </c>
      <c r="D92" s="47" t="s">
        <v>2524</v>
      </c>
      <c r="E92" s="41" t="s">
        <v>2531</v>
      </c>
      <c r="F92" s="55" t="s">
        <v>2284</v>
      </c>
      <c r="G92" s="42" t="s">
        <v>2508</v>
      </c>
      <c r="H92" s="43" t="s">
        <v>2514</v>
      </c>
      <c r="I92" s="353" t="s">
        <v>1261</v>
      </c>
      <c r="J92" s="357"/>
      <c r="K92" s="47" t="s">
        <v>2306</v>
      </c>
      <c r="L92" s="48" t="s">
        <v>2334</v>
      </c>
      <c r="M92" s="49" t="s">
        <v>2515</v>
      </c>
      <c r="N92" s="356" t="s">
        <v>343</v>
      </c>
      <c r="O92" s="50" t="s">
        <v>2489</v>
      </c>
      <c r="P92" s="47" t="s">
        <v>2387</v>
      </c>
      <c r="Q92" s="48" t="s">
        <v>2435</v>
      </c>
      <c r="R92" s="51" t="s">
        <v>2206</v>
      </c>
      <c r="S92" s="52">
        <v>2</v>
      </c>
      <c r="T92" s="53">
        <f>IFERROR(IF(OR(R92="",S92=""),"",('FCL (No min.)'!S92*VLOOKUP('FCL (No min.)'!R92,containertype_table[#All],2,FALSE))),"")</f>
        <v>4</v>
      </c>
      <c r="U92" s="56">
        <v>22000</v>
      </c>
      <c r="V92" s="55" t="s">
        <v>2497</v>
      </c>
      <c r="W92" s="248" t="s">
        <v>104</v>
      </c>
      <c r="X92" s="337" t="s">
        <v>104</v>
      </c>
      <c r="Y92" s="248"/>
      <c r="Z92" s="248"/>
      <c r="AA92" s="248"/>
      <c r="AB92" s="248"/>
      <c r="AC92" s="248"/>
      <c r="AD92" s="248"/>
      <c r="AE92" s="248"/>
      <c r="AF92" s="248"/>
      <c r="AG92" s="201" t="s">
        <v>109</v>
      </c>
      <c r="AH92" s="239" t="s">
        <v>99</v>
      </c>
      <c r="AI92" s="9" t="str">
        <f t="shared" si="234"/>
        <v>⚠</v>
      </c>
      <c r="AJ92" s="238" t="str" cm="1">
        <f t="array" ref="AJ92">IF(OR($I92="",$N92="")," ",_xlfn.IFS($AH92=""," ",$AG92=""," ",AO92=""," ",AO92=" "," ",AND($AH92&lt;&gt;"",$AH92&lt;&gt;" ",$AG92&lt;&gt;"",$AG92&lt;&gt;" ",AO92&lt;&gt;"",AO92&lt;&gt;" "),IF($AH92=$AG92,SUM(AO92,IF(OR(AN92="",AN92=" ",AM92="Included"),0,AN92)),VLOOKUP(_xlfn.CONCAT($AG92,"/",$AH92),Currencies!$C$73:$D$955,2,FALSE)*SUM(AO92,IF(OR(AN92="",AN92=" ",AM92="Included"),0,AN92)))))</f>
        <v xml:space="preserve"> </v>
      </c>
      <c r="AK92" s="238"/>
      <c r="AL92" s="262"/>
      <c r="AM92" s="331"/>
      <c r="AN92" s="333" t="s">
        <v>98</v>
      </c>
      <c r="AO92" s="332" t="s">
        <v>98</v>
      </c>
      <c r="AP92" s="25" t="str">
        <f>IFERROR(IF(OR($I92="",$N92=""),"",'Units of measurement'!$A$2),"")</f>
        <v>/container</v>
      </c>
      <c r="AQ92" s="253"/>
      <c r="AR92" s="253"/>
      <c r="AS92" s="17"/>
      <c r="AT92" s="170"/>
      <c r="AU92" s="170"/>
      <c r="AV92" s="170" t="s">
        <v>98</v>
      </c>
      <c r="AW92" s="201" t="s">
        <v>109</v>
      </c>
      <c r="AX92" s="239" t="s">
        <v>99</v>
      </c>
      <c r="AY92" s="9" t="str">
        <f t="shared" si="235"/>
        <v>⚠</v>
      </c>
      <c r="AZ92" s="238" t="str" cm="1">
        <f t="array" ref="AZ92">IF(OR($I92="",$N92="")," ",_xlfn.IFS($AX92=""," ",$AW92=""," ",BC92=""," ",BC92=" "," ",AND($AX92&lt;&gt;"",$AX92&lt;&gt;" ",$AW92&lt;&gt;"",$AW92&lt;&gt;" ",BC92&lt;&gt;"",BC92&lt;&gt;" "),IF($AX92=$AW92,BC92,BC92/VLOOKUP(_xlfn.CONCAT($AX92,"/",$AW92),Currencies!$C$73:$D$955,2,FALSE))))</f>
        <v xml:space="preserve"> </v>
      </c>
      <c r="BA92" s="238"/>
      <c r="BB92" s="238"/>
      <c r="BC92" s="8" t="s">
        <v>98</v>
      </c>
      <c r="BD92" s="25" t="str">
        <f>IFERROR(IF(OR($I92="",$N92=""),"",'Units of measurement'!$A$2),"")</f>
        <v>/container</v>
      </c>
      <c r="BE92" s="9" t="str">
        <f t="shared" si="236"/>
        <v>⚠</v>
      </c>
      <c r="BF92" s="238" t="str" cm="1">
        <f t="array" ref="BF92">IF(OR($I92="",$N92="")," ",_xlfn.IFS($AX92=""," ",$AW92=""," ",BI92=""," ",BI92=" "," ",AND($AX92&lt;&gt;"",$AX92&lt;&gt;" ",$AW92&lt;&gt;"",$AW92&lt;&gt;" ",BI92&lt;&gt;"",BI92&lt;&gt;" "),IF($AX92=$AW92,BI92,BI92/VLOOKUP(_xlfn.CONCAT($AX92,"/",$AW92),Currencies!$C$73:$D$955,2,FALSE))))</f>
        <v xml:space="preserve"> </v>
      </c>
      <c r="BG92" s="238"/>
      <c r="BH92" s="238"/>
      <c r="BI92" s="8" t="s">
        <v>98</v>
      </c>
      <c r="BJ92" s="25" t="str">
        <f>IFERROR(IF(OR($I92="",$N92=""),"",'Units of measurement'!$A$2),"")</f>
        <v>/container</v>
      </c>
      <c r="BK92" s="9" t="str">
        <f t="shared" si="237"/>
        <v>⚠</v>
      </c>
      <c r="BL92" s="238" t="str" cm="1">
        <f t="array" ref="BL92">IF(OR($I92="",$N92="")," ",_xlfn.IFS($AX92=""," ",$AW92=""," ",BO92=""," ",BO92=" "," ",AND($AX92&lt;&gt;"",$AX92&lt;&gt;" ",$AW92&lt;&gt;"",$AW92&lt;&gt;" ",BO92&lt;&gt;"",BO92&lt;&gt;" "),IF($AX92=$AW92,BO92,BO92/VLOOKUP(_xlfn.CONCAT($AX92,"/",$AW92),Currencies!$C$73:$D$955,2,FALSE))))</f>
        <v xml:space="preserve"> </v>
      </c>
      <c r="BM92" s="238"/>
      <c r="BN92" s="238"/>
      <c r="BO92" s="8" t="s">
        <v>98</v>
      </c>
      <c r="BP92" s="25" t="str">
        <f>IFERROR(IF(OR($I92="",$N92=""),"",'Units of measurement'!$A$2),"")</f>
        <v>/container</v>
      </c>
      <c r="BQ92" s="9" t="str">
        <f t="shared" si="238"/>
        <v>⚠</v>
      </c>
      <c r="BR92" s="238" t="str" cm="1">
        <f t="array" ref="BR92">IF(OR($I92="",$N92="")," ",_xlfn.IFS($AX92=""," ",$AW92=""," ",BU92=""," ",BU92=" "," ",AND($AX92&lt;&gt;"",$AX92&lt;&gt;" ",$AW92&lt;&gt;"",$AW92&lt;&gt;" ",BU92&lt;&gt;"",BU92&lt;&gt;" "),IF($AX92=$AW92,BU92,BU92/VLOOKUP(_xlfn.CONCAT($AX92,"/",$AW92),Currencies!$C$73:$D$955,2,FALSE))))</f>
        <v xml:space="preserve"> </v>
      </c>
      <c r="BS92" s="238"/>
      <c r="BT92" s="238"/>
      <c r="BU92" s="8" t="s">
        <v>98</v>
      </c>
      <c r="BV92" s="25" t="str">
        <f>IFERROR(IF(OR($I92="",$N92=""),"",'Units of measurement'!$A$2),"")</f>
        <v>/container</v>
      </c>
      <c r="BW92" s="9" t="str">
        <f t="shared" si="239"/>
        <v>⚠</v>
      </c>
      <c r="BX92" s="238" t="str" cm="1">
        <f t="array" ref="BX92">IF(OR($I92="",$N92="")," ",_xlfn.IFS($AX92=""," ",$AW92=""," ",CA92=""," ",CA92=" "," ",AND($AX92&lt;&gt;"",$AX92&lt;&gt;" ",$AW92&lt;&gt;"",$AW92&lt;&gt;" ",CA92&lt;&gt;"",CA92&lt;&gt;" "),IF($AX92=$AW92,CA92,CA92/VLOOKUP(_xlfn.CONCAT($AX92,"/",$AW92),Currencies!$C$73:$D$955,2,FALSE))))</f>
        <v xml:space="preserve"> </v>
      </c>
      <c r="BY92" s="238"/>
      <c r="BZ92" s="238"/>
      <c r="CA92" s="8" t="s">
        <v>98</v>
      </c>
      <c r="CB92" s="25" t="str">
        <f>IFERROR(IF(OR($I92="",$N92=""),"",'Units of measurement'!$A$2),"")</f>
        <v>/container</v>
      </c>
      <c r="CC92" s="9" t="str">
        <f t="shared" si="240"/>
        <v>⚠</v>
      </c>
      <c r="CD92" s="238" t="str" cm="1">
        <f t="array" ref="CD92">IF(OR($I92="",$N92="")," ",_xlfn.IFS($AX92=""," ",$AW92=""," ",CG92=""," ",CG92=" "," ",AND($AX92&lt;&gt;"",$AX92&lt;&gt;" ",$AW92&lt;&gt;"",$AW92&lt;&gt;" ",CG92&lt;&gt;"",CG92&lt;&gt;" "),IF($AX92=$AW92,CG92,CG92/VLOOKUP(_xlfn.CONCAT($AX92,"/",$AW92),Currencies!$C$73:$D$955,2,FALSE))))</f>
        <v xml:space="preserve"> </v>
      </c>
      <c r="CE92" s="238"/>
      <c r="CF92" s="238"/>
      <c r="CG92" s="8" t="s">
        <v>98</v>
      </c>
      <c r="CH92" s="25" t="str">
        <f>IFERROR(IF(OR($I92="",$N92=""),"",'Units of measurement'!$A$2),"")</f>
        <v>/container</v>
      </c>
      <c r="CI92" s="9" t="str">
        <f t="shared" si="241"/>
        <v>⚠</v>
      </c>
      <c r="CJ92" s="238" t="str" cm="1">
        <f t="array" ref="CJ92">IF(OR($I92="",$N92="")," ",_xlfn.IFS($AX92=""," ",$AW92=""," ",CM92=""," ",CM92=" "," ",AND($AX92&lt;&gt;"",$AX92&lt;&gt;" ",$AW92&lt;&gt;"",$AW92&lt;&gt;" ",CM92&lt;&gt;"",CM92&lt;&gt;" "),IF($AX92=$AW92,CM92,CM92/VLOOKUP(_xlfn.CONCAT($AX92,"/",$AW92),Currencies!$C$73:$D$955,2,FALSE))))</f>
        <v xml:space="preserve"> </v>
      </c>
      <c r="CK92" s="238"/>
      <c r="CL92" s="238"/>
      <c r="CM92" s="8" t="s">
        <v>98</v>
      </c>
      <c r="CN92" s="25" t="str">
        <f>IFERROR(IF(OR($I92="",$N92=""),"",'Units of measurement'!$A$2),"")</f>
        <v>/container</v>
      </c>
      <c r="CO92" s="253"/>
      <c r="CP92" s="253"/>
      <c r="CQ92" s="194"/>
      <c r="CR92" s="9" t="str">
        <f t="shared" si="242"/>
        <v>⚠</v>
      </c>
      <c r="CS92" s="238" t="str" cm="1">
        <f t="array" ref="CS92">IF(OR($I92="",$N92="")," ",_xlfn.IFS($AX92=""," ",$AW92=""," ",CV92=""," ",CV92=" "," ",AND($AX92&lt;&gt;"",$AX92&lt;&gt;" ",$AW92&lt;&gt;"",$AW92&lt;&gt;" ",CV92&lt;&gt;"",CV92&lt;&gt;" "),IF($AX92=$AW92,CV92,CV92/VLOOKUP(_xlfn.CONCAT($AX92,"/",$AW92),Currencies!$C$73:$D$955,2,FALSE))))</f>
        <v xml:space="preserve"> </v>
      </c>
      <c r="CT92" s="238"/>
      <c r="CU92" s="238"/>
      <c r="CV92" s="8" t="s">
        <v>98</v>
      </c>
      <c r="CW92" s="25" t="str">
        <f>IFERROR(IF(OR($I92="",$N92=""),"",'Units of measurement'!$A$2),"")</f>
        <v>/container</v>
      </c>
      <c r="CX92" s="11" t="str">
        <f t="shared" si="243"/>
        <v>⚠</v>
      </c>
      <c r="CY92" s="254"/>
      <c r="CZ92" s="254"/>
      <c r="DA92" s="10" t="s">
        <v>98</v>
      </c>
      <c r="DB92" s="9" t="str">
        <f t="shared" si="244"/>
        <v/>
      </c>
      <c r="DC92" s="252"/>
      <c r="DD92" s="252"/>
      <c r="DE92" s="8" t="s">
        <v>98</v>
      </c>
      <c r="DF92" s="256"/>
      <c r="DG92" s="256"/>
      <c r="DH92" s="164"/>
      <c r="DI92" s="257"/>
      <c r="DJ92" s="257"/>
      <c r="DK92" s="17"/>
      <c r="DL92" s="9" t="str">
        <f t="shared" si="245"/>
        <v/>
      </c>
      <c r="DM92" s="252"/>
      <c r="DN92" s="252"/>
      <c r="DO92" s="8" t="s">
        <v>98</v>
      </c>
      <c r="DP92" s="256"/>
      <c r="DQ92" s="256"/>
      <c r="DR92" s="164"/>
      <c r="DS92" s="257"/>
      <c r="DT92" s="257"/>
      <c r="DU92" s="17"/>
      <c r="DV92" s="201" t="str">
        <f t="shared" si="246"/>
        <v>USD</v>
      </c>
      <c r="DW92" s="239" t="s">
        <v>99</v>
      </c>
      <c r="DX92" s="11" t="str">
        <f t="shared" si="247"/>
        <v>⚠</v>
      </c>
      <c r="DY92" s="254"/>
      <c r="DZ92" s="254"/>
      <c r="EA92" s="15"/>
      <c r="EB92" s="11" t="str">
        <f t="shared" si="248"/>
        <v>⚠</v>
      </c>
      <c r="EC92" s="254"/>
      <c r="ED92" s="254"/>
      <c r="EE92" s="16"/>
      <c r="EF92" s="9" t="str">
        <f t="shared" si="249"/>
        <v>⚠</v>
      </c>
      <c r="EG92" s="252"/>
      <c r="EH92" s="252"/>
      <c r="EI92" s="33"/>
      <c r="EJ92" s="33"/>
      <c r="EK92" s="33"/>
      <c r="EL92" s="33"/>
      <c r="EM92" s="14"/>
      <c r="EN92" s="14"/>
      <c r="EO92" s="35"/>
      <c r="EP92" s="11" t="str">
        <f t="shared" si="250"/>
        <v>⚠</v>
      </c>
      <c r="EQ92" s="254"/>
      <c r="ER92" s="254"/>
      <c r="ES92" s="12" t="s">
        <v>98</v>
      </c>
      <c r="ET92" s="199">
        <v>38</v>
      </c>
      <c r="EU92" s="9" t="str">
        <f t="shared" si="251"/>
        <v>⚠</v>
      </c>
      <c r="EV92" s="259"/>
      <c r="EW92" s="259"/>
      <c r="EX92" s="166" t="s">
        <v>98</v>
      </c>
      <c r="EY92" s="9" t="str">
        <f t="shared" si="252"/>
        <v>⚠</v>
      </c>
      <c r="EZ92" s="254"/>
      <c r="FA92" s="254"/>
      <c r="FB92" s="23"/>
      <c r="FC92" s="260"/>
      <c r="FD92" s="260"/>
      <c r="FE92" s="29"/>
      <c r="FF92" s="29"/>
      <c r="FG92" s="29"/>
      <c r="FH92" s="29"/>
      <c r="FI92" s="200" t="s">
        <v>100</v>
      </c>
      <c r="FJ92" s="9" t="str">
        <f t="shared" si="253"/>
        <v>⚠</v>
      </c>
      <c r="FK92" s="259"/>
      <c r="FL92" s="259"/>
      <c r="FM92" s="12" t="s">
        <v>98</v>
      </c>
      <c r="FN92" s="26" t="s">
        <v>98</v>
      </c>
      <c r="FO92" s="28" t="s">
        <v>98</v>
      </c>
      <c r="FP92" s="339" t="s">
        <v>98</v>
      </c>
      <c r="FQ92" s="339" t="s">
        <v>98</v>
      </c>
      <c r="FR92" s="9" t="str">
        <f t="shared" si="254"/>
        <v>⚠</v>
      </c>
      <c r="FS92" s="238" t="str" cm="1">
        <f t="array" ref="FS92">IF(OR($I92="",$N92="")," ",_xlfn.IFS($DW92=""," ",$DV92=""," ",FV92=""," ",FV92=" "," ",AND($DW92&lt;&gt;"",$DW92&lt;&gt;" ",$DV92&lt;&gt;"",$DV92&lt;&gt;" ",FV92&lt;&gt;"",FV92&lt;&gt;" "),IF($DW92=$DV92,FV92,FV92/VLOOKUP(_xlfn.CONCAT($DW92,"/",$DV92),Currencies!$C$73:$D$955,2,FALSE))))</f>
        <v xml:space="preserve"> </v>
      </c>
      <c r="FT92" s="238"/>
      <c r="FU92" s="238"/>
      <c r="FV92" s="8" t="s">
        <v>98</v>
      </c>
      <c r="FW92" s="25" t="s">
        <v>2549</v>
      </c>
      <c r="FX92" s="9" t="str">
        <f t="shared" si="255"/>
        <v>⚠</v>
      </c>
      <c r="FY92" s="259"/>
      <c r="FZ92" s="259"/>
      <c r="GA92" s="12" t="s">
        <v>98</v>
      </c>
      <c r="GB92" s="26" t="s">
        <v>98</v>
      </c>
      <c r="GC92" s="28" t="s">
        <v>98</v>
      </c>
      <c r="GD92" s="339">
        <v>11</v>
      </c>
      <c r="GE92" s="339">
        <v>3</v>
      </c>
      <c r="GF92" s="9" t="str">
        <f t="shared" si="256"/>
        <v>⚠</v>
      </c>
      <c r="GG92" s="238" t="str" cm="1">
        <f t="array" ref="GG92">IF(OR($I92="",$N92="")," ",_xlfn.IFS($DW92=""," ",$DV92=""," ",GJ92=""," ",GJ92=" "," ",AND($DW92&lt;&gt;"",$DW92&lt;&gt;" ",$DV92&lt;&gt;"",$DV92&lt;&gt;" ",GJ92&lt;&gt;"",GJ92&lt;&gt;" "),IF($DW92=$DV92,GJ92,GJ92/VLOOKUP(_xlfn.CONCAT($DW92,"/",$DV92),Currencies!$C$73:$D$955,2,FALSE))))</f>
        <v xml:space="preserve"> </v>
      </c>
      <c r="GH92" s="238"/>
      <c r="GI92" s="238"/>
      <c r="GJ92" s="8" t="s">
        <v>98</v>
      </c>
      <c r="GK92" s="25" t="s">
        <v>2549</v>
      </c>
      <c r="GL92" s="11" t="str">
        <f t="shared" si="257"/>
        <v>⚠</v>
      </c>
      <c r="GM92" s="238" t="str" cm="1">
        <f t="array" ref="GM92">IF(OR($I92="",$N92="")," ",_xlfn.IFS($DW92=""," ",$DV92=""," ",GP92=""," ",GP92=" "," ",AND($DW92&lt;&gt;"",$DW92&lt;&gt;" ",$DV92&lt;&gt;"",$DV92&lt;&gt;" ",GP92&lt;&gt;"",GP92&lt;&gt;" "),IF($DW92=$DV92,GP92,GP92/VLOOKUP(_xlfn.CONCAT($DW92,"/",$DV92),Currencies!$C$73:$D$955,2,FALSE))))</f>
        <v xml:space="preserve"> </v>
      </c>
      <c r="GN92" s="238"/>
      <c r="GO92" s="238"/>
      <c r="GP92" s="8" t="s">
        <v>98</v>
      </c>
      <c r="GQ92" s="25" t="str">
        <f>IFERROR(IF(OR($I92="",$N92=""),"",'Units of measurement'!$A$2),"")</f>
        <v>/container</v>
      </c>
      <c r="GR92" s="253"/>
      <c r="GS92" s="253"/>
      <c r="GT92" s="31" t="s">
        <v>98</v>
      </c>
      <c r="GU92" s="261"/>
      <c r="GV92" s="261"/>
      <c r="GW92" s="32" t="s">
        <v>98</v>
      </c>
      <c r="GX92" s="11" t="str">
        <f t="shared" si="258"/>
        <v>⚠</v>
      </c>
      <c r="GY92" s="238" t="str" cm="1">
        <f t="array" ref="GY92">IF(OR($I92="",$N92="")," ",_xlfn.IFS($DW92=""," ",$DV92=""," ",HE92=""," ",HE92=" "," ",AND($DW92&lt;&gt;"",$DW92&lt;&gt;" ",$DV92&lt;&gt;"",$DV92&lt;&gt;" ",HE92&lt;&gt;"",HE92&lt;&gt;" "),IF($DW92=$DV92,HE92,HE92/VLOOKUP(_xlfn.CONCAT($DW92,"/",$DV92),Currencies!$C$73:$D$955,2,FALSE))))</f>
        <v xml:space="preserve"> </v>
      </c>
      <c r="GZ92" s="262"/>
      <c r="HA92" s="262"/>
      <c r="HB92" s="15"/>
      <c r="HC92" s="15"/>
      <c r="HD92" s="15"/>
      <c r="HE92" s="8" t="s">
        <v>98</v>
      </c>
      <c r="HF92" s="255"/>
      <c r="HG92" s="255"/>
      <c r="HH92" s="25" t="str">
        <f>IFERROR(IF(OR($I92="",$N92=""),"",'Units of measurement'!$A$2),"")</f>
        <v>/container</v>
      </c>
      <c r="HI92" s="253"/>
      <c r="HJ92" s="253"/>
      <c r="HK92" s="31" t="str">
        <f t="shared" si="259"/>
        <v xml:space="preserve"> </v>
      </c>
      <c r="HL92" s="261"/>
      <c r="HM92" s="261"/>
      <c r="HN92" s="32" t="str">
        <f t="shared" si="260"/>
        <v xml:space="preserve"> </v>
      </c>
      <c r="HO92" s="11" t="str">
        <f t="shared" si="261"/>
        <v>⚠</v>
      </c>
      <c r="HP92" s="238" t="str" cm="1">
        <f t="array" ref="HP92">IF(OR($I92="",$N92="")," ",_xlfn.IFS($DW92=""," ",$DV92=""," ",HV92=""," ",HV92=" "," ",AND($DW92&lt;&gt;"",$DW92&lt;&gt;" ",$DV92&lt;&gt;"",$DV92&lt;&gt;" ",HV92&lt;&gt;"",HV92&lt;&gt;" "),IF($DW92=$DV92,HV92,HV92/VLOOKUP(_xlfn.CONCAT($DW92,"/",$DV92),Currencies!$C$73:$D$955,2,FALSE))))</f>
        <v xml:space="preserve"> </v>
      </c>
      <c r="HQ92" s="262"/>
      <c r="HR92" s="262"/>
      <c r="HS92" s="15"/>
      <c r="HT92" s="15"/>
      <c r="HU92" s="15"/>
      <c r="HV92" s="8" t="s">
        <v>98</v>
      </c>
      <c r="HW92" s="255"/>
      <c r="HX92" s="255"/>
      <c r="HY92" s="25" t="str">
        <f>IFERROR(IF(OR($I92="",$N92=""),"",'Units of measurement'!$A$2),"")</f>
        <v>/container</v>
      </c>
      <c r="HZ92" s="253"/>
      <c r="IA92" s="253"/>
      <c r="IB92" s="31" t="str">
        <f t="shared" si="262"/>
        <v xml:space="preserve"> </v>
      </c>
      <c r="IC92" s="261"/>
      <c r="ID92" s="261"/>
      <c r="IE92" s="32" t="str">
        <f t="shared" si="263"/>
        <v xml:space="preserve"> </v>
      </c>
      <c r="IF92" s="9" t="str">
        <f t="shared" si="264"/>
        <v/>
      </c>
      <c r="IG92" s="252"/>
      <c r="IH92" s="252"/>
      <c r="II92" s="8" t="s">
        <v>98</v>
      </c>
      <c r="IJ92" s="256"/>
      <c r="IK92" s="256"/>
      <c r="IL92" s="164"/>
      <c r="IM92" s="257"/>
      <c r="IN92" s="257"/>
      <c r="IO92" s="17"/>
      <c r="IP92" s="9" t="str">
        <f t="shared" si="265"/>
        <v/>
      </c>
      <c r="IQ92" s="252"/>
      <c r="IR92" s="252"/>
      <c r="IS92" s="8" t="s">
        <v>98</v>
      </c>
      <c r="IT92" s="256"/>
      <c r="IU92" s="256"/>
      <c r="IV92" s="164"/>
      <c r="IW92" s="257"/>
      <c r="IX92" s="257"/>
      <c r="IY92" s="19"/>
      <c r="IZ92" s="201" t="s">
        <v>345</v>
      </c>
      <c r="JA92" s="239" t="s">
        <v>99</v>
      </c>
      <c r="JB92" s="9" t="str">
        <f t="shared" si="266"/>
        <v>⚠</v>
      </c>
      <c r="JC92" s="238" t="str" cm="1">
        <f t="array" ref="JC92">IF(OR($I92="",$N92="")," ",_xlfn.IFS($JA92=""," ",$IZ92=""," ",JF92=""," ",JF92=" "," ",AND($JA92&lt;&gt;"",$JA92&lt;&gt;" ",$IZ92&lt;&gt;"",$IZ92&lt;&gt;" ",JF92&lt;&gt;"",JF92&lt;&gt;" "),IF($JA92=$IZ92,JF92,JF92/VLOOKUP(_xlfn.CONCAT($JA92,"/",$IZ92),Currencies!$C$73:$D$955,2,FALSE))))</f>
        <v xml:space="preserve"> </v>
      </c>
      <c r="JD92" s="238"/>
      <c r="JE92" s="238"/>
      <c r="JF92" s="8" t="s">
        <v>98</v>
      </c>
      <c r="JG92" s="25" t="str">
        <f>IFERROR(IF(OR($I92="",$N92=""),"",'Units of measurement'!$A$2),"")</f>
        <v>/container</v>
      </c>
      <c r="JH92" s="9" t="s">
        <v>2517</v>
      </c>
      <c r="JI92" s="238" t="str" cm="1">
        <f t="array" ref="JI92">IF(OR($I92="",$N92="")," ",_xlfn.IFS($JA92=""," ",$IZ92=""," ",JL92=""," ",JL92=" "," ",AND($JA92&lt;&gt;"",$JA92&lt;&gt;" ",$IZ92&lt;&gt;"",$IZ92&lt;&gt;" ",JL92&lt;&gt;"",JL92&lt;&gt;" "),IF($JA92=$IZ92,JL92,JL92/VLOOKUP(_xlfn.CONCAT($JA92,"/",$IZ92),Currencies!$C$73:$D$955,2,FALSE))))</f>
        <v xml:space="preserve"> </v>
      </c>
      <c r="JJ92" s="238"/>
      <c r="JK92" s="238"/>
      <c r="JL92" s="372" t="s">
        <v>98</v>
      </c>
      <c r="JM92" s="25" t="str">
        <f>IFERROR(IF(OR($I92="",$N92=""),"",'Units of measurement'!$A$2),"")</f>
        <v>/container</v>
      </c>
      <c r="JN92" s="9" t="s">
        <v>2517</v>
      </c>
      <c r="JO92" s="238" t="str" cm="1">
        <f t="array" ref="JO92">IF(OR($I92="",$N92="")," ",_xlfn.IFS($JA92=""," ",$IZ92=""," ",JR92=""," ",JR92=" "," ",AND($JA92&lt;&gt;"",$JA92&lt;&gt;" ",$IZ92&lt;&gt;"",$IZ92&lt;&gt;" ",JR92&lt;&gt;"",JR92&lt;&gt;" "),IF($JA92=$IZ92,JR92,JR92/VLOOKUP(_xlfn.CONCAT($JA92,"/",$IZ92),Currencies!$C$73:$D$955,2,FALSE))))</f>
        <v xml:space="preserve"> </v>
      </c>
      <c r="JP92" s="238"/>
      <c r="JQ92" s="238"/>
      <c r="JR92" s="372" t="s">
        <v>98</v>
      </c>
      <c r="JS92" s="25" t="str">
        <f>IFERROR(IF(OR($I92="",$N92=""),"",'Units of measurement'!$A$2),"")</f>
        <v>/container</v>
      </c>
      <c r="JT92" s="9" t="s">
        <v>2517</v>
      </c>
      <c r="JU92" s="238" t="str" cm="1">
        <f t="array" ref="JU92">IF(OR($I92="",$N92="")," ",_xlfn.IFS($JA92=""," ",$IZ92=""," ",JX92=""," ",JX92=" "," ",AND($JA92&lt;&gt;"",$JA92&lt;&gt;" ",$IZ92&lt;&gt;"",$IZ92&lt;&gt;" ",JX92&lt;&gt;"",JX92&lt;&gt;" "),IF($JA92=$IZ92,JX92,JX92/VLOOKUP(_xlfn.CONCAT($JA92,"/",$IZ92),Currencies!$C$73:$D$955,2,FALSE))))</f>
        <v xml:space="preserve"> </v>
      </c>
      <c r="JV92" s="238"/>
      <c r="JW92" s="238"/>
      <c r="JX92" s="372" t="s">
        <v>98</v>
      </c>
      <c r="JY92" s="25" t="str">
        <f>IFERROR(IF(OR($I92="",$N92=""),"",'Units of measurement'!$A$2),"")</f>
        <v>/container</v>
      </c>
      <c r="JZ92" s="9" t="s">
        <v>2517</v>
      </c>
      <c r="KA92" s="238" t="str" cm="1">
        <f t="array" ref="KA92">IF(OR($I92="",$N92="")," ",_xlfn.IFS($JA92=""," ",$IZ92=""," ",KD92=""," ",KD92=" "," ",AND($JA92&lt;&gt;"",$JA92&lt;&gt;" ",$IZ92&lt;&gt;"",$IZ92&lt;&gt;" ",KD92&lt;&gt;"",KD92&lt;&gt;" "),IF($JA92=$IZ92,KD92,KD92/VLOOKUP(_xlfn.CONCAT($JA92,"/",$IZ92),Currencies!$C$73:$D$955,2,FALSE))))</f>
        <v xml:space="preserve"> </v>
      </c>
      <c r="KB92" s="238"/>
      <c r="KC92" s="238"/>
      <c r="KD92" s="372" t="s">
        <v>98</v>
      </c>
      <c r="KE92" s="25" t="str">
        <f>IFERROR(IF(OR($I92="",$N92=""),"",'Units of measurement'!$A$2),"")</f>
        <v>/container</v>
      </c>
      <c r="KF92" s="11" t="s">
        <v>2517</v>
      </c>
      <c r="KG92" s="254"/>
      <c r="KH92" s="254"/>
      <c r="KI92" s="378" t="s">
        <v>98</v>
      </c>
      <c r="KJ92" s="9" t="str">
        <f t="shared" si="267"/>
        <v/>
      </c>
      <c r="KK92" s="252"/>
      <c r="KL92" s="252"/>
      <c r="KM92" s="8" t="s">
        <v>98</v>
      </c>
      <c r="KN92" s="256"/>
      <c r="KO92" s="256"/>
      <c r="KP92" s="164"/>
      <c r="KQ92" s="257"/>
      <c r="KR92" s="257"/>
      <c r="KS92" s="17"/>
      <c r="KT92" s="9" t="str">
        <f t="shared" si="268"/>
        <v/>
      </c>
      <c r="KU92" s="252"/>
      <c r="KV92" s="252"/>
      <c r="KW92" s="8" t="s">
        <v>98</v>
      </c>
      <c r="KX92" s="256"/>
      <c r="KY92" s="256"/>
      <c r="KZ92" s="164"/>
      <c r="LA92" s="257"/>
      <c r="LB92" s="257"/>
      <c r="LC92" s="19"/>
      <c r="LD92" s="201" t="s">
        <v>345</v>
      </c>
      <c r="LE92" s="239" t="s">
        <v>99</v>
      </c>
      <c r="LF92" s="9" t="s">
        <v>2517</v>
      </c>
      <c r="LG92" s="238" t="str" cm="1">
        <f t="array" ref="LG92">IF(OR($I92="",$N92="")," ",_xlfn.IFS($AH92=""," ",$AG92=""," ",LL92=""," ",LL92=" "," ",AND($AH92&lt;&gt;"",$AH92&lt;&gt;" ",$AG92&lt;&gt;"",$AG92&lt;&gt;" ",LL92&lt;&gt;"",LL92&lt;&gt;" "),IF($AH92=$AG92,SUM(LL92,IF(OR(LK92="",LK92=" ",LJ92="Included"),0,LK92)),SUM(LL92,IF(OR(LK92="",LK92=" ",LJ92="Included"),0,LK92))/VLOOKUP(_xlfn.CONCAT($AH92,"/",$AG92),Currencies!$C$73:$D$955,2,FALSE))))</f>
        <v xml:space="preserve"> </v>
      </c>
      <c r="LH92" s="238"/>
      <c r="LI92" s="262"/>
      <c r="LJ92" s="379"/>
      <c r="LK92" s="333" t="s">
        <v>98</v>
      </c>
      <c r="LL92" s="380" t="s">
        <v>98</v>
      </c>
      <c r="LM92" s="25" t="str">
        <f>IFERROR(IF(OR($I92="",$N92=""),"",'Units of measurement'!$A$2),"")</f>
        <v>/container</v>
      </c>
      <c r="LN92" s="253"/>
      <c r="LO92" s="253"/>
      <c r="LP92" s="376"/>
      <c r="LQ92" s="170"/>
      <c r="LR92" s="170"/>
      <c r="LS92" s="381" t="s">
        <v>98</v>
      </c>
    </row>
    <row r="93" spans="1:331" ht="15" hidden="1" customHeight="1" x14ac:dyDescent="0.2">
      <c r="A93" s="46">
        <v>681</v>
      </c>
      <c r="B93" s="250">
        <f>ROW()</f>
        <v>93</v>
      </c>
      <c r="C93" s="41" t="s">
        <v>2547</v>
      </c>
      <c r="D93" s="47" t="s">
        <v>2524</v>
      </c>
      <c r="E93" s="48" t="s">
        <v>2525</v>
      </c>
      <c r="F93" s="55" t="s">
        <v>2286</v>
      </c>
      <c r="G93" s="42" t="s">
        <v>2508</v>
      </c>
      <c r="H93" s="43" t="s">
        <v>2514</v>
      </c>
      <c r="I93" s="353" t="s">
        <v>1261</v>
      </c>
      <c r="J93" s="357"/>
      <c r="K93" s="47" t="s">
        <v>2306</v>
      </c>
      <c r="L93" s="48" t="s">
        <v>2334</v>
      </c>
      <c r="M93" s="49" t="s">
        <v>2516</v>
      </c>
      <c r="N93" s="356" t="s">
        <v>136</v>
      </c>
      <c r="O93" s="50" t="s">
        <v>2469</v>
      </c>
      <c r="P93" s="47" t="s">
        <v>2363</v>
      </c>
      <c r="Q93" s="48" t="s">
        <v>2436</v>
      </c>
      <c r="R93" s="51" t="s">
        <v>95</v>
      </c>
      <c r="S93" s="52">
        <v>3</v>
      </c>
      <c r="T93" s="53">
        <f>IFERROR(IF(OR(R93="",S93=""),"",('FCL (No min.)'!S93*VLOOKUP('FCL (No min.)'!R93,containertype_table[#All],2,FALSE))),"")</f>
        <v>3</v>
      </c>
      <c r="U93" s="56">
        <v>10000</v>
      </c>
      <c r="V93" s="55" t="s">
        <v>2497</v>
      </c>
      <c r="W93" s="248" t="s">
        <v>104</v>
      </c>
      <c r="X93" s="337" t="s">
        <v>104</v>
      </c>
      <c r="Y93" s="248"/>
      <c r="Z93" s="248"/>
      <c r="AA93" s="248"/>
      <c r="AB93" s="248"/>
      <c r="AC93" s="248"/>
      <c r="AD93" s="248"/>
      <c r="AE93" s="248"/>
      <c r="AF93" s="248"/>
      <c r="AG93" s="201" t="s">
        <v>109</v>
      </c>
      <c r="AH93" s="239" t="s">
        <v>99</v>
      </c>
      <c r="AI93" s="9" t="str">
        <f t="shared" si="234"/>
        <v>⚠</v>
      </c>
      <c r="AJ93" s="238" t="str" cm="1">
        <f t="array" ref="AJ93">IF(OR($I93="",$N93="")," ",_xlfn.IFS($AH93=""," ",$AG93=""," ",AO93=""," ",AO93=" "," ",AND($AH93&lt;&gt;"",$AH93&lt;&gt;" ",$AG93&lt;&gt;"",$AG93&lt;&gt;" ",AO93&lt;&gt;"",AO93&lt;&gt;" "),IF($AH93=$AG93,SUM(AO93,IF(OR(AN93="",AN93=" ",AM93="Included"),0,AN93)),VLOOKUP(_xlfn.CONCAT($AG93,"/",$AH93),Currencies!$C$73:$D$955,2,FALSE)*SUM(AO93,IF(OR(AN93="",AN93=" ",AM93="Included"),0,AN93)))))</f>
        <v xml:space="preserve"> </v>
      </c>
      <c r="AK93" s="238"/>
      <c r="AL93" s="262"/>
      <c r="AM93" s="331"/>
      <c r="AN93" s="333" t="s">
        <v>98</v>
      </c>
      <c r="AO93" s="332" t="s">
        <v>98</v>
      </c>
      <c r="AP93" s="25" t="str">
        <f>IFERROR(IF(OR($I93="",$N93=""),"",'Units of measurement'!$A$2),"")</f>
        <v>/container</v>
      </c>
      <c r="AQ93" s="253"/>
      <c r="AR93" s="253"/>
      <c r="AS93" s="17"/>
      <c r="AT93" s="170"/>
      <c r="AU93" s="170"/>
      <c r="AV93" s="170" t="s">
        <v>98</v>
      </c>
      <c r="AW93" s="201" t="s">
        <v>109</v>
      </c>
      <c r="AX93" s="239" t="s">
        <v>99</v>
      </c>
      <c r="AY93" s="9" t="str">
        <f t="shared" si="235"/>
        <v>⚠</v>
      </c>
      <c r="AZ93" s="238" t="str" cm="1">
        <f t="array" ref="AZ93">IF(OR($I93="",$N93="")," ",_xlfn.IFS($AX93=""," ",$AW93=""," ",BC93=""," ",BC93=" "," ",AND($AX93&lt;&gt;"",$AX93&lt;&gt;" ",$AW93&lt;&gt;"",$AW93&lt;&gt;" ",BC93&lt;&gt;"",BC93&lt;&gt;" "),IF($AX93=$AW93,BC93,BC93/VLOOKUP(_xlfn.CONCAT($AX93,"/",$AW93),Currencies!$C$73:$D$955,2,FALSE))))</f>
        <v xml:space="preserve"> </v>
      </c>
      <c r="BA93" s="238"/>
      <c r="BB93" s="238"/>
      <c r="BC93" s="8" t="s">
        <v>98</v>
      </c>
      <c r="BD93" s="25" t="str">
        <f>IFERROR(IF(OR($I93="",$N93=""),"",'Units of measurement'!$A$2),"")</f>
        <v>/container</v>
      </c>
      <c r="BE93" s="9" t="str">
        <f t="shared" si="236"/>
        <v>⚠</v>
      </c>
      <c r="BF93" s="238" t="str" cm="1">
        <f t="array" ref="BF93">IF(OR($I93="",$N93="")," ",_xlfn.IFS($AX93=""," ",$AW93=""," ",BI93=""," ",BI93=" "," ",AND($AX93&lt;&gt;"",$AX93&lt;&gt;" ",$AW93&lt;&gt;"",$AW93&lt;&gt;" ",BI93&lt;&gt;"",BI93&lt;&gt;" "),IF($AX93=$AW93,BI93,BI93/VLOOKUP(_xlfn.CONCAT($AX93,"/",$AW93),Currencies!$C$73:$D$955,2,FALSE))))</f>
        <v xml:space="preserve"> </v>
      </c>
      <c r="BG93" s="238"/>
      <c r="BH93" s="238"/>
      <c r="BI93" s="8" t="s">
        <v>98</v>
      </c>
      <c r="BJ93" s="25" t="str">
        <f>IFERROR(IF(OR($I93="",$N93=""),"",'Units of measurement'!$A$2),"")</f>
        <v>/container</v>
      </c>
      <c r="BK93" s="9" t="str">
        <f t="shared" si="237"/>
        <v>⚠</v>
      </c>
      <c r="BL93" s="238" t="str" cm="1">
        <f t="array" ref="BL93">IF(OR($I93="",$N93="")," ",_xlfn.IFS($AX93=""," ",$AW93=""," ",BO93=""," ",BO93=" "," ",AND($AX93&lt;&gt;"",$AX93&lt;&gt;" ",$AW93&lt;&gt;"",$AW93&lt;&gt;" ",BO93&lt;&gt;"",BO93&lt;&gt;" "),IF($AX93=$AW93,BO93,BO93/VLOOKUP(_xlfn.CONCAT($AX93,"/",$AW93),Currencies!$C$73:$D$955,2,FALSE))))</f>
        <v xml:space="preserve"> </v>
      </c>
      <c r="BM93" s="238"/>
      <c r="BN93" s="238"/>
      <c r="BO93" s="8" t="s">
        <v>98</v>
      </c>
      <c r="BP93" s="25" t="str">
        <f>IFERROR(IF(OR($I93="",$N93=""),"",'Units of measurement'!$A$2),"")</f>
        <v>/container</v>
      </c>
      <c r="BQ93" s="9" t="str">
        <f t="shared" si="238"/>
        <v>⚠</v>
      </c>
      <c r="BR93" s="238" t="str" cm="1">
        <f t="array" ref="BR93">IF(OR($I93="",$N93="")," ",_xlfn.IFS($AX93=""," ",$AW93=""," ",BU93=""," ",BU93=" "," ",AND($AX93&lt;&gt;"",$AX93&lt;&gt;" ",$AW93&lt;&gt;"",$AW93&lt;&gt;" ",BU93&lt;&gt;"",BU93&lt;&gt;" "),IF($AX93=$AW93,BU93,BU93/VLOOKUP(_xlfn.CONCAT($AX93,"/",$AW93),Currencies!$C$73:$D$955,2,FALSE))))</f>
        <v xml:space="preserve"> </v>
      </c>
      <c r="BS93" s="238"/>
      <c r="BT93" s="238"/>
      <c r="BU93" s="8" t="s">
        <v>98</v>
      </c>
      <c r="BV93" s="25" t="str">
        <f>IFERROR(IF(OR($I93="",$N93=""),"",'Units of measurement'!$A$2),"")</f>
        <v>/container</v>
      </c>
      <c r="BW93" s="9" t="str">
        <f t="shared" si="239"/>
        <v>⚠</v>
      </c>
      <c r="BX93" s="238" t="str" cm="1">
        <f t="array" ref="BX93">IF(OR($I93="",$N93="")," ",_xlfn.IFS($AX93=""," ",$AW93=""," ",CA93=""," ",CA93=" "," ",AND($AX93&lt;&gt;"",$AX93&lt;&gt;" ",$AW93&lt;&gt;"",$AW93&lt;&gt;" ",CA93&lt;&gt;"",CA93&lt;&gt;" "),IF($AX93=$AW93,CA93,CA93/VLOOKUP(_xlfn.CONCAT($AX93,"/",$AW93),Currencies!$C$73:$D$955,2,FALSE))))</f>
        <v xml:space="preserve"> </v>
      </c>
      <c r="BY93" s="238"/>
      <c r="BZ93" s="238"/>
      <c r="CA93" s="8" t="s">
        <v>98</v>
      </c>
      <c r="CB93" s="25" t="str">
        <f>IFERROR(IF(OR($I93="",$N93=""),"",'Units of measurement'!$A$2),"")</f>
        <v>/container</v>
      </c>
      <c r="CC93" s="9" t="str">
        <f t="shared" si="240"/>
        <v>⚠</v>
      </c>
      <c r="CD93" s="238" t="str" cm="1">
        <f t="array" ref="CD93">IF(OR($I93="",$N93="")," ",_xlfn.IFS($AX93=""," ",$AW93=""," ",CG93=""," ",CG93=" "," ",AND($AX93&lt;&gt;"",$AX93&lt;&gt;" ",$AW93&lt;&gt;"",$AW93&lt;&gt;" ",CG93&lt;&gt;"",CG93&lt;&gt;" "),IF($AX93=$AW93,CG93,CG93/VLOOKUP(_xlfn.CONCAT($AX93,"/",$AW93),Currencies!$C$73:$D$955,2,FALSE))))</f>
        <v xml:space="preserve"> </v>
      </c>
      <c r="CE93" s="238"/>
      <c r="CF93" s="238"/>
      <c r="CG93" s="8" t="s">
        <v>98</v>
      </c>
      <c r="CH93" s="25" t="str">
        <f>IFERROR(IF(OR($I93="",$N93=""),"",'Units of measurement'!$A$2),"")</f>
        <v>/container</v>
      </c>
      <c r="CI93" s="9" t="str">
        <f t="shared" si="241"/>
        <v>⚠</v>
      </c>
      <c r="CJ93" s="238" t="str" cm="1">
        <f t="array" ref="CJ93">IF(OR($I93="",$N93="")," ",_xlfn.IFS($AX93=""," ",$AW93=""," ",CM93=""," ",CM93=" "," ",AND($AX93&lt;&gt;"",$AX93&lt;&gt;" ",$AW93&lt;&gt;"",$AW93&lt;&gt;" ",CM93&lt;&gt;"",CM93&lt;&gt;" "),IF($AX93=$AW93,CM93,CM93/VLOOKUP(_xlfn.CONCAT($AX93,"/",$AW93),Currencies!$C$73:$D$955,2,FALSE))))</f>
        <v xml:space="preserve"> </v>
      </c>
      <c r="CK93" s="238"/>
      <c r="CL93" s="238"/>
      <c r="CM93" s="8" t="s">
        <v>98</v>
      </c>
      <c r="CN93" s="25" t="str">
        <f>IFERROR(IF(OR($I93="",$N93=""),"",'Units of measurement'!$A$2),"")</f>
        <v>/container</v>
      </c>
      <c r="CO93" s="253"/>
      <c r="CP93" s="253"/>
      <c r="CQ93" s="194"/>
      <c r="CR93" s="9" t="str">
        <f t="shared" si="242"/>
        <v>⚠</v>
      </c>
      <c r="CS93" s="238" t="str" cm="1">
        <f t="array" ref="CS93">IF(OR($I93="",$N93="")," ",_xlfn.IFS($AX93=""," ",$AW93=""," ",CV93=""," ",CV93=" "," ",AND($AX93&lt;&gt;"",$AX93&lt;&gt;" ",$AW93&lt;&gt;"",$AW93&lt;&gt;" ",CV93&lt;&gt;"",CV93&lt;&gt;" "),IF($AX93=$AW93,CV93,CV93/VLOOKUP(_xlfn.CONCAT($AX93,"/",$AW93),Currencies!$C$73:$D$955,2,FALSE))))</f>
        <v xml:space="preserve"> </v>
      </c>
      <c r="CT93" s="238"/>
      <c r="CU93" s="238"/>
      <c r="CV93" s="8" t="s">
        <v>98</v>
      </c>
      <c r="CW93" s="25" t="str">
        <f>IFERROR(IF(OR($I93="",$N93=""),"",'Units of measurement'!$A$2),"")</f>
        <v>/container</v>
      </c>
      <c r="CX93" s="11" t="str">
        <f t="shared" si="243"/>
        <v>⚠</v>
      </c>
      <c r="CY93" s="254"/>
      <c r="CZ93" s="254"/>
      <c r="DA93" s="10" t="s">
        <v>98</v>
      </c>
      <c r="DB93" s="9" t="str">
        <f t="shared" si="244"/>
        <v/>
      </c>
      <c r="DC93" s="252"/>
      <c r="DD93" s="252"/>
      <c r="DE93" s="8" t="s">
        <v>98</v>
      </c>
      <c r="DF93" s="256"/>
      <c r="DG93" s="256"/>
      <c r="DH93" s="164"/>
      <c r="DI93" s="257"/>
      <c r="DJ93" s="257"/>
      <c r="DK93" s="17"/>
      <c r="DL93" s="9" t="str">
        <f t="shared" si="245"/>
        <v/>
      </c>
      <c r="DM93" s="252"/>
      <c r="DN93" s="252"/>
      <c r="DO93" s="8" t="s">
        <v>98</v>
      </c>
      <c r="DP93" s="256"/>
      <c r="DQ93" s="256"/>
      <c r="DR93" s="164"/>
      <c r="DS93" s="257"/>
      <c r="DT93" s="257"/>
      <c r="DU93" s="17"/>
      <c r="DV93" s="201" t="str">
        <f t="shared" si="246"/>
        <v>USD</v>
      </c>
      <c r="DW93" s="239" t="s">
        <v>99</v>
      </c>
      <c r="DX93" s="11" t="str">
        <f t="shared" si="247"/>
        <v>⚠</v>
      </c>
      <c r="DY93" s="254"/>
      <c r="DZ93" s="254"/>
      <c r="EA93" s="15"/>
      <c r="EB93" s="11" t="str">
        <f t="shared" si="248"/>
        <v>⚠</v>
      </c>
      <c r="EC93" s="254"/>
      <c r="ED93" s="254"/>
      <c r="EE93" s="16"/>
      <c r="EF93" s="9" t="str">
        <f t="shared" si="249"/>
        <v>⚠</v>
      </c>
      <c r="EG93" s="252"/>
      <c r="EH93" s="252"/>
      <c r="EI93" s="33"/>
      <c r="EJ93" s="33"/>
      <c r="EK93" s="33"/>
      <c r="EL93" s="33"/>
      <c r="EM93" s="14"/>
      <c r="EN93" s="14"/>
      <c r="EO93" s="35"/>
      <c r="EP93" s="11" t="str">
        <f t="shared" si="250"/>
        <v>⚠</v>
      </c>
      <c r="EQ93" s="254"/>
      <c r="ER93" s="254"/>
      <c r="ES93" s="12" t="s">
        <v>98</v>
      </c>
      <c r="ET93" s="199">
        <v>21</v>
      </c>
      <c r="EU93" s="9" t="str">
        <f t="shared" si="251"/>
        <v>⚠</v>
      </c>
      <c r="EV93" s="259"/>
      <c r="EW93" s="259"/>
      <c r="EX93" s="166" t="s">
        <v>98</v>
      </c>
      <c r="EY93" s="9" t="str">
        <f t="shared" si="252"/>
        <v>⚠</v>
      </c>
      <c r="EZ93" s="254"/>
      <c r="FA93" s="254"/>
      <c r="FB93" s="23"/>
      <c r="FC93" s="260"/>
      <c r="FD93" s="260"/>
      <c r="FE93" s="29"/>
      <c r="FF93" s="29"/>
      <c r="FG93" s="29"/>
      <c r="FH93" s="29"/>
      <c r="FI93" s="200" t="s">
        <v>100</v>
      </c>
      <c r="FJ93" s="9" t="str">
        <f t="shared" si="253"/>
        <v>⚠</v>
      </c>
      <c r="FK93" s="259"/>
      <c r="FL93" s="259"/>
      <c r="FM93" s="12" t="s">
        <v>98</v>
      </c>
      <c r="FN93" s="26" t="s">
        <v>98</v>
      </c>
      <c r="FO93" s="28" t="s">
        <v>98</v>
      </c>
      <c r="FP93" s="339" t="s">
        <v>98</v>
      </c>
      <c r="FQ93" s="339" t="s">
        <v>98</v>
      </c>
      <c r="FR93" s="9" t="str">
        <f t="shared" si="254"/>
        <v>⚠</v>
      </c>
      <c r="FS93" s="238" t="str" cm="1">
        <f t="array" ref="FS93">IF(OR($I93="",$N93="")," ",_xlfn.IFS($DW93=""," ",$DV93=""," ",FV93=""," ",FV93=" "," ",AND($DW93&lt;&gt;"",$DW93&lt;&gt;" ",$DV93&lt;&gt;"",$DV93&lt;&gt;" ",FV93&lt;&gt;"",FV93&lt;&gt;" "),IF($DW93=$DV93,FV93,FV93/VLOOKUP(_xlfn.CONCAT($DW93,"/",$DV93),Currencies!$C$73:$D$955,2,FALSE))))</f>
        <v xml:space="preserve"> </v>
      </c>
      <c r="FT93" s="238"/>
      <c r="FU93" s="238"/>
      <c r="FV93" s="8" t="s">
        <v>98</v>
      </c>
      <c r="FW93" s="25" t="s">
        <v>2549</v>
      </c>
      <c r="FX93" s="9" t="str">
        <f t="shared" si="255"/>
        <v>⚠</v>
      </c>
      <c r="FY93" s="259"/>
      <c r="FZ93" s="259"/>
      <c r="GA93" s="12" t="s">
        <v>98</v>
      </c>
      <c r="GB93" s="26" t="s">
        <v>98</v>
      </c>
      <c r="GC93" s="28" t="s">
        <v>98</v>
      </c>
      <c r="GD93" s="339">
        <v>11</v>
      </c>
      <c r="GE93" s="339">
        <v>3</v>
      </c>
      <c r="GF93" s="9" t="str">
        <f t="shared" si="256"/>
        <v>⚠</v>
      </c>
      <c r="GG93" s="238" t="str" cm="1">
        <f t="array" ref="GG93">IF(OR($I93="",$N93="")," ",_xlfn.IFS($DW93=""," ",$DV93=""," ",GJ93=""," ",GJ93=" "," ",AND($DW93&lt;&gt;"",$DW93&lt;&gt;" ",$DV93&lt;&gt;"",$DV93&lt;&gt;" ",GJ93&lt;&gt;"",GJ93&lt;&gt;" "),IF($DW93=$DV93,GJ93,GJ93/VLOOKUP(_xlfn.CONCAT($DW93,"/",$DV93),Currencies!$C$73:$D$955,2,FALSE))))</f>
        <v xml:space="preserve"> </v>
      </c>
      <c r="GH93" s="238"/>
      <c r="GI93" s="238"/>
      <c r="GJ93" s="8" t="s">
        <v>98</v>
      </c>
      <c r="GK93" s="25" t="s">
        <v>2549</v>
      </c>
      <c r="GL93" s="11" t="str">
        <f t="shared" si="257"/>
        <v>⚠</v>
      </c>
      <c r="GM93" s="238" t="str" cm="1">
        <f t="array" ref="GM93">IF(OR($I93="",$N93="")," ",_xlfn.IFS($DW93=""," ",$DV93=""," ",GP93=""," ",GP93=" "," ",AND($DW93&lt;&gt;"",$DW93&lt;&gt;" ",$DV93&lt;&gt;"",$DV93&lt;&gt;" ",GP93&lt;&gt;"",GP93&lt;&gt;" "),IF($DW93=$DV93,GP93,GP93/VLOOKUP(_xlfn.CONCAT($DW93,"/",$DV93),Currencies!$C$73:$D$955,2,FALSE))))</f>
        <v xml:space="preserve"> </v>
      </c>
      <c r="GN93" s="238"/>
      <c r="GO93" s="238"/>
      <c r="GP93" s="8" t="s">
        <v>98</v>
      </c>
      <c r="GQ93" s="25" t="str">
        <f>IFERROR(IF(OR($I93="",$N93=""),"",'Units of measurement'!$A$2),"")</f>
        <v>/container</v>
      </c>
      <c r="GR93" s="253"/>
      <c r="GS93" s="253"/>
      <c r="GT93" s="31" t="s">
        <v>98</v>
      </c>
      <c r="GU93" s="261"/>
      <c r="GV93" s="261"/>
      <c r="GW93" s="32" t="s">
        <v>98</v>
      </c>
      <c r="GX93" s="11" t="str">
        <f t="shared" si="258"/>
        <v>⚠</v>
      </c>
      <c r="GY93" s="238" t="str" cm="1">
        <f t="array" ref="GY93">IF(OR($I93="",$N93="")," ",_xlfn.IFS($DW93=""," ",$DV93=""," ",HE93=""," ",HE93=" "," ",AND($DW93&lt;&gt;"",$DW93&lt;&gt;" ",$DV93&lt;&gt;"",$DV93&lt;&gt;" ",HE93&lt;&gt;"",HE93&lt;&gt;" "),IF($DW93=$DV93,HE93,HE93/VLOOKUP(_xlfn.CONCAT($DW93,"/",$DV93),Currencies!$C$73:$D$955,2,FALSE))))</f>
        <v xml:space="preserve"> </v>
      </c>
      <c r="GZ93" s="262"/>
      <c r="HA93" s="262"/>
      <c r="HB93" s="15"/>
      <c r="HC93" s="15"/>
      <c r="HD93" s="15"/>
      <c r="HE93" s="8" t="s">
        <v>98</v>
      </c>
      <c r="HF93" s="255"/>
      <c r="HG93" s="255"/>
      <c r="HH93" s="25" t="str">
        <f>IFERROR(IF(OR($I93="",$N93=""),"",'Units of measurement'!$A$2),"")</f>
        <v>/container</v>
      </c>
      <c r="HI93" s="253"/>
      <c r="HJ93" s="253"/>
      <c r="HK93" s="31" t="str">
        <f t="shared" si="259"/>
        <v xml:space="preserve"> </v>
      </c>
      <c r="HL93" s="261"/>
      <c r="HM93" s="261"/>
      <c r="HN93" s="32" t="str">
        <f t="shared" si="260"/>
        <v xml:space="preserve"> </v>
      </c>
      <c r="HO93" s="11" t="str">
        <f t="shared" si="261"/>
        <v>⚠</v>
      </c>
      <c r="HP93" s="238" t="str" cm="1">
        <f t="array" ref="HP93">IF(OR($I93="",$N93="")," ",_xlfn.IFS($DW93=""," ",$DV93=""," ",HV93=""," ",HV93=" "," ",AND($DW93&lt;&gt;"",$DW93&lt;&gt;" ",$DV93&lt;&gt;"",$DV93&lt;&gt;" ",HV93&lt;&gt;"",HV93&lt;&gt;" "),IF($DW93=$DV93,HV93,HV93/VLOOKUP(_xlfn.CONCAT($DW93,"/",$DV93),Currencies!$C$73:$D$955,2,FALSE))))</f>
        <v xml:space="preserve"> </v>
      </c>
      <c r="HQ93" s="262"/>
      <c r="HR93" s="262"/>
      <c r="HS93" s="15"/>
      <c r="HT93" s="15"/>
      <c r="HU93" s="15"/>
      <c r="HV93" s="8" t="s">
        <v>98</v>
      </c>
      <c r="HW93" s="255"/>
      <c r="HX93" s="255"/>
      <c r="HY93" s="25" t="str">
        <f>IFERROR(IF(OR($I93="",$N93=""),"",'Units of measurement'!$A$2),"")</f>
        <v>/container</v>
      </c>
      <c r="HZ93" s="253"/>
      <c r="IA93" s="253"/>
      <c r="IB93" s="31" t="str">
        <f t="shared" si="262"/>
        <v xml:space="preserve"> </v>
      </c>
      <c r="IC93" s="261"/>
      <c r="ID93" s="261"/>
      <c r="IE93" s="32" t="str">
        <f t="shared" si="263"/>
        <v xml:space="preserve"> </v>
      </c>
      <c r="IF93" s="9" t="str">
        <f t="shared" si="264"/>
        <v/>
      </c>
      <c r="IG93" s="252"/>
      <c r="IH93" s="252"/>
      <c r="II93" s="8" t="s">
        <v>98</v>
      </c>
      <c r="IJ93" s="256"/>
      <c r="IK93" s="256"/>
      <c r="IL93" s="164"/>
      <c r="IM93" s="257"/>
      <c r="IN93" s="257"/>
      <c r="IO93" s="17"/>
      <c r="IP93" s="9" t="str">
        <f t="shared" si="265"/>
        <v/>
      </c>
      <c r="IQ93" s="252"/>
      <c r="IR93" s="252"/>
      <c r="IS93" s="8" t="s">
        <v>98</v>
      </c>
      <c r="IT93" s="256"/>
      <c r="IU93" s="256"/>
      <c r="IV93" s="164"/>
      <c r="IW93" s="257"/>
      <c r="IX93" s="257"/>
      <c r="IY93" s="19"/>
      <c r="IZ93" s="201" t="s">
        <v>139</v>
      </c>
      <c r="JA93" s="239" t="s">
        <v>99</v>
      </c>
      <c r="JB93" s="9" t="str">
        <f t="shared" si="266"/>
        <v>⚠</v>
      </c>
      <c r="JC93" s="238" t="str" cm="1">
        <f t="array" ref="JC93">IF(OR($I93="",$N93="")," ",_xlfn.IFS($JA93=""," ",$IZ93=""," ",JF93=""," ",JF93=" "," ",AND($JA93&lt;&gt;"",$JA93&lt;&gt;" ",$IZ93&lt;&gt;"",$IZ93&lt;&gt;" ",JF93&lt;&gt;"",JF93&lt;&gt;" "),IF($JA93=$IZ93,JF93,JF93/VLOOKUP(_xlfn.CONCAT($JA93,"/",$IZ93),Currencies!$C$73:$D$955,2,FALSE))))</f>
        <v xml:space="preserve"> </v>
      </c>
      <c r="JD93" s="238"/>
      <c r="JE93" s="238"/>
      <c r="JF93" s="8" t="s">
        <v>98</v>
      </c>
      <c r="JG93" s="25" t="str">
        <f>IFERROR(IF(OR($I93="",$N93=""),"",'Units of measurement'!$A$2),"")</f>
        <v>/container</v>
      </c>
      <c r="JH93" s="9" t="s">
        <v>2517</v>
      </c>
      <c r="JI93" s="238" t="str" cm="1">
        <f t="array" ref="JI93">IF(OR($I93="",$N93="")," ",_xlfn.IFS($JA93=""," ",$IZ93=""," ",JL93=""," ",JL93=" "," ",AND($JA93&lt;&gt;"",$JA93&lt;&gt;" ",$IZ93&lt;&gt;"",$IZ93&lt;&gt;" ",JL93&lt;&gt;"",JL93&lt;&gt;" "),IF($JA93=$IZ93,JL93,JL93/VLOOKUP(_xlfn.CONCAT($JA93,"/",$IZ93),Currencies!$C$73:$D$955,2,FALSE))))</f>
        <v xml:space="preserve"> </v>
      </c>
      <c r="JJ93" s="238"/>
      <c r="JK93" s="238"/>
      <c r="JL93" s="372" t="s">
        <v>98</v>
      </c>
      <c r="JM93" s="25" t="str">
        <f>IFERROR(IF(OR($I93="",$N93=""),"",'Units of measurement'!$A$2),"")</f>
        <v>/container</v>
      </c>
      <c r="JN93" s="9" t="s">
        <v>2517</v>
      </c>
      <c r="JO93" s="238" t="str" cm="1">
        <f t="array" ref="JO93">IF(OR($I93="",$N93="")," ",_xlfn.IFS($JA93=""," ",$IZ93=""," ",JR93=""," ",JR93=" "," ",AND($JA93&lt;&gt;"",$JA93&lt;&gt;" ",$IZ93&lt;&gt;"",$IZ93&lt;&gt;" ",JR93&lt;&gt;"",JR93&lt;&gt;" "),IF($JA93=$IZ93,JR93,JR93/VLOOKUP(_xlfn.CONCAT($JA93,"/",$IZ93),Currencies!$C$73:$D$955,2,FALSE))))</f>
        <v xml:space="preserve"> </v>
      </c>
      <c r="JP93" s="238"/>
      <c r="JQ93" s="238"/>
      <c r="JR93" s="372" t="s">
        <v>98</v>
      </c>
      <c r="JS93" s="25" t="str">
        <f>IFERROR(IF(OR($I93="",$N93=""),"",'Units of measurement'!$A$2),"")</f>
        <v>/container</v>
      </c>
      <c r="JT93" s="9" t="s">
        <v>2517</v>
      </c>
      <c r="JU93" s="238" t="str" cm="1">
        <f t="array" ref="JU93">IF(OR($I93="",$N93="")," ",_xlfn.IFS($JA93=""," ",$IZ93=""," ",JX93=""," ",JX93=" "," ",AND($JA93&lt;&gt;"",$JA93&lt;&gt;" ",$IZ93&lt;&gt;"",$IZ93&lt;&gt;" ",JX93&lt;&gt;"",JX93&lt;&gt;" "),IF($JA93=$IZ93,JX93,JX93/VLOOKUP(_xlfn.CONCAT($JA93,"/",$IZ93),Currencies!$C$73:$D$955,2,FALSE))))</f>
        <v xml:space="preserve"> </v>
      </c>
      <c r="JV93" s="238"/>
      <c r="JW93" s="238"/>
      <c r="JX93" s="372" t="s">
        <v>98</v>
      </c>
      <c r="JY93" s="25" t="str">
        <f>IFERROR(IF(OR($I93="",$N93=""),"",'Units of measurement'!$A$2),"")</f>
        <v>/container</v>
      </c>
      <c r="JZ93" s="9" t="s">
        <v>2517</v>
      </c>
      <c r="KA93" s="238" t="str" cm="1">
        <f t="array" ref="KA93">IF(OR($I93="",$N93="")," ",_xlfn.IFS($JA93=""," ",$IZ93=""," ",KD93=""," ",KD93=" "," ",AND($JA93&lt;&gt;"",$JA93&lt;&gt;" ",$IZ93&lt;&gt;"",$IZ93&lt;&gt;" ",KD93&lt;&gt;"",KD93&lt;&gt;" "),IF($JA93=$IZ93,KD93,KD93/VLOOKUP(_xlfn.CONCAT($JA93,"/",$IZ93),Currencies!$C$73:$D$955,2,FALSE))))</f>
        <v xml:space="preserve"> </v>
      </c>
      <c r="KB93" s="238"/>
      <c r="KC93" s="238"/>
      <c r="KD93" s="372" t="s">
        <v>98</v>
      </c>
      <c r="KE93" s="25" t="str">
        <f>IFERROR(IF(OR($I93="",$N93=""),"",'Units of measurement'!$A$2),"")</f>
        <v>/container</v>
      </c>
      <c r="KF93" s="11" t="s">
        <v>2517</v>
      </c>
      <c r="KG93" s="254"/>
      <c r="KH93" s="254"/>
      <c r="KI93" s="378" t="s">
        <v>98</v>
      </c>
      <c r="KJ93" s="9" t="str">
        <f t="shared" si="267"/>
        <v/>
      </c>
      <c r="KK93" s="252"/>
      <c r="KL93" s="252"/>
      <c r="KM93" s="8" t="s">
        <v>98</v>
      </c>
      <c r="KN93" s="256"/>
      <c r="KO93" s="256"/>
      <c r="KP93" s="164"/>
      <c r="KQ93" s="257"/>
      <c r="KR93" s="257"/>
      <c r="KS93" s="17"/>
      <c r="KT93" s="9" t="str">
        <f t="shared" si="268"/>
        <v/>
      </c>
      <c r="KU93" s="252"/>
      <c r="KV93" s="252"/>
      <c r="KW93" s="8" t="s">
        <v>98</v>
      </c>
      <c r="KX93" s="256"/>
      <c r="KY93" s="256"/>
      <c r="KZ93" s="164"/>
      <c r="LA93" s="257"/>
      <c r="LB93" s="257"/>
      <c r="LC93" s="19"/>
      <c r="LD93" s="201" t="s">
        <v>139</v>
      </c>
      <c r="LE93" s="239" t="s">
        <v>99</v>
      </c>
      <c r="LF93" s="9" t="s">
        <v>2517</v>
      </c>
      <c r="LG93" s="238" t="str" cm="1">
        <f t="array" ref="LG93">IF(OR($I93="",$N93="")," ",_xlfn.IFS($AH93=""," ",$AG93=""," ",LL93=""," ",LL93=" "," ",AND($AH93&lt;&gt;"",$AH93&lt;&gt;" ",$AG93&lt;&gt;"",$AG93&lt;&gt;" ",LL93&lt;&gt;"",LL93&lt;&gt;" "),IF($AH93=$AG93,SUM(LL93,IF(OR(LK93="",LK93=" ",LJ93="Included"),0,LK93)),SUM(LL93,IF(OR(LK93="",LK93=" ",LJ93="Included"),0,LK93))/VLOOKUP(_xlfn.CONCAT($AH93,"/",$AG93),Currencies!$C$73:$D$955,2,FALSE))))</f>
        <v xml:space="preserve"> </v>
      </c>
      <c r="LH93" s="238"/>
      <c r="LI93" s="262"/>
      <c r="LJ93" s="379"/>
      <c r="LK93" s="333" t="s">
        <v>98</v>
      </c>
      <c r="LL93" s="380" t="s">
        <v>98</v>
      </c>
      <c r="LM93" s="25" t="str">
        <f>IFERROR(IF(OR($I93="",$N93=""),"",'Units of measurement'!$A$2),"")</f>
        <v>/container</v>
      </c>
      <c r="LN93" s="253"/>
      <c r="LO93" s="253"/>
      <c r="LP93" s="376"/>
      <c r="LQ93" s="170"/>
      <c r="LR93" s="170"/>
      <c r="LS93" s="381" t="s">
        <v>98</v>
      </c>
    </row>
    <row r="94" spans="1:331" ht="15" hidden="1" customHeight="1" x14ac:dyDescent="0.2">
      <c r="A94" s="46">
        <v>676</v>
      </c>
      <c r="B94" s="250">
        <f>ROW()</f>
        <v>94</v>
      </c>
      <c r="C94" s="41" t="s">
        <v>2547</v>
      </c>
      <c r="D94" s="47" t="s">
        <v>2524</v>
      </c>
      <c r="E94" s="48" t="s">
        <v>2525</v>
      </c>
      <c r="F94" s="55" t="s">
        <v>2286</v>
      </c>
      <c r="G94" s="42" t="s">
        <v>2508</v>
      </c>
      <c r="H94" s="43" t="s">
        <v>2514</v>
      </c>
      <c r="I94" s="353" t="s">
        <v>1261</v>
      </c>
      <c r="J94" s="357"/>
      <c r="K94" s="47" t="s">
        <v>2306</v>
      </c>
      <c r="L94" s="48" t="s">
        <v>2334</v>
      </c>
      <c r="M94" s="49" t="s">
        <v>2516</v>
      </c>
      <c r="N94" s="356" t="s">
        <v>136</v>
      </c>
      <c r="O94" s="50" t="s">
        <v>2469</v>
      </c>
      <c r="P94" s="47" t="s">
        <v>2363</v>
      </c>
      <c r="Q94" s="48" t="s">
        <v>2436</v>
      </c>
      <c r="R94" s="51" t="s">
        <v>2206</v>
      </c>
      <c r="S94" s="52">
        <v>3</v>
      </c>
      <c r="T94" s="53">
        <f>IFERROR(IF(OR(R94="",S94=""),"",('FCL (No min.)'!S94*VLOOKUP('FCL (No min.)'!R94,containertype_table[#All],2,FALSE))),"")</f>
        <v>6</v>
      </c>
      <c r="U94" s="56">
        <v>22000</v>
      </c>
      <c r="V94" s="55" t="s">
        <v>2497</v>
      </c>
      <c r="W94" s="248" t="s">
        <v>104</v>
      </c>
      <c r="X94" s="337" t="s">
        <v>104</v>
      </c>
      <c r="Y94" s="248"/>
      <c r="Z94" s="248"/>
      <c r="AA94" s="248"/>
      <c r="AB94" s="248"/>
      <c r="AC94" s="248"/>
      <c r="AD94" s="248"/>
      <c r="AE94" s="248"/>
      <c r="AF94" s="248"/>
      <c r="AG94" s="201" t="s">
        <v>109</v>
      </c>
      <c r="AH94" s="239" t="s">
        <v>99</v>
      </c>
      <c r="AI94" s="9" t="str">
        <f t="shared" si="234"/>
        <v>⚠</v>
      </c>
      <c r="AJ94" s="238" t="str" cm="1">
        <f t="array" ref="AJ94">IF(OR($I94="",$N94="")," ",_xlfn.IFS($AH94=""," ",$AG94=""," ",AO94=""," ",AO94=" "," ",AND($AH94&lt;&gt;"",$AH94&lt;&gt;" ",$AG94&lt;&gt;"",$AG94&lt;&gt;" ",AO94&lt;&gt;"",AO94&lt;&gt;" "),IF($AH94=$AG94,SUM(AO94,IF(OR(AN94="",AN94=" ",AM94="Included"),0,AN94)),VLOOKUP(_xlfn.CONCAT($AG94,"/",$AH94),Currencies!$C$73:$D$955,2,FALSE)*SUM(AO94,IF(OR(AN94="",AN94=" ",AM94="Included"),0,AN94)))))</f>
        <v xml:space="preserve"> </v>
      </c>
      <c r="AK94" s="238"/>
      <c r="AL94" s="262"/>
      <c r="AM94" s="331"/>
      <c r="AN94" s="333" t="s">
        <v>98</v>
      </c>
      <c r="AO94" s="332" t="s">
        <v>98</v>
      </c>
      <c r="AP94" s="25" t="str">
        <f>IFERROR(IF(OR($I94="",$N94=""),"",'Units of measurement'!$A$2),"")</f>
        <v>/container</v>
      </c>
      <c r="AQ94" s="253"/>
      <c r="AR94" s="253"/>
      <c r="AS94" s="17"/>
      <c r="AT94" s="170"/>
      <c r="AU94" s="170"/>
      <c r="AV94" s="170" t="s">
        <v>98</v>
      </c>
      <c r="AW94" s="201" t="s">
        <v>109</v>
      </c>
      <c r="AX94" s="239" t="s">
        <v>99</v>
      </c>
      <c r="AY94" s="9" t="str">
        <f t="shared" si="235"/>
        <v>⚠</v>
      </c>
      <c r="AZ94" s="238" t="str" cm="1">
        <f t="array" ref="AZ94">IF(OR($I94="",$N94="")," ",_xlfn.IFS($AX94=""," ",$AW94=""," ",BC94=""," ",BC94=" "," ",AND($AX94&lt;&gt;"",$AX94&lt;&gt;" ",$AW94&lt;&gt;"",$AW94&lt;&gt;" ",BC94&lt;&gt;"",BC94&lt;&gt;" "),IF($AX94=$AW94,BC94,BC94/VLOOKUP(_xlfn.CONCAT($AX94,"/",$AW94),Currencies!$C$73:$D$955,2,FALSE))))</f>
        <v xml:space="preserve"> </v>
      </c>
      <c r="BA94" s="238"/>
      <c r="BB94" s="238"/>
      <c r="BC94" s="8" t="s">
        <v>98</v>
      </c>
      <c r="BD94" s="25" t="str">
        <f>IFERROR(IF(OR($I94="",$N94=""),"",'Units of measurement'!$A$2),"")</f>
        <v>/container</v>
      </c>
      <c r="BE94" s="9" t="str">
        <f t="shared" si="236"/>
        <v>⚠</v>
      </c>
      <c r="BF94" s="238" t="str" cm="1">
        <f t="array" ref="BF94">IF(OR($I94="",$N94="")," ",_xlfn.IFS($AX94=""," ",$AW94=""," ",BI94=""," ",BI94=" "," ",AND($AX94&lt;&gt;"",$AX94&lt;&gt;" ",$AW94&lt;&gt;"",$AW94&lt;&gt;" ",BI94&lt;&gt;"",BI94&lt;&gt;" "),IF($AX94=$AW94,BI94,BI94/VLOOKUP(_xlfn.CONCAT($AX94,"/",$AW94),Currencies!$C$73:$D$955,2,FALSE))))</f>
        <v xml:space="preserve"> </v>
      </c>
      <c r="BG94" s="238"/>
      <c r="BH94" s="238"/>
      <c r="BI94" s="8" t="s">
        <v>98</v>
      </c>
      <c r="BJ94" s="25" t="str">
        <f>IFERROR(IF(OR($I94="",$N94=""),"",'Units of measurement'!$A$2),"")</f>
        <v>/container</v>
      </c>
      <c r="BK94" s="9" t="str">
        <f t="shared" si="237"/>
        <v>⚠</v>
      </c>
      <c r="BL94" s="238" t="str" cm="1">
        <f t="array" ref="BL94">IF(OR($I94="",$N94="")," ",_xlfn.IFS($AX94=""," ",$AW94=""," ",BO94=""," ",BO94=" "," ",AND($AX94&lt;&gt;"",$AX94&lt;&gt;" ",$AW94&lt;&gt;"",$AW94&lt;&gt;" ",BO94&lt;&gt;"",BO94&lt;&gt;" "),IF($AX94=$AW94,BO94,BO94/VLOOKUP(_xlfn.CONCAT($AX94,"/",$AW94),Currencies!$C$73:$D$955,2,FALSE))))</f>
        <v xml:space="preserve"> </v>
      </c>
      <c r="BM94" s="238"/>
      <c r="BN94" s="238"/>
      <c r="BO94" s="8" t="s">
        <v>98</v>
      </c>
      <c r="BP94" s="25" t="str">
        <f>IFERROR(IF(OR($I94="",$N94=""),"",'Units of measurement'!$A$2),"")</f>
        <v>/container</v>
      </c>
      <c r="BQ94" s="9" t="str">
        <f t="shared" si="238"/>
        <v>⚠</v>
      </c>
      <c r="BR94" s="238" t="str" cm="1">
        <f t="array" ref="BR94">IF(OR($I94="",$N94="")," ",_xlfn.IFS($AX94=""," ",$AW94=""," ",BU94=""," ",BU94=" "," ",AND($AX94&lt;&gt;"",$AX94&lt;&gt;" ",$AW94&lt;&gt;"",$AW94&lt;&gt;" ",BU94&lt;&gt;"",BU94&lt;&gt;" "),IF($AX94=$AW94,BU94,BU94/VLOOKUP(_xlfn.CONCAT($AX94,"/",$AW94),Currencies!$C$73:$D$955,2,FALSE))))</f>
        <v xml:space="preserve"> </v>
      </c>
      <c r="BS94" s="238"/>
      <c r="BT94" s="238"/>
      <c r="BU94" s="8" t="s">
        <v>98</v>
      </c>
      <c r="BV94" s="25" t="str">
        <f>IFERROR(IF(OR($I94="",$N94=""),"",'Units of measurement'!$A$2),"")</f>
        <v>/container</v>
      </c>
      <c r="BW94" s="9" t="str">
        <f t="shared" si="239"/>
        <v>⚠</v>
      </c>
      <c r="BX94" s="238" t="str" cm="1">
        <f t="array" ref="BX94">IF(OR($I94="",$N94="")," ",_xlfn.IFS($AX94=""," ",$AW94=""," ",CA94=""," ",CA94=" "," ",AND($AX94&lt;&gt;"",$AX94&lt;&gt;" ",$AW94&lt;&gt;"",$AW94&lt;&gt;" ",CA94&lt;&gt;"",CA94&lt;&gt;" "),IF($AX94=$AW94,CA94,CA94/VLOOKUP(_xlfn.CONCAT($AX94,"/",$AW94),Currencies!$C$73:$D$955,2,FALSE))))</f>
        <v xml:space="preserve"> </v>
      </c>
      <c r="BY94" s="238"/>
      <c r="BZ94" s="238"/>
      <c r="CA94" s="8" t="s">
        <v>98</v>
      </c>
      <c r="CB94" s="25" t="str">
        <f>IFERROR(IF(OR($I94="",$N94=""),"",'Units of measurement'!$A$2),"")</f>
        <v>/container</v>
      </c>
      <c r="CC94" s="9" t="str">
        <f t="shared" si="240"/>
        <v>⚠</v>
      </c>
      <c r="CD94" s="238" t="str" cm="1">
        <f t="array" ref="CD94">IF(OR($I94="",$N94="")," ",_xlfn.IFS($AX94=""," ",$AW94=""," ",CG94=""," ",CG94=" "," ",AND($AX94&lt;&gt;"",$AX94&lt;&gt;" ",$AW94&lt;&gt;"",$AW94&lt;&gt;" ",CG94&lt;&gt;"",CG94&lt;&gt;" "),IF($AX94=$AW94,CG94,CG94/VLOOKUP(_xlfn.CONCAT($AX94,"/",$AW94),Currencies!$C$73:$D$955,2,FALSE))))</f>
        <v xml:space="preserve"> </v>
      </c>
      <c r="CE94" s="238"/>
      <c r="CF94" s="238"/>
      <c r="CG94" s="8" t="s">
        <v>98</v>
      </c>
      <c r="CH94" s="25" t="str">
        <f>IFERROR(IF(OR($I94="",$N94=""),"",'Units of measurement'!$A$2),"")</f>
        <v>/container</v>
      </c>
      <c r="CI94" s="9" t="str">
        <f t="shared" si="241"/>
        <v>⚠</v>
      </c>
      <c r="CJ94" s="238" t="str" cm="1">
        <f t="array" ref="CJ94">IF(OR($I94="",$N94="")," ",_xlfn.IFS($AX94=""," ",$AW94=""," ",CM94=""," ",CM94=" "," ",AND($AX94&lt;&gt;"",$AX94&lt;&gt;" ",$AW94&lt;&gt;"",$AW94&lt;&gt;" ",CM94&lt;&gt;"",CM94&lt;&gt;" "),IF($AX94=$AW94,CM94,CM94/VLOOKUP(_xlfn.CONCAT($AX94,"/",$AW94),Currencies!$C$73:$D$955,2,FALSE))))</f>
        <v xml:space="preserve"> </v>
      </c>
      <c r="CK94" s="238"/>
      <c r="CL94" s="238"/>
      <c r="CM94" s="8" t="s">
        <v>98</v>
      </c>
      <c r="CN94" s="25" t="str">
        <f>IFERROR(IF(OR($I94="",$N94=""),"",'Units of measurement'!$A$2),"")</f>
        <v>/container</v>
      </c>
      <c r="CO94" s="253"/>
      <c r="CP94" s="253"/>
      <c r="CQ94" s="194"/>
      <c r="CR94" s="9" t="str">
        <f t="shared" si="242"/>
        <v>⚠</v>
      </c>
      <c r="CS94" s="238" t="str" cm="1">
        <f t="array" ref="CS94">IF(OR($I94="",$N94="")," ",_xlfn.IFS($AX94=""," ",$AW94=""," ",CV94=""," ",CV94=" "," ",AND($AX94&lt;&gt;"",$AX94&lt;&gt;" ",$AW94&lt;&gt;"",$AW94&lt;&gt;" ",CV94&lt;&gt;"",CV94&lt;&gt;" "),IF($AX94=$AW94,CV94,CV94/VLOOKUP(_xlfn.CONCAT($AX94,"/",$AW94),Currencies!$C$73:$D$955,2,FALSE))))</f>
        <v xml:space="preserve"> </v>
      </c>
      <c r="CT94" s="238"/>
      <c r="CU94" s="238"/>
      <c r="CV94" s="8" t="s">
        <v>98</v>
      </c>
      <c r="CW94" s="25" t="str">
        <f>IFERROR(IF(OR($I94="",$N94=""),"",'Units of measurement'!$A$2),"")</f>
        <v>/container</v>
      </c>
      <c r="CX94" s="11" t="str">
        <f t="shared" si="243"/>
        <v>⚠</v>
      </c>
      <c r="CY94" s="254"/>
      <c r="CZ94" s="254"/>
      <c r="DA94" s="10" t="s">
        <v>98</v>
      </c>
      <c r="DB94" s="9" t="str">
        <f t="shared" si="244"/>
        <v/>
      </c>
      <c r="DC94" s="252"/>
      <c r="DD94" s="252"/>
      <c r="DE94" s="8" t="s">
        <v>98</v>
      </c>
      <c r="DF94" s="256"/>
      <c r="DG94" s="256"/>
      <c r="DH94" s="164"/>
      <c r="DI94" s="257"/>
      <c r="DJ94" s="257"/>
      <c r="DK94" s="17"/>
      <c r="DL94" s="9" t="str">
        <f t="shared" si="245"/>
        <v/>
      </c>
      <c r="DM94" s="252"/>
      <c r="DN94" s="252"/>
      <c r="DO94" s="8" t="s">
        <v>98</v>
      </c>
      <c r="DP94" s="256"/>
      <c r="DQ94" s="256"/>
      <c r="DR94" s="164"/>
      <c r="DS94" s="257"/>
      <c r="DT94" s="257"/>
      <c r="DU94" s="17"/>
      <c r="DV94" s="201" t="str">
        <f t="shared" si="246"/>
        <v>USD</v>
      </c>
      <c r="DW94" s="239" t="s">
        <v>99</v>
      </c>
      <c r="DX94" s="11" t="str">
        <f t="shared" si="247"/>
        <v>⚠</v>
      </c>
      <c r="DY94" s="254"/>
      <c r="DZ94" s="254"/>
      <c r="EA94" s="15"/>
      <c r="EB94" s="11" t="str">
        <f t="shared" si="248"/>
        <v>⚠</v>
      </c>
      <c r="EC94" s="254"/>
      <c r="ED94" s="254"/>
      <c r="EE94" s="16"/>
      <c r="EF94" s="9" t="str">
        <f t="shared" si="249"/>
        <v>⚠</v>
      </c>
      <c r="EG94" s="252"/>
      <c r="EH94" s="252"/>
      <c r="EI94" s="33"/>
      <c r="EJ94" s="33"/>
      <c r="EK94" s="33"/>
      <c r="EL94" s="33"/>
      <c r="EM94" s="14"/>
      <c r="EN94" s="14"/>
      <c r="EO94" s="35"/>
      <c r="EP94" s="11" t="str">
        <f t="shared" si="250"/>
        <v>⚠</v>
      </c>
      <c r="EQ94" s="254"/>
      <c r="ER94" s="254"/>
      <c r="ES94" s="12" t="s">
        <v>98</v>
      </c>
      <c r="ET94" s="199">
        <v>21</v>
      </c>
      <c r="EU94" s="9" t="str">
        <f t="shared" si="251"/>
        <v>⚠</v>
      </c>
      <c r="EV94" s="259"/>
      <c r="EW94" s="259"/>
      <c r="EX94" s="166" t="s">
        <v>98</v>
      </c>
      <c r="EY94" s="9" t="str">
        <f t="shared" si="252"/>
        <v>⚠</v>
      </c>
      <c r="EZ94" s="254"/>
      <c r="FA94" s="254"/>
      <c r="FB94" s="23"/>
      <c r="FC94" s="260"/>
      <c r="FD94" s="260"/>
      <c r="FE94" s="29"/>
      <c r="FF94" s="29"/>
      <c r="FG94" s="29"/>
      <c r="FH94" s="29"/>
      <c r="FI94" s="200" t="s">
        <v>100</v>
      </c>
      <c r="FJ94" s="9" t="str">
        <f t="shared" si="253"/>
        <v>⚠</v>
      </c>
      <c r="FK94" s="259"/>
      <c r="FL94" s="259"/>
      <c r="FM94" s="12" t="s">
        <v>98</v>
      </c>
      <c r="FN94" s="26" t="s">
        <v>98</v>
      </c>
      <c r="FO94" s="28" t="s">
        <v>98</v>
      </c>
      <c r="FP94" s="339" t="s">
        <v>98</v>
      </c>
      <c r="FQ94" s="339" t="s">
        <v>98</v>
      </c>
      <c r="FR94" s="9" t="str">
        <f t="shared" si="254"/>
        <v>⚠</v>
      </c>
      <c r="FS94" s="238" t="str" cm="1">
        <f t="array" ref="FS94">IF(OR($I94="",$N94="")," ",_xlfn.IFS($DW94=""," ",$DV94=""," ",FV94=""," ",FV94=" "," ",AND($DW94&lt;&gt;"",$DW94&lt;&gt;" ",$DV94&lt;&gt;"",$DV94&lt;&gt;" ",FV94&lt;&gt;"",FV94&lt;&gt;" "),IF($DW94=$DV94,FV94,FV94/VLOOKUP(_xlfn.CONCAT($DW94,"/",$DV94),Currencies!$C$73:$D$955,2,FALSE))))</f>
        <v xml:space="preserve"> </v>
      </c>
      <c r="FT94" s="238"/>
      <c r="FU94" s="238"/>
      <c r="FV94" s="8" t="s">
        <v>98</v>
      </c>
      <c r="FW94" s="25" t="s">
        <v>2549</v>
      </c>
      <c r="FX94" s="9" t="str">
        <f t="shared" si="255"/>
        <v>⚠</v>
      </c>
      <c r="FY94" s="259"/>
      <c r="FZ94" s="259"/>
      <c r="GA94" s="12" t="s">
        <v>98</v>
      </c>
      <c r="GB94" s="26" t="s">
        <v>98</v>
      </c>
      <c r="GC94" s="28" t="s">
        <v>98</v>
      </c>
      <c r="GD94" s="339">
        <v>11</v>
      </c>
      <c r="GE94" s="339">
        <v>3</v>
      </c>
      <c r="GF94" s="9" t="str">
        <f t="shared" si="256"/>
        <v>⚠</v>
      </c>
      <c r="GG94" s="238" t="str" cm="1">
        <f t="array" ref="GG94">IF(OR($I94="",$N94="")," ",_xlfn.IFS($DW94=""," ",$DV94=""," ",GJ94=""," ",GJ94=" "," ",AND($DW94&lt;&gt;"",$DW94&lt;&gt;" ",$DV94&lt;&gt;"",$DV94&lt;&gt;" ",GJ94&lt;&gt;"",GJ94&lt;&gt;" "),IF($DW94=$DV94,GJ94,GJ94/VLOOKUP(_xlfn.CONCAT($DW94,"/",$DV94),Currencies!$C$73:$D$955,2,FALSE))))</f>
        <v xml:space="preserve"> </v>
      </c>
      <c r="GH94" s="238"/>
      <c r="GI94" s="238"/>
      <c r="GJ94" s="8" t="s">
        <v>98</v>
      </c>
      <c r="GK94" s="25" t="s">
        <v>2549</v>
      </c>
      <c r="GL94" s="11" t="str">
        <f t="shared" si="257"/>
        <v>⚠</v>
      </c>
      <c r="GM94" s="238" t="str" cm="1">
        <f t="array" ref="GM94">IF(OR($I94="",$N94="")," ",_xlfn.IFS($DW94=""," ",$DV94=""," ",GP94=""," ",GP94=" "," ",AND($DW94&lt;&gt;"",$DW94&lt;&gt;" ",$DV94&lt;&gt;"",$DV94&lt;&gt;" ",GP94&lt;&gt;"",GP94&lt;&gt;" "),IF($DW94=$DV94,GP94,GP94/VLOOKUP(_xlfn.CONCAT($DW94,"/",$DV94),Currencies!$C$73:$D$955,2,FALSE))))</f>
        <v xml:space="preserve"> </v>
      </c>
      <c r="GN94" s="238"/>
      <c r="GO94" s="238"/>
      <c r="GP94" s="8" t="s">
        <v>98</v>
      </c>
      <c r="GQ94" s="25" t="str">
        <f>IFERROR(IF(OR($I94="",$N94=""),"",'Units of measurement'!$A$2),"")</f>
        <v>/container</v>
      </c>
      <c r="GR94" s="253"/>
      <c r="GS94" s="253"/>
      <c r="GT94" s="31" t="s">
        <v>98</v>
      </c>
      <c r="GU94" s="261"/>
      <c r="GV94" s="261"/>
      <c r="GW94" s="32" t="s">
        <v>98</v>
      </c>
      <c r="GX94" s="11" t="str">
        <f t="shared" si="258"/>
        <v>⚠</v>
      </c>
      <c r="GY94" s="238" t="str" cm="1">
        <f t="array" ref="GY94">IF(OR($I94="",$N94="")," ",_xlfn.IFS($DW94=""," ",$DV94=""," ",HE94=""," ",HE94=" "," ",AND($DW94&lt;&gt;"",$DW94&lt;&gt;" ",$DV94&lt;&gt;"",$DV94&lt;&gt;" ",HE94&lt;&gt;"",HE94&lt;&gt;" "),IF($DW94=$DV94,HE94,HE94/VLOOKUP(_xlfn.CONCAT($DW94,"/",$DV94),Currencies!$C$73:$D$955,2,FALSE))))</f>
        <v xml:space="preserve"> </v>
      </c>
      <c r="GZ94" s="262"/>
      <c r="HA94" s="262"/>
      <c r="HB94" s="15"/>
      <c r="HC94" s="15"/>
      <c r="HD94" s="15"/>
      <c r="HE94" s="8" t="s">
        <v>98</v>
      </c>
      <c r="HF94" s="255"/>
      <c r="HG94" s="255"/>
      <c r="HH94" s="25" t="str">
        <f>IFERROR(IF(OR($I94="",$N94=""),"",'Units of measurement'!$A$2),"")</f>
        <v>/container</v>
      </c>
      <c r="HI94" s="253"/>
      <c r="HJ94" s="253"/>
      <c r="HK94" s="31" t="str">
        <f t="shared" si="259"/>
        <v xml:space="preserve"> </v>
      </c>
      <c r="HL94" s="261"/>
      <c r="HM94" s="261"/>
      <c r="HN94" s="32" t="str">
        <f t="shared" si="260"/>
        <v xml:space="preserve"> </v>
      </c>
      <c r="HO94" s="11" t="str">
        <f t="shared" si="261"/>
        <v>⚠</v>
      </c>
      <c r="HP94" s="238" t="str" cm="1">
        <f t="array" ref="HP94">IF(OR($I94="",$N94="")," ",_xlfn.IFS($DW94=""," ",$DV94=""," ",HV94=""," ",HV94=" "," ",AND($DW94&lt;&gt;"",$DW94&lt;&gt;" ",$DV94&lt;&gt;"",$DV94&lt;&gt;" ",HV94&lt;&gt;"",HV94&lt;&gt;" "),IF($DW94=$DV94,HV94,HV94/VLOOKUP(_xlfn.CONCAT($DW94,"/",$DV94),Currencies!$C$73:$D$955,2,FALSE))))</f>
        <v xml:space="preserve"> </v>
      </c>
      <c r="HQ94" s="262"/>
      <c r="HR94" s="262"/>
      <c r="HS94" s="15"/>
      <c r="HT94" s="15"/>
      <c r="HU94" s="15"/>
      <c r="HV94" s="8" t="s">
        <v>98</v>
      </c>
      <c r="HW94" s="255"/>
      <c r="HX94" s="255"/>
      <c r="HY94" s="25" t="str">
        <f>IFERROR(IF(OR($I94="",$N94=""),"",'Units of measurement'!$A$2),"")</f>
        <v>/container</v>
      </c>
      <c r="HZ94" s="253"/>
      <c r="IA94" s="253"/>
      <c r="IB94" s="31" t="str">
        <f t="shared" si="262"/>
        <v xml:space="preserve"> </v>
      </c>
      <c r="IC94" s="261"/>
      <c r="ID94" s="261"/>
      <c r="IE94" s="32" t="str">
        <f t="shared" si="263"/>
        <v xml:space="preserve"> </v>
      </c>
      <c r="IF94" s="9" t="str">
        <f t="shared" si="264"/>
        <v/>
      </c>
      <c r="IG94" s="252"/>
      <c r="IH94" s="252"/>
      <c r="II94" s="8" t="s">
        <v>98</v>
      </c>
      <c r="IJ94" s="256"/>
      <c r="IK94" s="256"/>
      <c r="IL94" s="164"/>
      <c r="IM94" s="257"/>
      <c r="IN94" s="257"/>
      <c r="IO94" s="17"/>
      <c r="IP94" s="9" t="str">
        <f t="shared" si="265"/>
        <v/>
      </c>
      <c r="IQ94" s="252"/>
      <c r="IR94" s="252"/>
      <c r="IS94" s="8" t="s">
        <v>98</v>
      </c>
      <c r="IT94" s="256"/>
      <c r="IU94" s="256"/>
      <c r="IV94" s="164"/>
      <c r="IW94" s="257"/>
      <c r="IX94" s="257"/>
      <c r="IY94" s="19"/>
      <c r="IZ94" s="201" t="s">
        <v>139</v>
      </c>
      <c r="JA94" s="239" t="s">
        <v>99</v>
      </c>
      <c r="JB94" s="9" t="str">
        <f t="shared" si="266"/>
        <v>⚠</v>
      </c>
      <c r="JC94" s="238" t="str" cm="1">
        <f t="array" ref="JC94">IF(OR($I94="",$N94="")," ",_xlfn.IFS($JA94=""," ",$IZ94=""," ",JF94=""," ",JF94=" "," ",AND($JA94&lt;&gt;"",$JA94&lt;&gt;" ",$IZ94&lt;&gt;"",$IZ94&lt;&gt;" ",JF94&lt;&gt;"",JF94&lt;&gt;" "),IF($JA94=$IZ94,JF94,JF94/VLOOKUP(_xlfn.CONCAT($JA94,"/",$IZ94),Currencies!$C$73:$D$955,2,FALSE))))</f>
        <v xml:space="preserve"> </v>
      </c>
      <c r="JD94" s="238"/>
      <c r="JE94" s="238"/>
      <c r="JF94" s="8" t="s">
        <v>98</v>
      </c>
      <c r="JG94" s="25" t="str">
        <f>IFERROR(IF(OR($I94="",$N94=""),"",'Units of measurement'!$A$2),"")</f>
        <v>/container</v>
      </c>
      <c r="JH94" s="9" t="s">
        <v>2517</v>
      </c>
      <c r="JI94" s="238" t="str" cm="1">
        <f t="array" ref="JI94">IF(OR($I94="",$N94="")," ",_xlfn.IFS($JA94=""," ",$IZ94=""," ",JL94=""," ",JL94=" "," ",AND($JA94&lt;&gt;"",$JA94&lt;&gt;" ",$IZ94&lt;&gt;"",$IZ94&lt;&gt;" ",JL94&lt;&gt;"",JL94&lt;&gt;" "),IF($JA94=$IZ94,JL94,JL94/VLOOKUP(_xlfn.CONCAT($JA94,"/",$IZ94),Currencies!$C$73:$D$955,2,FALSE))))</f>
        <v xml:space="preserve"> </v>
      </c>
      <c r="JJ94" s="238"/>
      <c r="JK94" s="238"/>
      <c r="JL94" s="372" t="s">
        <v>98</v>
      </c>
      <c r="JM94" s="25" t="str">
        <f>IFERROR(IF(OR($I94="",$N94=""),"",'Units of measurement'!$A$2),"")</f>
        <v>/container</v>
      </c>
      <c r="JN94" s="9" t="s">
        <v>2517</v>
      </c>
      <c r="JO94" s="238" t="str" cm="1">
        <f t="array" ref="JO94">IF(OR($I94="",$N94="")," ",_xlfn.IFS($JA94=""," ",$IZ94=""," ",JR94=""," ",JR94=" "," ",AND($JA94&lt;&gt;"",$JA94&lt;&gt;" ",$IZ94&lt;&gt;"",$IZ94&lt;&gt;" ",JR94&lt;&gt;"",JR94&lt;&gt;" "),IF($JA94=$IZ94,JR94,JR94/VLOOKUP(_xlfn.CONCAT($JA94,"/",$IZ94),Currencies!$C$73:$D$955,2,FALSE))))</f>
        <v xml:space="preserve"> </v>
      </c>
      <c r="JP94" s="238"/>
      <c r="JQ94" s="238"/>
      <c r="JR94" s="372" t="s">
        <v>98</v>
      </c>
      <c r="JS94" s="25" t="str">
        <f>IFERROR(IF(OR($I94="",$N94=""),"",'Units of measurement'!$A$2),"")</f>
        <v>/container</v>
      </c>
      <c r="JT94" s="9" t="s">
        <v>2517</v>
      </c>
      <c r="JU94" s="238" t="str" cm="1">
        <f t="array" ref="JU94">IF(OR($I94="",$N94="")," ",_xlfn.IFS($JA94=""," ",$IZ94=""," ",JX94=""," ",JX94=" "," ",AND($JA94&lt;&gt;"",$JA94&lt;&gt;" ",$IZ94&lt;&gt;"",$IZ94&lt;&gt;" ",JX94&lt;&gt;"",JX94&lt;&gt;" "),IF($JA94=$IZ94,JX94,JX94/VLOOKUP(_xlfn.CONCAT($JA94,"/",$IZ94),Currencies!$C$73:$D$955,2,FALSE))))</f>
        <v xml:space="preserve"> </v>
      </c>
      <c r="JV94" s="238"/>
      <c r="JW94" s="238"/>
      <c r="JX94" s="372" t="s">
        <v>98</v>
      </c>
      <c r="JY94" s="25" t="str">
        <f>IFERROR(IF(OR($I94="",$N94=""),"",'Units of measurement'!$A$2),"")</f>
        <v>/container</v>
      </c>
      <c r="JZ94" s="9" t="s">
        <v>2517</v>
      </c>
      <c r="KA94" s="238" t="str" cm="1">
        <f t="array" ref="KA94">IF(OR($I94="",$N94="")," ",_xlfn.IFS($JA94=""," ",$IZ94=""," ",KD94=""," ",KD94=" "," ",AND($JA94&lt;&gt;"",$JA94&lt;&gt;" ",$IZ94&lt;&gt;"",$IZ94&lt;&gt;" ",KD94&lt;&gt;"",KD94&lt;&gt;" "),IF($JA94=$IZ94,KD94,KD94/VLOOKUP(_xlfn.CONCAT($JA94,"/",$IZ94),Currencies!$C$73:$D$955,2,FALSE))))</f>
        <v xml:space="preserve"> </v>
      </c>
      <c r="KB94" s="238"/>
      <c r="KC94" s="238"/>
      <c r="KD94" s="372" t="s">
        <v>98</v>
      </c>
      <c r="KE94" s="25" t="str">
        <f>IFERROR(IF(OR($I94="",$N94=""),"",'Units of measurement'!$A$2),"")</f>
        <v>/container</v>
      </c>
      <c r="KF94" s="11" t="s">
        <v>2517</v>
      </c>
      <c r="KG94" s="254"/>
      <c r="KH94" s="254"/>
      <c r="KI94" s="378" t="s">
        <v>98</v>
      </c>
      <c r="KJ94" s="9" t="str">
        <f t="shared" si="267"/>
        <v/>
      </c>
      <c r="KK94" s="252"/>
      <c r="KL94" s="252"/>
      <c r="KM94" s="8" t="s">
        <v>98</v>
      </c>
      <c r="KN94" s="256"/>
      <c r="KO94" s="256"/>
      <c r="KP94" s="164"/>
      <c r="KQ94" s="257"/>
      <c r="KR94" s="257"/>
      <c r="KS94" s="17"/>
      <c r="KT94" s="9" t="str">
        <f t="shared" si="268"/>
        <v/>
      </c>
      <c r="KU94" s="252"/>
      <c r="KV94" s="252"/>
      <c r="KW94" s="8" t="s">
        <v>98</v>
      </c>
      <c r="KX94" s="256"/>
      <c r="KY94" s="256"/>
      <c r="KZ94" s="164"/>
      <c r="LA94" s="257"/>
      <c r="LB94" s="257"/>
      <c r="LC94" s="19"/>
      <c r="LD94" s="201" t="s">
        <v>139</v>
      </c>
      <c r="LE94" s="239" t="s">
        <v>99</v>
      </c>
      <c r="LF94" s="9" t="s">
        <v>2517</v>
      </c>
      <c r="LG94" s="238" t="str" cm="1">
        <f t="array" ref="LG94">IF(OR($I94="",$N94="")," ",_xlfn.IFS($AH94=""," ",$AG94=""," ",LL94=""," ",LL94=" "," ",AND($AH94&lt;&gt;"",$AH94&lt;&gt;" ",$AG94&lt;&gt;"",$AG94&lt;&gt;" ",LL94&lt;&gt;"",LL94&lt;&gt;" "),IF($AH94=$AG94,SUM(LL94,IF(OR(LK94="",LK94=" ",LJ94="Included"),0,LK94)),SUM(LL94,IF(OR(LK94="",LK94=" ",LJ94="Included"),0,LK94))/VLOOKUP(_xlfn.CONCAT($AH94,"/",$AG94),Currencies!$C$73:$D$955,2,FALSE))))</f>
        <v xml:space="preserve"> </v>
      </c>
      <c r="LH94" s="238"/>
      <c r="LI94" s="262"/>
      <c r="LJ94" s="379"/>
      <c r="LK94" s="333" t="s">
        <v>98</v>
      </c>
      <c r="LL94" s="380" t="s">
        <v>98</v>
      </c>
      <c r="LM94" s="25" t="str">
        <f>IFERROR(IF(OR($I94="",$N94=""),"",'Units of measurement'!$A$2),"")</f>
        <v>/container</v>
      </c>
      <c r="LN94" s="253"/>
      <c r="LO94" s="253"/>
      <c r="LP94" s="376"/>
      <c r="LQ94" s="170"/>
      <c r="LR94" s="170"/>
      <c r="LS94" s="381" t="s">
        <v>98</v>
      </c>
    </row>
    <row r="95" spans="1:331" ht="15" hidden="1" customHeight="1" x14ac:dyDescent="0.2">
      <c r="A95" s="46">
        <v>1729</v>
      </c>
      <c r="B95" s="250">
        <f>ROW()</f>
        <v>95</v>
      </c>
      <c r="C95" s="41" t="s">
        <v>2547</v>
      </c>
      <c r="D95" s="47" t="s">
        <v>2524</v>
      </c>
      <c r="E95" s="48" t="s">
        <v>2525</v>
      </c>
      <c r="F95" s="55" t="s">
        <v>2284</v>
      </c>
      <c r="G95" s="42" t="s">
        <v>2508</v>
      </c>
      <c r="H95" s="43" t="s">
        <v>2514</v>
      </c>
      <c r="I95" s="353" t="s">
        <v>1261</v>
      </c>
      <c r="J95" s="357"/>
      <c r="K95" s="47" t="s">
        <v>2306</v>
      </c>
      <c r="L95" s="48" t="s">
        <v>2334</v>
      </c>
      <c r="M95" s="49" t="s">
        <v>2516</v>
      </c>
      <c r="N95" s="356" t="s">
        <v>426</v>
      </c>
      <c r="O95" s="50" t="s">
        <v>2490</v>
      </c>
      <c r="P95" s="47" t="s">
        <v>2388</v>
      </c>
      <c r="Q95" s="48" t="s">
        <v>2437</v>
      </c>
      <c r="R95" s="51" t="s">
        <v>95</v>
      </c>
      <c r="S95" s="52">
        <v>4</v>
      </c>
      <c r="T95" s="53">
        <f>IFERROR(IF(OR(R95="",S95=""),"",('FCL (No min.)'!S95*VLOOKUP('FCL (No min.)'!R95,containertype_table[#All],2,FALSE))),"")</f>
        <v>4</v>
      </c>
      <c r="U95" s="56">
        <v>10000</v>
      </c>
      <c r="V95" s="55" t="s">
        <v>2497</v>
      </c>
      <c r="W95" s="248" t="s">
        <v>104</v>
      </c>
      <c r="X95" s="337" t="s">
        <v>104</v>
      </c>
      <c r="Y95" s="248"/>
      <c r="Z95" s="248"/>
      <c r="AA95" s="248"/>
      <c r="AB95" s="248"/>
      <c r="AC95" s="248"/>
      <c r="AD95" s="248"/>
      <c r="AE95" s="248"/>
      <c r="AF95" s="248"/>
      <c r="AG95" s="201" t="s">
        <v>109</v>
      </c>
      <c r="AH95" s="239" t="s">
        <v>99</v>
      </c>
      <c r="AI95" s="9" t="str">
        <f t="shared" si="234"/>
        <v>⚠</v>
      </c>
      <c r="AJ95" s="238" t="str" cm="1">
        <f t="array" ref="AJ95">IF(OR($I95="",$N95="")," ",_xlfn.IFS($AH95=""," ",$AG95=""," ",AO95=""," ",AO95=" "," ",AND($AH95&lt;&gt;"",$AH95&lt;&gt;" ",$AG95&lt;&gt;"",$AG95&lt;&gt;" ",AO95&lt;&gt;"",AO95&lt;&gt;" "),IF($AH95=$AG95,SUM(AO95,IF(OR(AN95="",AN95=" ",AM95="Included"),0,AN95)),VLOOKUP(_xlfn.CONCAT($AG95,"/",$AH95),Currencies!$C$73:$D$955,2,FALSE)*SUM(AO95,IF(OR(AN95="",AN95=" ",AM95="Included"),0,AN95)))))</f>
        <v xml:space="preserve"> </v>
      </c>
      <c r="AK95" s="238"/>
      <c r="AL95" s="262"/>
      <c r="AM95" s="331"/>
      <c r="AN95" s="333" t="s">
        <v>98</v>
      </c>
      <c r="AO95" s="332" t="s">
        <v>98</v>
      </c>
      <c r="AP95" s="25" t="str">
        <f>IFERROR(IF(OR($I95="",$N95=""),"",'Units of measurement'!$A$2),"")</f>
        <v>/container</v>
      </c>
      <c r="AQ95" s="253"/>
      <c r="AR95" s="253"/>
      <c r="AS95" s="17"/>
      <c r="AT95" s="170"/>
      <c r="AU95" s="170"/>
      <c r="AV95" s="170" t="s">
        <v>98</v>
      </c>
      <c r="AW95" s="201" t="s">
        <v>109</v>
      </c>
      <c r="AX95" s="239" t="s">
        <v>99</v>
      </c>
      <c r="AY95" s="9" t="str">
        <f t="shared" si="235"/>
        <v>⚠</v>
      </c>
      <c r="AZ95" s="238" t="str" cm="1">
        <f t="array" ref="AZ95">IF(OR($I95="",$N95="")," ",_xlfn.IFS($AX95=""," ",$AW95=""," ",BC95=""," ",BC95=" "," ",AND($AX95&lt;&gt;"",$AX95&lt;&gt;" ",$AW95&lt;&gt;"",$AW95&lt;&gt;" ",BC95&lt;&gt;"",BC95&lt;&gt;" "),IF($AX95=$AW95,BC95,BC95/VLOOKUP(_xlfn.CONCAT($AX95,"/",$AW95),Currencies!$C$73:$D$955,2,FALSE))))</f>
        <v xml:space="preserve"> </v>
      </c>
      <c r="BA95" s="238"/>
      <c r="BB95" s="238"/>
      <c r="BC95" s="8" t="s">
        <v>98</v>
      </c>
      <c r="BD95" s="25" t="str">
        <f>IFERROR(IF(OR($I95="",$N95=""),"",'Units of measurement'!$A$2),"")</f>
        <v>/container</v>
      </c>
      <c r="BE95" s="9" t="str">
        <f t="shared" si="236"/>
        <v>⚠</v>
      </c>
      <c r="BF95" s="238" t="str" cm="1">
        <f t="array" ref="BF95">IF(OR($I95="",$N95="")," ",_xlfn.IFS($AX95=""," ",$AW95=""," ",BI95=""," ",BI95=" "," ",AND($AX95&lt;&gt;"",$AX95&lt;&gt;" ",$AW95&lt;&gt;"",$AW95&lt;&gt;" ",BI95&lt;&gt;"",BI95&lt;&gt;" "),IF($AX95=$AW95,BI95,BI95/VLOOKUP(_xlfn.CONCAT($AX95,"/",$AW95),Currencies!$C$73:$D$955,2,FALSE))))</f>
        <v xml:space="preserve"> </v>
      </c>
      <c r="BG95" s="238"/>
      <c r="BH95" s="238"/>
      <c r="BI95" s="8" t="s">
        <v>98</v>
      </c>
      <c r="BJ95" s="25" t="str">
        <f>IFERROR(IF(OR($I95="",$N95=""),"",'Units of measurement'!$A$2),"")</f>
        <v>/container</v>
      </c>
      <c r="BK95" s="9" t="str">
        <f t="shared" si="237"/>
        <v>⚠</v>
      </c>
      <c r="BL95" s="238" t="str" cm="1">
        <f t="array" ref="BL95">IF(OR($I95="",$N95="")," ",_xlfn.IFS($AX95=""," ",$AW95=""," ",BO95=""," ",BO95=" "," ",AND($AX95&lt;&gt;"",$AX95&lt;&gt;" ",$AW95&lt;&gt;"",$AW95&lt;&gt;" ",BO95&lt;&gt;"",BO95&lt;&gt;" "),IF($AX95=$AW95,BO95,BO95/VLOOKUP(_xlfn.CONCAT($AX95,"/",$AW95),Currencies!$C$73:$D$955,2,FALSE))))</f>
        <v xml:space="preserve"> </v>
      </c>
      <c r="BM95" s="238"/>
      <c r="BN95" s="238"/>
      <c r="BO95" s="8" t="s">
        <v>98</v>
      </c>
      <c r="BP95" s="25" t="str">
        <f>IFERROR(IF(OR($I95="",$N95=""),"",'Units of measurement'!$A$2),"")</f>
        <v>/container</v>
      </c>
      <c r="BQ95" s="9" t="str">
        <f t="shared" si="238"/>
        <v>⚠</v>
      </c>
      <c r="BR95" s="238" t="str" cm="1">
        <f t="array" ref="BR95">IF(OR($I95="",$N95="")," ",_xlfn.IFS($AX95=""," ",$AW95=""," ",BU95=""," ",BU95=" "," ",AND($AX95&lt;&gt;"",$AX95&lt;&gt;" ",$AW95&lt;&gt;"",$AW95&lt;&gt;" ",BU95&lt;&gt;"",BU95&lt;&gt;" "),IF($AX95=$AW95,BU95,BU95/VLOOKUP(_xlfn.CONCAT($AX95,"/",$AW95),Currencies!$C$73:$D$955,2,FALSE))))</f>
        <v xml:space="preserve"> </v>
      </c>
      <c r="BS95" s="238"/>
      <c r="BT95" s="238"/>
      <c r="BU95" s="8" t="s">
        <v>98</v>
      </c>
      <c r="BV95" s="25" t="str">
        <f>IFERROR(IF(OR($I95="",$N95=""),"",'Units of measurement'!$A$2),"")</f>
        <v>/container</v>
      </c>
      <c r="BW95" s="9" t="str">
        <f t="shared" si="239"/>
        <v>⚠</v>
      </c>
      <c r="BX95" s="238" t="str" cm="1">
        <f t="array" ref="BX95">IF(OR($I95="",$N95="")," ",_xlfn.IFS($AX95=""," ",$AW95=""," ",CA95=""," ",CA95=" "," ",AND($AX95&lt;&gt;"",$AX95&lt;&gt;" ",$AW95&lt;&gt;"",$AW95&lt;&gt;" ",CA95&lt;&gt;"",CA95&lt;&gt;" "),IF($AX95=$AW95,CA95,CA95/VLOOKUP(_xlfn.CONCAT($AX95,"/",$AW95),Currencies!$C$73:$D$955,2,FALSE))))</f>
        <v xml:space="preserve"> </v>
      </c>
      <c r="BY95" s="238"/>
      <c r="BZ95" s="238"/>
      <c r="CA95" s="8" t="s">
        <v>98</v>
      </c>
      <c r="CB95" s="25" t="str">
        <f>IFERROR(IF(OR($I95="",$N95=""),"",'Units of measurement'!$A$2),"")</f>
        <v>/container</v>
      </c>
      <c r="CC95" s="9" t="str">
        <f t="shared" si="240"/>
        <v>⚠</v>
      </c>
      <c r="CD95" s="238" t="str" cm="1">
        <f t="array" ref="CD95">IF(OR($I95="",$N95="")," ",_xlfn.IFS($AX95=""," ",$AW95=""," ",CG95=""," ",CG95=" "," ",AND($AX95&lt;&gt;"",$AX95&lt;&gt;" ",$AW95&lt;&gt;"",$AW95&lt;&gt;" ",CG95&lt;&gt;"",CG95&lt;&gt;" "),IF($AX95=$AW95,CG95,CG95/VLOOKUP(_xlfn.CONCAT($AX95,"/",$AW95),Currencies!$C$73:$D$955,2,FALSE))))</f>
        <v xml:space="preserve"> </v>
      </c>
      <c r="CE95" s="238"/>
      <c r="CF95" s="238"/>
      <c r="CG95" s="8" t="s">
        <v>98</v>
      </c>
      <c r="CH95" s="25" t="str">
        <f>IFERROR(IF(OR($I95="",$N95=""),"",'Units of measurement'!$A$2),"")</f>
        <v>/container</v>
      </c>
      <c r="CI95" s="9" t="str">
        <f t="shared" si="241"/>
        <v>⚠</v>
      </c>
      <c r="CJ95" s="238" t="str" cm="1">
        <f t="array" ref="CJ95">IF(OR($I95="",$N95="")," ",_xlfn.IFS($AX95=""," ",$AW95=""," ",CM95=""," ",CM95=" "," ",AND($AX95&lt;&gt;"",$AX95&lt;&gt;" ",$AW95&lt;&gt;"",$AW95&lt;&gt;" ",CM95&lt;&gt;"",CM95&lt;&gt;" "),IF($AX95=$AW95,CM95,CM95/VLOOKUP(_xlfn.CONCAT($AX95,"/",$AW95),Currencies!$C$73:$D$955,2,FALSE))))</f>
        <v xml:space="preserve"> </v>
      </c>
      <c r="CK95" s="238"/>
      <c r="CL95" s="238"/>
      <c r="CM95" s="8" t="s">
        <v>98</v>
      </c>
      <c r="CN95" s="25" t="str">
        <f>IFERROR(IF(OR($I95="",$N95=""),"",'Units of measurement'!$A$2),"")</f>
        <v>/container</v>
      </c>
      <c r="CO95" s="253"/>
      <c r="CP95" s="253"/>
      <c r="CQ95" s="194"/>
      <c r="CR95" s="9" t="str">
        <f t="shared" si="242"/>
        <v>⚠</v>
      </c>
      <c r="CS95" s="238" t="str" cm="1">
        <f t="array" ref="CS95">IF(OR($I95="",$N95="")," ",_xlfn.IFS($AX95=""," ",$AW95=""," ",CV95=""," ",CV95=" "," ",AND($AX95&lt;&gt;"",$AX95&lt;&gt;" ",$AW95&lt;&gt;"",$AW95&lt;&gt;" ",CV95&lt;&gt;"",CV95&lt;&gt;" "),IF($AX95=$AW95,CV95,CV95/VLOOKUP(_xlfn.CONCAT($AX95,"/",$AW95),Currencies!$C$73:$D$955,2,FALSE))))</f>
        <v xml:space="preserve"> </v>
      </c>
      <c r="CT95" s="238"/>
      <c r="CU95" s="238"/>
      <c r="CV95" s="8" t="s">
        <v>98</v>
      </c>
      <c r="CW95" s="25" t="str">
        <f>IFERROR(IF(OR($I95="",$N95=""),"",'Units of measurement'!$A$2),"")</f>
        <v>/container</v>
      </c>
      <c r="CX95" s="11" t="str">
        <f t="shared" si="243"/>
        <v>⚠</v>
      </c>
      <c r="CY95" s="254"/>
      <c r="CZ95" s="254"/>
      <c r="DA95" s="10" t="s">
        <v>98</v>
      </c>
      <c r="DB95" s="9" t="str">
        <f t="shared" si="244"/>
        <v/>
      </c>
      <c r="DC95" s="252"/>
      <c r="DD95" s="252"/>
      <c r="DE95" s="8" t="s">
        <v>98</v>
      </c>
      <c r="DF95" s="256"/>
      <c r="DG95" s="256"/>
      <c r="DH95" s="164"/>
      <c r="DI95" s="257"/>
      <c r="DJ95" s="257"/>
      <c r="DK95" s="17"/>
      <c r="DL95" s="9" t="str">
        <f t="shared" si="245"/>
        <v/>
      </c>
      <c r="DM95" s="252"/>
      <c r="DN95" s="252"/>
      <c r="DO95" s="8" t="s">
        <v>98</v>
      </c>
      <c r="DP95" s="256"/>
      <c r="DQ95" s="256"/>
      <c r="DR95" s="164"/>
      <c r="DS95" s="257"/>
      <c r="DT95" s="257"/>
      <c r="DU95" s="17"/>
      <c r="DV95" s="201" t="str">
        <f t="shared" si="246"/>
        <v>USD</v>
      </c>
      <c r="DW95" s="239" t="s">
        <v>99</v>
      </c>
      <c r="DX95" s="11" t="str">
        <f t="shared" si="247"/>
        <v>⚠</v>
      </c>
      <c r="DY95" s="254"/>
      <c r="DZ95" s="254"/>
      <c r="EA95" s="15"/>
      <c r="EB95" s="11" t="str">
        <f t="shared" si="248"/>
        <v>⚠</v>
      </c>
      <c r="EC95" s="254"/>
      <c r="ED95" s="254"/>
      <c r="EE95" s="16"/>
      <c r="EF95" s="9" t="str">
        <f t="shared" si="249"/>
        <v>⚠</v>
      </c>
      <c r="EG95" s="252"/>
      <c r="EH95" s="252"/>
      <c r="EI95" s="33"/>
      <c r="EJ95" s="33"/>
      <c r="EK95" s="33"/>
      <c r="EL95" s="33"/>
      <c r="EM95" s="14"/>
      <c r="EN95" s="14"/>
      <c r="EO95" s="35"/>
      <c r="EP95" s="11" t="str">
        <f t="shared" si="250"/>
        <v>⚠</v>
      </c>
      <c r="EQ95" s="254"/>
      <c r="ER95" s="254"/>
      <c r="ES95" s="12" t="s">
        <v>98</v>
      </c>
      <c r="ET95" s="199" t="s">
        <v>98</v>
      </c>
      <c r="EU95" s="9" t="str">
        <f t="shared" si="251"/>
        <v>⚠</v>
      </c>
      <c r="EV95" s="259"/>
      <c r="EW95" s="259"/>
      <c r="EX95" s="166" t="s">
        <v>98</v>
      </c>
      <c r="EY95" s="9" t="str">
        <f t="shared" si="252"/>
        <v>⚠</v>
      </c>
      <c r="EZ95" s="254"/>
      <c r="FA95" s="254"/>
      <c r="FB95" s="23"/>
      <c r="FC95" s="260"/>
      <c r="FD95" s="260"/>
      <c r="FE95" s="29"/>
      <c r="FF95" s="29"/>
      <c r="FG95" s="29"/>
      <c r="FH95" s="29"/>
      <c r="FI95" s="200" t="s">
        <v>100</v>
      </c>
      <c r="FJ95" s="9" t="str">
        <f t="shared" si="253"/>
        <v>⚠</v>
      </c>
      <c r="FK95" s="259"/>
      <c r="FL95" s="259"/>
      <c r="FM95" s="12" t="s">
        <v>98</v>
      </c>
      <c r="FN95" s="26" t="s">
        <v>98</v>
      </c>
      <c r="FO95" s="28" t="s">
        <v>98</v>
      </c>
      <c r="FP95" s="339" t="s">
        <v>98</v>
      </c>
      <c r="FQ95" s="339" t="s">
        <v>98</v>
      </c>
      <c r="FR95" s="9" t="str">
        <f t="shared" si="254"/>
        <v>⚠</v>
      </c>
      <c r="FS95" s="238" t="str" cm="1">
        <f t="array" ref="FS95">IF(OR($I95="",$N95="")," ",_xlfn.IFS($DW95=""," ",$DV95=""," ",FV95=""," ",FV95=" "," ",AND($DW95&lt;&gt;"",$DW95&lt;&gt;" ",$DV95&lt;&gt;"",$DV95&lt;&gt;" ",FV95&lt;&gt;"",FV95&lt;&gt;" "),IF($DW95=$DV95,FV95,FV95/VLOOKUP(_xlfn.CONCAT($DW95,"/",$DV95),Currencies!$C$73:$D$955,2,FALSE))))</f>
        <v xml:space="preserve"> </v>
      </c>
      <c r="FT95" s="238"/>
      <c r="FU95" s="238"/>
      <c r="FV95" s="8" t="s">
        <v>98</v>
      </c>
      <c r="FW95" s="25" t="s">
        <v>2549</v>
      </c>
      <c r="FX95" s="9" t="str">
        <f t="shared" si="255"/>
        <v>⚠</v>
      </c>
      <c r="FY95" s="259"/>
      <c r="FZ95" s="259"/>
      <c r="GA95" s="12" t="s">
        <v>98</v>
      </c>
      <c r="GB95" s="26" t="s">
        <v>98</v>
      </c>
      <c r="GC95" s="28" t="s">
        <v>98</v>
      </c>
      <c r="GD95" s="339" t="s">
        <v>98</v>
      </c>
      <c r="GE95" s="339" t="s">
        <v>98</v>
      </c>
      <c r="GF95" s="9" t="str">
        <f t="shared" si="256"/>
        <v>⚠</v>
      </c>
      <c r="GG95" s="238" t="str" cm="1">
        <f t="array" ref="GG95">IF(OR($I95="",$N95="")," ",_xlfn.IFS($DW95=""," ",$DV95=""," ",GJ95=""," ",GJ95=" "," ",AND($DW95&lt;&gt;"",$DW95&lt;&gt;" ",$DV95&lt;&gt;"",$DV95&lt;&gt;" ",GJ95&lt;&gt;"",GJ95&lt;&gt;" "),IF($DW95=$DV95,GJ95,GJ95/VLOOKUP(_xlfn.CONCAT($DW95,"/",$DV95),Currencies!$C$73:$D$955,2,FALSE))))</f>
        <v xml:space="preserve"> </v>
      </c>
      <c r="GH95" s="238"/>
      <c r="GI95" s="238"/>
      <c r="GJ95" s="8" t="s">
        <v>98</v>
      </c>
      <c r="GK95" s="25" t="s">
        <v>2549</v>
      </c>
      <c r="GL95" s="11" t="str">
        <f t="shared" si="257"/>
        <v>⚠</v>
      </c>
      <c r="GM95" s="238" t="str" cm="1">
        <f t="array" ref="GM95">IF(OR($I95="",$N95="")," ",_xlfn.IFS($DW95=""," ",$DV95=""," ",GP95=""," ",GP95=" "," ",AND($DW95&lt;&gt;"",$DW95&lt;&gt;" ",$DV95&lt;&gt;"",$DV95&lt;&gt;" ",GP95&lt;&gt;"",GP95&lt;&gt;" "),IF($DW95=$DV95,GP95,GP95/VLOOKUP(_xlfn.CONCAT($DW95,"/",$DV95),Currencies!$C$73:$D$955,2,FALSE))))</f>
        <v xml:space="preserve"> </v>
      </c>
      <c r="GN95" s="238"/>
      <c r="GO95" s="238"/>
      <c r="GP95" s="8" t="s">
        <v>98</v>
      </c>
      <c r="GQ95" s="25" t="str">
        <f>IFERROR(IF(OR($I95="",$N95=""),"",'Units of measurement'!$A$2),"")</f>
        <v>/container</v>
      </c>
      <c r="GR95" s="253"/>
      <c r="GS95" s="253"/>
      <c r="GT95" s="31" t="s">
        <v>98</v>
      </c>
      <c r="GU95" s="261"/>
      <c r="GV95" s="261"/>
      <c r="GW95" s="32" t="s">
        <v>98</v>
      </c>
      <c r="GX95" s="11" t="str">
        <f t="shared" si="258"/>
        <v>⚠</v>
      </c>
      <c r="GY95" s="238" t="str" cm="1">
        <f t="array" ref="GY95">IF(OR($I95="",$N95="")," ",_xlfn.IFS($DW95=""," ",$DV95=""," ",HE95=""," ",HE95=" "," ",AND($DW95&lt;&gt;"",$DW95&lt;&gt;" ",$DV95&lt;&gt;"",$DV95&lt;&gt;" ",HE95&lt;&gt;"",HE95&lt;&gt;" "),IF($DW95=$DV95,HE95,HE95/VLOOKUP(_xlfn.CONCAT($DW95,"/",$DV95),Currencies!$C$73:$D$955,2,FALSE))))</f>
        <v xml:space="preserve"> </v>
      </c>
      <c r="GZ95" s="262"/>
      <c r="HA95" s="262"/>
      <c r="HB95" s="15"/>
      <c r="HC95" s="15"/>
      <c r="HD95" s="15"/>
      <c r="HE95" s="8" t="s">
        <v>98</v>
      </c>
      <c r="HF95" s="255"/>
      <c r="HG95" s="255"/>
      <c r="HH95" s="25" t="str">
        <f>IFERROR(IF(OR($I95="",$N95=""),"",'Units of measurement'!$A$2),"")</f>
        <v>/container</v>
      </c>
      <c r="HI95" s="253"/>
      <c r="HJ95" s="253"/>
      <c r="HK95" s="31" t="str">
        <f t="shared" si="259"/>
        <v xml:space="preserve"> </v>
      </c>
      <c r="HL95" s="261"/>
      <c r="HM95" s="261"/>
      <c r="HN95" s="32" t="str">
        <f t="shared" si="260"/>
        <v xml:space="preserve"> </v>
      </c>
      <c r="HO95" s="11" t="str">
        <f t="shared" si="261"/>
        <v>⚠</v>
      </c>
      <c r="HP95" s="238" t="str" cm="1">
        <f t="array" ref="HP95">IF(OR($I95="",$N95="")," ",_xlfn.IFS($DW95=""," ",$DV95=""," ",HV95=""," ",HV95=" "," ",AND($DW95&lt;&gt;"",$DW95&lt;&gt;" ",$DV95&lt;&gt;"",$DV95&lt;&gt;" ",HV95&lt;&gt;"",HV95&lt;&gt;" "),IF($DW95=$DV95,HV95,HV95/VLOOKUP(_xlfn.CONCAT($DW95,"/",$DV95),Currencies!$C$73:$D$955,2,FALSE))))</f>
        <v xml:space="preserve"> </v>
      </c>
      <c r="HQ95" s="262"/>
      <c r="HR95" s="262"/>
      <c r="HS95" s="15"/>
      <c r="HT95" s="15"/>
      <c r="HU95" s="15"/>
      <c r="HV95" s="8" t="s">
        <v>98</v>
      </c>
      <c r="HW95" s="255"/>
      <c r="HX95" s="255"/>
      <c r="HY95" s="25" t="str">
        <f>IFERROR(IF(OR($I95="",$N95=""),"",'Units of measurement'!$A$2),"")</f>
        <v>/container</v>
      </c>
      <c r="HZ95" s="253"/>
      <c r="IA95" s="253"/>
      <c r="IB95" s="31" t="str">
        <f t="shared" si="262"/>
        <v xml:space="preserve"> </v>
      </c>
      <c r="IC95" s="261"/>
      <c r="ID95" s="261"/>
      <c r="IE95" s="32" t="str">
        <f t="shared" si="263"/>
        <v xml:space="preserve"> </v>
      </c>
      <c r="IF95" s="9" t="str">
        <f t="shared" si="264"/>
        <v/>
      </c>
      <c r="IG95" s="252"/>
      <c r="IH95" s="252"/>
      <c r="II95" s="8" t="s">
        <v>98</v>
      </c>
      <c r="IJ95" s="256"/>
      <c r="IK95" s="256"/>
      <c r="IL95" s="164"/>
      <c r="IM95" s="257"/>
      <c r="IN95" s="257"/>
      <c r="IO95" s="17"/>
      <c r="IP95" s="9" t="str">
        <f t="shared" si="265"/>
        <v/>
      </c>
      <c r="IQ95" s="252"/>
      <c r="IR95" s="252"/>
      <c r="IS95" s="8" t="s">
        <v>98</v>
      </c>
      <c r="IT95" s="256"/>
      <c r="IU95" s="256"/>
      <c r="IV95" s="164"/>
      <c r="IW95" s="257"/>
      <c r="IX95" s="257"/>
      <c r="IY95" s="19"/>
      <c r="IZ95" s="201" t="s">
        <v>428</v>
      </c>
      <c r="JA95" s="239" t="s">
        <v>99</v>
      </c>
      <c r="JB95" s="9" t="str">
        <f t="shared" si="266"/>
        <v>⚠</v>
      </c>
      <c r="JC95" s="238" t="str" cm="1">
        <f t="array" ref="JC95">IF(OR($I95="",$N95="")," ",_xlfn.IFS($JA95=""," ",$IZ95=""," ",JF95=""," ",JF95=" "," ",AND($JA95&lt;&gt;"",$JA95&lt;&gt;" ",$IZ95&lt;&gt;"",$IZ95&lt;&gt;" ",JF95&lt;&gt;"",JF95&lt;&gt;" "),IF($JA95=$IZ95,JF95,JF95/VLOOKUP(_xlfn.CONCAT($JA95,"/",$IZ95),Currencies!$C$73:$D$955,2,FALSE))))</f>
        <v xml:space="preserve"> </v>
      </c>
      <c r="JD95" s="238"/>
      <c r="JE95" s="238"/>
      <c r="JF95" s="8" t="s">
        <v>98</v>
      </c>
      <c r="JG95" s="25" t="str">
        <f>IFERROR(IF(OR($I95="",$N95=""),"",'Units of measurement'!$A$2),"")</f>
        <v>/container</v>
      </c>
      <c r="JH95" s="9" t="s">
        <v>2517</v>
      </c>
      <c r="JI95" s="238" t="str" cm="1">
        <f t="array" ref="JI95">IF(OR($I95="",$N95="")," ",_xlfn.IFS($JA95=""," ",$IZ95=""," ",JL95=""," ",JL95=" "," ",AND($JA95&lt;&gt;"",$JA95&lt;&gt;" ",$IZ95&lt;&gt;"",$IZ95&lt;&gt;" ",JL95&lt;&gt;"",JL95&lt;&gt;" "),IF($JA95=$IZ95,JL95,JL95/VLOOKUP(_xlfn.CONCAT($JA95,"/",$IZ95),Currencies!$C$73:$D$955,2,FALSE))))</f>
        <v xml:space="preserve"> </v>
      </c>
      <c r="JJ95" s="238"/>
      <c r="JK95" s="238"/>
      <c r="JL95" s="372" t="s">
        <v>98</v>
      </c>
      <c r="JM95" s="25" t="str">
        <f>IFERROR(IF(OR($I95="",$N95=""),"",'Units of measurement'!$A$2),"")</f>
        <v>/container</v>
      </c>
      <c r="JN95" s="9" t="s">
        <v>2517</v>
      </c>
      <c r="JO95" s="238" t="str" cm="1">
        <f t="array" ref="JO95">IF(OR($I95="",$N95="")," ",_xlfn.IFS($JA95=""," ",$IZ95=""," ",JR95=""," ",JR95=" "," ",AND($JA95&lt;&gt;"",$JA95&lt;&gt;" ",$IZ95&lt;&gt;"",$IZ95&lt;&gt;" ",JR95&lt;&gt;"",JR95&lt;&gt;" "),IF($JA95=$IZ95,JR95,JR95/VLOOKUP(_xlfn.CONCAT($JA95,"/",$IZ95),Currencies!$C$73:$D$955,2,FALSE))))</f>
        <v xml:space="preserve"> </v>
      </c>
      <c r="JP95" s="238"/>
      <c r="JQ95" s="238"/>
      <c r="JR95" s="372" t="s">
        <v>98</v>
      </c>
      <c r="JS95" s="25" t="str">
        <f>IFERROR(IF(OR($I95="",$N95=""),"",'Units of measurement'!$A$2),"")</f>
        <v>/container</v>
      </c>
      <c r="JT95" s="9" t="s">
        <v>2517</v>
      </c>
      <c r="JU95" s="238" t="str" cm="1">
        <f t="array" ref="JU95">IF(OR($I95="",$N95="")," ",_xlfn.IFS($JA95=""," ",$IZ95=""," ",JX95=""," ",JX95=" "," ",AND($JA95&lt;&gt;"",$JA95&lt;&gt;" ",$IZ95&lt;&gt;"",$IZ95&lt;&gt;" ",JX95&lt;&gt;"",JX95&lt;&gt;" "),IF($JA95=$IZ95,JX95,JX95/VLOOKUP(_xlfn.CONCAT($JA95,"/",$IZ95),Currencies!$C$73:$D$955,2,FALSE))))</f>
        <v xml:space="preserve"> </v>
      </c>
      <c r="JV95" s="238"/>
      <c r="JW95" s="238"/>
      <c r="JX95" s="372" t="s">
        <v>98</v>
      </c>
      <c r="JY95" s="25" t="str">
        <f>IFERROR(IF(OR($I95="",$N95=""),"",'Units of measurement'!$A$2),"")</f>
        <v>/container</v>
      </c>
      <c r="JZ95" s="9" t="s">
        <v>2517</v>
      </c>
      <c r="KA95" s="238" t="str" cm="1">
        <f t="array" ref="KA95">IF(OR($I95="",$N95="")," ",_xlfn.IFS($JA95=""," ",$IZ95=""," ",KD95=""," ",KD95=" "," ",AND($JA95&lt;&gt;"",$JA95&lt;&gt;" ",$IZ95&lt;&gt;"",$IZ95&lt;&gt;" ",KD95&lt;&gt;"",KD95&lt;&gt;" "),IF($JA95=$IZ95,KD95,KD95/VLOOKUP(_xlfn.CONCAT($JA95,"/",$IZ95),Currencies!$C$73:$D$955,2,FALSE))))</f>
        <v xml:space="preserve"> </v>
      </c>
      <c r="KB95" s="238"/>
      <c r="KC95" s="238"/>
      <c r="KD95" s="372" t="s">
        <v>98</v>
      </c>
      <c r="KE95" s="25" t="str">
        <f>IFERROR(IF(OR($I95="",$N95=""),"",'Units of measurement'!$A$2),"")</f>
        <v>/container</v>
      </c>
      <c r="KF95" s="11" t="s">
        <v>2517</v>
      </c>
      <c r="KG95" s="254"/>
      <c r="KH95" s="254"/>
      <c r="KI95" s="378" t="s">
        <v>98</v>
      </c>
      <c r="KJ95" s="9" t="str">
        <f t="shared" si="267"/>
        <v/>
      </c>
      <c r="KK95" s="252"/>
      <c r="KL95" s="252"/>
      <c r="KM95" s="8" t="s">
        <v>98</v>
      </c>
      <c r="KN95" s="256"/>
      <c r="KO95" s="256"/>
      <c r="KP95" s="164"/>
      <c r="KQ95" s="257"/>
      <c r="KR95" s="257"/>
      <c r="KS95" s="17"/>
      <c r="KT95" s="9" t="str">
        <f t="shared" si="268"/>
        <v/>
      </c>
      <c r="KU95" s="252"/>
      <c r="KV95" s="252"/>
      <c r="KW95" s="8" t="s">
        <v>98</v>
      </c>
      <c r="KX95" s="256"/>
      <c r="KY95" s="256"/>
      <c r="KZ95" s="164"/>
      <c r="LA95" s="257"/>
      <c r="LB95" s="257"/>
      <c r="LC95" s="19"/>
      <c r="LD95" s="201" t="s">
        <v>428</v>
      </c>
      <c r="LE95" s="239" t="s">
        <v>99</v>
      </c>
      <c r="LF95" s="9" t="s">
        <v>2517</v>
      </c>
      <c r="LG95" s="238" t="str" cm="1">
        <f t="array" ref="LG95">IF(OR($I95="",$N95="")," ",_xlfn.IFS($AH95=""," ",$AG95=""," ",LL95=""," ",LL95=" "," ",AND($AH95&lt;&gt;"",$AH95&lt;&gt;" ",$AG95&lt;&gt;"",$AG95&lt;&gt;" ",LL95&lt;&gt;"",LL95&lt;&gt;" "),IF($AH95=$AG95,SUM(LL95,IF(OR(LK95="",LK95=" ",LJ95="Included"),0,LK95)),SUM(LL95,IF(OR(LK95="",LK95=" ",LJ95="Included"),0,LK95))/VLOOKUP(_xlfn.CONCAT($AH95,"/",$AG95),Currencies!$C$73:$D$955,2,FALSE))))</f>
        <v xml:space="preserve"> </v>
      </c>
      <c r="LH95" s="238"/>
      <c r="LI95" s="262"/>
      <c r="LJ95" s="379"/>
      <c r="LK95" s="333" t="s">
        <v>98</v>
      </c>
      <c r="LL95" s="380" t="s">
        <v>98</v>
      </c>
      <c r="LM95" s="25" t="str">
        <f>IFERROR(IF(OR($I95="",$N95=""),"",'Units of measurement'!$A$2),"")</f>
        <v>/container</v>
      </c>
      <c r="LN95" s="253"/>
      <c r="LO95" s="253"/>
      <c r="LP95" s="376"/>
      <c r="LQ95" s="170"/>
      <c r="LR95" s="170"/>
      <c r="LS95" s="381" t="s">
        <v>98</v>
      </c>
    </row>
    <row r="96" spans="1:331" ht="15" hidden="1" customHeight="1" x14ac:dyDescent="0.2">
      <c r="A96" s="46">
        <v>1728</v>
      </c>
      <c r="B96" s="250">
        <f>ROW()</f>
        <v>96</v>
      </c>
      <c r="C96" s="41" t="s">
        <v>2547</v>
      </c>
      <c r="D96" s="47" t="s">
        <v>2524</v>
      </c>
      <c r="E96" s="48" t="s">
        <v>2525</v>
      </c>
      <c r="F96" s="55" t="s">
        <v>2284</v>
      </c>
      <c r="G96" s="42" t="s">
        <v>2508</v>
      </c>
      <c r="H96" s="43" t="s">
        <v>2514</v>
      </c>
      <c r="I96" s="353" t="s">
        <v>1261</v>
      </c>
      <c r="J96" s="357"/>
      <c r="K96" s="47" t="s">
        <v>2306</v>
      </c>
      <c r="L96" s="48" t="s">
        <v>2334</v>
      </c>
      <c r="M96" s="49" t="s">
        <v>2516</v>
      </c>
      <c r="N96" s="356" t="s">
        <v>426</v>
      </c>
      <c r="O96" s="50" t="s">
        <v>2490</v>
      </c>
      <c r="P96" s="47" t="s">
        <v>2388</v>
      </c>
      <c r="Q96" s="48" t="s">
        <v>2437</v>
      </c>
      <c r="R96" s="51" t="s">
        <v>2206</v>
      </c>
      <c r="S96" s="52">
        <v>6</v>
      </c>
      <c r="T96" s="53">
        <f>IFERROR(IF(OR(R96="",S96=""),"",('FCL (No min.)'!S96*VLOOKUP('FCL (No min.)'!R96,containertype_table[#All],2,FALSE))),"")</f>
        <v>12</v>
      </c>
      <c r="U96" s="56">
        <v>22000</v>
      </c>
      <c r="V96" s="55" t="s">
        <v>2497</v>
      </c>
      <c r="W96" s="248" t="s">
        <v>104</v>
      </c>
      <c r="X96" s="337" t="s">
        <v>104</v>
      </c>
      <c r="Y96" s="248"/>
      <c r="Z96" s="248"/>
      <c r="AA96" s="248"/>
      <c r="AB96" s="248"/>
      <c r="AC96" s="248"/>
      <c r="AD96" s="248"/>
      <c r="AE96" s="248"/>
      <c r="AF96" s="248"/>
      <c r="AG96" s="201" t="s">
        <v>109</v>
      </c>
      <c r="AH96" s="239" t="s">
        <v>99</v>
      </c>
      <c r="AI96" s="9" t="str">
        <f t="shared" si="234"/>
        <v>⚠</v>
      </c>
      <c r="AJ96" s="238" t="str" cm="1">
        <f t="array" ref="AJ96">IF(OR($I96="",$N96="")," ",_xlfn.IFS($AH96=""," ",$AG96=""," ",AO96=""," ",AO96=" "," ",AND($AH96&lt;&gt;"",$AH96&lt;&gt;" ",$AG96&lt;&gt;"",$AG96&lt;&gt;" ",AO96&lt;&gt;"",AO96&lt;&gt;" "),IF($AH96=$AG96,SUM(AO96,IF(OR(AN96="",AN96=" ",AM96="Included"),0,AN96)),VLOOKUP(_xlfn.CONCAT($AG96,"/",$AH96),Currencies!$C$73:$D$955,2,FALSE)*SUM(AO96,IF(OR(AN96="",AN96=" ",AM96="Included"),0,AN96)))))</f>
        <v xml:space="preserve"> </v>
      </c>
      <c r="AK96" s="238"/>
      <c r="AL96" s="262"/>
      <c r="AM96" s="331"/>
      <c r="AN96" s="333" t="s">
        <v>98</v>
      </c>
      <c r="AO96" s="332" t="s">
        <v>98</v>
      </c>
      <c r="AP96" s="25" t="str">
        <f>IFERROR(IF(OR($I96="",$N96=""),"",'Units of measurement'!$A$2),"")</f>
        <v>/container</v>
      </c>
      <c r="AQ96" s="253"/>
      <c r="AR96" s="253"/>
      <c r="AS96" s="17"/>
      <c r="AT96" s="170"/>
      <c r="AU96" s="170"/>
      <c r="AV96" s="170" t="s">
        <v>98</v>
      </c>
      <c r="AW96" s="201" t="s">
        <v>109</v>
      </c>
      <c r="AX96" s="239" t="s">
        <v>99</v>
      </c>
      <c r="AY96" s="9" t="str">
        <f t="shared" si="235"/>
        <v>⚠</v>
      </c>
      <c r="AZ96" s="238" t="str" cm="1">
        <f t="array" ref="AZ96">IF(OR($I96="",$N96="")," ",_xlfn.IFS($AX96=""," ",$AW96=""," ",BC96=""," ",BC96=" "," ",AND($AX96&lt;&gt;"",$AX96&lt;&gt;" ",$AW96&lt;&gt;"",$AW96&lt;&gt;" ",BC96&lt;&gt;"",BC96&lt;&gt;" "),IF($AX96=$AW96,BC96,BC96/VLOOKUP(_xlfn.CONCAT($AX96,"/",$AW96),Currencies!$C$73:$D$955,2,FALSE))))</f>
        <v xml:space="preserve"> </v>
      </c>
      <c r="BA96" s="238"/>
      <c r="BB96" s="238"/>
      <c r="BC96" s="8" t="s">
        <v>98</v>
      </c>
      <c r="BD96" s="25" t="str">
        <f>IFERROR(IF(OR($I96="",$N96=""),"",'Units of measurement'!$A$2),"")</f>
        <v>/container</v>
      </c>
      <c r="BE96" s="9" t="str">
        <f t="shared" si="236"/>
        <v>⚠</v>
      </c>
      <c r="BF96" s="238" t="str" cm="1">
        <f t="array" ref="BF96">IF(OR($I96="",$N96="")," ",_xlfn.IFS($AX96=""," ",$AW96=""," ",BI96=""," ",BI96=" "," ",AND($AX96&lt;&gt;"",$AX96&lt;&gt;" ",$AW96&lt;&gt;"",$AW96&lt;&gt;" ",BI96&lt;&gt;"",BI96&lt;&gt;" "),IF($AX96=$AW96,BI96,BI96/VLOOKUP(_xlfn.CONCAT($AX96,"/",$AW96),Currencies!$C$73:$D$955,2,FALSE))))</f>
        <v xml:space="preserve"> </v>
      </c>
      <c r="BG96" s="238"/>
      <c r="BH96" s="238"/>
      <c r="BI96" s="8" t="s">
        <v>98</v>
      </c>
      <c r="BJ96" s="25" t="str">
        <f>IFERROR(IF(OR($I96="",$N96=""),"",'Units of measurement'!$A$2),"")</f>
        <v>/container</v>
      </c>
      <c r="BK96" s="9" t="str">
        <f t="shared" si="237"/>
        <v>⚠</v>
      </c>
      <c r="BL96" s="238" t="str" cm="1">
        <f t="array" ref="BL96">IF(OR($I96="",$N96="")," ",_xlfn.IFS($AX96=""," ",$AW96=""," ",BO96=""," ",BO96=" "," ",AND($AX96&lt;&gt;"",$AX96&lt;&gt;" ",$AW96&lt;&gt;"",$AW96&lt;&gt;" ",BO96&lt;&gt;"",BO96&lt;&gt;" "),IF($AX96=$AW96,BO96,BO96/VLOOKUP(_xlfn.CONCAT($AX96,"/",$AW96),Currencies!$C$73:$D$955,2,FALSE))))</f>
        <v xml:space="preserve"> </v>
      </c>
      <c r="BM96" s="238"/>
      <c r="BN96" s="238"/>
      <c r="BO96" s="8" t="s">
        <v>98</v>
      </c>
      <c r="BP96" s="25" t="str">
        <f>IFERROR(IF(OR($I96="",$N96=""),"",'Units of measurement'!$A$2),"")</f>
        <v>/container</v>
      </c>
      <c r="BQ96" s="9" t="str">
        <f t="shared" si="238"/>
        <v>⚠</v>
      </c>
      <c r="BR96" s="238" t="str" cm="1">
        <f t="array" ref="BR96">IF(OR($I96="",$N96="")," ",_xlfn.IFS($AX96=""," ",$AW96=""," ",BU96=""," ",BU96=" "," ",AND($AX96&lt;&gt;"",$AX96&lt;&gt;" ",$AW96&lt;&gt;"",$AW96&lt;&gt;" ",BU96&lt;&gt;"",BU96&lt;&gt;" "),IF($AX96=$AW96,BU96,BU96/VLOOKUP(_xlfn.CONCAT($AX96,"/",$AW96),Currencies!$C$73:$D$955,2,FALSE))))</f>
        <v xml:space="preserve"> </v>
      </c>
      <c r="BS96" s="238"/>
      <c r="BT96" s="238"/>
      <c r="BU96" s="8" t="s">
        <v>98</v>
      </c>
      <c r="BV96" s="25" t="str">
        <f>IFERROR(IF(OR($I96="",$N96=""),"",'Units of measurement'!$A$2),"")</f>
        <v>/container</v>
      </c>
      <c r="BW96" s="9" t="str">
        <f t="shared" si="239"/>
        <v>⚠</v>
      </c>
      <c r="BX96" s="238" t="str" cm="1">
        <f t="array" ref="BX96">IF(OR($I96="",$N96="")," ",_xlfn.IFS($AX96=""," ",$AW96=""," ",CA96=""," ",CA96=" "," ",AND($AX96&lt;&gt;"",$AX96&lt;&gt;" ",$AW96&lt;&gt;"",$AW96&lt;&gt;" ",CA96&lt;&gt;"",CA96&lt;&gt;" "),IF($AX96=$AW96,CA96,CA96/VLOOKUP(_xlfn.CONCAT($AX96,"/",$AW96),Currencies!$C$73:$D$955,2,FALSE))))</f>
        <v xml:space="preserve"> </v>
      </c>
      <c r="BY96" s="238"/>
      <c r="BZ96" s="238"/>
      <c r="CA96" s="8" t="s">
        <v>98</v>
      </c>
      <c r="CB96" s="25" t="str">
        <f>IFERROR(IF(OR($I96="",$N96=""),"",'Units of measurement'!$A$2),"")</f>
        <v>/container</v>
      </c>
      <c r="CC96" s="9" t="str">
        <f t="shared" si="240"/>
        <v>⚠</v>
      </c>
      <c r="CD96" s="238" t="str" cm="1">
        <f t="array" ref="CD96">IF(OR($I96="",$N96="")," ",_xlfn.IFS($AX96=""," ",$AW96=""," ",CG96=""," ",CG96=" "," ",AND($AX96&lt;&gt;"",$AX96&lt;&gt;" ",$AW96&lt;&gt;"",$AW96&lt;&gt;" ",CG96&lt;&gt;"",CG96&lt;&gt;" "),IF($AX96=$AW96,CG96,CG96/VLOOKUP(_xlfn.CONCAT($AX96,"/",$AW96),Currencies!$C$73:$D$955,2,FALSE))))</f>
        <v xml:space="preserve"> </v>
      </c>
      <c r="CE96" s="238"/>
      <c r="CF96" s="238"/>
      <c r="CG96" s="8" t="s">
        <v>98</v>
      </c>
      <c r="CH96" s="25" t="str">
        <f>IFERROR(IF(OR($I96="",$N96=""),"",'Units of measurement'!$A$2),"")</f>
        <v>/container</v>
      </c>
      <c r="CI96" s="9" t="str">
        <f t="shared" si="241"/>
        <v>⚠</v>
      </c>
      <c r="CJ96" s="238" t="str" cm="1">
        <f t="array" ref="CJ96">IF(OR($I96="",$N96="")," ",_xlfn.IFS($AX96=""," ",$AW96=""," ",CM96=""," ",CM96=" "," ",AND($AX96&lt;&gt;"",$AX96&lt;&gt;" ",$AW96&lt;&gt;"",$AW96&lt;&gt;" ",CM96&lt;&gt;"",CM96&lt;&gt;" "),IF($AX96=$AW96,CM96,CM96/VLOOKUP(_xlfn.CONCAT($AX96,"/",$AW96),Currencies!$C$73:$D$955,2,FALSE))))</f>
        <v xml:space="preserve"> </v>
      </c>
      <c r="CK96" s="238"/>
      <c r="CL96" s="238"/>
      <c r="CM96" s="8" t="s">
        <v>98</v>
      </c>
      <c r="CN96" s="25" t="str">
        <f>IFERROR(IF(OR($I96="",$N96=""),"",'Units of measurement'!$A$2),"")</f>
        <v>/container</v>
      </c>
      <c r="CO96" s="253"/>
      <c r="CP96" s="253"/>
      <c r="CQ96" s="194"/>
      <c r="CR96" s="9" t="str">
        <f t="shared" si="242"/>
        <v>⚠</v>
      </c>
      <c r="CS96" s="238" t="str" cm="1">
        <f t="array" ref="CS96">IF(OR($I96="",$N96="")," ",_xlfn.IFS($AX96=""," ",$AW96=""," ",CV96=""," ",CV96=" "," ",AND($AX96&lt;&gt;"",$AX96&lt;&gt;" ",$AW96&lt;&gt;"",$AW96&lt;&gt;" ",CV96&lt;&gt;"",CV96&lt;&gt;" "),IF($AX96=$AW96,CV96,CV96/VLOOKUP(_xlfn.CONCAT($AX96,"/",$AW96),Currencies!$C$73:$D$955,2,FALSE))))</f>
        <v xml:space="preserve"> </v>
      </c>
      <c r="CT96" s="238"/>
      <c r="CU96" s="238"/>
      <c r="CV96" s="8" t="s">
        <v>98</v>
      </c>
      <c r="CW96" s="25" t="str">
        <f>IFERROR(IF(OR($I96="",$N96=""),"",'Units of measurement'!$A$2),"")</f>
        <v>/container</v>
      </c>
      <c r="CX96" s="11" t="str">
        <f t="shared" si="243"/>
        <v>⚠</v>
      </c>
      <c r="CY96" s="254"/>
      <c r="CZ96" s="254"/>
      <c r="DA96" s="10" t="s">
        <v>98</v>
      </c>
      <c r="DB96" s="9" t="str">
        <f t="shared" si="244"/>
        <v/>
      </c>
      <c r="DC96" s="252"/>
      <c r="DD96" s="252"/>
      <c r="DE96" s="8" t="s">
        <v>98</v>
      </c>
      <c r="DF96" s="256"/>
      <c r="DG96" s="256"/>
      <c r="DH96" s="164"/>
      <c r="DI96" s="257"/>
      <c r="DJ96" s="257"/>
      <c r="DK96" s="17"/>
      <c r="DL96" s="9" t="str">
        <f t="shared" si="245"/>
        <v/>
      </c>
      <c r="DM96" s="252"/>
      <c r="DN96" s="252"/>
      <c r="DO96" s="8" t="s">
        <v>98</v>
      </c>
      <c r="DP96" s="256"/>
      <c r="DQ96" s="256"/>
      <c r="DR96" s="164"/>
      <c r="DS96" s="257"/>
      <c r="DT96" s="257"/>
      <c r="DU96" s="17"/>
      <c r="DV96" s="201" t="str">
        <f t="shared" si="246"/>
        <v>USD</v>
      </c>
      <c r="DW96" s="239" t="s">
        <v>99</v>
      </c>
      <c r="DX96" s="11" t="str">
        <f t="shared" si="247"/>
        <v>⚠</v>
      </c>
      <c r="DY96" s="254"/>
      <c r="DZ96" s="254"/>
      <c r="EA96" s="15"/>
      <c r="EB96" s="11" t="str">
        <f t="shared" si="248"/>
        <v>⚠</v>
      </c>
      <c r="EC96" s="254"/>
      <c r="ED96" s="254"/>
      <c r="EE96" s="16"/>
      <c r="EF96" s="9" t="str">
        <f t="shared" si="249"/>
        <v>⚠</v>
      </c>
      <c r="EG96" s="252"/>
      <c r="EH96" s="252"/>
      <c r="EI96" s="33"/>
      <c r="EJ96" s="33"/>
      <c r="EK96" s="33"/>
      <c r="EL96" s="33"/>
      <c r="EM96" s="14"/>
      <c r="EN96" s="14"/>
      <c r="EO96" s="35"/>
      <c r="EP96" s="11" t="str">
        <f t="shared" si="250"/>
        <v>⚠</v>
      </c>
      <c r="EQ96" s="254"/>
      <c r="ER96" s="254"/>
      <c r="ES96" s="12" t="s">
        <v>98</v>
      </c>
      <c r="ET96" s="199" t="s">
        <v>98</v>
      </c>
      <c r="EU96" s="9" t="str">
        <f t="shared" si="251"/>
        <v>⚠</v>
      </c>
      <c r="EV96" s="259"/>
      <c r="EW96" s="259"/>
      <c r="EX96" s="166" t="s">
        <v>98</v>
      </c>
      <c r="EY96" s="9" t="str">
        <f t="shared" si="252"/>
        <v>⚠</v>
      </c>
      <c r="EZ96" s="254"/>
      <c r="FA96" s="254"/>
      <c r="FB96" s="23"/>
      <c r="FC96" s="260"/>
      <c r="FD96" s="260"/>
      <c r="FE96" s="29"/>
      <c r="FF96" s="29"/>
      <c r="FG96" s="29"/>
      <c r="FH96" s="29"/>
      <c r="FI96" s="200" t="s">
        <v>100</v>
      </c>
      <c r="FJ96" s="9" t="str">
        <f t="shared" si="253"/>
        <v>⚠</v>
      </c>
      <c r="FK96" s="259"/>
      <c r="FL96" s="259"/>
      <c r="FM96" s="12" t="s">
        <v>98</v>
      </c>
      <c r="FN96" s="26" t="s">
        <v>98</v>
      </c>
      <c r="FO96" s="28" t="s">
        <v>98</v>
      </c>
      <c r="FP96" s="339" t="s">
        <v>98</v>
      </c>
      <c r="FQ96" s="339" t="s">
        <v>98</v>
      </c>
      <c r="FR96" s="9" t="str">
        <f t="shared" si="254"/>
        <v>⚠</v>
      </c>
      <c r="FS96" s="238" t="str" cm="1">
        <f t="array" ref="FS96">IF(OR($I96="",$N96="")," ",_xlfn.IFS($DW96=""," ",$DV96=""," ",FV96=""," ",FV96=" "," ",AND($DW96&lt;&gt;"",$DW96&lt;&gt;" ",$DV96&lt;&gt;"",$DV96&lt;&gt;" ",FV96&lt;&gt;"",FV96&lt;&gt;" "),IF($DW96=$DV96,FV96,FV96/VLOOKUP(_xlfn.CONCAT($DW96,"/",$DV96),Currencies!$C$73:$D$955,2,FALSE))))</f>
        <v xml:space="preserve"> </v>
      </c>
      <c r="FT96" s="238"/>
      <c r="FU96" s="238"/>
      <c r="FV96" s="8" t="s">
        <v>98</v>
      </c>
      <c r="FW96" s="25" t="s">
        <v>2549</v>
      </c>
      <c r="FX96" s="9" t="str">
        <f t="shared" si="255"/>
        <v>⚠</v>
      </c>
      <c r="FY96" s="259"/>
      <c r="FZ96" s="259"/>
      <c r="GA96" s="12" t="s">
        <v>98</v>
      </c>
      <c r="GB96" s="26" t="s">
        <v>98</v>
      </c>
      <c r="GC96" s="28" t="s">
        <v>98</v>
      </c>
      <c r="GD96" s="339" t="s">
        <v>98</v>
      </c>
      <c r="GE96" s="339" t="s">
        <v>98</v>
      </c>
      <c r="GF96" s="9" t="str">
        <f t="shared" si="256"/>
        <v>⚠</v>
      </c>
      <c r="GG96" s="238" t="str" cm="1">
        <f t="array" ref="GG96">IF(OR($I96="",$N96="")," ",_xlfn.IFS($DW96=""," ",$DV96=""," ",GJ96=""," ",GJ96=" "," ",AND($DW96&lt;&gt;"",$DW96&lt;&gt;" ",$DV96&lt;&gt;"",$DV96&lt;&gt;" ",GJ96&lt;&gt;"",GJ96&lt;&gt;" "),IF($DW96=$DV96,GJ96,GJ96/VLOOKUP(_xlfn.CONCAT($DW96,"/",$DV96),Currencies!$C$73:$D$955,2,FALSE))))</f>
        <v xml:space="preserve"> </v>
      </c>
      <c r="GH96" s="238"/>
      <c r="GI96" s="238"/>
      <c r="GJ96" s="8" t="s">
        <v>98</v>
      </c>
      <c r="GK96" s="25" t="s">
        <v>2549</v>
      </c>
      <c r="GL96" s="11" t="str">
        <f t="shared" si="257"/>
        <v>⚠</v>
      </c>
      <c r="GM96" s="238" t="str" cm="1">
        <f t="array" ref="GM96">IF(OR($I96="",$N96="")," ",_xlfn.IFS($DW96=""," ",$DV96=""," ",GP96=""," ",GP96=" "," ",AND($DW96&lt;&gt;"",$DW96&lt;&gt;" ",$DV96&lt;&gt;"",$DV96&lt;&gt;" ",GP96&lt;&gt;"",GP96&lt;&gt;" "),IF($DW96=$DV96,GP96,GP96/VLOOKUP(_xlfn.CONCAT($DW96,"/",$DV96),Currencies!$C$73:$D$955,2,FALSE))))</f>
        <v xml:space="preserve"> </v>
      </c>
      <c r="GN96" s="238"/>
      <c r="GO96" s="238"/>
      <c r="GP96" s="8" t="s">
        <v>98</v>
      </c>
      <c r="GQ96" s="25" t="str">
        <f>IFERROR(IF(OR($I96="",$N96=""),"",'Units of measurement'!$A$2),"")</f>
        <v>/container</v>
      </c>
      <c r="GR96" s="253"/>
      <c r="GS96" s="253"/>
      <c r="GT96" s="31" t="s">
        <v>98</v>
      </c>
      <c r="GU96" s="261"/>
      <c r="GV96" s="261"/>
      <c r="GW96" s="32" t="s">
        <v>98</v>
      </c>
      <c r="GX96" s="11" t="str">
        <f t="shared" si="258"/>
        <v>⚠</v>
      </c>
      <c r="GY96" s="238" t="str" cm="1">
        <f t="array" ref="GY96">IF(OR($I96="",$N96="")," ",_xlfn.IFS($DW96=""," ",$DV96=""," ",HE96=""," ",HE96=" "," ",AND($DW96&lt;&gt;"",$DW96&lt;&gt;" ",$DV96&lt;&gt;"",$DV96&lt;&gt;" ",HE96&lt;&gt;"",HE96&lt;&gt;" "),IF($DW96=$DV96,HE96,HE96/VLOOKUP(_xlfn.CONCAT($DW96,"/",$DV96),Currencies!$C$73:$D$955,2,FALSE))))</f>
        <v xml:space="preserve"> </v>
      </c>
      <c r="GZ96" s="262"/>
      <c r="HA96" s="262"/>
      <c r="HB96" s="15"/>
      <c r="HC96" s="15"/>
      <c r="HD96" s="15"/>
      <c r="HE96" s="8" t="s">
        <v>98</v>
      </c>
      <c r="HF96" s="255"/>
      <c r="HG96" s="255"/>
      <c r="HH96" s="25" t="str">
        <f>IFERROR(IF(OR($I96="",$N96=""),"",'Units of measurement'!$A$2),"")</f>
        <v>/container</v>
      </c>
      <c r="HI96" s="253"/>
      <c r="HJ96" s="253"/>
      <c r="HK96" s="31" t="str">
        <f t="shared" si="259"/>
        <v xml:space="preserve"> </v>
      </c>
      <c r="HL96" s="261"/>
      <c r="HM96" s="261"/>
      <c r="HN96" s="32" t="str">
        <f t="shared" si="260"/>
        <v xml:space="preserve"> </v>
      </c>
      <c r="HO96" s="11" t="str">
        <f t="shared" si="261"/>
        <v>⚠</v>
      </c>
      <c r="HP96" s="238" t="str" cm="1">
        <f t="array" ref="HP96">IF(OR($I96="",$N96="")," ",_xlfn.IFS($DW96=""," ",$DV96=""," ",HV96=""," ",HV96=" "," ",AND($DW96&lt;&gt;"",$DW96&lt;&gt;" ",$DV96&lt;&gt;"",$DV96&lt;&gt;" ",HV96&lt;&gt;"",HV96&lt;&gt;" "),IF($DW96=$DV96,HV96,HV96/VLOOKUP(_xlfn.CONCAT($DW96,"/",$DV96),Currencies!$C$73:$D$955,2,FALSE))))</f>
        <v xml:space="preserve"> </v>
      </c>
      <c r="HQ96" s="262"/>
      <c r="HR96" s="262"/>
      <c r="HS96" s="15"/>
      <c r="HT96" s="15"/>
      <c r="HU96" s="15"/>
      <c r="HV96" s="8" t="s">
        <v>98</v>
      </c>
      <c r="HW96" s="255"/>
      <c r="HX96" s="255"/>
      <c r="HY96" s="25" t="str">
        <f>IFERROR(IF(OR($I96="",$N96=""),"",'Units of measurement'!$A$2),"")</f>
        <v>/container</v>
      </c>
      <c r="HZ96" s="253"/>
      <c r="IA96" s="253"/>
      <c r="IB96" s="31" t="str">
        <f t="shared" si="262"/>
        <v xml:space="preserve"> </v>
      </c>
      <c r="IC96" s="261"/>
      <c r="ID96" s="261"/>
      <c r="IE96" s="32" t="str">
        <f t="shared" si="263"/>
        <v xml:space="preserve"> </v>
      </c>
      <c r="IF96" s="9" t="str">
        <f t="shared" si="264"/>
        <v/>
      </c>
      <c r="IG96" s="252"/>
      <c r="IH96" s="252"/>
      <c r="II96" s="8" t="s">
        <v>98</v>
      </c>
      <c r="IJ96" s="256"/>
      <c r="IK96" s="256"/>
      <c r="IL96" s="164"/>
      <c r="IM96" s="257"/>
      <c r="IN96" s="257"/>
      <c r="IO96" s="17"/>
      <c r="IP96" s="9" t="str">
        <f t="shared" si="265"/>
        <v/>
      </c>
      <c r="IQ96" s="252"/>
      <c r="IR96" s="252"/>
      <c r="IS96" s="8" t="s">
        <v>98</v>
      </c>
      <c r="IT96" s="256"/>
      <c r="IU96" s="256"/>
      <c r="IV96" s="164"/>
      <c r="IW96" s="257"/>
      <c r="IX96" s="257"/>
      <c r="IY96" s="19"/>
      <c r="IZ96" s="201" t="s">
        <v>428</v>
      </c>
      <c r="JA96" s="239" t="s">
        <v>99</v>
      </c>
      <c r="JB96" s="9" t="str">
        <f t="shared" si="266"/>
        <v>⚠</v>
      </c>
      <c r="JC96" s="238" t="str" cm="1">
        <f t="array" ref="JC96">IF(OR($I96="",$N96="")," ",_xlfn.IFS($JA96=""," ",$IZ96=""," ",JF96=""," ",JF96=" "," ",AND($JA96&lt;&gt;"",$JA96&lt;&gt;" ",$IZ96&lt;&gt;"",$IZ96&lt;&gt;" ",JF96&lt;&gt;"",JF96&lt;&gt;" "),IF($JA96=$IZ96,JF96,JF96/VLOOKUP(_xlfn.CONCAT($JA96,"/",$IZ96),Currencies!$C$73:$D$955,2,FALSE))))</f>
        <v xml:space="preserve"> </v>
      </c>
      <c r="JD96" s="238"/>
      <c r="JE96" s="238"/>
      <c r="JF96" s="8" t="s">
        <v>98</v>
      </c>
      <c r="JG96" s="25" t="str">
        <f>IFERROR(IF(OR($I96="",$N96=""),"",'Units of measurement'!$A$2),"")</f>
        <v>/container</v>
      </c>
      <c r="JH96" s="9" t="s">
        <v>2517</v>
      </c>
      <c r="JI96" s="238" t="str" cm="1">
        <f t="array" ref="JI96">IF(OR($I96="",$N96="")," ",_xlfn.IFS($JA96=""," ",$IZ96=""," ",JL96=""," ",JL96=" "," ",AND($JA96&lt;&gt;"",$JA96&lt;&gt;" ",$IZ96&lt;&gt;"",$IZ96&lt;&gt;" ",JL96&lt;&gt;"",JL96&lt;&gt;" "),IF($JA96=$IZ96,JL96,JL96/VLOOKUP(_xlfn.CONCAT($JA96,"/",$IZ96),Currencies!$C$73:$D$955,2,FALSE))))</f>
        <v xml:space="preserve"> </v>
      </c>
      <c r="JJ96" s="238"/>
      <c r="JK96" s="238"/>
      <c r="JL96" s="372" t="s">
        <v>98</v>
      </c>
      <c r="JM96" s="25" t="str">
        <f>IFERROR(IF(OR($I96="",$N96=""),"",'Units of measurement'!$A$2),"")</f>
        <v>/container</v>
      </c>
      <c r="JN96" s="9" t="s">
        <v>2517</v>
      </c>
      <c r="JO96" s="238" t="str" cm="1">
        <f t="array" ref="JO96">IF(OR($I96="",$N96="")," ",_xlfn.IFS($JA96=""," ",$IZ96=""," ",JR96=""," ",JR96=" "," ",AND($JA96&lt;&gt;"",$JA96&lt;&gt;" ",$IZ96&lt;&gt;"",$IZ96&lt;&gt;" ",JR96&lt;&gt;"",JR96&lt;&gt;" "),IF($JA96=$IZ96,JR96,JR96/VLOOKUP(_xlfn.CONCAT($JA96,"/",$IZ96),Currencies!$C$73:$D$955,2,FALSE))))</f>
        <v xml:space="preserve"> </v>
      </c>
      <c r="JP96" s="238"/>
      <c r="JQ96" s="238"/>
      <c r="JR96" s="372" t="s">
        <v>98</v>
      </c>
      <c r="JS96" s="25" t="str">
        <f>IFERROR(IF(OR($I96="",$N96=""),"",'Units of measurement'!$A$2),"")</f>
        <v>/container</v>
      </c>
      <c r="JT96" s="9" t="s">
        <v>2517</v>
      </c>
      <c r="JU96" s="238" t="str" cm="1">
        <f t="array" ref="JU96">IF(OR($I96="",$N96="")," ",_xlfn.IFS($JA96=""," ",$IZ96=""," ",JX96=""," ",JX96=" "," ",AND($JA96&lt;&gt;"",$JA96&lt;&gt;" ",$IZ96&lt;&gt;"",$IZ96&lt;&gt;" ",JX96&lt;&gt;"",JX96&lt;&gt;" "),IF($JA96=$IZ96,JX96,JX96/VLOOKUP(_xlfn.CONCAT($JA96,"/",$IZ96),Currencies!$C$73:$D$955,2,FALSE))))</f>
        <v xml:space="preserve"> </v>
      </c>
      <c r="JV96" s="238"/>
      <c r="JW96" s="238"/>
      <c r="JX96" s="372" t="s">
        <v>98</v>
      </c>
      <c r="JY96" s="25" t="str">
        <f>IFERROR(IF(OR($I96="",$N96=""),"",'Units of measurement'!$A$2),"")</f>
        <v>/container</v>
      </c>
      <c r="JZ96" s="9" t="s">
        <v>2517</v>
      </c>
      <c r="KA96" s="238" t="str" cm="1">
        <f t="array" ref="KA96">IF(OR($I96="",$N96="")," ",_xlfn.IFS($JA96=""," ",$IZ96=""," ",KD96=""," ",KD96=" "," ",AND($JA96&lt;&gt;"",$JA96&lt;&gt;" ",$IZ96&lt;&gt;"",$IZ96&lt;&gt;" ",KD96&lt;&gt;"",KD96&lt;&gt;" "),IF($JA96=$IZ96,KD96,KD96/VLOOKUP(_xlfn.CONCAT($JA96,"/",$IZ96),Currencies!$C$73:$D$955,2,FALSE))))</f>
        <v xml:space="preserve"> </v>
      </c>
      <c r="KB96" s="238"/>
      <c r="KC96" s="238"/>
      <c r="KD96" s="372" t="s">
        <v>98</v>
      </c>
      <c r="KE96" s="25" t="str">
        <f>IFERROR(IF(OR($I96="",$N96=""),"",'Units of measurement'!$A$2),"")</f>
        <v>/container</v>
      </c>
      <c r="KF96" s="11" t="s">
        <v>2517</v>
      </c>
      <c r="KG96" s="254"/>
      <c r="KH96" s="254"/>
      <c r="KI96" s="378" t="s">
        <v>98</v>
      </c>
      <c r="KJ96" s="9" t="str">
        <f t="shared" si="267"/>
        <v/>
      </c>
      <c r="KK96" s="252"/>
      <c r="KL96" s="252"/>
      <c r="KM96" s="8" t="s">
        <v>98</v>
      </c>
      <c r="KN96" s="256"/>
      <c r="KO96" s="256"/>
      <c r="KP96" s="164"/>
      <c r="KQ96" s="257"/>
      <c r="KR96" s="257"/>
      <c r="KS96" s="17"/>
      <c r="KT96" s="9" t="str">
        <f t="shared" si="268"/>
        <v/>
      </c>
      <c r="KU96" s="252"/>
      <c r="KV96" s="252"/>
      <c r="KW96" s="8" t="s">
        <v>98</v>
      </c>
      <c r="KX96" s="256"/>
      <c r="KY96" s="256"/>
      <c r="KZ96" s="164"/>
      <c r="LA96" s="257"/>
      <c r="LB96" s="257"/>
      <c r="LC96" s="19"/>
      <c r="LD96" s="201" t="s">
        <v>428</v>
      </c>
      <c r="LE96" s="239" t="s">
        <v>99</v>
      </c>
      <c r="LF96" s="9" t="s">
        <v>2517</v>
      </c>
      <c r="LG96" s="238" t="str" cm="1">
        <f t="array" ref="LG96">IF(OR($I96="",$N96="")," ",_xlfn.IFS($AH96=""," ",$AG96=""," ",LL96=""," ",LL96=" "," ",AND($AH96&lt;&gt;"",$AH96&lt;&gt;" ",$AG96&lt;&gt;"",$AG96&lt;&gt;" ",LL96&lt;&gt;"",LL96&lt;&gt;" "),IF($AH96=$AG96,SUM(LL96,IF(OR(LK96="",LK96=" ",LJ96="Included"),0,LK96)),SUM(LL96,IF(OR(LK96="",LK96=" ",LJ96="Included"),0,LK96))/VLOOKUP(_xlfn.CONCAT($AH96,"/",$AG96),Currencies!$C$73:$D$955,2,FALSE))))</f>
        <v xml:space="preserve"> </v>
      </c>
      <c r="LH96" s="238"/>
      <c r="LI96" s="262"/>
      <c r="LJ96" s="379"/>
      <c r="LK96" s="333" t="s">
        <v>98</v>
      </c>
      <c r="LL96" s="380" t="s">
        <v>98</v>
      </c>
      <c r="LM96" s="25" t="str">
        <f>IFERROR(IF(OR($I96="",$N96=""),"",'Units of measurement'!$A$2),"")</f>
        <v>/container</v>
      </c>
      <c r="LN96" s="253"/>
      <c r="LO96" s="253"/>
      <c r="LP96" s="376"/>
      <c r="LQ96" s="170"/>
      <c r="LR96" s="170"/>
      <c r="LS96" s="381" t="s">
        <v>98</v>
      </c>
    </row>
    <row r="97" spans="1:331" ht="15" hidden="1" customHeight="1" x14ac:dyDescent="0.2">
      <c r="A97" s="46">
        <v>675</v>
      </c>
      <c r="B97" s="250">
        <f>ROW()</f>
        <v>97</v>
      </c>
      <c r="C97" s="41" t="s">
        <v>2547</v>
      </c>
      <c r="D97" s="47" t="s">
        <v>2524</v>
      </c>
      <c r="E97" s="48" t="s">
        <v>2525</v>
      </c>
      <c r="F97" s="55" t="s">
        <v>2284</v>
      </c>
      <c r="G97" s="42" t="s">
        <v>2508</v>
      </c>
      <c r="H97" s="43" t="s">
        <v>2514</v>
      </c>
      <c r="I97" s="353" t="s">
        <v>1261</v>
      </c>
      <c r="J97" s="357"/>
      <c r="K97" s="47" t="s">
        <v>2306</v>
      </c>
      <c r="L97" s="48" t="s">
        <v>2334</v>
      </c>
      <c r="M97" s="49" t="s">
        <v>2516</v>
      </c>
      <c r="N97" s="356" t="s">
        <v>426</v>
      </c>
      <c r="O97" s="50" t="s">
        <v>2490</v>
      </c>
      <c r="P97" s="47" t="s">
        <v>2389</v>
      </c>
      <c r="Q97" s="48" t="s">
        <v>2438</v>
      </c>
      <c r="R97" s="51" t="s">
        <v>2206</v>
      </c>
      <c r="S97" s="52">
        <v>4</v>
      </c>
      <c r="T97" s="53">
        <f>IFERROR(IF(OR(R97="",S97=""),"",('FCL (No min.)'!S97*VLOOKUP('FCL (No min.)'!R97,containertype_table[#All],2,FALSE))),"")</f>
        <v>8</v>
      </c>
      <c r="U97" s="56">
        <v>20000</v>
      </c>
      <c r="V97" s="55" t="s">
        <v>2497</v>
      </c>
      <c r="W97" s="248" t="s">
        <v>104</v>
      </c>
      <c r="X97" s="337" t="s">
        <v>104</v>
      </c>
      <c r="Y97" s="248"/>
      <c r="Z97" s="248"/>
      <c r="AA97" s="248"/>
      <c r="AB97" s="248"/>
      <c r="AC97" s="248"/>
      <c r="AD97" s="248"/>
      <c r="AE97" s="248"/>
      <c r="AF97" s="248"/>
      <c r="AG97" s="201" t="s">
        <v>109</v>
      </c>
      <c r="AH97" s="239" t="s">
        <v>99</v>
      </c>
      <c r="AI97" s="9" t="str">
        <f t="shared" si="234"/>
        <v>⚠</v>
      </c>
      <c r="AJ97" s="238" t="str" cm="1">
        <f t="array" ref="AJ97">IF(OR($I97="",$N97="")," ",_xlfn.IFS($AH97=""," ",$AG97=""," ",AO97=""," ",AO97=" "," ",AND($AH97&lt;&gt;"",$AH97&lt;&gt;" ",$AG97&lt;&gt;"",$AG97&lt;&gt;" ",AO97&lt;&gt;"",AO97&lt;&gt;" "),IF($AH97=$AG97,SUM(AO97,IF(OR(AN97="",AN97=" ",AM97="Included"),0,AN97)),VLOOKUP(_xlfn.CONCAT($AG97,"/",$AH97),Currencies!$C$73:$D$955,2,FALSE)*SUM(AO97,IF(OR(AN97="",AN97=" ",AM97="Included"),0,AN97)))))</f>
        <v xml:space="preserve"> </v>
      </c>
      <c r="AK97" s="238"/>
      <c r="AL97" s="262"/>
      <c r="AM97" s="331"/>
      <c r="AN97" s="333" t="s">
        <v>98</v>
      </c>
      <c r="AO97" s="332" t="s">
        <v>98</v>
      </c>
      <c r="AP97" s="25" t="str">
        <f>IFERROR(IF(OR($I97="",$N97=""),"",'Units of measurement'!$A$2),"")</f>
        <v>/container</v>
      </c>
      <c r="AQ97" s="253"/>
      <c r="AR97" s="253"/>
      <c r="AS97" s="17"/>
      <c r="AT97" s="170"/>
      <c r="AU97" s="170"/>
      <c r="AV97" s="170" t="s">
        <v>98</v>
      </c>
      <c r="AW97" s="201" t="s">
        <v>109</v>
      </c>
      <c r="AX97" s="239" t="s">
        <v>99</v>
      </c>
      <c r="AY97" s="9" t="str">
        <f t="shared" si="235"/>
        <v>⚠</v>
      </c>
      <c r="AZ97" s="238" t="str" cm="1">
        <f t="array" ref="AZ97">IF(OR($I97="",$N97="")," ",_xlfn.IFS($AX97=""," ",$AW97=""," ",BC97=""," ",BC97=" "," ",AND($AX97&lt;&gt;"",$AX97&lt;&gt;" ",$AW97&lt;&gt;"",$AW97&lt;&gt;" ",BC97&lt;&gt;"",BC97&lt;&gt;" "),IF($AX97=$AW97,BC97,BC97/VLOOKUP(_xlfn.CONCAT($AX97,"/",$AW97),Currencies!$C$73:$D$955,2,FALSE))))</f>
        <v xml:space="preserve"> </v>
      </c>
      <c r="BA97" s="238"/>
      <c r="BB97" s="238"/>
      <c r="BC97" s="8" t="s">
        <v>98</v>
      </c>
      <c r="BD97" s="25" t="str">
        <f>IFERROR(IF(OR($I97="",$N97=""),"",'Units of measurement'!$A$2),"")</f>
        <v>/container</v>
      </c>
      <c r="BE97" s="9" t="str">
        <f t="shared" si="236"/>
        <v>⚠</v>
      </c>
      <c r="BF97" s="238" t="str" cm="1">
        <f t="array" ref="BF97">IF(OR($I97="",$N97="")," ",_xlfn.IFS($AX97=""," ",$AW97=""," ",BI97=""," ",BI97=" "," ",AND($AX97&lt;&gt;"",$AX97&lt;&gt;" ",$AW97&lt;&gt;"",$AW97&lt;&gt;" ",BI97&lt;&gt;"",BI97&lt;&gt;" "),IF($AX97=$AW97,BI97,BI97/VLOOKUP(_xlfn.CONCAT($AX97,"/",$AW97),Currencies!$C$73:$D$955,2,FALSE))))</f>
        <v xml:space="preserve"> </v>
      </c>
      <c r="BG97" s="238"/>
      <c r="BH97" s="238"/>
      <c r="BI97" s="8" t="s">
        <v>98</v>
      </c>
      <c r="BJ97" s="25" t="str">
        <f>IFERROR(IF(OR($I97="",$N97=""),"",'Units of measurement'!$A$2),"")</f>
        <v>/container</v>
      </c>
      <c r="BK97" s="9" t="str">
        <f t="shared" si="237"/>
        <v>⚠</v>
      </c>
      <c r="BL97" s="238" t="str" cm="1">
        <f t="array" ref="BL97">IF(OR($I97="",$N97="")," ",_xlfn.IFS($AX97=""," ",$AW97=""," ",BO97=""," ",BO97=" "," ",AND($AX97&lt;&gt;"",$AX97&lt;&gt;" ",$AW97&lt;&gt;"",$AW97&lt;&gt;" ",BO97&lt;&gt;"",BO97&lt;&gt;" "),IF($AX97=$AW97,BO97,BO97/VLOOKUP(_xlfn.CONCAT($AX97,"/",$AW97),Currencies!$C$73:$D$955,2,FALSE))))</f>
        <v xml:space="preserve"> </v>
      </c>
      <c r="BM97" s="238"/>
      <c r="BN97" s="238"/>
      <c r="BO97" s="8" t="s">
        <v>98</v>
      </c>
      <c r="BP97" s="25" t="str">
        <f>IFERROR(IF(OR($I97="",$N97=""),"",'Units of measurement'!$A$2),"")</f>
        <v>/container</v>
      </c>
      <c r="BQ97" s="9" t="str">
        <f t="shared" si="238"/>
        <v>⚠</v>
      </c>
      <c r="BR97" s="238" t="str" cm="1">
        <f t="array" ref="BR97">IF(OR($I97="",$N97="")," ",_xlfn.IFS($AX97=""," ",$AW97=""," ",BU97=""," ",BU97=" "," ",AND($AX97&lt;&gt;"",$AX97&lt;&gt;" ",$AW97&lt;&gt;"",$AW97&lt;&gt;" ",BU97&lt;&gt;"",BU97&lt;&gt;" "),IF($AX97=$AW97,BU97,BU97/VLOOKUP(_xlfn.CONCAT($AX97,"/",$AW97),Currencies!$C$73:$D$955,2,FALSE))))</f>
        <v xml:space="preserve"> </v>
      </c>
      <c r="BS97" s="238"/>
      <c r="BT97" s="238"/>
      <c r="BU97" s="8" t="s">
        <v>98</v>
      </c>
      <c r="BV97" s="25" t="str">
        <f>IFERROR(IF(OR($I97="",$N97=""),"",'Units of measurement'!$A$2),"")</f>
        <v>/container</v>
      </c>
      <c r="BW97" s="9" t="str">
        <f t="shared" si="239"/>
        <v>⚠</v>
      </c>
      <c r="BX97" s="238" t="str" cm="1">
        <f t="array" ref="BX97">IF(OR($I97="",$N97="")," ",_xlfn.IFS($AX97=""," ",$AW97=""," ",CA97=""," ",CA97=" "," ",AND($AX97&lt;&gt;"",$AX97&lt;&gt;" ",$AW97&lt;&gt;"",$AW97&lt;&gt;" ",CA97&lt;&gt;"",CA97&lt;&gt;" "),IF($AX97=$AW97,CA97,CA97/VLOOKUP(_xlfn.CONCAT($AX97,"/",$AW97),Currencies!$C$73:$D$955,2,FALSE))))</f>
        <v xml:space="preserve"> </v>
      </c>
      <c r="BY97" s="238"/>
      <c r="BZ97" s="238"/>
      <c r="CA97" s="8" t="s">
        <v>98</v>
      </c>
      <c r="CB97" s="25" t="str">
        <f>IFERROR(IF(OR($I97="",$N97=""),"",'Units of measurement'!$A$2),"")</f>
        <v>/container</v>
      </c>
      <c r="CC97" s="9" t="str">
        <f t="shared" si="240"/>
        <v>⚠</v>
      </c>
      <c r="CD97" s="238" t="str" cm="1">
        <f t="array" ref="CD97">IF(OR($I97="",$N97="")," ",_xlfn.IFS($AX97=""," ",$AW97=""," ",CG97=""," ",CG97=" "," ",AND($AX97&lt;&gt;"",$AX97&lt;&gt;" ",$AW97&lt;&gt;"",$AW97&lt;&gt;" ",CG97&lt;&gt;"",CG97&lt;&gt;" "),IF($AX97=$AW97,CG97,CG97/VLOOKUP(_xlfn.CONCAT($AX97,"/",$AW97),Currencies!$C$73:$D$955,2,FALSE))))</f>
        <v xml:space="preserve"> </v>
      </c>
      <c r="CE97" s="238"/>
      <c r="CF97" s="238"/>
      <c r="CG97" s="8" t="s">
        <v>98</v>
      </c>
      <c r="CH97" s="25" t="str">
        <f>IFERROR(IF(OR($I97="",$N97=""),"",'Units of measurement'!$A$2),"")</f>
        <v>/container</v>
      </c>
      <c r="CI97" s="9" t="str">
        <f t="shared" si="241"/>
        <v>⚠</v>
      </c>
      <c r="CJ97" s="238" t="str" cm="1">
        <f t="array" ref="CJ97">IF(OR($I97="",$N97="")," ",_xlfn.IFS($AX97=""," ",$AW97=""," ",CM97=""," ",CM97=" "," ",AND($AX97&lt;&gt;"",$AX97&lt;&gt;" ",$AW97&lt;&gt;"",$AW97&lt;&gt;" ",CM97&lt;&gt;"",CM97&lt;&gt;" "),IF($AX97=$AW97,CM97,CM97/VLOOKUP(_xlfn.CONCAT($AX97,"/",$AW97),Currencies!$C$73:$D$955,2,FALSE))))</f>
        <v xml:space="preserve"> </v>
      </c>
      <c r="CK97" s="238"/>
      <c r="CL97" s="238"/>
      <c r="CM97" s="8" t="s">
        <v>98</v>
      </c>
      <c r="CN97" s="25" t="str">
        <f>IFERROR(IF(OR($I97="",$N97=""),"",'Units of measurement'!$A$2),"")</f>
        <v>/container</v>
      </c>
      <c r="CO97" s="253"/>
      <c r="CP97" s="253"/>
      <c r="CQ97" s="194"/>
      <c r="CR97" s="9" t="str">
        <f t="shared" si="242"/>
        <v>⚠</v>
      </c>
      <c r="CS97" s="238" t="str" cm="1">
        <f t="array" ref="CS97">IF(OR($I97="",$N97="")," ",_xlfn.IFS($AX97=""," ",$AW97=""," ",CV97=""," ",CV97=" "," ",AND($AX97&lt;&gt;"",$AX97&lt;&gt;" ",$AW97&lt;&gt;"",$AW97&lt;&gt;" ",CV97&lt;&gt;"",CV97&lt;&gt;" "),IF($AX97=$AW97,CV97,CV97/VLOOKUP(_xlfn.CONCAT($AX97,"/",$AW97),Currencies!$C$73:$D$955,2,FALSE))))</f>
        <v xml:space="preserve"> </v>
      </c>
      <c r="CT97" s="238"/>
      <c r="CU97" s="238"/>
      <c r="CV97" s="8" t="s">
        <v>98</v>
      </c>
      <c r="CW97" s="25" t="str">
        <f>IFERROR(IF(OR($I97="",$N97=""),"",'Units of measurement'!$A$2),"")</f>
        <v>/container</v>
      </c>
      <c r="CX97" s="11" t="str">
        <f t="shared" si="243"/>
        <v>⚠</v>
      </c>
      <c r="CY97" s="254"/>
      <c r="CZ97" s="254"/>
      <c r="DA97" s="10" t="s">
        <v>98</v>
      </c>
      <c r="DB97" s="9" t="str">
        <f t="shared" si="244"/>
        <v/>
      </c>
      <c r="DC97" s="252"/>
      <c r="DD97" s="252"/>
      <c r="DE97" s="8" t="s">
        <v>98</v>
      </c>
      <c r="DF97" s="256"/>
      <c r="DG97" s="256"/>
      <c r="DH97" s="164"/>
      <c r="DI97" s="257"/>
      <c r="DJ97" s="257"/>
      <c r="DK97" s="17"/>
      <c r="DL97" s="9" t="str">
        <f t="shared" si="245"/>
        <v/>
      </c>
      <c r="DM97" s="252"/>
      <c r="DN97" s="252"/>
      <c r="DO97" s="8" t="s">
        <v>98</v>
      </c>
      <c r="DP97" s="256"/>
      <c r="DQ97" s="256"/>
      <c r="DR97" s="164"/>
      <c r="DS97" s="257"/>
      <c r="DT97" s="257"/>
      <c r="DU97" s="17"/>
      <c r="DV97" s="201" t="str">
        <f t="shared" si="246"/>
        <v>USD</v>
      </c>
      <c r="DW97" s="239" t="s">
        <v>99</v>
      </c>
      <c r="DX97" s="11" t="str">
        <f t="shared" si="247"/>
        <v>⚠</v>
      </c>
      <c r="DY97" s="254"/>
      <c r="DZ97" s="254"/>
      <c r="EA97" s="15"/>
      <c r="EB97" s="11" t="str">
        <f t="shared" si="248"/>
        <v>⚠</v>
      </c>
      <c r="EC97" s="254"/>
      <c r="ED97" s="254"/>
      <c r="EE97" s="16"/>
      <c r="EF97" s="9" t="str">
        <f t="shared" si="249"/>
        <v>⚠</v>
      </c>
      <c r="EG97" s="252"/>
      <c r="EH97" s="252"/>
      <c r="EI97" s="33"/>
      <c r="EJ97" s="33"/>
      <c r="EK97" s="33"/>
      <c r="EL97" s="33"/>
      <c r="EM97" s="14"/>
      <c r="EN97" s="14"/>
      <c r="EO97" s="35"/>
      <c r="EP97" s="11" t="str">
        <f t="shared" si="250"/>
        <v>⚠</v>
      </c>
      <c r="EQ97" s="254"/>
      <c r="ER97" s="254"/>
      <c r="ES97" s="12" t="s">
        <v>98</v>
      </c>
      <c r="ET97" s="199">
        <v>16</v>
      </c>
      <c r="EU97" s="9" t="str">
        <f t="shared" si="251"/>
        <v>⚠</v>
      </c>
      <c r="EV97" s="259"/>
      <c r="EW97" s="259"/>
      <c r="EX97" s="166" t="s">
        <v>98</v>
      </c>
      <c r="EY97" s="9" t="str">
        <f t="shared" si="252"/>
        <v>⚠</v>
      </c>
      <c r="EZ97" s="254"/>
      <c r="FA97" s="254"/>
      <c r="FB97" s="23"/>
      <c r="FC97" s="260"/>
      <c r="FD97" s="260"/>
      <c r="FE97" s="29"/>
      <c r="FF97" s="29"/>
      <c r="FG97" s="29"/>
      <c r="FH97" s="29"/>
      <c r="FI97" s="200" t="s">
        <v>100</v>
      </c>
      <c r="FJ97" s="9" t="str">
        <f t="shared" si="253"/>
        <v>⚠</v>
      </c>
      <c r="FK97" s="259"/>
      <c r="FL97" s="259"/>
      <c r="FM97" s="12" t="s">
        <v>98</v>
      </c>
      <c r="FN97" s="26" t="s">
        <v>98</v>
      </c>
      <c r="FO97" s="28" t="s">
        <v>98</v>
      </c>
      <c r="FP97" s="339" t="s">
        <v>98</v>
      </c>
      <c r="FQ97" s="339" t="s">
        <v>98</v>
      </c>
      <c r="FR97" s="9" t="str">
        <f t="shared" si="254"/>
        <v>⚠</v>
      </c>
      <c r="FS97" s="238" t="str" cm="1">
        <f t="array" ref="FS97">IF(OR($I97="",$N97="")," ",_xlfn.IFS($DW97=""," ",$DV97=""," ",FV97=""," ",FV97=" "," ",AND($DW97&lt;&gt;"",$DW97&lt;&gt;" ",$DV97&lt;&gt;"",$DV97&lt;&gt;" ",FV97&lt;&gt;"",FV97&lt;&gt;" "),IF($DW97=$DV97,FV97,FV97/VLOOKUP(_xlfn.CONCAT($DW97,"/",$DV97),Currencies!$C$73:$D$955,2,FALSE))))</f>
        <v xml:space="preserve"> </v>
      </c>
      <c r="FT97" s="238"/>
      <c r="FU97" s="238"/>
      <c r="FV97" s="8" t="s">
        <v>98</v>
      </c>
      <c r="FW97" s="25" t="s">
        <v>2549</v>
      </c>
      <c r="FX97" s="9" t="str">
        <f t="shared" si="255"/>
        <v>⚠</v>
      </c>
      <c r="FY97" s="259"/>
      <c r="FZ97" s="259"/>
      <c r="GA97" s="12" t="s">
        <v>98</v>
      </c>
      <c r="GB97" s="26" t="s">
        <v>98</v>
      </c>
      <c r="GC97" s="28" t="s">
        <v>98</v>
      </c>
      <c r="GD97" s="339">
        <v>11</v>
      </c>
      <c r="GE97" s="339">
        <v>3</v>
      </c>
      <c r="GF97" s="9" t="str">
        <f t="shared" si="256"/>
        <v>⚠</v>
      </c>
      <c r="GG97" s="238" t="str" cm="1">
        <f t="array" ref="GG97">IF(OR($I97="",$N97="")," ",_xlfn.IFS($DW97=""," ",$DV97=""," ",GJ97=""," ",GJ97=" "," ",AND($DW97&lt;&gt;"",$DW97&lt;&gt;" ",$DV97&lt;&gt;"",$DV97&lt;&gt;" ",GJ97&lt;&gt;"",GJ97&lt;&gt;" "),IF($DW97=$DV97,GJ97,GJ97/VLOOKUP(_xlfn.CONCAT($DW97,"/",$DV97),Currencies!$C$73:$D$955,2,FALSE))))</f>
        <v xml:space="preserve"> </v>
      </c>
      <c r="GH97" s="238"/>
      <c r="GI97" s="238"/>
      <c r="GJ97" s="8" t="s">
        <v>98</v>
      </c>
      <c r="GK97" s="25" t="s">
        <v>2549</v>
      </c>
      <c r="GL97" s="11" t="str">
        <f t="shared" si="257"/>
        <v>⚠</v>
      </c>
      <c r="GM97" s="238" t="str" cm="1">
        <f t="array" ref="GM97">IF(OR($I97="",$N97="")," ",_xlfn.IFS($DW97=""," ",$DV97=""," ",GP97=""," ",GP97=" "," ",AND($DW97&lt;&gt;"",$DW97&lt;&gt;" ",$DV97&lt;&gt;"",$DV97&lt;&gt;" ",GP97&lt;&gt;"",GP97&lt;&gt;" "),IF($DW97=$DV97,GP97,GP97/VLOOKUP(_xlfn.CONCAT($DW97,"/",$DV97),Currencies!$C$73:$D$955,2,FALSE))))</f>
        <v xml:space="preserve"> </v>
      </c>
      <c r="GN97" s="238"/>
      <c r="GO97" s="238"/>
      <c r="GP97" s="8" t="s">
        <v>98</v>
      </c>
      <c r="GQ97" s="25" t="str">
        <f>IFERROR(IF(OR($I97="",$N97=""),"",'Units of measurement'!$A$2),"")</f>
        <v>/container</v>
      </c>
      <c r="GR97" s="253"/>
      <c r="GS97" s="253"/>
      <c r="GT97" s="31" t="s">
        <v>98</v>
      </c>
      <c r="GU97" s="261"/>
      <c r="GV97" s="261"/>
      <c r="GW97" s="32" t="s">
        <v>98</v>
      </c>
      <c r="GX97" s="11" t="str">
        <f t="shared" si="258"/>
        <v>⚠</v>
      </c>
      <c r="GY97" s="238" t="str" cm="1">
        <f t="array" ref="GY97">IF(OR($I97="",$N97="")," ",_xlfn.IFS($DW97=""," ",$DV97=""," ",HE97=""," ",HE97=" "," ",AND($DW97&lt;&gt;"",$DW97&lt;&gt;" ",$DV97&lt;&gt;"",$DV97&lt;&gt;" ",HE97&lt;&gt;"",HE97&lt;&gt;" "),IF($DW97=$DV97,HE97,HE97/VLOOKUP(_xlfn.CONCAT($DW97,"/",$DV97),Currencies!$C$73:$D$955,2,FALSE))))</f>
        <v xml:space="preserve"> </v>
      </c>
      <c r="GZ97" s="262"/>
      <c r="HA97" s="262"/>
      <c r="HB97" s="15"/>
      <c r="HC97" s="15"/>
      <c r="HD97" s="15"/>
      <c r="HE97" s="8" t="s">
        <v>98</v>
      </c>
      <c r="HF97" s="255"/>
      <c r="HG97" s="255"/>
      <c r="HH97" s="25" t="str">
        <f>IFERROR(IF(OR($I97="",$N97=""),"",'Units of measurement'!$A$2),"")</f>
        <v>/container</v>
      </c>
      <c r="HI97" s="253"/>
      <c r="HJ97" s="253"/>
      <c r="HK97" s="31" t="str">
        <f t="shared" si="259"/>
        <v xml:space="preserve"> </v>
      </c>
      <c r="HL97" s="261"/>
      <c r="HM97" s="261"/>
      <c r="HN97" s="32" t="str">
        <f t="shared" si="260"/>
        <v xml:space="preserve"> </v>
      </c>
      <c r="HO97" s="11" t="str">
        <f t="shared" si="261"/>
        <v>⚠</v>
      </c>
      <c r="HP97" s="238" t="str" cm="1">
        <f t="array" ref="HP97">IF(OR($I97="",$N97="")," ",_xlfn.IFS($DW97=""," ",$DV97=""," ",HV97=""," ",HV97=" "," ",AND($DW97&lt;&gt;"",$DW97&lt;&gt;" ",$DV97&lt;&gt;"",$DV97&lt;&gt;" ",HV97&lt;&gt;"",HV97&lt;&gt;" "),IF($DW97=$DV97,HV97,HV97/VLOOKUP(_xlfn.CONCAT($DW97,"/",$DV97),Currencies!$C$73:$D$955,2,FALSE))))</f>
        <v xml:space="preserve"> </v>
      </c>
      <c r="HQ97" s="262"/>
      <c r="HR97" s="262"/>
      <c r="HS97" s="15"/>
      <c r="HT97" s="15"/>
      <c r="HU97" s="15"/>
      <c r="HV97" s="8" t="s">
        <v>98</v>
      </c>
      <c r="HW97" s="255"/>
      <c r="HX97" s="255"/>
      <c r="HY97" s="25" t="str">
        <f>IFERROR(IF(OR($I97="",$N97=""),"",'Units of measurement'!$A$2),"")</f>
        <v>/container</v>
      </c>
      <c r="HZ97" s="253"/>
      <c r="IA97" s="253"/>
      <c r="IB97" s="31" t="str">
        <f t="shared" si="262"/>
        <v xml:space="preserve"> </v>
      </c>
      <c r="IC97" s="261"/>
      <c r="ID97" s="261"/>
      <c r="IE97" s="32" t="str">
        <f t="shared" si="263"/>
        <v xml:space="preserve"> </v>
      </c>
      <c r="IF97" s="9" t="str">
        <f t="shared" si="264"/>
        <v/>
      </c>
      <c r="IG97" s="252"/>
      <c r="IH97" s="252"/>
      <c r="II97" s="8" t="s">
        <v>98</v>
      </c>
      <c r="IJ97" s="256"/>
      <c r="IK97" s="256"/>
      <c r="IL97" s="164"/>
      <c r="IM97" s="257"/>
      <c r="IN97" s="257"/>
      <c r="IO97" s="17"/>
      <c r="IP97" s="9" t="str">
        <f t="shared" si="265"/>
        <v/>
      </c>
      <c r="IQ97" s="252"/>
      <c r="IR97" s="252"/>
      <c r="IS97" s="8" t="s">
        <v>98</v>
      </c>
      <c r="IT97" s="256"/>
      <c r="IU97" s="256"/>
      <c r="IV97" s="164"/>
      <c r="IW97" s="257"/>
      <c r="IX97" s="257"/>
      <c r="IY97" s="19"/>
      <c r="IZ97" s="201" t="s">
        <v>428</v>
      </c>
      <c r="JA97" s="239" t="s">
        <v>99</v>
      </c>
      <c r="JB97" s="9" t="str">
        <f t="shared" si="266"/>
        <v>⚠</v>
      </c>
      <c r="JC97" s="238" t="str" cm="1">
        <f t="array" ref="JC97">IF(OR($I97="",$N97="")," ",_xlfn.IFS($JA97=""," ",$IZ97=""," ",JF97=""," ",JF97=" "," ",AND($JA97&lt;&gt;"",$JA97&lt;&gt;" ",$IZ97&lt;&gt;"",$IZ97&lt;&gt;" ",JF97&lt;&gt;"",JF97&lt;&gt;" "),IF($JA97=$IZ97,JF97,JF97/VLOOKUP(_xlfn.CONCAT($JA97,"/",$IZ97),Currencies!$C$73:$D$955,2,FALSE))))</f>
        <v xml:space="preserve"> </v>
      </c>
      <c r="JD97" s="238"/>
      <c r="JE97" s="238"/>
      <c r="JF97" s="8" t="s">
        <v>98</v>
      </c>
      <c r="JG97" s="25" t="str">
        <f>IFERROR(IF(OR($I97="",$N97=""),"",'Units of measurement'!$A$2),"")</f>
        <v>/container</v>
      </c>
      <c r="JH97" s="9" t="s">
        <v>2517</v>
      </c>
      <c r="JI97" s="238" t="str" cm="1">
        <f t="array" ref="JI97">IF(OR($I97="",$N97="")," ",_xlfn.IFS($JA97=""," ",$IZ97=""," ",JL97=""," ",JL97=" "," ",AND($JA97&lt;&gt;"",$JA97&lt;&gt;" ",$IZ97&lt;&gt;"",$IZ97&lt;&gt;" ",JL97&lt;&gt;"",JL97&lt;&gt;" "),IF($JA97=$IZ97,JL97,JL97/VLOOKUP(_xlfn.CONCAT($JA97,"/",$IZ97),Currencies!$C$73:$D$955,2,FALSE))))</f>
        <v xml:space="preserve"> </v>
      </c>
      <c r="JJ97" s="238"/>
      <c r="JK97" s="238"/>
      <c r="JL97" s="372" t="s">
        <v>98</v>
      </c>
      <c r="JM97" s="25" t="str">
        <f>IFERROR(IF(OR($I97="",$N97=""),"",'Units of measurement'!$A$2),"")</f>
        <v>/container</v>
      </c>
      <c r="JN97" s="9" t="s">
        <v>2517</v>
      </c>
      <c r="JO97" s="238" t="str" cm="1">
        <f t="array" ref="JO97">IF(OR($I97="",$N97="")," ",_xlfn.IFS($JA97=""," ",$IZ97=""," ",JR97=""," ",JR97=" "," ",AND($JA97&lt;&gt;"",$JA97&lt;&gt;" ",$IZ97&lt;&gt;"",$IZ97&lt;&gt;" ",JR97&lt;&gt;"",JR97&lt;&gt;" "),IF($JA97=$IZ97,JR97,JR97/VLOOKUP(_xlfn.CONCAT($JA97,"/",$IZ97),Currencies!$C$73:$D$955,2,FALSE))))</f>
        <v xml:space="preserve"> </v>
      </c>
      <c r="JP97" s="238"/>
      <c r="JQ97" s="238"/>
      <c r="JR97" s="372" t="s">
        <v>98</v>
      </c>
      <c r="JS97" s="25" t="str">
        <f>IFERROR(IF(OR($I97="",$N97=""),"",'Units of measurement'!$A$2),"")</f>
        <v>/container</v>
      </c>
      <c r="JT97" s="9" t="s">
        <v>2517</v>
      </c>
      <c r="JU97" s="238" t="str" cm="1">
        <f t="array" ref="JU97">IF(OR($I97="",$N97="")," ",_xlfn.IFS($JA97=""," ",$IZ97=""," ",JX97=""," ",JX97=" "," ",AND($JA97&lt;&gt;"",$JA97&lt;&gt;" ",$IZ97&lt;&gt;"",$IZ97&lt;&gt;" ",JX97&lt;&gt;"",JX97&lt;&gt;" "),IF($JA97=$IZ97,JX97,JX97/VLOOKUP(_xlfn.CONCAT($JA97,"/",$IZ97),Currencies!$C$73:$D$955,2,FALSE))))</f>
        <v xml:space="preserve"> </v>
      </c>
      <c r="JV97" s="238"/>
      <c r="JW97" s="238"/>
      <c r="JX97" s="372" t="s">
        <v>98</v>
      </c>
      <c r="JY97" s="25" t="str">
        <f>IFERROR(IF(OR($I97="",$N97=""),"",'Units of measurement'!$A$2),"")</f>
        <v>/container</v>
      </c>
      <c r="JZ97" s="9" t="s">
        <v>2517</v>
      </c>
      <c r="KA97" s="238" t="str" cm="1">
        <f t="array" ref="KA97">IF(OR($I97="",$N97="")," ",_xlfn.IFS($JA97=""," ",$IZ97=""," ",KD97=""," ",KD97=" "," ",AND($JA97&lt;&gt;"",$JA97&lt;&gt;" ",$IZ97&lt;&gt;"",$IZ97&lt;&gt;" ",KD97&lt;&gt;"",KD97&lt;&gt;" "),IF($JA97=$IZ97,KD97,KD97/VLOOKUP(_xlfn.CONCAT($JA97,"/",$IZ97),Currencies!$C$73:$D$955,2,FALSE))))</f>
        <v xml:space="preserve"> </v>
      </c>
      <c r="KB97" s="238"/>
      <c r="KC97" s="238"/>
      <c r="KD97" s="372" t="s">
        <v>98</v>
      </c>
      <c r="KE97" s="25" t="str">
        <f>IFERROR(IF(OR($I97="",$N97=""),"",'Units of measurement'!$A$2),"")</f>
        <v>/container</v>
      </c>
      <c r="KF97" s="11" t="s">
        <v>2517</v>
      </c>
      <c r="KG97" s="254"/>
      <c r="KH97" s="254"/>
      <c r="KI97" s="378" t="s">
        <v>98</v>
      </c>
      <c r="KJ97" s="9" t="str">
        <f t="shared" si="267"/>
        <v/>
      </c>
      <c r="KK97" s="252"/>
      <c r="KL97" s="252"/>
      <c r="KM97" s="8" t="s">
        <v>98</v>
      </c>
      <c r="KN97" s="256"/>
      <c r="KO97" s="256"/>
      <c r="KP97" s="164"/>
      <c r="KQ97" s="257"/>
      <c r="KR97" s="257"/>
      <c r="KS97" s="17"/>
      <c r="KT97" s="9" t="str">
        <f t="shared" si="268"/>
        <v/>
      </c>
      <c r="KU97" s="252"/>
      <c r="KV97" s="252"/>
      <c r="KW97" s="8" t="s">
        <v>98</v>
      </c>
      <c r="KX97" s="256"/>
      <c r="KY97" s="256"/>
      <c r="KZ97" s="164"/>
      <c r="LA97" s="257"/>
      <c r="LB97" s="257"/>
      <c r="LC97" s="19"/>
      <c r="LD97" s="201" t="s">
        <v>428</v>
      </c>
      <c r="LE97" s="239" t="s">
        <v>99</v>
      </c>
      <c r="LF97" s="9" t="s">
        <v>2517</v>
      </c>
      <c r="LG97" s="238" t="str" cm="1">
        <f t="array" ref="LG97">IF(OR($I97="",$N97="")," ",_xlfn.IFS($AH97=""," ",$AG97=""," ",LL97=""," ",LL97=" "," ",AND($AH97&lt;&gt;"",$AH97&lt;&gt;" ",$AG97&lt;&gt;"",$AG97&lt;&gt;" ",LL97&lt;&gt;"",LL97&lt;&gt;" "),IF($AH97=$AG97,SUM(LL97,IF(OR(LK97="",LK97=" ",LJ97="Included"),0,LK97)),SUM(LL97,IF(OR(LK97="",LK97=" ",LJ97="Included"),0,LK97))/VLOOKUP(_xlfn.CONCAT($AH97,"/",$AG97),Currencies!$C$73:$D$955,2,FALSE))))</f>
        <v xml:space="preserve"> </v>
      </c>
      <c r="LH97" s="238"/>
      <c r="LI97" s="262"/>
      <c r="LJ97" s="379"/>
      <c r="LK97" s="333" t="s">
        <v>98</v>
      </c>
      <c r="LL97" s="380" t="s">
        <v>98</v>
      </c>
      <c r="LM97" s="25" t="str">
        <f>IFERROR(IF(OR($I97="",$N97=""),"",'Units of measurement'!$A$2),"")</f>
        <v>/container</v>
      </c>
      <c r="LN97" s="253"/>
      <c r="LO97" s="253"/>
      <c r="LP97" s="376"/>
      <c r="LQ97" s="170"/>
      <c r="LR97" s="170"/>
      <c r="LS97" s="381" t="s">
        <v>98</v>
      </c>
    </row>
    <row r="98" spans="1:331" ht="15" hidden="1" customHeight="1" x14ac:dyDescent="0.2">
      <c r="A98" s="46">
        <v>704</v>
      </c>
      <c r="B98" s="250">
        <f>ROW()</f>
        <v>98</v>
      </c>
      <c r="C98" s="41" t="s">
        <v>2547</v>
      </c>
      <c r="D98" s="47" t="s">
        <v>2524</v>
      </c>
      <c r="E98" s="41" t="s">
        <v>2546</v>
      </c>
      <c r="F98" s="55" t="s">
        <v>2287</v>
      </c>
      <c r="G98" s="42" t="s">
        <v>2510</v>
      </c>
      <c r="H98" s="43" t="s">
        <v>2514</v>
      </c>
      <c r="I98" s="353" t="s">
        <v>1261</v>
      </c>
      <c r="J98" s="357"/>
      <c r="K98" s="47" t="s">
        <v>2306</v>
      </c>
      <c r="L98" s="48" t="s">
        <v>2334</v>
      </c>
      <c r="M98" s="49" t="s">
        <v>2515</v>
      </c>
      <c r="N98" s="356" t="s">
        <v>94</v>
      </c>
      <c r="O98" s="357" t="s">
        <v>3027</v>
      </c>
      <c r="P98" s="47" t="s">
        <v>2390</v>
      </c>
      <c r="Q98" s="48" t="s">
        <v>2439</v>
      </c>
      <c r="R98" s="51" t="s">
        <v>95</v>
      </c>
      <c r="S98" s="52">
        <v>2</v>
      </c>
      <c r="T98" s="53">
        <f>IFERROR(IF(OR(R98="",S98=""),"",('FCL (No min.)'!S98*VLOOKUP('FCL (No min.)'!R98,containertype_table[#All],2,FALSE))),"")</f>
        <v>2</v>
      </c>
      <c r="U98" s="56">
        <v>10000</v>
      </c>
      <c r="V98" s="55" t="s">
        <v>2497</v>
      </c>
      <c r="W98" s="248" t="s">
        <v>104</v>
      </c>
      <c r="X98" s="337" t="s">
        <v>104</v>
      </c>
      <c r="Y98" s="248"/>
      <c r="Z98" s="248"/>
      <c r="AA98" s="248"/>
      <c r="AB98" s="248"/>
      <c r="AC98" s="248"/>
      <c r="AD98" s="248"/>
      <c r="AE98" s="248"/>
      <c r="AF98" s="248"/>
      <c r="AG98" s="201" t="s">
        <v>109</v>
      </c>
      <c r="AH98" s="239" t="s">
        <v>99</v>
      </c>
      <c r="AI98" s="9" t="str">
        <f t="shared" si="234"/>
        <v>⚠</v>
      </c>
      <c r="AJ98" s="238" t="str" cm="1">
        <f t="array" ref="AJ98">IF(OR($I98="",$N98="")," ",_xlfn.IFS($AH98=""," ",$AG98=""," ",AO98=""," ",AO98=" "," ",AND($AH98&lt;&gt;"",$AH98&lt;&gt;" ",$AG98&lt;&gt;"",$AG98&lt;&gt;" ",AO98&lt;&gt;"",AO98&lt;&gt;" "),IF($AH98=$AG98,SUM(AO98,IF(OR(AN98="",AN98=" ",AM98="Included"),0,AN98)),VLOOKUP(_xlfn.CONCAT($AG98,"/",$AH98),Currencies!$C$73:$D$955,2,FALSE)*SUM(AO98,IF(OR(AN98="",AN98=" ",AM98="Included"),0,AN98)))))</f>
        <v xml:space="preserve"> </v>
      </c>
      <c r="AK98" s="238"/>
      <c r="AL98" s="262"/>
      <c r="AM98" s="331"/>
      <c r="AN98" s="333" t="s">
        <v>98</v>
      </c>
      <c r="AO98" s="332" t="s">
        <v>98</v>
      </c>
      <c r="AP98" s="25" t="str">
        <f>IFERROR(IF(OR($I98="",$N98=""),"",'Units of measurement'!$A$2),"")</f>
        <v>/container</v>
      </c>
      <c r="AQ98" s="253"/>
      <c r="AR98" s="253"/>
      <c r="AS98" s="17"/>
      <c r="AT98" s="170"/>
      <c r="AU98" s="170"/>
      <c r="AV98" s="170" t="s">
        <v>98</v>
      </c>
      <c r="AW98" s="201" t="s">
        <v>109</v>
      </c>
      <c r="AX98" s="239" t="s">
        <v>99</v>
      </c>
      <c r="AY98" s="9" t="str">
        <f t="shared" si="235"/>
        <v>⚠</v>
      </c>
      <c r="AZ98" s="238" t="str" cm="1">
        <f t="array" ref="AZ98">IF(OR($I98="",$N98="")," ",_xlfn.IFS($AX98=""," ",$AW98=""," ",BC98=""," ",BC98=" "," ",AND($AX98&lt;&gt;"",$AX98&lt;&gt;" ",$AW98&lt;&gt;"",$AW98&lt;&gt;" ",BC98&lt;&gt;"",BC98&lt;&gt;" "),IF($AX98=$AW98,BC98,BC98/VLOOKUP(_xlfn.CONCAT($AX98,"/",$AW98),Currencies!$C$73:$D$955,2,FALSE))))</f>
        <v xml:space="preserve"> </v>
      </c>
      <c r="BA98" s="238"/>
      <c r="BB98" s="238"/>
      <c r="BC98" s="8" t="s">
        <v>98</v>
      </c>
      <c r="BD98" s="25" t="str">
        <f>IFERROR(IF(OR($I98="",$N98=""),"",'Units of measurement'!$A$2),"")</f>
        <v>/container</v>
      </c>
      <c r="BE98" s="9" t="str">
        <f t="shared" si="236"/>
        <v>⚠</v>
      </c>
      <c r="BF98" s="238" t="str" cm="1">
        <f t="array" ref="BF98">IF(OR($I98="",$N98="")," ",_xlfn.IFS($AX98=""," ",$AW98=""," ",BI98=""," ",BI98=" "," ",AND($AX98&lt;&gt;"",$AX98&lt;&gt;" ",$AW98&lt;&gt;"",$AW98&lt;&gt;" ",BI98&lt;&gt;"",BI98&lt;&gt;" "),IF($AX98=$AW98,BI98,BI98/VLOOKUP(_xlfn.CONCAT($AX98,"/",$AW98),Currencies!$C$73:$D$955,2,FALSE))))</f>
        <v xml:space="preserve"> </v>
      </c>
      <c r="BG98" s="238"/>
      <c r="BH98" s="238"/>
      <c r="BI98" s="8" t="s">
        <v>98</v>
      </c>
      <c r="BJ98" s="25" t="str">
        <f>IFERROR(IF(OR($I98="",$N98=""),"",'Units of measurement'!$A$2),"")</f>
        <v>/container</v>
      </c>
      <c r="BK98" s="9" t="str">
        <f t="shared" si="237"/>
        <v>⚠</v>
      </c>
      <c r="BL98" s="238" t="str" cm="1">
        <f t="array" ref="BL98">IF(OR($I98="",$N98="")," ",_xlfn.IFS($AX98=""," ",$AW98=""," ",BO98=""," ",BO98=" "," ",AND($AX98&lt;&gt;"",$AX98&lt;&gt;" ",$AW98&lt;&gt;"",$AW98&lt;&gt;" ",BO98&lt;&gt;"",BO98&lt;&gt;" "),IF($AX98=$AW98,BO98,BO98/VLOOKUP(_xlfn.CONCAT($AX98,"/",$AW98),Currencies!$C$73:$D$955,2,FALSE))))</f>
        <v xml:space="preserve"> </v>
      </c>
      <c r="BM98" s="238"/>
      <c r="BN98" s="238"/>
      <c r="BO98" s="8" t="s">
        <v>98</v>
      </c>
      <c r="BP98" s="25" t="str">
        <f>IFERROR(IF(OR($I98="",$N98=""),"",'Units of measurement'!$A$2),"")</f>
        <v>/container</v>
      </c>
      <c r="BQ98" s="9" t="str">
        <f t="shared" si="238"/>
        <v>⚠</v>
      </c>
      <c r="BR98" s="238" t="str" cm="1">
        <f t="array" ref="BR98">IF(OR($I98="",$N98="")," ",_xlfn.IFS($AX98=""," ",$AW98=""," ",BU98=""," ",BU98=" "," ",AND($AX98&lt;&gt;"",$AX98&lt;&gt;" ",$AW98&lt;&gt;"",$AW98&lt;&gt;" ",BU98&lt;&gt;"",BU98&lt;&gt;" "),IF($AX98=$AW98,BU98,BU98/VLOOKUP(_xlfn.CONCAT($AX98,"/",$AW98),Currencies!$C$73:$D$955,2,FALSE))))</f>
        <v xml:space="preserve"> </v>
      </c>
      <c r="BS98" s="238"/>
      <c r="BT98" s="238"/>
      <c r="BU98" s="8" t="s">
        <v>98</v>
      </c>
      <c r="BV98" s="25" t="str">
        <f>IFERROR(IF(OR($I98="",$N98=""),"",'Units of measurement'!$A$2),"")</f>
        <v>/container</v>
      </c>
      <c r="BW98" s="9" t="str">
        <f t="shared" si="239"/>
        <v>⚠</v>
      </c>
      <c r="BX98" s="238" t="str" cm="1">
        <f t="array" ref="BX98">IF(OR($I98="",$N98="")," ",_xlfn.IFS($AX98=""," ",$AW98=""," ",CA98=""," ",CA98=" "," ",AND($AX98&lt;&gt;"",$AX98&lt;&gt;" ",$AW98&lt;&gt;"",$AW98&lt;&gt;" ",CA98&lt;&gt;"",CA98&lt;&gt;" "),IF($AX98=$AW98,CA98,CA98/VLOOKUP(_xlfn.CONCAT($AX98,"/",$AW98),Currencies!$C$73:$D$955,2,FALSE))))</f>
        <v xml:space="preserve"> </v>
      </c>
      <c r="BY98" s="238"/>
      <c r="BZ98" s="238"/>
      <c r="CA98" s="8" t="s">
        <v>98</v>
      </c>
      <c r="CB98" s="25" t="str">
        <f>IFERROR(IF(OR($I98="",$N98=""),"",'Units of measurement'!$A$2),"")</f>
        <v>/container</v>
      </c>
      <c r="CC98" s="9" t="str">
        <f t="shared" si="240"/>
        <v>⚠</v>
      </c>
      <c r="CD98" s="238" t="str" cm="1">
        <f t="array" ref="CD98">IF(OR($I98="",$N98="")," ",_xlfn.IFS($AX98=""," ",$AW98=""," ",CG98=""," ",CG98=" "," ",AND($AX98&lt;&gt;"",$AX98&lt;&gt;" ",$AW98&lt;&gt;"",$AW98&lt;&gt;" ",CG98&lt;&gt;"",CG98&lt;&gt;" "),IF($AX98=$AW98,CG98,CG98/VLOOKUP(_xlfn.CONCAT($AX98,"/",$AW98),Currencies!$C$73:$D$955,2,FALSE))))</f>
        <v xml:space="preserve"> </v>
      </c>
      <c r="CE98" s="238"/>
      <c r="CF98" s="238"/>
      <c r="CG98" s="8" t="s">
        <v>98</v>
      </c>
      <c r="CH98" s="25" t="str">
        <f>IFERROR(IF(OR($I98="",$N98=""),"",'Units of measurement'!$A$2),"")</f>
        <v>/container</v>
      </c>
      <c r="CI98" s="9" t="str">
        <f t="shared" si="241"/>
        <v>⚠</v>
      </c>
      <c r="CJ98" s="238" t="str" cm="1">
        <f t="array" ref="CJ98">IF(OR($I98="",$N98="")," ",_xlfn.IFS($AX98=""," ",$AW98=""," ",CM98=""," ",CM98=" "," ",AND($AX98&lt;&gt;"",$AX98&lt;&gt;" ",$AW98&lt;&gt;"",$AW98&lt;&gt;" ",CM98&lt;&gt;"",CM98&lt;&gt;" "),IF($AX98=$AW98,CM98,CM98/VLOOKUP(_xlfn.CONCAT($AX98,"/",$AW98),Currencies!$C$73:$D$955,2,FALSE))))</f>
        <v xml:space="preserve"> </v>
      </c>
      <c r="CK98" s="238"/>
      <c r="CL98" s="238"/>
      <c r="CM98" s="8" t="s">
        <v>98</v>
      </c>
      <c r="CN98" s="25" t="str">
        <f>IFERROR(IF(OR($I98="",$N98=""),"",'Units of measurement'!$A$2),"")</f>
        <v>/container</v>
      </c>
      <c r="CO98" s="253"/>
      <c r="CP98" s="253"/>
      <c r="CQ98" s="194"/>
      <c r="CR98" s="9" t="str">
        <f t="shared" si="242"/>
        <v>⚠</v>
      </c>
      <c r="CS98" s="238" t="str" cm="1">
        <f t="array" ref="CS98">IF(OR($I98="",$N98="")," ",_xlfn.IFS($AX98=""," ",$AW98=""," ",CV98=""," ",CV98=" "," ",AND($AX98&lt;&gt;"",$AX98&lt;&gt;" ",$AW98&lt;&gt;"",$AW98&lt;&gt;" ",CV98&lt;&gt;"",CV98&lt;&gt;" "),IF($AX98=$AW98,CV98,CV98/VLOOKUP(_xlfn.CONCAT($AX98,"/",$AW98),Currencies!$C$73:$D$955,2,FALSE))))</f>
        <v xml:space="preserve"> </v>
      </c>
      <c r="CT98" s="238"/>
      <c r="CU98" s="238"/>
      <c r="CV98" s="8" t="s">
        <v>98</v>
      </c>
      <c r="CW98" s="25" t="str">
        <f>IFERROR(IF(OR($I98="",$N98=""),"",'Units of measurement'!$A$2),"")</f>
        <v>/container</v>
      </c>
      <c r="CX98" s="11" t="str">
        <f t="shared" si="243"/>
        <v>⚠</v>
      </c>
      <c r="CY98" s="254"/>
      <c r="CZ98" s="254"/>
      <c r="DA98" s="10" t="s">
        <v>98</v>
      </c>
      <c r="DB98" s="9" t="str">
        <f t="shared" si="244"/>
        <v/>
      </c>
      <c r="DC98" s="252"/>
      <c r="DD98" s="252"/>
      <c r="DE98" s="8" t="s">
        <v>98</v>
      </c>
      <c r="DF98" s="256"/>
      <c r="DG98" s="256"/>
      <c r="DH98" s="164"/>
      <c r="DI98" s="257"/>
      <c r="DJ98" s="257"/>
      <c r="DK98" s="17"/>
      <c r="DL98" s="9" t="str">
        <f t="shared" si="245"/>
        <v/>
      </c>
      <c r="DM98" s="252"/>
      <c r="DN98" s="252"/>
      <c r="DO98" s="8" t="s">
        <v>98</v>
      </c>
      <c r="DP98" s="256"/>
      <c r="DQ98" s="256"/>
      <c r="DR98" s="164"/>
      <c r="DS98" s="257"/>
      <c r="DT98" s="257"/>
      <c r="DU98" s="17"/>
      <c r="DV98" s="201" t="str">
        <f t="shared" si="246"/>
        <v>USD</v>
      </c>
      <c r="DW98" s="239" t="s">
        <v>99</v>
      </c>
      <c r="DX98" s="11" t="str">
        <f t="shared" si="247"/>
        <v>⚠</v>
      </c>
      <c r="DY98" s="254"/>
      <c r="DZ98" s="254"/>
      <c r="EA98" s="15"/>
      <c r="EB98" s="11" t="str">
        <f t="shared" si="248"/>
        <v>⚠</v>
      </c>
      <c r="EC98" s="254"/>
      <c r="ED98" s="254"/>
      <c r="EE98" s="16"/>
      <c r="EF98" s="9" t="str">
        <f t="shared" si="249"/>
        <v>⚠</v>
      </c>
      <c r="EG98" s="252"/>
      <c r="EH98" s="252"/>
      <c r="EI98" s="33"/>
      <c r="EJ98" s="33"/>
      <c r="EK98" s="33"/>
      <c r="EL98" s="33"/>
      <c r="EM98" s="14"/>
      <c r="EN98" s="14"/>
      <c r="EO98" s="35"/>
      <c r="EP98" s="11" t="str">
        <f t="shared" si="250"/>
        <v>⚠</v>
      </c>
      <c r="EQ98" s="254"/>
      <c r="ER98" s="254"/>
      <c r="ES98" s="12" t="s">
        <v>98</v>
      </c>
      <c r="ET98" s="199">
        <v>31</v>
      </c>
      <c r="EU98" s="9" t="str">
        <f t="shared" si="251"/>
        <v>⚠</v>
      </c>
      <c r="EV98" s="259"/>
      <c r="EW98" s="259"/>
      <c r="EX98" s="166" t="s">
        <v>98</v>
      </c>
      <c r="EY98" s="9" t="str">
        <f t="shared" si="252"/>
        <v>⚠</v>
      </c>
      <c r="EZ98" s="254"/>
      <c r="FA98" s="254"/>
      <c r="FB98" s="23"/>
      <c r="FC98" s="260"/>
      <c r="FD98" s="260"/>
      <c r="FE98" s="29"/>
      <c r="FF98" s="29"/>
      <c r="FG98" s="29"/>
      <c r="FH98" s="29"/>
      <c r="FI98" s="200" t="s">
        <v>100</v>
      </c>
      <c r="FJ98" s="9" t="str">
        <f t="shared" si="253"/>
        <v>⚠</v>
      </c>
      <c r="FK98" s="259"/>
      <c r="FL98" s="259"/>
      <c r="FM98" s="12" t="s">
        <v>98</v>
      </c>
      <c r="FN98" s="26" t="s">
        <v>98</v>
      </c>
      <c r="FO98" s="28" t="s">
        <v>98</v>
      </c>
      <c r="FP98" s="339" t="s">
        <v>98</v>
      </c>
      <c r="FQ98" s="339" t="s">
        <v>98</v>
      </c>
      <c r="FR98" s="9" t="str">
        <f t="shared" si="254"/>
        <v>⚠</v>
      </c>
      <c r="FS98" s="238" t="str" cm="1">
        <f t="array" ref="FS98">IF(OR($I98="",$N98="")," ",_xlfn.IFS($DW98=""," ",$DV98=""," ",FV98=""," ",FV98=" "," ",AND($DW98&lt;&gt;"",$DW98&lt;&gt;" ",$DV98&lt;&gt;"",$DV98&lt;&gt;" ",FV98&lt;&gt;"",FV98&lt;&gt;" "),IF($DW98=$DV98,FV98,FV98/VLOOKUP(_xlfn.CONCAT($DW98,"/",$DV98),Currencies!$C$73:$D$955,2,FALSE))))</f>
        <v xml:space="preserve"> </v>
      </c>
      <c r="FT98" s="238"/>
      <c r="FU98" s="238"/>
      <c r="FV98" s="8" t="s">
        <v>98</v>
      </c>
      <c r="FW98" s="25" t="s">
        <v>2549</v>
      </c>
      <c r="FX98" s="9" t="str">
        <f t="shared" si="255"/>
        <v>⚠</v>
      </c>
      <c r="FY98" s="259"/>
      <c r="FZ98" s="259"/>
      <c r="GA98" s="12" t="s">
        <v>98</v>
      </c>
      <c r="GB98" s="26" t="s">
        <v>98</v>
      </c>
      <c r="GC98" s="28" t="s">
        <v>98</v>
      </c>
      <c r="GD98" s="339" t="s">
        <v>98</v>
      </c>
      <c r="GE98" s="339" t="s">
        <v>98</v>
      </c>
      <c r="GF98" s="9" t="str">
        <f t="shared" si="256"/>
        <v>⚠</v>
      </c>
      <c r="GG98" s="238" t="str" cm="1">
        <f t="array" ref="GG98">IF(OR($I98="",$N98="")," ",_xlfn.IFS($DW98=""," ",$DV98=""," ",GJ98=""," ",GJ98=" "," ",AND($DW98&lt;&gt;"",$DW98&lt;&gt;" ",$DV98&lt;&gt;"",$DV98&lt;&gt;" ",GJ98&lt;&gt;"",GJ98&lt;&gt;" "),IF($DW98=$DV98,GJ98,GJ98/VLOOKUP(_xlfn.CONCAT($DW98,"/",$DV98),Currencies!$C$73:$D$955,2,FALSE))))</f>
        <v xml:space="preserve"> </v>
      </c>
      <c r="GH98" s="238"/>
      <c r="GI98" s="238"/>
      <c r="GJ98" s="8" t="s">
        <v>98</v>
      </c>
      <c r="GK98" s="25" t="s">
        <v>2549</v>
      </c>
      <c r="GL98" s="11" t="str">
        <f t="shared" si="257"/>
        <v>⚠</v>
      </c>
      <c r="GM98" s="238" t="str" cm="1">
        <f t="array" ref="GM98">IF(OR($I98="",$N98="")," ",_xlfn.IFS($DW98=""," ",$DV98=""," ",GP98=""," ",GP98=" "," ",AND($DW98&lt;&gt;"",$DW98&lt;&gt;" ",$DV98&lt;&gt;"",$DV98&lt;&gt;" ",GP98&lt;&gt;"",GP98&lt;&gt;" "),IF($DW98=$DV98,GP98,GP98/VLOOKUP(_xlfn.CONCAT($DW98,"/",$DV98),Currencies!$C$73:$D$955,2,FALSE))))</f>
        <v xml:space="preserve"> </v>
      </c>
      <c r="GN98" s="238"/>
      <c r="GO98" s="238"/>
      <c r="GP98" s="8" t="s">
        <v>98</v>
      </c>
      <c r="GQ98" s="25" t="str">
        <f>IFERROR(IF(OR($I98="",$N98=""),"",'Units of measurement'!$A$2),"")</f>
        <v>/container</v>
      </c>
      <c r="GR98" s="253"/>
      <c r="GS98" s="253"/>
      <c r="GT98" s="31" t="s">
        <v>98</v>
      </c>
      <c r="GU98" s="261"/>
      <c r="GV98" s="261"/>
      <c r="GW98" s="32" t="s">
        <v>98</v>
      </c>
      <c r="GX98" s="11" t="str">
        <f t="shared" si="258"/>
        <v>⚠</v>
      </c>
      <c r="GY98" s="238" t="str" cm="1">
        <f t="array" ref="GY98">IF(OR($I98="",$N98="")," ",_xlfn.IFS($DW98=""," ",$DV98=""," ",HE98=""," ",HE98=" "," ",AND($DW98&lt;&gt;"",$DW98&lt;&gt;" ",$DV98&lt;&gt;"",$DV98&lt;&gt;" ",HE98&lt;&gt;"",HE98&lt;&gt;" "),IF($DW98=$DV98,HE98,HE98/VLOOKUP(_xlfn.CONCAT($DW98,"/",$DV98),Currencies!$C$73:$D$955,2,FALSE))))</f>
        <v xml:space="preserve"> </v>
      </c>
      <c r="GZ98" s="262"/>
      <c r="HA98" s="262"/>
      <c r="HB98" s="15"/>
      <c r="HC98" s="15"/>
      <c r="HD98" s="15"/>
      <c r="HE98" s="8" t="s">
        <v>98</v>
      </c>
      <c r="HF98" s="255"/>
      <c r="HG98" s="255"/>
      <c r="HH98" s="25" t="str">
        <f>IFERROR(IF(OR($I98="",$N98=""),"",'Units of measurement'!$A$2),"")</f>
        <v>/container</v>
      </c>
      <c r="HI98" s="253"/>
      <c r="HJ98" s="253"/>
      <c r="HK98" s="31" t="str">
        <f t="shared" si="259"/>
        <v xml:space="preserve"> </v>
      </c>
      <c r="HL98" s="261"/>
      <c r="HM98" s="261"/>
      <c r="HN98" s="32" t="str">
        <f t="shared" si="260"/>
        <v xml:space="preserve"> </v>
      </c>
      <c r="HO98" s="11" t="str">
        <f t="shared" si="261"/>
        <v>⚠</v>
      </c>
      <c r="HP98" s="238" t="str" cm="1">
        <f t="array" ref="HP98">IF(OR($I98="",$N98="")," ",_xlfn.IFS($DW98=""," ",$DV98=""," ",HV98=""," ",HV98=" "," ",AND($DW98&lt;&gt;"",$DW98&lt;&gt;" ",$DV98&lt;&gt;"",$DV98&lt;&gt;" ",HV98&lt;&gt;"",HV98&lt;&gt;" "),IF($DW98=$DV98,HV98,HV98/VLOOKUP(_xlfn.CONCAT($DW98,"/",$DV98),Currencies!$C$73:$D$955,2,FALSE))))</f>
        <v xml:space="preserve"> </v>
      </c>
      <c r="HQ98" s="262"/>
      <c r="HR98" s="262"/>
      <c r="HS98" s="15"/>
      <c r="HT98" s="15"/>
      <c r="HU98" s="15"/>
      <c r="HV98" s="8" t="s">
        <v>98</v>
      </c>
      <c r="HW98" s="255"/>
      <c r="HX98" s="255"/>
      <c r="HY98" s="25" t="str">
        <f>IFERROR(IF(OR($I98="",$N98=""),"",'Units of measurement'!$A$2),"")</f>
        <v>/container</v>
      </c>
      <c r="HZ98" s="253"/>
      <c r="IA98" s="253"/>
      <c r="IB98" s="31" t="str">
        <f t="shared" si="262"/>
        <v xml:space="preserve"> </v>
      </c>
      <c r="IC98" s="261"/>
      <c r="ID98" s="261"/>
      <c r="IE98" s="32" t="str">
        <f t="shared" si="263"/>
        <v xml:space="preserve"> </v>
      </c>
      <c r="IF98" s="9" t="str">
        <f t="shared" si="264"/>
        <v/>
      </c>
      <c r="IG98" s="252"/>
      <c r="IH98" s="252"/>
      <c r="II98" s="8" t="s">
        <v>98</v>
      </c>
      <c r="IJ98" s="256"/>
      <c r="IK98" s="256"/>
      <c r="IL98" s="164"/>
      <c r="IM98" s="257"/>
      <c r="IN98" s="257"/>
      <c r="IO98" s="17"/>
      <c r="IP98" s="9" t="str">
        <f t="shared" si="265"/>
        <v/>
      </c>
      <c r="IQ98" s="252"/>
      <c r="IR98" s="252"/>
      <c r="IS98" s="8" t="s">
        <v>98</v>
      </c>
      <c r="IT98" s="256"/>
      <c r="IU98" s="256"/>
      <c r="IV98" s="164"/>
      <c r="IW98" s="257"/>
      <c r="IX98" s="257"/>
      <c r="IY98" s="19"/>
      <c r="IZ98" s="201" t="s">
        <v>563</v>
      </c>
      <c r="JA98" s="239" t="s">
        <v>99</v>
      </c>
      <c r="JB98" s="9" t="str">
        <f t="shared" si="266"/>
        <v>⚠</v>
      </c>
      <c r="JC98" s="238" t="str" cm="1">
        <f t="array" ref="JC98">IF(OR($I98="",$N98="")," ",_xlfn.IFS($JA98=""," ",$IZ98=""," ",JF98=""," ",JF98=" "," ",AND($JA98&lt;&gt;"",$JA98&lt;&gt;" ",$IZ98&lt;&gt;"",$IZ98&lt;&gt;" ",JF98&lt;&gt;"",JF98&lt;&gt;" "),IF($JA98=$IZ98,JF98,JF98/VLOOKUP(_xlfn.CONCAT($JA98,"/",$IZ98),Currencies!$C$73:$D$955,2,FALSE))))</f>
        <v xml:space="preserve"> </v>
      </c>
      <c r="JD98" s="238"/>
      <c r="JE98" s="238"/>
      <c r="JF98" s="8" t="s">
        <v>98</v>
      </c>
      <c r="JG98" s="25" t="str">
        <f>IFERROR(IF(OR($I98="",$N98=""),"",'Units of measurement'!$A$2),"")</f>
        <v>/container</v>
      </c>
      <c r="JH98" s="9" t="str">
        <f t="shared" si="269"/>
        <v>⚠</v>
      </c>
      <c r="JI98" s="238" t="str" cm="1">
        <f t="array" ref="JI98">IF(OR($I98="",$N98="")," ",_xlfn.IFS($JA98=""," ",$IZ98=""," ",JL98=""," ",JL98=" "," ",AND($JA98&lt;&gt;"",$JA98&lt;&gt;" ",$IZ98&lt;&gt;"",$IZ98&lt;&gt;" ",JL98&lt;&gt;"",JL98&lt;&gt;" "),IF($JA98=$IZ98,JL98,JL98/VLOOKUP(_xlfn.CONCAT($JA98,"/",$IZ98),Currencies!$C$73:$D$955,2,FALSE))))</f>
        <v xml:space="preserve"> </v>
      </c>
      <c r="JJ98" s="238"/>
      <c r="JK98" s="238"/>
      <c r="JL98" s="8" t="s">
        <v>98</v>
      </c>
      <c r="JM98" s="25" t="str">
        <f>IFERROR(IF(OR($I98="",$N98=""),"",'Units of measurement'!$A$2),"")</f>
        <v>/container</v>
      </c>
      <c r="JN98" s="9" t="str">
        <f t="shared" si="270"/>
        <v>⚠</v>
      </c>
      <c r="JO98" s="238" t="str" cm="1">
        <f t="array" ref="JO98">IF(OR($I98="",$N98="")," ",_xlfn.IFS($JA98=""," ",$IZ98=""," ",JR98=""," ",JR98=" "," ",AND($JA98&lt;&gt;"",$JA98&lt;&gt;" ",$IZ98&lt;&gt;"",$IZ98&lt;&gt;" ",JR98&lt;&gt;"",JR98&lt;&gt;" "),IF($JA98=$IZ98,JR98,JR98/VLOOKUP(_xlfn.CONCAT($JA98,"/",$IZ98),Currencies!$C$73:$D$955,2,FALSE))))</f>
        <v xml:space="preserve"> </v>
      </c>
      <c r="JP98" s="238"/>
      <c r="JQ98" s="238"/>
      <c r="JR98" s="8" t="s">
        <v>98</v>
      </c>
      <c r="JS98" s="25" t="str">
        <f>IFERROR(IF(OR($I98="",$N98=""),"",'Units of measurement'!$A$2),"")</f>
        <v>/container</v>
      </c>
      <c r="JT98" s="9" t="str">
        <f t="shared" si="271"/>
        <v>⚠</v>
      </c>
      <c r="JU98" s="238" t="str" cm="1">
        <f t="array" ref="JU98">IF(OR($I98="",$N98="")," ",_xlfn.IFS($JA98=""," ",$IZ98=""," ",JX98=""," ",JX98=" "," ",AND($JA98&lt;&gt;"",$JA98&lt;&gt;" ",$IZ98&lt;&gt;"",$IZ98&lt;&gt;" ",JX98&lt;&gt;"",JX98&lt;&gt;" "),IF($JA98=$IZ98,JX98,JX98/VLOOKUP(_xlfn.CONCAT($JA98,"/",$IZ98),Currencies!$C$73:$D$955,2,FALSE))))</f>
        <v xml:space="preserve"> </v>
      </c>
      <c r="JV98" s="238"/>
      <c r="JW98" s="238"/>
      <c r="JX98" s="8" t="s">
        <v>98</v>
      </c>
      <c r="JY98" s="25" t="str">
        <f>IFERROR(IF(OR($I98="",$N98=""),"",'Units of measurement'!$A$2),"")</f>
        <v>/container</v>
      </c>
      <c r="JZ98" s="9" t="str">
        <f t="shared" si="272"/>
        <v>⚠</v>
      </c>
      <c r="KA98" s="238" t="str" cm="1">
        <f t="array" ref="KA98">IF(OR($I98="",$N98="")," ",_xlfn.IFS($JA98=""," ",$IZ98=""," ",KD98=""," ",KD98=" "," ",AND($JA98&lt;&gt;"",$JA98&lt;&gt;" ",$IZ98&lt;&gt;"",$IZ98&lt;&gt;" ",KD98&lt;&gt;"",KD98&lt;&gt;" "),IF($JA98=$IZ98,KD98,KD98/VLOOKUP(_xlfn.CONCAT($JA98,"/",$IZ98),Currencies!$C$73:$D$955,2,FALSE))))</f>
        <v xml:space="preserve"> </v>
      </c>
      <c r="KB98" s="238"/>
      <c r="KC98" s="238"/>
      <c r="KD98" s="8" t="s">
        <v>98</v>
      </c>
      <c r="KE98" s="25" t="str">
        <f>IFERROR(IF(OR($I98="",$N98=""),"",'Units of measurement'!$A$2),"")</f>
        <v>/container</v>
      </c>
      <c r="KF98" s="11" t="str">
        <f t="shared" si="273"/>
        <v>⚠</v>
      </c>
      <c r="KG98" s="254"/>
      <c r="KH98" s="254"/>
      <c r="KI98" s="10" t="s">
        <v>98</v>
      </c>
      <c r="KJ98" s="9" t="str">
        <f t="shared" si="267"/>
        <v/>
      </c>
      <c r="KK98" s="252"/>
      <c r="KL98" s="252"/>
      <c r="KM98" s="8" t="s">
        <v>98</v>
      </c>
      <c r="KN98" s="256"/>
      <c r="KO98" s="256"/>
      <c r="KP98" s="164"/>
      <c r="KQ98" s="257"/>
      <c r="KR98" s="257"/>
      <c r="KS98" s="17"/>
      <c r="KT98" s="9" t="str">
        <f t="shared" si="268"/>
        <v/>
      </c>
      <c r="KU98" s="252"/>
      <c r="KV98" s="252"/>
      <c r="KW98" s="8" t="s">
        <v>98</v>
      </c>
      <c r="KX98" s="256"/>
      <c r="KY98" s="256"/>
      <c r="KZ98" s="164"/>
      <c r="LA98" s="257"/>
      <c r="LB98" s="257"/>
      <c r="LC98" s="19"/>
      <c r="LD98" s="201" t="s">
        <v>563</v>
      </c>
      <c r="LE98" s="239" t="s">
        <v>99</v>
      </c>
      <c r="LF98" s="9" t="str">
        <f t="shared" si="274"/>
        <v>⚠</v>
      </c>
      <c r="LG98" s="238" t="str" cm="1">
        <f t="array" ref="LG98">IF(OR($I98="",$N98="")," ",_xlfn.IFS($AH98=""," ",$AG98=""," ",LL98=""," ",LL98=" "," ",AND($AH98&lt;&gt;"",$AH98&lt;&gt;" ",$AG98&lt;&gt;"",$AG98&lt;&gt;" ",LL98&lt;&gt;"",LL98&lt;&gt;" "),IF($AH98=$AG98,SUM(LL98,IF(OR(LK98="",LK98=" ",LJ98="Included"),0,LK98)),SUM(LL98,IF(OR(LK98="",LK98=" ",LJ98="Included"),0,LK98))/VLOOKUP(_xlfn.CONCAT($AH98,"/",$AG98),Currencies!$C$73:$D$955,2,FALSE))))</f>
        <v xml:space="preserve"> </v>
      </c>
      <c r="LH98" s="238"/>
      <c r="LI98" s="262"/>
      <c r="LJ98" s="331"/>
      <c r="LK98" s="333" t="s">
        <v>98</v>
      </c>
      <c r="LL98" s="332" t="s">
        <v>98</v>
      </c>
      <c r="LM98" s="25" t="str">
        <f>IFERROR(IF(OR($I98="",$N98=""),"",'Units of measurement'!$A$2),"")</f>
        <v>/container</v>
      </c>
      <c r="LN98" s="253"/>
      <c r="LO98" s="253"/>
      <c r="LP98" s="17"/>
      <c r="LQ98" s="170"/>
      <c r="LR98" s="170"/>
      <c r="LS98" s="170" t="s">
        <v>98</v>
      </c>
    </row>
    <row r="99" spans="1:331" ht="15" hidden="1" customHeight="1" x14ac:dyDescent="0.2">
      <c r="A99" s="46">
        <v>679</v>
      </c>
      <c r="B99" s="250">
        <f>ROW()</f>
        <v>99</v>
      </c>
      <c r="C99" s="41" t="s">
        <v>2547</v>
      </c>
      <c r="D99" s="47" t="s">
        <v>2524</v>
      </c>
      <c r="E99" s="41" t="s">
        <v>2546</v>
      </c>
      <c r="F99" s="55" t="s">
        <v>2284</v>
      </c>
      <c r="G99" s="42" t="s">
        <v>2508</v>
      </c>
      <c r="H99" s="43" t="s">
        <v>2514</v>
      </c>
      <c r="I99" s="353" t="s">
        <v>1261</v>
      </c>
      <c r="J99" s="357"/>
      <c r="K99" s="47" t="s">
        <v>2306</v>
      </c>
      <c r="L99" s="48" t="s">
        <v>2334</v>
      </c>
      <c r="M99" s="49" t="s">
        <v>2515</v>
      </c>
      <c r="N99" s="356" t="s">
        <v>94</v>
      </c>
      <c r="O99" s="50" t="s">
        <v>2484</v>
      </c>
      <c r="P99" s="47" t="s">
        <v>2391</v>
      </c>
      <c r="Q99" s="48" t="s">
        <v>2440</v>
      </c>
      <c r="R99" s="51" t="s">
        <v>2206</v>
      </c>
      <c r="S99" s="52">
        <v>2</v>
      </c>
      <c r="T99" s="53">
        <f>IFERROR(IF(OR(R99="",S99=""),"",('FCL (No min.)'!S99*VLOOKUP('FCL (No min.)'!R99,containertype_table[#All],2,FALSE))),"")</f>
        <v>4</v>
      </c>
      <c r="U99" s="56">
        <v>22000</v>
      </c>
      <c r="V99" s="55" t="s">
        <v>2497</v>
      </c>
      <c r="W99" s="248" t="s">
        <v>104</v>
      </c>
      <c r="X99" s="337" t="s">
        <v>104</v>
      </c>
      <c r="Y99" s="248"/>
      <c r="Z99" s="248"/>
      <c r="AA99" s="248"/>
      <c r="AB99" s="248"/>
      <c r="AC99" s="248"/>
      <c r="AD99" s="248"/>
      <c r="AE99" s="248"/>
      <c r="AF99" s="248"/>
      <c r="AG99" s="201" t="s">
        <v>109</v>
      </c>
      <c r="AH99" s="239" t="s">
        <v>99</v>
      </c>
      <c r="AI99" s="9" t="str">
        <f t="shared" si="234"/>
        <v>⚠</v>
      </c>
      <c r="AJ99" s="238" t="str" cm="1">
        <f t="array" ref="AJ99">IF(OR($I99="",$N99="")," ",_xlfn.IFS($AH99=""," ",$AG99=""," ",AO99=""," ",AO99=" "," ",AND($AH99&lt;&gt;"",$AH99&lt;&gt;" ",$AG99&lt;&gt;"",$AG99&lt;&gt;" ",AO99&lt;&gt;"",AO99&lt;&gt;" "),IF($AH99=$AG99,SUM(AO99,IF(OR(AN99="",AN99=" ",AM99="Included"),0,AN99)),VLOOKUP(_xlfn.CONCAT($AG99,"/",$AH99),Currencies!$C$73:$D$955,2,FALSE)*SUM(AO99,IF(OR(AN99="",AN99=" ",AM99="Included"),0,AN99)))))</f>
        <v xml:space="preserve"> </v>
      </c>
      <c r="AK99" s="238"/>
      <c r="AL99" s="262"/>
      <c r="AM99" s="331"/>
      <c r="AN99" s="333" t="s">
        <v>98</v>
      </c>
      <c r="AO99" s="332" t="s">
        <v>98</v>
      </c>
      <c r="AP99" s="25" t="str">
        <f>IFERROR(IF(OR($I99="",$N99=""),"",'Units of measurement'!$A$2),"")</f>
        <v>/container</v>
      </c>
      <c r="AQ99" s="253"/>
      <c r="AR99" s="253"/>
      <c r="AS99" s="17"/>
      <c r="AT99" s="170"/>
      <c r="AU99" s="170"/>
      <c r="AV99" s="170" t="s">
        <v>98</v>
      </c>
      <c r="AW99" s="201" t="s">
        <v>109</v>
      </c>
      <c r="AX99" s="239" t="s">
        <v>99</v>
      </c>
      <c r="AY99" s="9" t="str">
        <f t="shared" si="235"/>
        <v>⚠</v>
      </c>
      <c r="AZ99" s="238" t="str" cm="1">
        <f t="array" ref="AZ99">IF(OR($I99="",$N99="")," ",_xlfn.IFS($AX99=""," ",$AW99=""," ",BC99=""," ",BC99=" "," ",AND($AX99&lt;&gt;"",$AX99&lt;&gt;" ",$AW99&lt;&gt;"",$AW99&lt;&gt;" ",BC99&lt;&gt;"",BC99&lt;&gt;" "),IF($AX99=$AW99,BC99,BC99/VLOOKUP(_xlfn.CONCAT($AX99,"/",$AW99),Currencies!$C$73:$D$955,2,FALSE))))</f>
        <v xml:space="preserve"> </v>
      </c>
      <c r="BA99" s="238"/>
      <c r="BB99" s="238"/>
      <c r="BC99" s="8" t="s">
        <v>98</v>
      </c>
      <c r="BD99" s="25" t="str">
        <f>IFERROR(IF(OR($I99="",$N99=""),"",'Units of measurement'!$A$2),"")</f>
        <v>/container</v>
      </c>
      <c r="BE99" s="9" t="str">
        <f t="shared" si="236"/>
        <v>⚠</v>
      </c>
      <c r="BF99" s="238" t="str" cm="1">
        <f t="array" ref="BF99">IF(OR($I99="",$N99="")," ",_xlfn.IFS($AX99=""," ",$AW99=""," ",BI99=""," ",BI99=" "," ",AND($AX99&lt;&gt;"",$AX99&lt;&gt;" ",$AW99&lt;&gt;"",$AW99&lt;&gt;" ",BI99&lt;&gt;"",BI99&lt;&gt;" "),IF($AX99=$AW99,BI99,BI99/VLOOKUP(_xlfn.CONCAT($AX99,"/",$AW99),Currencies!$C$73:$D$955,2,FALSE))))</f>
        <v xml:space="preserve"> </v>
      </c>
      <c r="BG99" s="238"/>
      <c r="BH99" s="238"/>
      <c r="BI99" s="8" t="s">
        <v>98</v>
      </c>
      <c r="BJ99" s="25" t="str">
        <f>IFERROR(IF(OR($I99="",$N99=""),"",'Units of measurement'!$A$2),"")</f>
        <v>/container</v>
      </c>
      <c r="BK99" s="9" t="str">
        <f t="shared" si="237"/>
        <v>⚠</v>
      </c>
      <c r="BL99" s="238" t="str" cm="1">
        <f t="array" ref="BL99">IF(OR($I99="",$N99="")," ",_xlfn.IFS($AX99=""," ",$AW99=""," ",BO99=""," ",BO99=" "," ",AND($AX99&lt;&gt;"",$AX99&lt;&gt;" ",$AW99&lt;&gt;"",$AW99&lt;&gt;" ",BO99&lt;&gt;"",BO99&lt;&gt;" "),IF($AX99=$AW99,BO99,BO99/VLOOKUP(_xlfn.CONCAT($AX99,"/",$AW99),Currencies!$C$73:$D$955,2,FALSE))))</f>
        <v xml:space="preserve"> </v>
      </c>
      <c r="BM99" s="238"/>
      <c r="BN99" s="238"/>
      <c r="BO99" s="8" t="s">
        <v>98</v>
      </c>
      <c r="BP99" s="25" t="str">
        <f>IFERROR(IF(OR($I99="",$N99=""),"",'Units of measurement'!$A$2),"")</f>
        <v>/container</v>
      </c>
      <c r="BQ99" s="9" t="str">
        <f t="shared" si="238"/>
        <v>⚠</v>
      </c>
      <c r="BR99" s="238" t="str" cm="1">
        <f t="array" ref="BR99">IF(OR($I99="",$N99="")," ",_xlfn.IFS($AX99=""," ",$AW99=""," ",BU99=""," ",BU99=" "," ",AND($AX99&lt;&gt;"",$AX99&lt;&gt;" ",$AW99&lt;&gt;"",$AW99&lt;&gt;" ",BU99&lt;&gt;"",BU99&lt;&gt;" "),IF($AX99=$AW99,BU99,BU99/VLOOKUP(_xlfn.CONCAT($AX99,"/",$AW99),Currencies!$C$73:$D$955,2,FALSE))))</f>
        <v xml:space="preserve"> </v>
      </c>
      <c r="BS99" s="238"/>
      <c r="BT99" s="238"/>
      <c r="BU99" s="8" t="s">
        <v>98</v>
      </c>
      <c r="BV99" s="25" t="str">
        <f>IFERROR(IF(OR($I99="",$N99=""),"",'Units of measurement'!$A$2),"")</f>
        <v>/container</v>
      </c>
      <c r="BW99" s="9" t="str">
        <f t="shared" si="239"/>
        <v>⚠</v>
      </c>
      <c r="BX99" s="238" t="str" cm="1">
        <f t="array" ref="BX99">IF(OR($I99="",$N99="")," ",_xlfn.IFS($AX99=""," ",$AW99=""," ",CA99=""," ",CA99=" "," ",AND($AX99&lt;&gt;"",$AX99&lt;&gt;" ",$AW99&lt;&gt;"",$AW99&lt;&gt;" ",CA99&lt;&gt;"",CA99&lt;&gt;" "),IF($AX99=$AW99,CA99,CA99/VLOOKUP(_xlfn.CONCAT($AX99,"/",$AW99),Currencies!$C$73:$D$955,2,FALSE))))</f>
        <v xml:space="preserve"> </v>
      </c>
      <c r="BY99" s="238"/>
      <c r="BZ99" s="238"/>
      <c r="CA99" s="8" t="s">
        <v>98</v>
      </c>
      <c r="CB99" s="25" t="str">
        <f>IFERROR(IF(OR($I99="",$N99=""),"",'Units of measurement'!$A$2),"")</f>
        <v>/container</v>
      </c>
      <c r="CC99" s="9" t="str">
        <f t="shared" si="240"/>
        <v>⚠</v>
      </c>
      <c r="CD99" s="238" t="str" cm="1">
        <f t="array" ref="CD99">IF(OR($I99="",$N99="")," ",_xlfn.IFS($AX99=""," ",$AW99=""," ",CG99=""," ",CG99=" "," ",AND($AX99&lt;&gt;"",$AX99&lt;&gt;" ",$AW99&lt;&gt;"",$AW99&lt;&gt;" ",CG99&lt;&gt;"",CG99&lt;&gt;" "),IF($AX99=$AW99,CG99,CG99/VLOOKUP(_xlfn.CONCAT($AX99,"/",$AW99),Currencies!$C$73:$D$955,2,FALSE))))</f>
        <v xml:space="preserve"> </v>
      </c>
      <c r="CE99" s="238"/>
      <c r="CF99" s="238"/>
      <c r="CG99" s="8" t="s">
        <v>98</v>
      </c>
      <c r="CH99" s="25" t="str">
        <f>IFERROR(IF(OR($I99="",$N99=""),"",'Units of measurement'!$A$2),"")</f>
        <v>/container</v>
      </c>
      <c r="CI99" s="9" t="str">
        <f t="shared" si="241"/>
        <v>⚠</v>
      </c>
      <c r="CJ99" s="238" t="str" cm="1">
        <f t="array" ref="CJ99">IF(OR($I99="",$N99="")," ",_xlfn.IFS($AX99=""," ",$AW99=""," ",CM99=""," ",CM99=" "," ",AND($AX99&lt;&gt;"",$AX99&lt;&gt;" ",$AW99&lt;&gt;"",$AW99&lt;&gt;" ",CM99&lt;&gt;"",CM99&lt;&gt;" "),IF($AX99=$AW99,CM99,CM99/VLOOKUP(_xlfn.CONCAT($AX99,"/",$AW99),Currencies!$C$73:$D$955,2,FALSE))))</f>
        <v xml:space="preserve"> </v>
      </c>
      <c r="CK99" s="238"/>
      <c r="CL99" s="238"/>
      <c r="CM99" s="8" t="s">
        <v>98</v>
      </c>
      <c r="CN99" s="25" t="str">
        <f>IFERROR(IF(OR($I99="",$N99=""),"",'Units of measurement'!$A$2),"")</f>
        <v>/container</v>
      </c>
      <c r="CO99" s="253"/>
      <c r="CP99" s="253"/>
      <c r="CQ99" s="194"/>
      <c r="CR99" s="9" t="str">
        <f t="shared" si="242"/>
        <v>⚠</v>
      </c>
      <c r="CS99" s="238" t="str" cm="1">
        <f t="array" ref="CS99">IF(OR($I99="",$N99="")," ",_xlfn.IFS($AX99=""," ",$AW99=""," ",CV99=""," ",CV99=" "," ",AND($AX99&lt;&gt;"",$AX99&lt;&gt;" ",$AW99&lt;&gt;"",$AW99&lt;&gt;" ",CV99&lt;&gt;"",CV99&lt;&gt;" "),IF($AX99=$AW99,CV99,CV99/VLOOKUP(_xlfn.CONCAT($AX99,"/",$AW99),Currencies!$C$73:$D$955,2,FALSE))))</f>
        <v xml:space="preserve"> </v>
      </c>
      <c r="CT99" s="238"/>
      <c r="CU99" s="238"/>
      <c r="CV99" s="8" t="s">
        <v>98</v>
      </c>
      <c r="CW99" s="25" t="str">
        <f>IFERROR(IF(OR($I99="",$N99=""),"",'Units of measurement'!$A$2),"")</f>
        <v>/container</v>
      </c>
      <c r="CX99" s="11" t="str">
        <f t="shared" si="243"/>
        <v>⚠</v>
      </c>
      <c r="CY99" s="254"/>
      <c r="CZ99" s="254"/>
      <c r="DA99" s="10" t="s">
        <v>98</v>
      </c>
      <c r="DB99" s="9" t="str">
        <f t="shared" si="244"/>
        <v/>
      </c>
      <c r="DC99" s="252"/>
      <c r="DD99" s="252"/>
      <c r="DE99" s="8" t="s">
        <v>98</v>
      </c>
      <c r="DF99" s="256"/>
      <c r="DG99" s="256"/>
      <c r="DH99" s="164"/>
      <c r="DI99" s="257"/>
      <c r="DJ99" s="257"/>
      <c r="DK99" s="17"/>
      <c r="DL99" s="9" t="str">
        <f t="shared" si="245"/>
        <v/>
      </c>
      <c r="DM99" s="252"/>
      <c r="DN99" s="252"/>
      <c r="DO99" s="8" t="s">
        <v>98</v>
      </c>
      <c r="DP99" s="256"/>
      <c r="DQ99" s="256"/>
      <c r="DR99" s="164"/>
      <c r="DS99" s="257"/>
      <c r="DT99" s="257"/>
      <c r="DU99" s="17"/>
      <c r="DV99" s="201" t="str">
        <f t="shared" si="246"/>
        <v>USD</v>
      </c>
      <c r="DW99" s="239" t="s">
        <v>99</v>
      </c>
      <c r="DX99" s="11" t="str">
        <f t="shared" si="247"/>
        <v>⚠</v>
      </c>
      <c r="DY99" s="254"/>
      <c r="DZ99" s="254"/>
      <c r="EA99" s="15"/>
      <c r="EB99" s="11" t="str">
        <f t="shared" si="248"/>
        <v>⚠</v>
      </c>
      <c r="EC99" s="254"/>
      <c r="ED99" s="254"/>
      <c r="EE99" s="16"/>
      <c r="EF99" s="9" t="str">
        <f t="shared" si="249"/>
        <v>⚠</v>
      </c>
      <c r="EG99" s="252"/>
      <c r="EH99" s="252"/>
      <c r="EI99" s="33"/>
      <c r="EJ99" s="33"/>
      <c r="EK99" s="33"/>
      <c r="EL99" s="33"/>
      <c r="EM99" s="14"/>
      <c r="EN99" s="14"/>
      <c r="EO99" s="35"/>
      <c r="EP99" s="11" t="str">
        <f t="shared" si="250"/>
        <v>⚠</v>
      </c>
      <c r="EQ99" s="254"/>
      <c r="ER99" s="254"/>
      <c r="ES99" s="12" t="s">
        <v>98</v>
      </c>
      <c r="ET99" s="199">
        <v>31</v>
      </c>
      <c r="EU99" s="9" t="str">
        <f t="shared" si="251"/>
        <v>⚠</v>
      </c>
      <c r="EV99" s="259"/>
      <c r="EW99" s="259"/>
      <c r="EX99" s="166" t="s">
        <v>98</v>
      </c>
      <c r="EY99" s="9" t="str">
        <f t="shared" si="252"/>
        <v>⚠</v>
      </c>
      <c r="EZ99" s="254"/>
      <c r="FA99" s="254"/>
      <c r="FB99" s="23"/>
      <c r="FC99" s="260"/>
      <c r="FD99" s="260"/>
      <c r="FE99" s="29"/>
      <c r="FF99" s="29"/>
      <c r="FG99" s="29"/>
      <c r="FH99" s="29"/>
      <c r="FI99" s="200" t="s">
        <v>100</v>
      </c>
      <c r="FJ99" s="9" t="str">
        <f t="shared" si="253"/>
        <v>⚠</v>
      </c>
      <c r="FK99" s="259"/>
      <c r="FL99" s="259"/>
      <c r="FM99" s="12" t="s">
        <v>98</v>
      </c>
      <c r="FN99" s="26" t="s">
        <v>98</v>
      </c>
      <c r="FO99" s="28" t="s">
        <v>98</v>
      </c>
      <c r="FP99" s="339" t="s">
        <v>98</v>
      </c>
      <c r="FQ99" s="339" t="s">
        <v>98</v>
      </c>
      <c r="FR99" s="9" t="str">
        <f t="shared" si="254"/>
        <v>⚠</v>
      </c>
      <c r="FS99" s="238" t="str" cm="1">
        <f t="array" ref="FS99">IF(OR($I99="",$N99="")," ",_xlfn.IFS($DW99=""," ",$DV99=""," ",FV99=""," ",FV99=" "," ",AND($DW99&lt;&gt;"",$DW99&lt;&gt;" ",$DV99&lt;&gt;"",$DV99&lt;&gt;" ",FV99&lt;&gt;"",FV99&lt;&gt;" "),IF($DW99=$DV99,FV99,FV99/VLOOKUP(_xlfn.CONCAT($DW99,"/",$DV99),Currencies!$C$73:$D$955,2,FALSE))))</f>
        <v xml:space="preserve"> </v>
      </c>
      <c r="FT99" s="238"/>
      <c r="FU99" s="238"/>
      <c r="FV99" s="8" t="s">
        <v>98</v>
      </c>
      <c r="FW99" s="25" t="s">
        <v>2549</v>
      </c>
      <c r="FX99" s="9" t="str">
        <f t="shared" si="255"/>
        <v>⚠</v>
      </c>
      <c r="FY99" s="259"/>
      <c r="FZ99" s="259"/>
      <c r="GA99" s="12" t="s">
        <v>98</v>
      </c>
      <c r="GB99" s="26" t="s">
        <v>98</v>
      </c>
      <c r="GC99" s="28" t="s">
        <v>98</v>
      </c>
      <c r="GD99" s="339">
        <v>11</v>
      </c>
      <c r="GE99" s="339">
        <v>3</v>
      </c>
      <c r="GF99" s="9" t="str">
        <f t="shared" si="256"/>
        <v>⚠</v>
      </c>
      <c r="GG99" s="238" t="str" cm="1">
        <f t="array" ref="GG99">IF(OR($I99="",$N99="")," ",_xlfn.IFS($DW99=""," ",$DV99=""," ",GJ99=""," ",GJ99=" "," ",AND($DW99&lt;&gt;"",$DW99&lt;&gt;" ",$DV99&lt;&gt;"",$DV99&lt;&gt;" ",GJ99&lt;&gt;"",GJ99&lt;&gt;" "),IF($DW99=$DV99,GJ99,GJ99/VLOOKUP(_xlfn.CONCAT($DW99,"/",$DV99),Currencies!$C$73:$D$955,2,FALSE))))</f>
        <v xml:space="preserve"> </v>
      </c>
      <c r="GH99" s="238"/>
      <c r="GI99" s="238"/>
      <c r="GJ99" s="8" t="s">
        <v>98</v>
      </c>
      <c r="GK99" s="25" t="s">
        <v>2549</v>
      </c>
      <c r="GL99" s="11" t="str">
        <f t="shared" si="257"/>
        <v>⚠</v>
      </c>
      <c r="GM99" s="238" t="str" cm="1">
        <f t="array" ref="GM99">IF(OR($I99="",$N99="")," ",_xlfn.IFS($DW99=""," ",$DV99=""," ",GP99=""," ",GP99=" "," ",AND($DW99&lt;&gt;"",$DW99&lt;&gt;" ",$DV99&lt;&gt;"",$DV99&lt;&gt;" ",GP99&lt;&gt;"",GP99&lt;&gt;" "),IF($DW99=$DV99,GP99,GP99/VLOOKUP(_xlfn.CONCAT($DW99,"/",$DV99),Currencies!$C$73:$D$955,2,FALSE))))</f>
        <v xml:space="preserve"> </v>
      </c>
      <c r="GN99" s="238"/>
      <c r="GO99" s="238"/>
      <c r="GP99" s="8" t="s">
        <v>98</v>
      </c>
      <c r="GQ99" s="25" t="str">
        <f>IFERROR(IF(OR($I99="",$N99=""),"",'Units of measurement'!$A$2),"")</f>
        <v>/container</v>
      </c>
      <c r="GR99" s="253"/>
      <c r="GS99" s="253"/>
      <c r="GT99" s="31" t="s">
        <v>98</v>
      </c>
      <c r="GU99" s="261"/>
      <c r="GV99" s="261"/>
      <c r="GW99" s="32" t="s">
        <v>98</v>
      </c>
      <c r="GX99" s="11" t="str">
        <f t="shared" si="258"/>
        <v>⚠</v>
      </c>
      <c r="GY99" s="238" t="str" cm="1">
        <f t="array" ref="GY99">IF(OR($I99="",$N99="")," ",_xlfn.IFS($DW99=""," ",$DV99=""," ",HE99=""," ",HE99=" "," ",AND($DW99&lt;&gt;"",$DW99&lt;&gt;" ",$DV99&lt;&gt;"",$DV99&lt;&gt;" ",HE99&lt;&gt;"",HE99&lt;&gt;" "),IF($DW99=$DV99,HE99,HE99/VLOOKUP(_xlfn.CONCAT($DW99,"/",$DV99),Currencies!$C$73:$D$955,2,FALSE))))</f>
        <v xml:space="preserve"> </v>
      </c>
      <c r="GZ99" s="262"/>
      <c r="HA99" s="262"/>
      <c r="HB99" s="15"/>
      <c r="HC99" s="15"/>
      <c r="HD99" s="15"/>
      <c r="HE99" s="8" t="s">
        <v>98</v>
      </c>
      <c r="HF99" s="255"/>
      <c r="HG99" s="255"/>
      <c r="HH99" s="25" t="str">
        <f>IFERROR(IF(OR($I99="",$N99=""),"",'Units of measurement'!$A$2),"")</f>
        <v>/container</v>
      </c>
      <c r="HI99" s="253"/>
      <c r="HJ99" s="253"/>
      <c r="HK99" s="31" t="str">
        <f t="shared" si="259"/>
        <v xml:space="preserve"> </v>
      </c>
      <c r="HL99" s="261"/>
      <c r="HM99" s="261"/>
      <c r="HN99" s="32" t="str">
        <f t="shared" si="260"/>
        <v xml:space="preserve"> </v>
      </c>
      <c r="HO99" s="11" t="str">
        <f t="shared" si="261"/>
        <v>⚠</v>
      </c>
      <c r="HP99" s="238" t="str" cm="1">
        <f t="array" ref="HP99">IF(OR($I99="",$N99="")," ",_xlfn.IFS($DW99=""," ",$DV99=""," ",HV99=""," ",HV99=" "," ",AND($DW99&lt;&gt;"",$DW99&lt;&gt;" ",$DV99&lt;&gt;"",$DV99&lt;&gt;" ",HV99&lt;&gt;"",HV99&lt;&gt;" "),IF($DW99=$DV99,HV99,HV99/VLOOKUP(_xlfn.CONCAT($DW99,"/",$DV99),Currencies!$C$73:$D$955,2,FALSE))))</f>
        <v xml:space="preserve"> </v>
      </c>
      <c r="HQ99" s="262"/>
      <c r="HR99" s="262"/>
      <c r="HS99" s="15"/>
      <c r="HT99" s="15"/>
      <c r="HU99" s="15"/>
      <c r="HV99" s="8" t="s">
        <v>98</v>
      </c>
      <c r="HW99" s="255"/>
      <c r="HX99" s="255"/>
      <c r="HY99" s="25" t="str">
        <f>IFERROR(IF(OR($I99="",$N99=""),"",'Units of measurement'!$A$2),"")</f>
        <v>/container</v>
      </c>
      <c r="HZ99" s="253"/>
      <c r="IA99" s="253"/>
      <c r="IB99" s="31" t="str">
        <f t="shared" si="262"/>
        <v xml:space="preserve"> </v>
      </c>
      <c r="IC99" s="261"/>
      <c r="ID99" s="261"/>
      <c r="IE99" s="32" t="str">
        <f t="shared" si="263"/>
        <v xml:space="preserve"> </v>
      </c>
      <c r="IF99" s="9" t="str">
        <f t="shared" si="264"/>
        <v/>
      </c>
      <c r="IG99" s="252"/>
      <c r="IH99" s="252"/>
      <c r="II99" s="8" t="s">
        <v>98</v>
      </c>
      <c r="IJ99" s="256"/>
      <c r="IK99" s="256"/>
      <c r="IL99" s="164"/>
      <c r="IM99" s="257"/>
      <c r="IN99" s="257"/>
      <c r="IO99" s="17"/>
      <c r="IP99" s="9" t="str">
        <f t="shared" si="265"/>
        <v/>
      </c>
      <c r="IQ99" s="252"/>
      <c r="IR99" s="252"/>
      <c r="IS99" s="8" t="s">
        <v>98</v>
      </c>
      <c r="IT99" s="256"/>
      <c r="IU99" s="256"/>
      <c r="IV99" s="164"/>
      <c r="IW99" s="257"/>
      <c r="IX99" s="257"/>
      <c r="IY99" s="19"/>
      <c r="IZ99" s="201" t="s">
        <v>563</v>
      </c>
      <c r="JA99" s="239" t="s">
        <v>99</v>
      </c>
      <c r="JB99" s="9" t="str">
        <f t="shared" si="266"/>
        <v>⚠</v>
      </c>
      <c r="JC99" s="238" t="str" cm="1">
        <f t="array" ref="JC99">IF(OR($I99="",$N99="")," ",_xlfn.IFS($JA99=""," ",$IZ99=""," ",JF99=""," ",JF99=" "," ",AND($JA99&lt;&gt;"",$JA99&lt;&gt;" ",$IZ99&lt;&gt;"",$IZ99&lt;&gt;" ",JF99&lt;&gt;"",JF99&lt;&gt;" "),IF($JA99=$IZ99,JF99,JF99/VLOOKUP(_xlfn.CONCAT($JA99,"/",$IZ99),Currencies!$C$73:$D$955,2,FALSE))))</f>
        <v xml:space="preserve"> </v>
      </c>
      <c r="JD99" s="238"/>
      <c r="JE99" s="238"/>
      <c r="JF99" s="8" t="s">
        <v>98</v>
      </c>
      <c r="JG99" s="25" t="str">
        <f>IFERROR(IF(OR($I99="",$N99=""),"",'Units of measurement'!$A$2),"")</f>
        <v>/container</v>
      </c>
      <c r="JH99" s="9" t="s">
        <v>2517</v>
      </c>
      <c r="JI99" s="238" t="str" cm="1">
        <f t="array" ref="JI99">IF(OR($I99="",$N99="")," ",_xlfn.IFS($JA99=""," ",$IZ99=""," ",JL99=""," ",JL99=" "," ",AND($JA99&lt;&gt;"",$JA99&lt;&gt;" ",$IZ99&lt;&gt;"",$IZ99&lt;&gt;" ",JL99&lt;&gt;"",JL99&lt;&gt;" "),IF($JA99=$IZ99,JL99,JL99/VLOOKUP(_xlfn.CONCAT($JA99,"/",$IZ99),Currencies!$C$73:$D$955,2,FALSE))))</f>
        <v xml:space="preserve"> </v>
      </c>
      <c r="JJ99" s="238"/>
      <c r="JK99" s="238"/>
      <c r="JL99" s="372" t="s">
        <v>98</v>
      </c>
      <c r="JM99" s="25" t="str">
        <f>IFERROR(IF(OR($I99="",$N99=""),"",'Units of measurement'!$A$2),"")</f>
        <v>/container</v>
      </c>
      <c r="JN99" s="9" t="s">
        <v>2517</v>
      </c>
      <c r="JO99" s="238" t="str" cm="1">
        <f t="array" ref="JO99">IF(OR($I99="",$N99="")," ",_xlfn.IFS($JA99=""," ",$IZ99=""," ",JR99=""," ",JR99=" "," ",AND($JA99&lt;&gt;"",$JA99&lt;&gt;" ",$IZ99&lt;&gt;"",$IZ99&lt;&gt;" ",JR99&lt;&gt;"",JR99&lt;&gt;" "),IF($JA99=$IZ99,JR99,JR99/VLOOKUP(_xlfn.CONCAT($JA99,"/",$IZ99),Currencies!$C$73:$D$955,2,FALSE))))</f>
        <v xml:space="preserve"> </v>
      </c>
      <c r="JP99" s="238"/>
      <c r="JQ99" s="238"/>
      <c r="JR99" s="372" t="s">
        <v>98</v>
      </c>
      <c r="JS99" s="25" t="str">
        <f>IFERROR(IF(OR($I99="",$N99=""),"",'Units of measurement'!$A$2),"")</f>
        <v>/container</v>
      </c>
      <c r="JT99" s="9" t="s">
        <v>2517</v>
      </c>
      <c r="JU99" s="238" t="str" cm="1">
        <f t="array" ref="JU99">IF(OR($I99="",$N99="")," ",_xlfn.IFS($JA99=""," ",$IZ99=""," ",JX99=""," ",JX99=" "," ",AND($JA99&lt;&gt;"",$JA99&lt;&gt;" ",$IZ99&lt;&gt;"",$IZ99&lt;&gt;" ",JX99&lt;&gt;"",JX99&lt;&gt;" "),IF($JA99=$IZ99,JX99,JX99/VLOOKUP(_xlfn.CONCAT($JA99,"/",$IZ99),Currencies!$C$73:$D$955,2,FALSE))))</f>
        <v xml:space="preserve"> </v>
      </c>
      <c r="JV99" s="238"/>
      <c r="JW99" s="238"/>
      <c r="JX99" s="372" t="s">
        <v>98</v>
      </c>
      <c r="JY99" s="25" t="str">
        <f>IFERROR(IF(OR($I99="",$N99=""),"",'Units of measurement'!$A$2),"")</f>
        <v>/container</v>
      </c>
      <c r="JZ99" s="9" t="s">
        <v>2517</v>
      </c>
      <c r="KA99" s="238" t="str" cm="1">
        <f t="array" ref="KA99">IF(OR($I99="",$N99="")," ",_xlfn.IFS($JA99=""," ",$IZ99=""," ",KD99=""," ",KD99=" "," ",AND($JA99&lt;&gt;"",$JA99&lt;&gt;" ",$IZ99&lt;&gt;"",$IZ99&lt;&gt;" ",KD99&lt;&gt;"",KD99&lt;&gt;" "),IF($JA99=$IZ99,KD99,KD99/VLOOKUP(_xlfn.CONCAT($JA99,"/",$IZ99),Currencies!$C$73:$D$955,2,FALSE))))</f>
        <v xml:space="preserve"> </v>
      </c>
      <c r="KB99" s="238"/>
      <c r="KC99" s="238"/>
      <c r="KD99" s="372" t="s">
        <v>98</v>
      </c>
      <c r="KE99" s="25" t="str">
        <f>IFERROR(IF(OR($I99="",$N99=""),"",'Units of measurement'!$A$2),"")</f>
        <v>/container</v>
      </c>
      <c r="KF99" s="11" t="s">
        <v>2517</v>
      </c>
      <c r="KG99" s="254"/>
      <c r="KH99" s="254"/>
      <c r="KI99" s="378" t="s">
        <v>98</v>
      </c>
      <c r="KJ99" s="9" t="str">
        <f t="shared" si="267"/>
        <v/>
      </c>
      <c r="KK99" s="252"/>
      <c r="KL99" s="252"/>
      <c r="KM99" s="8" t="s">
        <v>98</v>
      </c>
      <c r="KN99" s="256"/>
      <c r="KO99" s="256"/>
      <c r="KP99" s="164"/>
      <c r="KQ99" s="257"/>
      <c r="KR99" s="257"/>
      <c r="KS99" s="17"/>
      <c r="KT99" s="9" t="str">
        <f t="shared" si="268"/>
        <v/>
      </c>
      <c r="KU99" s="252"/>
      <c r="KV99" s="252"/>
      <c r="KW99" s="8" t="s">
        <v>98</v>
      </c>
      <c r="KX99" s="256"/>
      <c r="KY99" s="256"/>
      <c r="KZ99" s="164"/>
      <c r="LA99" s="257"/>
      <c r="LB99" s="257"/>
      <c r="LC99" s="19"/>
      <c r="LD99" s="201" t="s">
        <v>563</v>
      </c>
      <c r="LE99" s="239" t="s">
        <v>99</v>
      </c>
      <c r="LF99" s="9" t="s">
        <v>2517</v>
      </c>
      <c r="LG99" s="238" t="str" cm="1">
        <f t="array" ref="LG99">IF(OR($I99="",$N99="")," ",_xlfn.IFS($AH99=""," ",$AG99=""," ",LL99=""," ",LL99=" "," ",AND($AH99&lt;&gt;"",$AH99&lt;&gt;" ",$AG99&lt;&gt;"",$AG99&lt;&gt;" ",LL99&lt;&gt;"",LL99&lt;&gt;" "),IF($AH99=$AG99,SUM(LL99,IF(OR(LK99="",LK99=" ",LJ99="Included"),0,LK99)),SUM(LL99,IF(OR(LK99="",LK99=" ",LJ99="Included"),0,LK99))/VLOOKUP(_xlfn.CONCAT($AH99,"/",$AG99),Currencies!$C$73:$D$955,2,FALSE))))</f>
        <v xml:space="preserve"> </v>
      </c>
      <c r="LH99" s="238"/>
      <c r="LI99" s="262"/>
      <c r="LJ99" s="379"/>
      <c r="LK99" s="333" t="s">
        <v>98</v>
      </c>
      <c r="LL99" s="380" t="s">
        <v>98</v>
      </c>
      <c r="LM99" s="25" t="str">
        <f>IFERROR(IF(OR($I99="",$N99=""),"",'Units of measurement'!$A$2),"")</f>
        <v>/container</v>
      </c>
      <c r="LN99" s="253"/>
      <c r="LO99" s="253"/>
      <c r="LP99" s="376"/>
      <c r="LQ99" s="170"/>
      <c r="LR99" s="170"/>
      <c r="LS99" s="381" t="s">
        <v>98</v>
      </c>
    </row>
    <row r="100" spans="1:331" ht="15" hidden="1" customHeight="1" x14ac:dyDescent="0.2">
      <c r="A100" s="46">
        <v>1730</v>
      </c>
      <c r="B100" s="250">
        <f>ROW()</f>
        <v>100</v>
      </c>
      <c r="C100" s="41" t="s">
        <v>2547</v>
      </c>
      <c r="D100" s="47" t="s">
        <v>2524</v>
      </c>
      <c r="E100" s="41" t="s">
        <v>2546</v>
      </c>
      <c r="F100" s="55" t="s">
        <v>2284</v>
      </c>
      <c r="G100" s="42" t="s">
        <v>2508</v>
      </c>
      <c r="H100" s="43" t="s">
        <v>2514</v>
      </c>
      <c r="I100" s="353" t="s">
        <v>1261</v>
      </c>
      <c r="J100" s="357"/>
      <c r="K100" s="47" t="s">
        <v>2306</v>
      </c>
      <c r="L100" s="48" t="s">
        <v>2334</v>
      </c>
      <c r="M100" s="49" t="s">
        <v>2515</v>
      </c>
      <c r="N100" s="356" t="s">
        <v>94</v>
      </c>
      <c r="O100" s="50" t="s">
        <v>2491</v>
      </c>
      <c r="P100" s="47" t="s">
        <v>2392</v>
      </c>
      <c r="Q100" s="48" t="s">
        <v>104</v>
      </c>
      <c r="R100" s="51" t="s">
        <v>2206</v>
      </c>
      <c r="S100" s="52">
        <v>2</v>
      </c>
      <c r="T100" s="53">
        <f>IFERROR(IF(OR(R100="",S100=""),"",('FCL (No min.)'!S100*VLOOKUP('FCL (No min.)'!R100,containertype_table[#All],2,FALSE))),"")</f>
        <v>4</v>
      </c>
      <c r="U100" s="56">
        <v>22000</v>
      </c>
      <c r="V100" s="55" t="s">
        <v>2497</v>
      </c>
      <c r="W100" s="248" t="s">
        <v>104</v>
      </c>
      <c r="X100" s="337" t="s">
        <v>104</v>
      </c>
      <c r="Y100" s="248"/>
      <c r="Z100" s="248"/>
      <c r="AA100" s="248"/>
      <c r="AB100" s="248"/>
      <c r="AC100" s="248"/>
      <c r="AD100" s="248"/>
      <c r="AE100" s="248"/>
      <c r="AF100" s="248"/>
      <c r="AG100" s="201" t="s">
        <v>109</v>
      </c>
      <c r="AH100" s="239" t="s">
        <v>99</v>
      </c>
      <c r="AI100" s="9" t="str">
        <f t="shared" si="234"/>
        <v>⚠</v>
      </c>
      <c r="AJ100" s="238" t="str" cm="1">
        <f t="array" ref="AJ100">IF(OR($I100="",$N100="")," ",_xlfn.IFS($AH100=""," ",$AG100=""," ",AO100=""," ",AO100=" "," ",AND($AH100&lt;&gt;"",$AH100&lt;&gt;" ",$AG100&lt;&gt;"",$AG100&lt;&gt;" ",AO100&lt;&gt;"",AO100&lt;&gt;" "),IF($AH100=$AG100,SUM(AO100,IF(OR(AN100="",AN100=" ",AM100="Included"),0,AN100)),VLOOKUP(_xlfn.CONCAT($AG100,"/",$AH100),Currencies!$C$73:$D$955,2,FALSE)*SUM(AO100,IF(OR(AN100="",AN100=" ",AM100="Included"),0,AN100)))))</f>
        <v xml:space="preserve"> </v>
      </c>
      <c r="AK100" s="238"/>
      <c r="AL100" s="262"/>
      <c r="AM100" s="331"/>
      <c r="AN100" s="333" t="s">
        <v>98</v>
      </c>
      <c r="AO100" s="332" t="s">
        <v>98</v>
      </c>
      <c r="AP100" s="25" t="str">
        <f>IFERROR(IF(OR($I100="",$N100=""),"",'Units of measurement'!$A$2),"")</f>
        <v>/container</v>
      </c>
      <c r="AQ100" s="253"/>
      <c r="AR100" s="253"/>
      <c r="AS100" s="17"/>
      <c r="AT100" s="170"/>
      <c r="AU100" s="170"/>
      <c r="AV100" s="170" t="s">
        <v>98</v>
      </c>
      <c r="AW100" s="201" t="s">
        <v>109</v>
      </c>
      <c r="AX100" s="239" t="s">
        <v>99</v>
      </c>
      <c r="AY100" s="9" t="str">
        <f t="shared" si="235"/>
        <v>⚠</v>
      </c>
      <c r="AZ100" s="238" t="str" cm="1">
        <f t="array" ref="AZ100">IF(OR($I100="",$N100="")," ",_xlfn.IFS($AX100=""," ",$AW100=""," ",BC100=""," ",BC100=" "," ",AND($AX100&lt;&gt;"",$AX100&lt;&gt;" ",$AW100&lt;&gt;"",$AW100&lt;&gt;" ",BC100&lt;&gt;"",BC100&lt;&gt;" "),IF($AX100=$AW100,BC100,BC100/VLOOKUP(_xlfn.CONCAT($AX100,"/",$AW100),Currencies!$C$73:$D$955,2,FALSE))))</f>
        <v xml:space="preserve"> </v>
      </c>
      <c r="BA100" s="238"/>
      <c r="BB100" s="238"/>
      <c r="BC100" s="8" t="s">
        <v>98</v>
      </c>
      <c r="BD100" s="25" t="str">
        <f>IFERROR(IF(OR($I100="",$N100=""),"",'Units of measurement'!$A$2),"")</f>
        <v>/container</v>
      </c>
      <c r="BE100" s="9" t="str">
        <f t="shared" si="236"/>
        <v>⚠</v>
      </c>
      <c r="BF100" s="238" t="str" cm="1">
        <f t="array" ref="BF100">IF(OR($I100="",$N100="")," ",_xlfn.IFS($AX100=""," ",$AW100=""," ",BI100=""," ",BI100=" "," ",AND($AX100&lt;&gt;"",$AX100&lt;&gt;" ",$AW100&lt;&gt;"",$AW100&lt;&gt;" ",BI100&lt;&gt;"",BI100&lt;&gt;" "),IF($AX100=$AW100,BI100,BI100/VLOOKUP(_xlfn.CONCAT($AX100,"/",$AW100),Currencies!$C$73:$D$955,2,FALSE))))</f>
        <v xml:space="preserve"> </v>
      </c>
      <c r="BG100" s="238"/>
      <c r="BH100" s="238"/>
      <c r="BI100" s="8" t="s">
        <v>98</v>
      </c>
      <c r="BJ100" s="25" t="str">
        <f>IFERROR(IF(OR($I100="",$N100=""),"",'Units of measurement'!$A$2),"")</f>
        <v>/container</v>
      </c>
      <c r="BK100" s="9" t="str">
        <f t="shared" si="237"/>
        <v>⚠</v>
      </c>
      <c r="BL100" s="238" t="str" cm="1">
        <f t="array" ref="BL100">IF(OR($I100="",$N100="")," ",_xlfn.IFS($AX100=""," ",$AW100=""," ",BO100=""," ",BO100=" "," ",AND($AX100&lt;&gt;"",$AX100&lt;&gt;" ",$AW100&lt;&gt;"",$AW100&lt;&gt;" ",BO100&lt;&gt;"",BO100&lt;&gt;" "),IF($AX100=$AW100,BO100,BO100/VLOOKUP(_xlfn.CONCAT($AX100,"/",$AW100),Currencies!$C$73:$D$955,2,FALSE))))</f>
        <v xml:space="preserve"> </v>
      </c>
      <c r="BM100" s="238"/>
      <c r="BN100" s="238"/>
      <c r="BO100" s="8" t="s">
        <v>98</v>
      </c>
      <c r="BP100" s="25" t="str">
        <f>IFERROR(IF(OR($I100="",$N100=""),"",'Units of measurement'!$A$2),"")</f>
        <v>/container</v>
      </c>
      <c r="BQ100" s="9" t="str">
        <f t="shared" si="238"/>
        <v>⚠</v>
      </c>
      <c r="BR100" s="238" t="str" cm="1">
        <f t="array" ref="BR100">IF(OR($I100="",$N100="")," ",_xlfn.IFS($AX100=""," ",$AW100=""," ",BU100=""," ",BU100=" "," ",AND($AX100&lt;&gt;"",$AX100&lt;&gt;" ",$AW100&lt;&gt;"",$AW100&lt;&gt;" ",BU100&lt;&gt;"",BU100&lt;&gt;" "),IF($AX100=$AW100,BU100,BU100/VLOOKUP(_xlfn.CONCAT($AX100,"/",$AW100),Currencies!$C$73:$D$955,2,FALSE))))</f>
        <v xml:space="preserve"> </v>
      </c>
      <c r="BS100" s="238"/>
      <c r="BT100" s="238"/>
      <c r="BU100" s="8" t="s">
        <v>98</v>
      </c>
      <c r="BV100" s="25" t="str">
        <f>IFERROR(IF(OR($I100="",$N100=""),"",'Units of measurement'!$A$2),"")</f>
        <v>/container</v>
      </c>
      <c r="BW100" s="9" t="str">
        <f t="shared" si="239"/>
        <v>⚠</v>
      </c>
      <c r="BX100" s="238" t="str" cm="1">
        <f t="array" ref="BX100">IF(OR($I100="",$N100="")," ",_xlfn.IFS($AX100=""," ",$AW100=""," ",CA100=""," ",CA100=" "," ",AND($AX100&lt;&gt;"",$AX100&lt;&gt;" ",$AW100&lt;&gt;"",$AW100&lt;&gt;" ",CA100&lt;&gt;"",CA100&lt;&gt;" "),IF($AX100=$AW100,CA100,CA100/VLOOKUP(_xlfn.CONCAT($AX100,"/",$AW100),Currencies!$C$73:$D$955,2,FALSE))))</f>
        <v xml:space="preserve"> </v>
      </c>
      <c r="BY100" s="238"/>
      <c r="BZ100" s="238"/>
      <c r="CA100" s="8" t="s">
        <v>98</v>
      </c>
      <c r="CB100" s="25" t="str">
        <f>IFERROR(IF(OR($I100="",$N100=""),"",'Units of measurement'!$A$2),"")</f>
        <v>/container</v>
      </c>
      <c r="CC100" s="9" t="str">
        <f t="shared" si="240"/>
        <v>⚠</v>
      </c>
      <c r="CD100" s="238" t="str" cm="1">
        <f t="array" ref="CD100">IF(OR($I100="",$N100="")," ",_xlfn.IFS($AX100=""," ",$AW100=""," ",CG100=""," ",CG100=" "," ",AND($AX100&lt;&gt;"",$AX100&lt;&gt;" ",$AW100&lt;&gt;"",$AW100&lt;&gt;" ",CG100&lt;&gt;"",CG100&lt;&gt;" "),IF($AX100=$AW100,CG100,CG100/VLOOKUP(_xlfn.CONCAT($AX100,"/",$AW100),Currencies!$C$73:$D$955,2,FALSE))))</f>
        <v xml:space="preserve"> </v>
      </c>
      <c r="CE100" s="238"/>
      <c r="CF100" s="238"/>
      <c r="CG100" s="8" t="s">
        <v>98</v>
      </c>
      <c r="CH100" s="25" t="str">
        <f>IFERROR(IF(OR($I100="",$N100=""),"",'Units of measurement'!$A$2),"")</f>
        <v>/container</v>
      </c>
      <c r="CI100" s="9" t="str">
        <f t="shared" si="241"/>
        <v>⚠</v>
      </c>
      <c r="CJ100" s="238" t="str" cm="1">
        <f t="array" ref="CJ100">IF(OR($I100="",$N100="")," ",_xlfn.IFS($AX100=""," ",$AW100=""," ",CM100=""," ",CM100=" "," ",AND($AX100&lt;&gt;"",$AX100&lt;&gt;" ",$AW100&lt;&gt;"",$AW100&lt;&gt;" ",CM100&lt;&gt;"",CM100&lt;&gt;" "),IF($AX100=$AW100,CM100,CM100/VLOOKUP(_xlfn.CONCAT($AX100,"/",$AW100),Currencies!$C$73:$D$955,2,FALSE))))</f>
        <v xml:space="preserve"> </v>
      </c>
      <c r="CK100" s="238"/>
      <c r="CL100" s="238"/>
      <c r="CM100" s="8" t="s">
        <v>98</v>
      </c>
      <c r="CN100" s="25" t="str">
        <f>IFERROR(IF(OR($I100="",$N100=""),"",'Units of measurement'!$A$2),"")</f>
        <v>/container</v>
      </c>
      <c r="CO100" s="253"/>
      <c r="CP100" s="253"/>
      <c r="CQ100" s="194"/>
      <c r="CR100" s="9" t="str">
        <f t="shared" si="242"/>
        <v>⚠</v>
      </c>
      <c r="CS100" s="238" t="str" cm="1">
        <f t="array" ref="CS100">IF(OR($I100="",$N100="")," ",_xlfn.IFS($AX100=""," ",$AW100=""," ",CV100=""," ",CV100=" "," ",AND($AX100&lt;&gt;"",$AX100&lt;&gt;" ",$AW100&lt;&gt;"",$AW100&lt;&gt;" ",CV100&lt;&gt;"",CV100&lt;&gt;" "),IF($AX100=$AW100,CV100,CV100/VLOOKUP(_xlfn.CONCAT($AX100,"/",$AW100),Currencies!$C$73:$D$955,2,FALSE))))</f>
        <v xml:space="preserve"> </v>
      </c>
      <c r="CT100" s="238"/>
      <c r="CU100" s="238"/>
      <c r="CV100" s="8" t="s">
        <v>98</v>
      </c>
      <c r="CW100" s="25" t="str">
        <f>IFERROR(IF(OR($I100="",$N100=""),"",'Units of measurement'!$A$2),"")</f>
        <v>/container</v>
      </c>
      <c r="CX100" s="11" t="str">
        <f t="shared" si="243"/>
        <v>⚠</v>
      </c>
      <c r="CY100" s="254"/>
      <c r="CZ100" s="254"/>
      <c r="DA100" s="10" t="s">
        <v>98</v>
      </c>
      <c r="DB100" s="9" t="str">
        <f t="shared" si="244"/>
        <v/>
      </c>
      <c r="DC100" s="252"/>
      <c r="DD100" s="252"/>
      <c r="DE100" s="8" t="s">
        <v>98</v>
      </c>
      <c r="DF100" s="256"/>
      <c r="DG100" s="256"/>
      <c r="DH100" s="164"/>
      <c r="DI100" s="257"/>
      <c r="DJ100" s="257"/>
      <c r="DK100" s="17"/>
      <c r="DL100" s="9" t="str">
        <f t="shared" si="245"/>
        <v/>
      </c>
      <c r="DM100" s="252"/>
      <c r="DN100" s="252"/>
      <c r="DO100" s="8" t="s">
        <v>98</v>
      </c>
      <c r="DP100" s="256"/>
      <c r="DQ100" s="256"/>
      <c r="DR100" s="164"/>
      <c r="DS100" s="257"/>
      <c r="DT100" s="257"/>
      <c r="DU100" s="17"/>
      <c r="DV100" s="201" t="str">
        <f t="shared" si="246"/>
        <v>USD</v>
      </c>
      <c r="DW100" s="239" t="s">
        <v>99</v>
      </c>
      <c r="DX100" s="11" t="str">
        <f t="shared" si="247"/>
        <v>⚠</v>
      </c>
      <c r="DY100" s="254"/>
      <c r="DZ100" s="254"/>
      <c r="EA100" s="15"/>
      <c r="EB100" s="11" t="str">
        <f t="shared" si="248"/>
        <v>⚠</v>
      </c>
      <c r="EC100" s="254"/>
      <c r="ED100" s="254"/>
      <c r="EE100" s="16"/>
      <c r="EF100" s="9" t="str">
        <f t="shared" si="249"/>
        <v>⚠</v>
      </c>
      <c r="EG100" s="252"/>
      <c r="EH100" s="252"/>
      <c r="EI100" s="33"/>
      <c r="EJ100" s="33"/>
      <c r="EK100" s="33"/>
      <c r="EL100" s="33"/>
      <c r="EM100" s="14"/>
      <c r="EN100" s="14"/>
      <c r="EO100" s="35"/>
      <c r="EP100" s="11" t="str">
        <f t="shared" si="250"/>
        <v>⚠</v>
      </c>
      <c r="EQ100" s="254"/>
      <c r="ER100" s="254"/>
      <c r="ES100" s="12" t="s">
        <v>98</v>
      </c>
      <c r="ET100" s="199" t="s">
        <v>98</v>
      </c>
      <c r="EU100" s="9" t="str">
        <f t="shared" si="251"/>
        <v>⚠</v>
      </c>
      <c r="EV100" s="259"/>
      <c r="EW100" s="259"/>
      <c r="EX100" s="166" t="s">
        <v>98</v>
      </c>
      <c r="EY100" s="9" t="str">
        <f t="shared" si="252"/>
        <v>⚠</v>
      </c>
      <c r="EZ100" s="254"/>
      <c r="FA100" s="254"/>
      <c r="FB100" s="23"/>
      <c r="FC100" s="260"/>
      <c r="FD100" s="260"/>
      <c r="FE100" s="29"/>
      <c r="FF100" s="29"/>
      <c r="FG100" s="29"/>
      <c r="FH100" s="29"/>
      <c r="FI100" s="200" t="s">
        <v>100</v>
      </c>
      <c r="FJ100" s="9" t="str">
        <f t="shared" si="253"/>
        <v>⚠</v>
      </c>
      <c r="FK100" s="259"/>
      <c r="FL100" s="259"/>
      <c r="FM100" s="12" t="s">
        <v>98</v>
      </c>
      <c r="FN100" s="26" t="s">
        <v>98</v>
      </c>
      <c r="FO100" s="28" t="s">
        <v>98</v>
      </c>
      <c r="FP100" s="339" t="s">
        <v>98</v>
      </c>
      <c r="FQ100" s="339" t="s">
        <v>98</v>
      </c>
      <c r="FR100" s="9" t="str">
        <f t="shared" si="254"/>
        <v>⚠</v>
      </c>
      <c r="FS100" s="238" t="str" cm="1">
        <f t="array" ref="FS100">IF(OR($I100="",$N100="")," ",_xlfn.IFS($DW100=""," ",$DV100=""," ",FV100=""," ",FV100=" "," ",AND($DW100&lt;&gt;"",$DW100&lt;&gt;" ",$DV100&lt;&gt;"",$DV100&lt;&gt;" ",FV100&lt;&gt;"",FV100&lt;&gt;" "),IF($DW100=$DV100,FV100,FV100/VLOOKUP(_xlfn.CONCAT($DW100,"/",$DV100),Currencies!$C$73:$D$955,2,FALSE))))</f>
        <v xml:space="preserve"> </v>
      </c>
      <c r="FT100" s="238"/>
      <c r="FU100" s="238"/>
      <c r="FV100" s="8" t="s">
        <v>98</v>
      </c>
      <c r="FW100" s="25" t="s">
        <v>2549</v>
      </c>
      <c r="FX100" s="9" t="str">
        <f t="shared" si="255"/>
        <v>⚠</v>
      </c>
      <c r="FY100" s="259"/>
      <c r="FZ100" s="259"/>
      <c r="GA100" s="12" t="s">
        <v>98</v>
      </c>
      <c r="GB100" s="26" t="s">
        <v>98</v>
      </c>
      <c r="GC100" s="28" t="s">
        <v>98</v>
      </c>
      <c r="GD100" s="339" t="s">
        <v>98</v>
      </c>
      <c r="GE100" s="339" t="s">
        <v>98</v>
      </c>
      <c r="GF100" s="9" t="str">
        <f t="shared" si="256"/>
        <v>⚠</v>
      </c>
      <c r="GG100" s="238" t="str" cm="1">
        <f t="array" ref="GG100">IF(OR($I100="",$N100="")," ",_xlfn.IFS($DW100=""," ",$DV100=""," ",GJ100=""," ",GJ100=" "," ",AND($DW100&lt;&gt;"",$DW100&lt;&gt;" ",$DV100&lt;&gt;"",$DV100&lt;&gt;" ",GJ100&lt;&gt;"",GJ100&lt;&gt;" "),IF($DW100=$DV100,GJ100,GJ100/VLOOKUP(_xlfn.CONCAT($DW100,"/",$DV100),Currencies!$C$73:$D$955,2,FALSE))))</f>
        <v xml:space="preserve"> </v>
      </c>
      <c r="GH100" s="238"/>
      <c r="GI100" s="238"/>
      <c r="GJ100" s="8" t="s">
        <v>98</v>
      </c>
      <c r="GK100" s="25" t="s">
        <v>2549</v>
      </c>
      <c r="GL100" s="11" t="str">
        <f t="shared" si="257"/>
        <v>⚠</v>
      </c>
      <c r="GM100" s="238" t="str" cm="1">
        <f t="array" ref="GM100">IF(OR($I100="",$N100="")," ",_xlfn.IFS($DW100=""," ",$DV100=""," ",GP100=""," ",GP100=" "," ",AND($DW100&lt;&gt;"",$DW100&lt;&gt;" ",$DV100&lt;&gt;"",$DV100&lt;&gt;" ",GP100&lt;&gt;"",GP100&lt;&gt;" "),IF($DW100=$DV100,GP100,GP100/VLOOKUP(_xlfn.CONCAT($DW100,"/",$DV100),Currencies!$C$73:$D$955,2,FALSE))))</f>
        <v xml:space="preserve"> </v>
      </c>
      <c r="GN100" s="238"/>
      <c r="GO100" s="238"/>
      <c r="GP100" s="8" t="s">
        <v>98</v>
      </c>
      <c r="GQ100" s="25" t="str">
        <f>IFERROR(IF(OR($I100="",$N100=""),"",'Units of measurement'!$A$2),"")</f>
        <v>/container</v>
      </c>
      <c r="GR100" s="253"/>
      <c r="GS100" s="253"/>
      <c r="GT100" s="31" t="s">
        <v>98</v>
      </c>
      <c r="GU100" s="261"/>
      <c r="GV100" s="261"/>
      <c r="GW100" s="32" t="s">
        <v>98</v>
      </c>
      <c r="GX100" s="11" t="str">
        <f t="shared" si="258"/>
        <v>⚠</v>
      </c>
      <c r="GY100" s="238" t="str" cm="1">
        <f t="array" ref="GY100">IF(OR($I100="",$N100="")," ",_xlfn.IFS($DW100=""," ",$DV100=""," ",HE100=""," ",HE100=" "," ",AND($DW100&lt;&gt;"",$DW100&lt;&gt;" ",$DV100&lt;&gt;"",$DV100&lt;&gt;" ",HE100&lt;&gt;"",HE100&lt;&gt;" "),IF($DW100=$DV100,HE100,HE100/VLOOKUP(_xlfn.CONCAT($DW100,"/",$DV100),Currencies!$C$73:$D$955,2,FALSE))))</f>
        <v xml:space="preserve"> </v>
      </c>
      <c r="GZ100" s="262"/>
      <c r="HA100" s="262"/>
      <c r="HB100" s="15"/>
      <c r="HC100" s="15"/>
      <c r="HD100" s="15"/>
      <c r="HE100" s="8" t="s">
        <v>98</v>
      </c>
      <c r="HF100" s="255"/>
      <c r="HG100" s="255"/>
      <c r="HH100" s="25" t="str">
        <f>IFERROR(IF(OR($I100="",$N100=""),"",'Units of measurement'!$A$2),"")</f>
        <v>/container</v>
      </c>
      <c r="HI100" s="253"/>
      <c r="HJ100" s="253"/>
      <c r="HK100" s="31" t="str">
        <f t="shared" si="259"/>
        <v xml:space="preserve"> </v>
      </c>
      <c r="HL100" s="261"/>
      <c r="HM100" s="261"/>
      <c r="HN100" s="32" t="str">
        <f t="shared" si="260"/>
        <v xml:space="preserve"> </v>
      </c>
      <c r="HO100" s="11" t="str">
        <f t="shared" si="261"/>
        <v>⚠</v>
      </c>
      <c r="HP100" s="238" t="str" cm="1">
        <f t="array" ref="HP100">IF(OR($I100="",$N100="")," ",_xlfn.IFS($DW100=""," ",$DV100=""," ",HV100=""," ",HV100=" "," ",AND($DW100&lt;&gt;"",$DW100&lt;&gt;" ",$DV100&lt;&gt;"",$DV100&lt;&gt;" ",HV100&lt;&gt;"",HV100&lt;&gt;" "),IF($DW100=$DV100,HV100,HV100/VLOOKUP(_xlfn.CONCAT($DW100,"/",$DV100),Currencies!$C$73:$D$955,2,FALSE))))</f>
        <v xml:space="preserve"> </v>
      </c>
      <c r="HQ100" s="262"/>
      <c r="HR100" s="262"/>
      <c r="HS100" s="15"/>
      <c r="HT100" s="15"/>
      <c r="HU100" s="15"/>
      <c r="HV100" s="8" t="s">
        <v>98</v>
      </c>
      <c r="HW100" s="255"/>
      <c r="HX100" s="255"/>
      <c r="HY100" s="25" t="str">
        <f>IFERROR(IF(OR($I100="",$N100=""),"",'Units of measurement'!$A$2),"")</f>
        <v>/container</v>
      </c>
      <c r="HZ100" s="253"/>
      <c r="IA100" s="253"/>
      <c r="IB100" s="31" t="str">
        <f t="shared" si="262"/>
        <v xml:space="preserve"> </v>
      </c>
      <c r="IC100" s="261"/>
      <c r="ID100" s="261"/>
      <c r="IE100" s="32" t="str">
        <f t="shared" si="263"/>
        <v xml:space="preserve"> </v>
      </c>
      <c r="IF100" s="9" t="str">
        <f t="shared" si="264"/>
        <v/>
      </c>
      <c r="IG100" s="252"/>
      <c r="IH100" s="252"/>
      <c r="II100" s="8" t="s">
        <v>98</v>
      </c>
      <c r="IJ100" s="256"/>
      <c r="IK100" s="256"/>
      <c r="IL100" s="164"/>
      <c r="IM100" s="257"/>
      <c r="IN100" s="257"/>
      <c r="IO100" s="17"/>
      <c r="IP100" s="9" t="str">
        <f t="shared" si="265"/>
        <v/>
      </c>
      <c r="IQ100" s="252"/>
      <c r="IR100" s="252"/>
      <c r="IS100" s="8" t="s">
        <v>98</v>
      </c>
      <c r="IT100" s="256"/>
      <c r="IU100" s="256"/>
      <c r="IV100" s="164"/>
      <c r="IW100" s="257"/>
      <c r="IX100" s="257"/>
      <c r="IY100" s="19"/>
      <c r="IZ100" s="201" t="s">
        <v>563</v>
      </c>
      <c r="JA100" s="239" t="s">
        <v>99</v>
      </c>
      <c r="JB100" s="9" t="str">
        <f t="shared" si="266"/>
        <v>⚠</v>
      </c>
      <c r="JC100" s="238" t="str" cm="1">
        <f t="array" ref="JC100">IF(OR($I100="",$N100="")," ",_xlfn.IFS($JA100=""," ",$IZ100=""," ",JF100=""," ",JF100=" "," ",AND($JA100&lt;&gt;"",$JA100&lt;&gt;" ",$IZ100&lt;&gt;"",$IZ100&lt;&gt;" ",JF100&lt;&gt;"",JF100&lt;&gt;" "),IF($JA100=$IZ100,JF100,JF100/VLOOKUP(_xlfn.CONCAT($JA100,"/",$IZ100),Currencies!$C$73:$D$955,2,FALSE))))</f>
        <v xml:space="preserve"> </v>
      </c>
      <c r="JD100" s="238"/>
      <c r="JE100" s="238"/>
      <c r="JF100" s="8" t="s">
        <v>98</v>
      </c>
      <c r="JG100" s="25" t="str">
        <f>IFERROR(IF(OR($I100="",$N100=""),"",'Units of measurement'!$A$2),"")</f>
        <v>/container</v>
      </c>
      <c r="JH100" s="9" t="s">
        <v>2517</v>
      </c>
      <c r="JI100" s="238" t="str" cm="1">
        <f t="array" ref="JI100">IF(OR($I100="",$N100="")," ",_xlfn.IFS($JA100=""," ",$IZ100=""," ",JL100=""," ",JL100=" "," ",AND($JA100&lt;&gt;"",$JA100&lt;&gt;" ",$IZ100&lt;&gt;"",$IZ100&lt;&gt;" ",JL100&lt;&gt;"",JL100&lt;&gt;" "),IF($JA100=$IZ100,JL100,JL100/VLOOKUP(_xlfn.CONCAT($JA100,"/",$IZ100),Currencies!$C$73:$D$955,2,FALSE))))</f>
        <v xml:space="preserve"> </v>
      </c>
      <c r="JJ100" s="238"/>
      <c r="JK100" s="238"/>
      <c r="JL100" s="372" t="s">
        <v>98</v>
      </c>
      <c r="JM100" s="25" t="str">
        <f>IFERROR(IF(OR($I100="",$N100=""),"",'Units of measurement'!$A$2),"")</f>
        <v>/container</v>
      </c>
      <c r="JN100" s="9" t="s">
        <v>2517</v>
      </c>
      <c r="JO100" s="238" t="str" cm="1">
        <f t="array" ref="JO100">IF(OR($I100="",$N100="")," ",_xlfn.IFS($JA100=""," ",$IZ100=""," ",JR100=""," ",JR100=" "," ",AND($JA100&lt;&gt;"",$JA100&lt;&gt;" ",$IZ100&lt;&gt;"",$IZ100&lt;&gt;" ",JR100&lt;&gt;"",JR100&lt;&gt;" "),IF($JA100=$IZ100,JR100,JR100/VLOOKUP(_xlfn.CONCAT($JA100,"/",$IZ100),Currencies!$C$73:$D$955,2,FALSE))))</f>
        <v xml:space="preserve"> </v>
      </c>
      <c r="JP100" s="238"/>
      <c r="JQ100" s="238"/>
      <c r="JR100" s="372" t="s">
        <v>98</v>
      </c>
      <c r="JS100" s="25" t="str">
        <f>IFERROR(IF(OR($I100="",$N100=""),"",'Units of measurement'!$A$2),"")</f>
        <v>/container</v>
      </c>
      <c r="JT100" s="9" t="s">
        <v>2517</v>
      </c>
      <c r="JU100" s="238" t="str" cm="1">
        <f t="array" ref="JU100">IF(OR($I100="",$N100="")," ",_xlfn.IFS($JA100=""," ",$IZ100=""," ",JX100=""," ",JX100=" "," ",AND($JA100&lt;&gt;"",$JA100&lt;&gt;" ",$IZ100&lt;&gt;"",$IZ100&lt;&gt;" ",JX100&lt;&gt;"",JX100&lt;&gt;" "),IF($JA100=$IZ100,JX100,JX100/VLOOKUP(_xlfn.CONCAT($JA100,"/",$IZ100),Currencies!$C$73:$D$955,2,FALSE))))</f>
        <v xml:space="preserve"> </v>
      </c>
      <c r="JV100" s="238"/>
      <c r="JW100" s="238"/>
      <c r="JX100" s="372" t="s">
        <v>98</v>
      </c>
      <c r="JY100" s="25" t="str">
        <f>IFERROR(IF(OR($I100="",$N100=""),"",'Units of measurement'!$A$2),"")</f>
        <v>/container</v>
      </c>
      <c r="JZ100" s="9" t="s">
        <v>2517</v>
      </c>
      <c r="KA100" s="238" t="str" cm="1">
        <f t="array" ref="KA100">IF(OR($I100="",$N100="")," ",_xlfn.IFS($JA100=""," ",$IZ100=""," ",KD100=""," ",KD100=" "," ",AND($JA100&lt;&gt;"",$JA100&lt;&gt;" ",$IZ100&lt;&gt;"",$IZ100&lt;&gt;" ",KD100&lt;&gt;"",KD100&lt;&gt;" "),IF($JA100=$IZ100,KD100,KD100/VLOOKUP(_xlfn.CONCAT($JA100,"/",$IZ100),Currencies!$C$73:$D$955,2,FALSE))))</f>
        <v xml:space="preserve"> </v>
      </c>
      <c r="KB100" s="238"/>
      <c r="KC100" s="238"/>
      <c r="KD100" s="372" t="s">
        <v>98</v>
      </c>
      <c r="KE100" s="25" t="str">
        <f>IFERROR(IF(OR($I100="",$N100=""),"",'Units of measurement'!$A$2),"")</f>
        <v>/container</v>
      </c>
      <c r="KF100" s="11" t="s">
        <v>2517</v>
      </c>
      <c r="KG100" s="254"/>
      <c r="KH100" s="254"/>
      <c r="KI100" s="378" t="s">
        <v>98</v>
      </c>
      <c r="KJ100" s="9" t="str">
        <f t="shared" si="267"/>
        <v/>
      </c>
      <c r="KK100" s="252"/>
      <c r="KL100" s="252"/>
      <c r="KM100" s="8" t="s">
        <v>98</v>
      </c>
      <c r="KN100" s="256"/>
      <c r="KO100" s="256"/>
      <c r="KP100" s="164"/>
      <c r="KQ100" s="257"/>
      <c r="KR100" s="257"/>
      <c r="KS100" s="17"/>
      <c r="KT100" s="9" t="str">
        <f t="shared" si="268"/>
        <v/>
      </c>
      <c r="KU100" s="252"/>
      <c r="KV100" s="252"/>
      <c r="KW100" s="8" t="s">
        <v>98</v>
      </c>
      <c r="KX100" s="256"/>
      <c r="KY100" s="256"/>
      <c r="KZ100" s="164"/>
      <c r="LA100" s="257"/>
      <c r="LB100" s="257"/>
      <c r="LC100" s="19"/>
      <c r="LD100" s="201" t="s">
        <v>563</v>
      </c>
      <c r="LE100" s="239" t="s">
        <v>99</v>
      </c>
      <c r="LF100" s="9" t="s">
        <v>2517</v>
      </c>
      <c r="LG100" s="238" t="str" cm="1">
        <f t="array" ref="LG100">IF(OR($I100="",$N100="")," ",_xlfn.IFS($AH100=""," ",$AG100=""," ",LL100=""," ",LL100=" "," ",AND($AH100&lt;&gt;"",$AH100&lt;&gt;" ",$AG100&lt;&gt;"",$AG100&lt;&gt;" ",LL100&lt;&gt;"",LL100&lt;&gt;" "),IF($AH100=$AG100,SUM(LL100,IF(OR(LK100="",LK100=" ",LJ100="Included"),0,LK100)),SUM(LL100,IF(OR(LK100="",LK100=" ",LJ100="Included"),0,LK100))/VLOOKUP(_xlfn.CONCAT($AH100,"/",$AG100),Currencies!$C$73:$D$955,2,FALSE))))</f>
        <v xml:space="preserve"> </v>
      </c>
      <c r="LH100" s="238"/>
      <c r="LI100" s="262"/>
      <c r="LJ100" s="379"/>
      <c r="LK100" s="333" t="s">
        <v>98</v>
      </c>
      <c r="LL100" s="380" t="s">
        <v>98</v>
      </c>
      <c r="LM100" s="25" t="str">
        <f>IFERROR(IF(OR($I100="",$N100=""),"",'Units of measurement'!$A$2),"")</f>
        <v>/container</v>
      </c>
      <c r="LN100" s="253"/>
      <c r="LO100" s="253"/>
      <c r="LP100" s="376"/>
      <c r="LQ100" s="170"/>
      <c r="LR100" s="170"/>
      <c r="LS100" s="381" t="s">
        <v>98</v>
      </c>
    </row>
    <row r="101" spans="1:331" ht="15" hidden="1" customHeight="1" x14ac:dyDescent="0.2">
      <c r="A101" s="46">
        <v>1732</v>
      </c>
      <c r="B101" s="250">
        <f>ROW()</f>
        <v>101</v>
      </c>
      <c r="C101" s="41" t="s">
        <v>2547</v>
      </c>
      <c r="D101" s="47" t="s">
        <v>2524</v>
      </c>
      <c r="E101" s="41" t="s">
        <v>2546</v>
      </c>
      <c r="F101" s="55" t="s">
        <v>2284</v>
      </c>
      <c r="G101" s="42" t="s">
        <v>2508</v>
      </c>
      <c r="H101" s="43" t="s">
        <v>2514</v>
      </c>
      <c r="I101" s="353" t="s">
        <v>1261</v>
      </c>
      <c r="J101" s="357"/>
      <c r="K101" s="47" t="s">
        <v>2306</v>
      </c>
      <c r="L101" s="48" t="s">
        <v>2334</v>
      </c>
      <c r="M101" s="49" t="s">
        <v>2515</v>
      </c>
      <c r="N101" s="356" t="s">
        <v>94</v>
      </c>
      <c r="O101" s="50" t="s">
        <v>2484</v>
      </c>
      <c r="P101" s="47" t="s">
        <v>2393</v>
      </c>
      <c r="Q101" s="48" t="s">
        <v>2441</v>
      </c>
      <c r="R101" s="51" t="s">
        <v>2206</v>
      </c>
      <c r="S101" s="52">
        <v>4</v>
      </c>
      <c r="T101" s="53">
        <f>IFERROR(IF(OR(R101="",S101=""),"",('FCL (No min.)'!S101*VLOOKUP('FCL (No min.)'!R101,containertype_table[#All],2,FALSE))),"")</f>
        <v>8</v>
      </c>
      <c r="U101" s="56">
        <v>22000</v>
      </c>
      <c r="V101" s="55" t="s">
        <v>2497</v>
      </c>
      <c r="W101" s="248" t="s">
        <v>104</v>
      </c>
      <c r="X101" s="337" t="s">
        <v>104</v>
      </c>
      <c r="Y101" s="248"/>
      <c r="Z101" s="248"/>
      <c r="AA101" s="248"/>
      <c r="AB101" s="248"/>
      <c r="AC101" s="248"/>
      <c r="AD101" s="248"/>
      <c r="AE101" s="248"/>
      <c r="AF101" s="248"/>
      <c r="AG101" s="201" t="s">
        <v>109</v>
      </c>
      <c r="AH101" s="239" t="s">
        <v>99</v>
      </c>
      <c r="AI101" s="9" t="str">
        <f t="shared" si="234"/>
        <v>⚠</v>
      </c>
      <c r="AJ101" s="238" t="str" cm="1">
        <f t="array" ref="AJ101">IF(OR($I101="",$N101="")," ",_xlfn.IFS($AH101=""," ",$AG101=""," ",AO101=""," ",AO101=" "," ",AND($AH101&lt;&gt;"",$AH101&lt;&gt;" ",$AG101&lt;&gt;"",$AG101&lt;&gt;" ",AO101&lt;&gt;"",AO101&lt;&gt;" "),IF($AH101=$AG101,SUM(AO101,IF(OR(AN101="",AN101=" ",AM101="Included"),0,AN101)),VLOOKUP(_xlfn.CONCAT($AG101,"/",$AH101),Currencies!$C$73:$D$955,2,FALSE)*SUM(AO101,IF(OR(AN101="",AN101=" ",AM101="Included"),0,AN101)))))</f>
        <v xml:space="preserve"> </v>
      </c>
      <c r="AK101" s="238"/>
      <c r="AL101" s="262"/>
      <c r="AM101" s="331"/>
      <c r="AN101" s="333" t="s">
        <v>98</v>
      </c>
      <c r="AO101" s="332" t="s">
        <v>98</v>
      </c>
      <c r="AP101" s="25" t="str">
        <f>IFERROR(IF(OR($I101="",$N101=""),"",'Units of measurement'!$A$2),"")</f>
        <v>/container</v>
      </c>
      <c r="AQ101" s="253"/>
      <c r="AR101" s="253"/>
      <c r="AS101" s="17"/>
      <c r="AT101" s="170"/>
      <c r="AU101" s="170"/>
      <c r="AV101" s="170" t="s">
        <v>98</v>
      </c>
      <c r="AW101" s="201" t="s">
        <v>109</v>
      </c>
      <c r="AX101" s="239" t="s">
        <v>99</v>
      </c>
      <c r="AY101" s="9" t="str">
        <f t="shared" si="235"/>
        <v>⚠</v>
      </c>
      <c r="AZ101" s="238" t="str" cm="1">
        <f t="array" ref="AZ101">IF(OR($I101="",$N101="")," ",_xlfn.IFS($AX101=""," ",$AW101=""," ",BC101=""," ",BC101=" "," ",AND($AX101&lt;&gt;"",$AX101&lt;&gt;" ",$AW101&lt;&gt;"",$AW101&lt;&gt;" ",BC101&lt;&gt;"",BC101&lt;&gt;" "),IF($AX101=$AW101,BC101,BC101/VLOOKUP(_xlfn.CONCAT($AX101,"/",$AW101),Currencies!$C$73:$D$955,2,FALSE))))</f>
        <v xml:space="preserve"> </v>
      </c>
      <c r="BA101" s="238"/>
      <c r="BB101" s="238"/>
      <c r="BC101" s="8" t="s">
        <v>98</v>
      </c>
      <c r="BD101" s="25" t="str">
        <f>IFERROR(IF(OR($I101="",$N101=""),"",'Units of measurement'!$A$2),"")</f>
        <v>/container</v>
      </c>
      <c r="BE101" s="9" t="str">
        <f t="shared" si="236"/>
        <v>⚠</v>
      </c>
      <c r="BF101" s="238" t="str" cm="1">
        <f t="array" ref="BF101">IF(OR($I101="",$N101="")," ",_xlfn.IFS($AX101=""," ",$AW101=""," ",BI101=""," ",BI101=" "," ",AND($AX101&lt;&gt;"",$AX101&lt;&gt;" ",$AW101&lt;&gt;"",$AW101&lt;&gt;" ",BI101&lt;&gt;"",BI101&lt;&gt;" "),IF($AX101=$AW101,BI101,BI101/VLOOKUP(_xlfn.CONCAT($AX101,"/",$AW101),Currencies!$C$73:$D$955,2,FALSE))))</f>
        <v xml:space="preserve"> </v>
      </c>
      <c r="BG101" s="238"/>
      <c r="BH101" s="238"/>
      <c r="BI101" s="8" t="s">
        <v>98</v>
      </c>
      <c r="BJ101" s="25" t="str">
        <f>IFERROR(IF(OR($I101="",$N101=""),"",'Units of measurement'!$A$2),"")</f>
        <v>/container</v>
      </c>
      <c r="BK101" s="9" t="str">
        <f t="shared" si="237"/>
        <v>⚠</v>
      </c>
      <c r="BL101" s="238" t="str" cm="1">
        <f t="array" ref="BL101">IF(OR($I101="",$N101="")," ",_xlfn.IFS($AX101=""," ",$AW101=""," ",BO101=""," ",BO101=" "," ",AND($AX101&lt;&gt;"",$AX101&lt;&gt;" ",$AW101&lt;&gt;"",$AW101&lt;&gt;" ",BO101&lt;&gt;"",BO101&lt;&gt;" "),IF($AX101=$AW101,BO101,BO101/VLOOKUP(_xlfn.CONCAT($AX101,"/",$AW101),Currencies!$C$73:$D$955,2,FALSE))))</f>
        <v xml:space="preserve"> </v>
      </c>
      <c r="BM101" s="238"/>
      <c r="BN101" s="238"/>
      <c r="BO101" s="8" t="s">
        <v>98</v>
      </c>
      <c r="BP101" s="25" t="str">
        <f>IFERROR(IF(OR($I101="",$N101=""),"",'Units of measurement'!$A$2),"")</f>
        <v>/container</v>
      </c>
      <c r="BQ101" s="9" t="str">
        <f t="shared" si="238"/>
        <v>⚠</v>
      </c>
      <c r="BR101" s="238" t="str" cm="1">
        <f t="array" ref="BR101">IF(OR($I101="",$N101="")," ",_xlfn.IFS($AX101=""," ",$AW101=""," ",BU101=""," ",BU101=" "," ",AND($AX101&lt;&gt;"",$AX101&lt;&gt;" ",$AW101&lt;&gt;"",$AW101&lt;&gt;" ",BU101&lt;&gt;"",BU101&lt;&gt;" "),IF($AX101=$AW101,BU101,BU101/VLOOKUP(_xlfn.CONCAT($AX101,"/",$AW101),Currencies!$C$73:$D$955,2,FALSE))))</f>
        <v xml:space="preserve"> </v>
      </c>
      <c r="BS101" s="238"/>
      <c r="BT101" s="238"/>
      <c r="BU101" s="8" t="s">
        <v>98</v>
      </c>
      <c r="BV101" s="25" t="str">
        <f>IFERROR(IF(OR($I101="",$N101=""),"",'Units of measurement'!$A$2),"")</f>
        <v>/container</v>
      </c>
      <c r="BW101" s="9" t="str">
        <f t="shared" si="239"/>
        <v>⚠</v>
      </c>
      <c r="BX101" s="238" t="str" cm="1">
        <f t="array" ref="BX101">IF(OR($I101="",$N101="")," ",_xlfn.IFS($AX101=""," ",$AW101=""," ",CA101=""," ",CA101=" "," ",AND($AX101&lt;&gt;"",$AX101&lt;&gt;" ",$AW101&lt;&gt;"",$AW101&lt;&gt;" ",CA101&lt;&gt;"",CA101&lt;&gt;" "),IF($AX101=$AW101,CA101,CA101/VLOOKUP(_xlfn.CONCAT($AX101,"/",$AW101),Currencies!$C$73:$D$955,2,FALSE))))</f>
        <v xml:space="preserve"> </v>
      </c>
      <c r="BY101" s="238"/>
      <c r="BZ101" s="238"/>
      <c r="CA101" s="8" t="s">
        <v>98</v>
      </c>
      <c r="CB101" s="25" t="str">
        <f>IFERROR(IF(OR($I101="",$N101=""),"",'Units of measurement'!$A$2),"")</f>
        <v>/container</v>
      </c>
      <c r="CC101" s="9" t="str">
        <f t="shared" si="240"/>
        <v>⚠</v>
      </c>
      <c r="CD101" s="238" t="str" cm="1">
        <f t="array" ref="CD101">IF(OR($I101="",$N101="")," ",_xlfn.IFS($AX101=""," ",$AW101=""," ",CG101=""," ",CG101=" "," ",AND($AX101&lt;&gt;"",$AX101&lt;&gt;" ",$AW101&lt;&gt;"",$AW101&lt;&gt;" ",CG101&lt;&gt;"",CG101&lt;&gt;" "),IF($AX101=$AW101,CG101,CG101/VLOOKUP(_xlfn.CONCAT($AX101,"/",$AW101),Currencies!$C$73:$D$955,2,FALSE))))</f>
        <v xml:space="preserve"> </v>
      </c>
      <c r="CE101" s="238"/>
      <c r="CF101" s="238"/>
      <c r="CG101" s="8" t="s">
        <v>98</v>
      </c>
      <c r="CH101" s="25" t="str">
        <f>IFERROR(IF(OR($I101="",$N101=""),"",'Units of measurement'!$A$2),"")</f>
        <v>/container</v>
      </c>
      <c r="CI101" s="9" t="str">
        <f t="shared" si="241"/>
        <v>⚠</v>
      </c>
      <c r="CJ101" s="238" t="str" cm="1">
        <f t="array" ref="CJ101">IF(OR($I101="",$N101="")," ",_xlfn.IFS($AX101=""," ",$AW101=""," ",CM101=""," ",CM101=" "," ",AND($AX101&lt;&gt;"",$AX101&lt;&gt;" ",$AW101&lt;&gt;"",$AW101&lt;&gt;" ",CM101&lt;&gt;"",CM101&lt;&gt;" "),IF($AX101=$AW101,CM101,CM101/VLOOKUP(_xlfn.CONCAT($AX101,"/",$AW101),Currencies!$C$73:$D$955,2,FALSE))))</f>
        <v xml:space="preserve"> </v>
      </c>
      <c r="CK101" s="238"/>
      <c r="CL101" s="238"/>
      <c r="CM101" s="8" t="s">
        <v>98</v>
      </c>
      <c r="CN101" s="25" t="str">
        <f>IFERROR(IF(OR($I101="",$N101=""),"",'Units of measurement'!$A$2),"")</f>
        <v>/container</v>
      </c>
      <c r="CO101" s="253"/>
      <c r="CP101" s="253"/>
      <c r="CQ101" s="194"/>
      <c r="CR101" s="9" t="str">
        <f t="shared" si="242"/>
        <v>⚠</v>
      </c>
      <c r="CS101" s="238" t="str" cm="1">
        <f t="array" ref="CS101">IF(OR($I101="",$N101="")," ",_xlfn.IFS($AX101=""," ",$AW101=""," ",CV101=""," ",CV101=" "," ",AND($AX101&lt;&gt;"",$AX101&lt;&gt;" ",$AW101&lt;&gt;"",$AW101&lt;&gt;" ",CV101&lt;&gt;"",CV101&lt;&gt;" "),IF($AX101=$AW101,CV101,CV101/VLOOKUP(_xlfn.CONCAT($AX101,"/",$AW101),Currencies!$C$73:$D$955,2,FALSE))))</f>
        <v xml:space="preserve"> </v>
      </c>
      <c r="CT101" s="238"/>
      <c r="CU101" s="238"/>
      <c r="CV101" s="8" t="s">
        <v>98</v>
      </c>
      <c r="CW101" s="25" t="str">
        <f>IFERROR(IF(OR($I101="",$N101=""),"",'Units of measurement'!$A$2),"")</f>
        <v>/container</v>
      </c>
      <c r="CX101" s="11" t="str">
        <f t="shared" si="243"/>
        <v>⚠</v>
      </c>
      <c r="CY101" s="254"/>
      <c r="CZ101" s="254"/>
      <c r="DA101" s="10" t="s">
        <v>98</v>
      </c>
      <c r="DB101" s="9" t="str">
        <f t="shared" si="244"/>
        <v/>
      </c>
      <c r="DC101" s="252"/>
      <c r="DD101" s="252"/>
      <c r="DE101" s="8" t="s">
        <v>98</v>
      </c>
      <c r="DF101" s="256"/>
      <c r="DG101" s="256"/>
      <c r="DH101" s="164"/>
      <c r="DI101" s="257"/>
      <c r="DJ101" s="257"/>
      <c r="DK101" s="17"/>
      <c r="DL101" s="9" t="str">
        <f t="shared" si="245"/>
        <v/>
      </c>
      <c r="DM101" s="252"/>
      <c r="DN101" s="252"/>
      <c r="DO101" s="8" t="s">
        <v>98</v>
      </c>
      <c r="DP101" s="256"/>
      <c r="DQ101" s="256"/>
      <c r="DR101" s="164"/>
      <c r="DS101" s="257"/>
      <c r="DT101" s="257"/>
      <c r="DU101" s="17"/>
      <c r="DV101" s="201" t="str">
        <f t="shared" si="246"/>
        <v>USD</v>
      </c>
      <c r="DW101" s="239" t="s">
        <v>99</v>
      </c>
      <c r="DX101" s="11" t="str">
        <f t="shared" si="247"/>
        <v>⚠</v>
      </c>
      <c r="DY101" s="254"/>
      <c r="DZ101" s="254"/>
      <c r="EA101" s="15"/>
      <c r="EB101" s="11" t="str">
        <f t="shared" si="248"/>
        <v>⚠</v>
      </c>
      <c r="EC101" s="254"/>
      <c r="ED101" s="254"/>
      <c r="EE101" s="16"/>
      <c r="EF101" s="9" t="str">
        <f t="shared" si="249"/>
        <v>⚠</v>
      </c>
      <c r="EG101" s="252"/>
      <c r="EH101" s="252"/>
      <c r="EI101" s="33"/>
      <c r="EJ101" s="33"/>
      <c r="EK101" s="33"/>
      <c r="EL101" s="33"/>
      <c r="EM101" s="14"/>
      <c r="EN101" s="14"/>
      <c r="EO101" s="35"/>
      <c r="EP101" s="11" t="str">
        <f t="shared" si="250"/>
        <v>⚠</v>
      </c>
      <c r="EQ101" s="254"/>
      <c r="ER101" s="254"/>
      <c r="ES101" s="12" t="s">
        <v>98</v>
      </c>
      <c r="ET101" s="199" t="s">
        <v>98</v>
      </c>
      <c r="EU101" s="9" t="str">
        <f t="shared" si="251"/>
        <v>⚠</v>
      </c>
      <c r="EV101" s="259"/>
      <c r="EW101" s="259"/>
      <c r="EX101" s="166" t="s">
        <v>98</v>
      </c>
      <c r="EY101" s="9" t="str">
        <f t="shared" si="252"/>
        <v>⚠</v>
      </c>
      <c r="EZ101" s="254"/>
      <c r="FA101" s="254"/>
      <c r="FB101" s="23"/>
      <c r="FC101" s="260"/>
      <c r="FD101" s="260"/>
      <c r="FE101" s="29"/>
      <c r="FF101" s="29"/>
      <c r="FG101" s="29"/>
      <c r="FH101" s="29"/>
      <c r="FI101" s="200" t="s">
        <v>100</v>
      </c>
      <c r="FJ101" s="9" t="str">
        <f t="shared" si="253"/>
        <v>⚠</v>
      </c>
      <c r="FK101" s="259"/>
      <c r="FL101" s="259"/>
      <c r="FM101" s="12" t="s">
        <v>98</v>
      </c>
      <c r="FN101" s="26" t="s">
        <v>98</v>
      </c>
      <c r="FO101" s="28" t="s">
        <v>98</v>
      </c>
      <c r="FP101" s="339" t="s">
        <v>98</v>
      </c>
      <c r="FQ101" s="339" t="s">
        <v>98</v>
      </c>
      <c r="FR101" s="9" t="str">
        <f t="shared" si="254"/>
        <v>⚠</v>
      </c>
      <c r="FS101" s="238" t="str" cm="1">
        <f t="array" ref="FS101">IF(OR($I101="",$N101="")," ",_xlfn.IFS($DW101=""," ",$DV101=""," ",FV101=""," ",FV101=" "," ",AND($DW101&lt;&gt;"",$DW101&lt;&gt;" ",$DV101&lt;&gt;"",$DV101&lt;&gt;" ",FV101&lt;&gt;"",FV101&lt;&gt;" "),IF($DW101=$DV101,FV101,FV101/VLOOKUP(_xlfn.CONCAT($DW101,"/",$DV101),Currencies!$C$73:$D$955,2,FALSE))))</f>
        <v xml:space="preserve"> </v>
      </c>
      <c r="FT101" s="238"/>
      <c r="FU101" s="238"/>
      <c r="FV101" s="8" t="s">
        <v>98</v>
      </c>
      <c r="FW101" s="25" t="s">
        <v>2549</v>
      </c>
      <c r="FX101" s="9" t="str">
        <f t="shared" si="255"/>
        <v>⚠</v>
      </c>
      <c r="FY101" s="259"/>
      <c r="FZ101" s="259"/>
      <c r="GA101" s="12" t="s">
        <v>98</v>
      </c>
      <c r="GB101" s="26" t="s">
        <v>98</v>
      </c>
      <c r="GC101" s="28" t="s">
        <v>98</v>
      </c>
      <c r="GD101" s="339" t="s">
        <v>98</v>
      </c>
      <c r="GE101" s="339" t="s">
        <v>98</v>
      </c>
      <c r="GF101" s="9" t="str">
        <f t="shared" si="256"/>
        <v>⚠</v>
      </c>
      <c r="GG101" s="238" t="str" cm="1">
        <f t="array" ref="GG101">IF(OR($I101="",$N101="")," ",_xlfn.IFS($DW101=""," ",$DV101=""," ",GJ101=""," ",GJ101=" "," ",AND($DW101&lt;&gt;"",$DW101&lt;&gt;" ",$DV101&lt;&gt;"",$DV101&lt;&gt;" ",GJ101&lt;&gt;"",GJ101&lt;&gt;" "),IF($DW101=$DV101,GJ101,GJ101/VLOOKUP(_xlfn.CONCAT($DW101,"/",$DV101),Currencies!$C$73:$D$955,2,FALSE))))</f>
        <v xml:space="preserve"> </v>
      </c>
      <c r="GH101" s="238"/>
      <c r="GI101" s="238"/>
      <c r="GJ101" s="8" t="s">
        <v>98</v>
      </c>
      <c r="GK101" s="25" t="s">
        <v>2549</v>
      </c>
      <c r="GL101" s="11" t="str">
        <f t="shared" si="257"/>
        <v>⚠</v>
      </c>
      <c r="GM101" s="238" t="str" cm="1">
        <f t="array" ref="GM101">IF(OR($I101="",$N101="")," ",_xlfn.IFS($DW101=""," ",$DV101=""," ",GP101=""," ",GP101=" "," ",AND($DW101&lt;&gt;"",$DW101&lt;&gt;" ",$DV101&lt;&gt;"",$DV101&lt;&gt;" ",GP101&lt;&gt;"",GP101&lt;&gt;" "),IF($DW101=$DV101,GP101,GP101/VLOOKUP(_xlfn.CONCAT($DW101,"/",$DV101),Currencies!$C$73:$D$955,2,FALSE))))</f>
        <v xml:space="preserve"> </v>
      </c>
      <c r="GN101" s="238"/>
      <c r="GO101" s="238"/>
      <c r="GP101" s="8" t="s">
        <v>98</v>
      </c>
      <c r="GQ101" s="25" t="str">
        <f>IFERROR(IF(OR($I101="",$N101=""),"",'Units of measurement'!$A$2),"")</f>
        <v>/container</v>
      </c>
      <c r="GR101" s="253"/>
      <c r="GS101" s="253"/>
      <c r="GT101" s="31" t="s">
        <v>98</v>
      </c>
      <c r="GU101" s="261"/>
      <c r="GV101" s="261"/>
      <c r="GW101" s="32" t="s">
        <v>98</v>
      </c>
      <c r="GX101" s="11" t="str">
        <f t="shared" si="258"/>
        <v>⚠</v>
      </c>
      <c r="GY101" s="238" t="str" cm="1">
        <f t="array" ref="GY101">IF(OR($I101="",$N101="")," ",_xlfn.IFS($DW101=""," ",$DV101=""," ",HE101=""," ",HE101=" "," ",AND($DW101&lt;&gt;"",$DW101&lt;&gt;" ",$DV101&lt;&gt;"",$DV101&lt;&gt;" ",HE101&lt;&gt;"",HE101&lt;&gt;" "),IF($DW101=$DV101,HE101,HE101/VLOOKUP(_xlfn.CONCAT($DW101,"/",$DV101),Currencies!$C$73:$D$955,2,FALSE))))</f>
        <v xml:space="preserve"> </v>
      </c>
      <c r="GZ101" s="262"/>
      <c r="HA101" s="262"/>
      <c r="HB101" s="15"/>
      <c r="HC101" s="15"/>
      <c r="HD101" s="15"/>
      <c r="HE101" s="8" t="s">
        <v>98</v>
      </c>
      <c r="HF101" s="255"/>
      <c r="HG101" s="255"/>
      <c r="HH101" s="25" t="str">
        <f>IFERROR(IF(OR($I101="",$N101=""),"",'Units of measurement'!$A$2),"")</f>
        <v>/container</v>
      </c>
      <c r="HI101" s="253"/>
      <c r="HJ101" s="253"/>
      <c r="HK101" s="31" t="str">
        <f t="shared" si="259"/>
        <v xml:space="preserve"> </v>
      </c>
      <c r="HL101" s="261"/>
      <c r="HM101" s="261"/>
      <c r="HN101" s="32" t="str">
        <f t="shared" si="260"/>
        <v xml:space="preserve"> </v>
      </c>
      <c r="HO101" s="11" t="str">
        <f t="shared" si="261"/>
        <v>⚠</v>
      </c>
      <c r="HP101" s="238" t="str" cm="1">
        <f t="array" ref="HP101">IF(OR($I101="",$N101="")," ",_xlfn.IFS($DW101=""," ",$DV101=""," ",HV101=""," ",HV101=" "," ",AND($DW101&lt;&gt;"",$DW101&lt;&gt;" ",$DV101&lt;&gt;"",$DV101&lt;&gt;" ",HV101&lt;&gt;"",HV101&lt;&gt;" "),IF($DW101=$DV101,HV101,HV101/VLOOKUP(_xlfn.CONCAT($DW101,"/",$DV101),Currencies!$C$73:$D$955,2,FALSE))))</f>
        <v xml:space="preserve"> </v>
      </c>
      <c r="HQ101" s="262"/>
      <c r="HR101" s="262"/>
      <c r="HS101" s="15"/>
      <c r="HT101" s="15"/>
      <c r="HU101" s="15"/>
      <c r="HV101" s="8" t="s">
        <v>98</v>
      </c>
      <c r="HW101" s="255"/>
      <c r="HX101" s="255"/>
      <c r="HY101" s="25" t="str">
        <f>IFERROR(IF(OR($I101="",$N101=""),"",'Units of measurement'!$A$2),"")</f>
        <v>/container</v>
      </c>
      <c r="HZ101" s="253"/>
      <c r="IA101" s="253"/>
      <c r="IB101" s="31" t="str">
        <f t="shared" si="262"/>
        <v xml:space="preserve"> </v>
      </c>
      <c r="IC101" s="261"/>
      <c r="ID101" s="261"/>
      <c r="IE101" s="32" t="str">
        <f t="shared" si="263"/>
        <v xml:space="preserve"> </v>
      </c>
      <c r="IF101" s="9" t="str">
        <f t="shared" si="264"/>
        <v/>
      </c>
      <c r="IG101" s="252"/>
      <c r="IH101" s="252"/>
      <c r="II101" s="8" t="s">
        <v>98</v>
      </c>
      <c r="IJ101" s="256"/>
      <c r="IK101" s="256"/>
      <c r="IL101" s="164"/>
      <c r="IM101" s="257"/>
      <c r="IN101" s="257"/>
      <c r="IO101" s="17"/>
      <c r="IP101" s="9" t="str">
        <f t="shared" si="265"/>
        <v/>
      </c>
      <c r="IQ101" s="252"/>
      <c r="IR101" s="252"/>
      <c r="IS101" s="8" t="s">
        <v>98</v>
      </c>
      <c r="IT101" s="256"/>
      <c r="IU101" s="256"/>
      <c r="IV101" s="164"/>
      <c r="IW101" s="257"/>
      <c r="IX101" s="257"/>
      <c r="IY101" s="19"/>
      <c r="IZ101" s="201" t="s">
        <v>563</v>
      </c>
      <c r="JA101" s="239" t="s">
        <v>99</v>
      </c>
      <c r="JB101" s="9" t="str">
        <f t="shared" si="266"/>
        <v>⚠</v>
      </c>
      <c r="JC101" s="238" t="str" cm="1">
        <f t="array" ref="JC101">IF(OR($I101="",$N101="")," ",_xlfn.IFS($JA101=""," ",$IZ101=""," ",JF101=""," ",JF101=" "," ",AND($JA101&lt;&gt;"",$JA101&lt;&gt;" ",$IZ101&lt;&gt;"",$IZ101&lt;&gt;" ",JF101&lt;&gt;"",JF101&lt;&gt;" "),IF($JA101=$IZ101,JF101,JF101/VLOOKUP(_xlfn.CONCAT($JA101,"/",$IZ101),Currencies!$C$73:$D$955,2,FALSE))))</f>
        <v xml:space="preserve"> </v>
      </c>
      <c r="JD101" s="238"/>
      <c r="JE101" s="238"/>
      <c r="JF101" s="8" t="s">
        <v>98</v>
      </c>
      <c r="JG101" s="25" t="str">
        <f>IFERROR(IF(OR($I101="",$N101=""),"",'Units of measurement'!$A$2),"")</f>
        <v>/container</v>
      </c>
      <c r="JH101" s="9" t="s">
        <v>2517</v>
      </c>
      <c r="JI101" s="238" t="str" cm="1">
        <f t="array" ref="JI101">IF(OR($I101="",$N101="")," ",_xlfn.IFS($JA101=""," ",$IZ101=""," ",JL101=""," ",JL101=" "," ",AND($JA101&lt;&gt;"",$JA101&lt;&gt;" ",$IZ101&lt;&gt;"",$IZ101&lt;&gt;" ",JL101&lt;&gt;"",JL101&lt;&gt;" "),IF($JA101=$IZ101,JL101,JL101/VLOOKUP(_xlfn.CONCAT($JA101,"/",$IZ101),Currencies!$C$73:$D$955,2,FALSE))))</f>
        <v xml:space="preserve"> </v>
      </c>
      <c r="JJ101" s="238"/>
      <c r="JK101" s="238"/>
      <c r="JL101" s="372" t="s">
        <v>98</v>
      </c>
      <c r="JM101" s="25" t="str">
        <f>IFERROR(IF(OR($I101="",$N101=""),"",'Units of measurement'!$A$2),"")</f>
        <v>/container</v>
      </c>
      <c r="JN101" s="9" t="s">
        <v>2517</v>
      </c>
      <c r="JO101" s="238" t="str" cm="1">
        <f t="array" ref="JO101">IF(OR($I101="",$N101="")," ",_xlfn.IFS($JA101=""," ",$IZ101=""," ",JR101=""," ",JR101=" "," ",AND($JA101&lt;&gt;"",$JA101&lt;&gt;" ",$IZ101&lt;&gt;"",$IZ101&lt;&gt;" ",JR101&lt;&gt;"",JR101&lt;&gt;" "),IF($JA101=$IZ101,JR101,JR101/VLOOKUP(_xlfn.CONCAT($JA101,"/",$IZ101),Currencies!$C$73:$D$955,2,FALSE))))</f>
        <v xml:space="preserve"> </v>
      </c>
      <c r="JP101" s="238"/>
      <c r="JQ101" s="238"/>
      <c r="JR101" s="372" t="s">
        <v>98</v>
      </c>
      <c r="JS101" s="25" t="str">
        <f>IFERROR(IF(OR($I101="",$N101=""),"",'Units of measurement'!$A$2),"")</f>
        <v>/container</v>
      </c>
      <c r="JT101" s="9" t="s">
        <v>2517</v>
      </c>
      <c r="JU101" s="238" t="str" cm="1">
        <f t="array" ref="JU101">IF(OR($I101="",$N101="")," ",_xlfn.IFS($JA101=""," ",$IZ101=""," ",JX101=""," ",JX101=" "," ",AND($JA101&lt;&gt;"",$JA101&lt;&gt;" ",$IZ101&lt;&gt;"",$IZ101&lt;&gt;" ",JX101&lt;&gt;"",JX101&lt;&gt;" "),IF($JA101=$IZ101,JX101,JX101/VLOOKUP(_xlfn.CONCAT($JA101,"/",$IZ101),Currencies!$C$73:$D$955,2,FALSE))))</f>
        <v xml:space="preserve"> </v>
      </c>
      <c r="JV101" s="238"/>
      <c r="JW101" s="238"/>
      <c r="JX101" s="372" t="s">
        <v>98</v>
      </c>
      <c r="JY101" s="25" t="str">
        <f>IFERROR(IF(OR($I101="",$N101=""),"",'Units of measurement'!$A$2),"")</f>
        <v>/container</v>
      </c>
      <c r="JZ101" s="9" t="s">
        <v>2517</v>
      </c>
      <c r="KA101" s="238" t="str" cm="1">
        <f t="array" ref="KA101">IF(OR($I101="",$N101="")," ",_xlfn.IFS($JA101=""," ",$IZ101=""," ",KD101=""," ",KD101=" "," ",AND($JA101&lt;&gt;"",$JA101&lt;&gt;" ",$IZ101&lt;&gt;"",$IZ101&lt;&gt;" ",KD101&lt;&gt;"",KD101&lt;&gt;" "),IF($JA101=$IZ101,KD101,KD101/VLOOKUP(_xlfn.CONCAT($JA101,"/",$IZ101),Currencies!$C$73:$D$955,2,FALSE))))</f>
        <v xml:space="preserve"> </v>
      </c>
      <c r="KB101" s="238"/>
      <c r="KC101" s="238"/>
      <c r="KD101" s="372" t="s">
        <v>98</v>
      </c>
      <c r="KE101" s="25" t="str">
        <f>IFERROR(IF(OR($I101="",$N101=""),"",'Units of measurement'!$A$2),"")</f>
        <v>/container</v>
      </c>
      <c r="KF101" s="11" t="s">
        <v>2517</v>
      </c>
      <c r="KG101" s="254"/>
      <c r="KH101" s="254"/>
      <c r="KI101" s="378" t="s">
        <v>98</v>
      </c>
      <c r="KJ101" s="9" t="str">
        <f t="shared" si="267"/>
        <v/>
      </c>
      <c r="KK101" s="252"/>
      <c r="KL101" s="252"/>
      <c r="KM101" s="8" t="s">
        <v>98</v>
      </c>
      <c r="KN101" s="256"/>
      <c r="KO101" s="256"/>
      <c r="KP101" s="164"/>
      <c r="KQ101" s="257"/>
      <c r="KR101" s="257"/>
      <c r="KS101" s="17"/>
      <c r="KT101" s="9" t="str">
        <f t="shared" si="268"/>
        <v/>
      </c>
      <c r="KU101" s="252"/>
      <c r="KV101" s="252"/>
      <c r="KW101" s="8" t="s">
        <v>98</v>
      </c>
      <c r="KX101" s="256"/>
      <c r="KY101" s="256"/>
      <c r="KZ101" s="164"/>
      <c r="LA101" s="257"/>
      <c r="LB101" s="257"/>
      <c r="LC101" s="19"/>
      <c r="LD101" s="201" t="s">
        <v>563</v>
      </c>
      <c r="LE101" s="239" t="s">
        <v>99</v>
      </c>
      <c r="LF101" s="9" t="s">
        <v>2517</v>
      </c>
      <c r="LG101" s="238" t="str" cm="1">
        <f t="array" ref="LG101">IF(OR($I101="",$N101="")," ",_xlfn.IFS($AH101=""," ",$AG101=""," ",LL101=""," ",LL101=" "," ",AND($AH101&lt;&gt;"",$AH101&lt;&gt;" ",$AG101&lt;&gt;"",$AG101&lt;&gt;" ",LL101&lt;&gt;"",LL101&lt;&gt;" "),IF($AH101=$AG101,SUM(LL101,IF(OR(LK101="",LK101=" ",LJ101="Included"),0,LK101)),SUM(LL101,IF(OR(LK101="",LK101=" ",LJ101="Included"),0,LK101))/VLOOKUP(_xlfn.CONCAT($AH101,"/",$AG101),Currencies!$C$73:$D$955,2,FALSE))))</f>
        <v xml:space="preserve"> </v>
      </c>
      <c r="LH101" s="238"/>
      <c r="LI101" s="262"/>
      <c r="LJ101" s="379"/>
      <c r="LK101" s="333" t="s">
        <v>98</v>
      </c>
      <c r="LL101" s="380" t="s">
        <v>98</v>
      </c>
      <c r="LM101" s="25" t="str">
        <f>IFERROR(IF(OR($I101="",$N101=""),"",'Units of measurement'!$A$2),"")</f>
        <v>/container</v>
      </c>
      <c r="LN101" s="253"/>
      <c r="LO101" s="253"/>
      <c r="LP101" s="376"/>
      <c r="LQ101" s="170"/>
      <c r="LR101" s="170"/>
      <c r="LS101" s="381" t="s">
        <v>98</v>
      </c>
    </row>
    <row r="102" spans="1:331" ht="15" hidden="1" customHeight="1" x14ac:dyDescent="0.2">
      <c r="A102" s="46">
        <v>650</v>
      </c>
      <c r="B102" s="250">
        <f>ROW()</f>
        <v>102</v>
      </c>
      <c r="C102" s="41" t="s">
        <v>2547</v>
      </c>
      <c r="D102" s="47" t="s">
        <v>2524</v>
      </c>
      <c r="E102" s="41" t="s">
        <v>2537</v>
      </c>
      <c r="F102" s="55" t="s">
        <v>2284</v>
      </c>
      <c r="G102" s="42" t="s">
        <v>2508</v>
      </c>
      <c r="H102" s="43" t="s">
        <v>2514</v>
      </c>
      <c r="I102" s="353" t="s">
        <v>1261</v>
      </c>
      <c r="J102" s="357"/>
      <c r="K102" s="47" t="s">
        <v>2306</v>
      </c>
      <c r="L102" s="48" t="s">
        <v>2334</v>
      </c>
      <c r="M102" s="49" t="s">
        <v>2515</v>
      </c>
      <c r="N102" s="356" t="s">
        <v>110</v>
      </c>
      <c r="O102" s="50" t="s">
        <v>2492</v>
      </c>
      <c r="P102" s="47" t="s">
        <v>2394</v>
      </c>
      <c r="Q102" s="48" t="s">
        <v>2318</v>
      </c>
      <c r="R102" s="51" t="s">
        <v>95</v>
      </c>
      <c r="S102" s="52">
        <v>1</v>
      </c>
      <c r="T102" s="53">
        <f>IFERROR(IF(OR(R102="",S102=""),"",('FCL (No min.)'!S102*VLOOKUP('FCL (No min.)'!R102,containertype_table[#All],2,FALSE))),"")</f>
        <v>1</v>
      </c>
      <c r="U102" s="56">
        <v>10000</v>
      </c>
      <c r="V102" s="55" t="s">
        <v>2497</v>
      </c>
      <c r="W102" s="248" t="s">
        <v>104</v>
      </c>
      <c r="X102" s="337" t="s">
        <v>104</v>
      </c>
      <c r="Y102" s="248"/>
      <c r="Z102" s="248"/>
      <c r="AA102" s="248"/>
      <c r="AB102" s="248"/>
      <c r="AC102" s="248"/>
      <c r="AD102" s="248"/>
      <c r="AE102" s="248"/>
      <c r="AF102" s="248"/>
      <c r="AG102" s="201" t="s">
        <v>109</v>
      </c>
      <c r="AH102" s="239" t="s">
        <v>99</v>
      </c>
      <c r="AI102" s="9" t="str">
        <f t="shared" si="234"/>
        <v>⚠</v>
      </c>
      <c r="AJ102" s="238" t="str" cm="1">
        <f t="array" ref="AJ102">IF(OR($I102="",$N102="")," ",_xlfn.IFS($AH102=""," ",$AG102=""," ",AO102=""," ",AO102=" "," ",AND($AH102&lt;&gt;"",$AH102&lt;&gt;" ",$AG102&lt;&gt;"",$AG102&lt;&gt;" ",AO102&lt;&gt;"",AO102&lt;&gt;" "),IF($AH102=$AG102,SUM(AO102,IF(OR(AN102="",AN102=" ",AM102="Included"),0,AN102)),VLOOKUP(_xlfn.CONCAT($AG102,"/",$AH102),Currencies!$C$73:$D$955,2,FALSE)*SUM(AO102,IF(OR(AN102="",AN102=" ",AM102="Included"),0,AN102)))))</f>
        <v xml:space="preserve"> </v>
      </c>
      <c r="AK102" s="238"/>
      <c r="AL102" s="262"/>
      <c r="AM102" s="331"/>
      <c r="AN102" s="333" t="s">
        <v>98</v>
      </c>
      <c r="AO102" s="332" t="s">
        <v>98</v>
      </c>
      <c r="AP102" s="25" t="str">
        <f>IFERROR(IF(OR($I102="",$N102=""),"",'Units of measurement'!$A$2),"")</f>
        <v>/container</v>
      </c>
      <c r="AQ102" s="253"/>
      <c r="AR102" s="253"/>
      <c r="AS102" s="17"/>
      <c r="AT102" s="170"/>
      <c r="AU102" s="170"/>
      <c r="AV102" s="170" t="s">
        <v>98</v>
      </c>
      <c r="AW102" s="201" t="s">
        <v>109</v>
      </c>
      <c r="AX102" s="239" t="s">
        <v>99</v>
      </c>
      <c r="AY102" s="9" t="str">
        <f t="shared" si="235"/>
        <v>⚠</v>
      </c>
      <c r="AZ102" s="238" t="str" cm="1">
        <f t="array" ref="AZ102">IF(OR($I102="",$N102="")," ",_xlfn.IFS($AX102=""," ",$AW102=""," ",BC102=""," ",BC102=" "," ",AND($AX102&lt;&gt;"",$AX102&lt;&gt;" ",$AW102&lt;&gt;"",$AW102&lt;&gt;" ",BC102&lt;&gt;"",BC102&lt;&gt;" "),IF($AX102=$AW102,BC102,BC102/VLOOKUP(_xlfn.CONCAT($AX102,"/",$AW102),Currencies!$C$73:$D$955,2,FALSE))))</f>
        <v xml:space="preserve"> </v>
      </c>
      <c r="BA102" s="238"/>
      <c r="BB102" s="238"/>
      <c r="BC102" s="8" t="s">
        <v>98</v>
      </c>
      <c r="BD102" s="25" t="str">
        <f>IFERROR(IF(OR($I102="",$N102=""),"",'Units of measurement'!$A$2),"")</f>
        <v>/container</v>
      </c>
      <c r="BE102" s="9" t="str">
        <f t="shared" si="236"/>
        <v>⚠</v>
      </c>
      <c r="BF102" s="238" t="str" cm="1">
        <f t="array" ref="BF102">IF(OR($I102="",$N102="")," ",_xlfn.IFS($AX102=""," ",$AW102=""," ",BI102=""," ",BI102=" "," ",AND($AX102&lt;&gt;"",$AX102&lt;&gt;" ",$AW102&lt;&gt;"",$AW102&lt;&gt;" ",BI102&lt;&gt;"",BI102&lt;&gt;" "),IF($AX102=$AW102,BI102,BI102/VLOOKUP(_xlfn.CONCAT($AX102,"/",$AW102),Currencies!$C$73:$D$955,2,FALSE))))</f>
        <v xml:space="preserve"> </v>
      </c>
      <c r="BG102" s="238"/>
      <c r="BH102" s="238"/>
      <c r="BI102" s="8" t="s">
        <v>98</v>
      </c>
      <c r="BJ102" s="25" t="str">
        <f>IFERROR(IF(OR($I102="",$N102=""),"",'Units of measurement'!$A$2),"")</f>
        <v>/container</v>
      </c>
      <c r="BK102" s="9" t="str">
        <f t="shared" si="237"/>
        <v>⚠</v>
      </c>
      <c r="BL102" s="238" t="str" cm="1">
        <f t="array" ref="BL102">IF(OR($I102="",$N102="")," ",_xlfn.IFS($AX102=""," ",$AW102=""," ",BO102=""," ",BO102=" "," ",AND($AX102&lt;&gt;"",$AX102&lt;&gt;" ",$AW102&lt;&gt;"",$AW102&lt;&gt;" ",BO102&lt;&gt;"",BO102&lt;&gt;" "),IF($AX102=$AW102,BO102,BO102/VLOOKUP(_xlfn.CONCAT($AX102,"/",$AW102),Currencies!$C$73:$D$955,2,FALSE))))</f>
        <v xml:space="preserve"> </v>
      </c>
      <c r="BM102" s="238"/>
      <c r="BN102" s="238"/>
      <c r="BO102" s="8" t="s">
        <v>98</v>
      </c>
      <c r="BP102" s="25" t="str">
        <f>IFERROR(IF(OR($I102="",$N102=""),"",'Units of measurement'!$A$2),"")</f>
        <v>/container</v>
      </c>
      <c r="BQ102" s="9" t="str">
        <f t="shared" si="238"/>
        <v>⚠</v>
      </c>
      <c r="BR102" s="238" t="str" cm="1">
        <f t="array" ref="BR102">IF(OR($I102="",$N102="")," ",_xlfn.IFS($AX102=""," ",$AW102=""," ",BU102=""," ",BU102=" "," ",AND($AX102&lt;&gt;"",$AX102&lt;&gt;" ",$AW102&lt;&gt;"",$AW102&lt;&gt;" ",BU102&lt;&gt;"",BU102&lt;&gt;" "),IF($AX102=$AW102,BU102,BU102/VLOOKUP(_xlfn.CONCAT($AX102,"/",$AW102),Currencies!$C$73:$D$955,2,FALSE))))</f>
        <v xml:space="preserve"> </v>
      </c>
      <c r="BS102" s="238"/>
      <c r="BT102" s="238"/>
      <c r="BU102" s="8" t="s">
        <v>98</v>
      </c>
      <c r="BV102" s="25" t="str">
        <f>IFERROR(IF(OR($I102="",$N102=""),"",'Units of measurement'!$A$2),"")</f>
        <v>/container</v>
      </c>
      <c r="BW102" s="9" t="str">
        <f t="shared" si="239"/>
        <v>⚠</v>
      </c>
      <c r="BX102" s="238" t="str" cm="1">
        <f t="array" ref="BX102">IF(OR($I102="",$N102="")," ",_xlfn.IFS($AX102=""," ",$AW102=""," ",CA102=""," ",CA102=" "," ",AND($AX102&lt;&gt;"",$AX102&lt;&gt;" ",$AW102&lt;&gt;"",$AW102&lt;&gt;" ",CA102&lt;&gt;"",CA102&lt;&gt;" "),IF($AX102=$AW102,CA102,CA102/VLOOKUP(_xlfn.CONCAT($AX102,"/",$AW102),Currencies!$C$73:$D$955,2,FALSE))))</f>
        <v xml:space="preserve"> </v>
      </c>
      <c r="BY102" s="238"/>
      <c r="BZ102" s="238"/>
      <c r="CA102" s="8" t="s">
        <v>98</v>
      </c>
      <c r="CB102" s="25" t="str">
        <f>IFERROR(IF(OR($I102="",$N102=""),"",'Units of measurement'!$A$2),"")</f>
        <v>/container</v>
      </c>
      <c r="CC102" s="9" t="str">
        <f t="shared" si="240"/>
        <v>⚠</v>
      </c>
      <c r="CD102" s="238" t="str" cm="1">
        <f t="array" ref="CD102">IF(OR($I102="",$N102="")," ",_xlfn.IFS($AX102=""," ",$AW102=""," ",CG102=""," ",CG102=" "," ",AND($AX102&lt;&gt;"",$AX102&lt;&gt;" ",$AW102&lt;&gt;"",$AW102&lt;&gt;" ",CG102&lt;&gt;"",CG102&lt;&gt;" "),IF($AX102=$AW102,CG102,CG102/VLOOKUP(_xlfn.CONCAT($AX102,"/",$AW102),Currencies!$C$73:$D$955,2,FALSE))))</f>
        <v xml:space="preserve"> </v>
      </c>
      <c r="CE102" s="238"/>
      <c r="CF102" s="238"/>
      <c r="CG102" s="8" t="s">
        <v>98</v>
      </c>
      <c r="CH102" s="25" t="str">
        <f>IFERROR(IF(OR($I102="",$N102=""),"",'Units of measurement'!$A$2),"")</f>
        <v>/container</v>
      </c>
      <c r="CI102" s="9" t="str">
        <f t="shared" si="241"/>
        <v>⚠</v>
      </c>
      <c r="CJ102" s="238" t="str" cm="1">
        <f t="array" ref="CJ102">IF(OR($I102="",$N102="")," ",_xlfn.IFS($AX102=""," ",$AW102=""," ",CM102=""," ",CM102=" "," ",AND($AX102&lt;&gt;"",$AX102&lt;&gt;" ",$AW102&lt;&gt;"",$AW102&lt;&gt;" ",CM102&lt;&gt;"",CM102&lt;&gt;" "),IF($AX102=$AW102,CM102,CM102/VLOOKUP(_xlfn.CONCAT($AX102,"/",$AW102),Currencies!$C$73:$D$955,2,FALSE))))</f>
        <v xml:space="preserve"> </v>
      </c>
      <c r="CK102" s="238"/>
      <c r="CL102" s="238"/>
      <c r="CM102" s="8" t="s">
        <v>98</v>
      </c>
      <c r="CN102" s="25" t="str">
        <f>IFERROR(IF(OR($I102="",$N102=""),"",'Units of measurement'!$A$2),"")</f>
        <v>/container</v>
      </c>
      <c r="CO102" s="253"/>
      <c r="CP102" s="253"/>
      <c r="CQ102" s="194"/>
      <c r="CR102" s="9" t="str">
        <f t="shared" si="242"/>
        <v>⚠</v>
      </c>
      <c r="CS102" s="238" t="str" cm="1">
        <f t="array" ref="CS102">IF(OR($I102="",$N102="")," ",_xlfn.IFS($AX102=""," ",$AW102=""," ",CV102=""," ",CV102=" "," ",AND($AX102&lt;&gt;"",$AX102&lt;&gt;" ",$AW102&lt;&gt;"",$AW102&lt;&gt;" ",CV102&lt;&gt;"",CV102&lt;&gt;" "),IF($AX102=$AW102,CV102,CV102/VLOOKUP(_xlfn.CONCAT($AX102,"/",$AW102),Currencies!$C$73:$D$955,2,FALSE))))</f>
        <v xml:space="preserve"> </v>
      </c>
      <c r="CT102" s="238"/>
      <c r="CU102" s="238"/>
      <c r="CV102" s="8" t="s">
        <v>98</v>
      </c>
      <c r="CW102" s="25" t="str">
        <f>IFERROR(IF(OR($I102="",$N102=""),"",'Units of measurement'!$A$2),"")</f>
        <v>/container</v>
      </c>
      <c r="CX102" s="11" t="str">
        <f t="shared" si="243"/>
        <v>⚠</v>
      </c>
      <c r="CY102" s="254"/>
      <c r="CZ102" s="254"/>
      <c r="DA102" s="10" t="s">
        <v>98</v>
      </c>
      <c r="DB102" s="9" t="str">
        <f t="shared" si="244"/>
        <v/>
      </c>
      <c r="DC102" s="252"/>
      <c r="DD102" s="252"/>
      <c r="DE102" s="8" t="s">
        <v>98</v>
      </c>
      <c r="DF102" s="256"/>
      <c r="DG102" s="256"/>
      <c r="DH102" s="164"/>
      <c r="DI102" s="257"/>
      <c r="DJ102" s="257"/>
      <c r="DK102" s="17"/>
      <c r="DL102" s="9" t="str">
        <f t="shared" si="245"/>
        <v/>
      </c>
      <c r="DM102" s="252"/>
      <c r="DN102" s="252"/>
      <c r="DO102" s="8" t="s">
        <v>98</v>
      </c>
      <c r="DP102" s="256"/>
      <c r="DQ102" s="256"/>
      <c r="DR102" s="164"/>
      <c r="DS102" s="257"/>
      <c r="DT102" s="257"/>
      <c r="DU102" s="17"/>
      <c r="DV102" s="201" t="str">
        <f t="shared" si="246"/>
        <v>USD</v>
      </c>
      <c r="DW102" s="239" t="s">
        <v>99</v>
      </c>
      <c r="DX102" s="11" t="str">
        <f t="shared" si="247"/>
        <v>⚠</v>
      </c>
      <c r="DY102" s="254"/>
      <c r="DZ102" s="254"/>
      <c r="EA102" s="15"/>
      <c r="EB102" s="11" t="str">
        <f t="shared" si="248"/>
        <v>⚠</v>
      </c>
      <c r="EC102" s="254"/>
      <c r="ED102" s="254"/>
      <c r="EE102" s="16"/>
      <c r="EF102" s="9" t="str">
        <f t="shared" si="249"/>
        <v>⚠</v>
      </c>
      <c r="EG102" s="252"/>
      <c r="EH102" s="252"/>
      <c r="EI102" s="33"/>
      <c r="EJ102" s="33"/>
      <c r="EK102" s="33"/>
      <c r="EL102" s="33"/>
      <c r="EM102" s="14"/>
      <c r="EN102" s="14"/>
      <c r="EO102" s="35"/>
      <c r="EP102" s="11" t="str">
        <f t="shared" si="250"/>
        <v>⚠</v>
      </c>
      <c r="EQ102" s="254"/>
      <c r="ER102" s="254"/>
      <c r="ES102" s="12" t="s">
        <v>98</v>
      </c>
      <c r="ET102" s="199">
        <v>28</v>
      </c>
      <c r="EU102" s="9" t="str">
        <f t="shared" si="251"/>
        <v>⚠</v>
      </c>
      <c r="EV102" s="259"/>
      <c r="EW102" s="259"/>
      <c r="EX102" s="166" t="s">
        <v>98</v>
      </c>
      <c r="EY102" s="9" t="str">
        <f t="shared" si="252"/>
        <v>⚠</v>
      </c>
      <c r="EZ102" s="254"/>
      <c r="FA102" s="254"/>
      <c r="FB102" s="23"/>
      <c r="FC102" s="260"/>
      <c r="FD102" s="260"/>
      <c r="FE102" s="29"/>
      <c r="FF102" s="29"/>
      <c r="FG102" s="29"/>
      <c r="FH102" s="29"/>
      <c r="FI102" s="200" t="s">
        <v>100</v>
      </c>
      <c r="FJ102" s="9" t="str">
        <f t="shared" si="253"/>
        <v>⚠</v>
      </c>
      <c r="FK102" s="259"/>
      <c r="FL102" s="259"/>
      <c r="FM102" s="12" t="s">
        <v>98</v>
      </c>
      <c r="FN102" s="26" t="s">
        <v>98</v>
      </c>
      <c r="FO102" s="28" t="s">
        <v>98</v>
      </c>
      <c r="FP102" s="339" t="s">
        <v>98</v>
      </c>
      <c r="FQ102" s="339" t="s">
        <v>98</v>
      </c>
      <c r="FR102" s="9" t="str">
        <f t="shared" si="254"/>
        <v>⚠</v>
      </c>
      <c r="FS102" s="238" t="str" cm="1">
        <f t="array" ref="FS102">IF(OR($I102="",$N102="")," ",_xlfn.IFS($DW102=""," ",$DV102=""," ",FV102=""," ",FV102=" "," ",AND($DW102&lt;&gt;"",$DW102&lt;&gt;" ",$DV102&lt;&gt;"",$DV102&lt;&gt;" ",FV102&lt;&gt;"",FV102&lt;&gt;" "),IF($DW102=$DV102,FV102,FV102/VLOOKUP(_xlfn.CONCAT($DW102,"/",$DV102),Currencies!$C$73:$D$955,2,FALSE))))</f>
        <v xml:space="preserve"> </v>
      </c>
      <c r="FT102" s="238"/>
      <c r="FU102" s="238"/>
      <c r="FV102" s="8" t="s">
        <v>98</v>
      </c>
      <c r="FW102" s="25" t="s">
        <v>2549</v>
      </c>
      <c r="FX102" s="9" t="str">
        <f t="shared" si="255"/>
        <v>⚠</v>
      </c>
      <c r="FY102" s="259"/>
      <c r="FZ102" s="259"/>
      <c r="GA102" s="12" t="s">
        <v>98</v>
      </c>
      <c r="GB102" s="26" t="s">
        <v>98</v>
      </c>
      <c r="GC102" s="28" t="s">
        <v>98</v>
      </c>
      <c r="GD102" s="339">
        <v>11</v>
      </c>
      <c r="GE102" s="339">
        <v>3</v>
      </c>
      <c r="GF102" s="9" t="str">
        <f t="shared" si="256"/>
        <v>⚠</v>
      </c>
      <c r="GG102" s="238" t="str" cm="1">
        <f t="array" ref="GG102">IF(OR($I102="",$N102="")," ",_xlfn.IFS($DW102=""," ",$DV102=""," ",GJ102=""," ",GJ102=" "," ",AND($DW102&lt;&gt;"",$DW102&lt;&gt;" ",$DV102&lt;&gt;"",$DV102&lt;&gt;" ",GJ102&lt;&gt;"",GJ102&lt;&gt;" "),IF($DW102=$DV102,GJ102,GJ102/VLOOKUP(_xlfn.CONCAT($DW102,"/",$DV102),Currencies!$C$73:$D$955,2,FALSE))))</f>
        <v xml:space="preserve"> </v>
      </c>
      <c r="GH102" s="238"/>
      <c r="GI102" s="238"/>
      <c r="GJ102" s="8" t="s">
        <v>98</v>
      </c>
      <c r="GK102" s="25" t="s">
        <v>2549</v>
      </c>
      <c r="GL102" s="11" t="str">
        <f t="shared" si="257"/>
        <v>⚠</v>
      </c>
      <c r="GM102" s="238" t="str" cm="1">
        <f t="array" ref="GM102">IF(OR($I102="",$N102="")," ",_xlfn.IFS($DW102=""," ",$DV102=""," ",GP102=""," ",GP102=" "," ",AND($DW102&lt;&gt;"",$DW102&lt;&gt;" ",$DV102&lt;&gt;"",$DV102&lt;&gt;" ",GP102&lt;&gt;"",GP102&lt;&gt;" "),IF($DW102=$DV102,GP102,GP102/VLOOKUP(_xlfn.CONCAT($DW102,"/",$DV102),Currencies!$C$73:$D$955,2,FALSE))))</f>
        <v xml:space="preserve"> </v>
      </c>
      <c r="GN102" s="238"/>
      <c r="GO102" s="238"/>
      <c r="GP102" s="8" t="s">
        <v>98</v>
      </c>
      <c r="GQ102" s="25" t="str">
        <f>IFERROR(IF(OR($I102="",$N102=""),"",'Units of measurement'!$A$2),"")</f>
        <v>/container</v>
      </c>
      <c r="GR102" s="253"/>
      <c r="GS102" s="253"/>
      <c r="GT102" s="31" t="s">
        <v>98</v>
      </c>
      <c r="GU102" s="261"/>
      <c r="GV102" s="261"/>
      <c r="GW102" s="32" t="s">
        <v>98</v>
      </c>
      <c r="GX102" s="11" t="str">
        <f t="shared" si="258"/>
        <v>⚠</v>
      </c>
      <c r="GY102" s="238" t="str" cm="1">
        <f t="array" ref="GY102">IF(OR($I102="",$N102="")," ",_xlfn.IFS($DW102=""," ",$DV102=""," ",HE102=""," ",HE102=" "," ",AND($DW102&lt;&gt;"",$DW102&lt;&gt;" ",$DV102&lt;&gt;"",$DV102&lt;&gt;" ",HE102&lt;&gt;"",HE102&lt;&gt;" "),IF($DW102=$DV102,HE102,HE102/VLOOKUP(_xlfn.CONCAT($DW102,"/",$DV102),Currencies!$C$73:$D$955,2,FALSE))))</f>
        <v xml:space="preserve"> </v>
      </c>
      <c r="GZ102" s="262"/>
      <c r="HA102" s="262"/>
      <c r="HB102" s="15"/>
      <c r="HC102" s="15"/>
      <c r="HD102" s="15"/>
      <c r="HE102" s="8" t="s">
        <v>98</v>
      </c>
      <c r="HF102" s="255"/>
      <c r="HG102" s="255"/>
      <c r="HH102" s="25" t="str">
        <f>IFERROR(IF(OR($I102="",$N102=""),"",'Units of measurement'!$A$2),"")</f>
        <v>/container</v>
      </c>
      <c r="HI102" s="253"/>
      <c r="HJ102" s="253"/>
      <c r="HK102" s="31" t="str">
        <f t="shared" si="259"/>
        <v xml:space="preserve"> </v>
      </c>
      <c r="HL102" s="261"/>
      <c r="HM102" s="261"/>
      <c r="HN102" s="32" t="str">
        <f t="shared" si="260"/>
        <v xml:space="preserve"> </v>
      </c>
      <c r="HO102" s="11" t="str">
        <f t="shared" si="261"/>
        <v>⚠</v>
      </c>
      <c r="HP102" s="238" t="str" cm="1">
        <f t="array" ref="HP102">IF(OR($I102="",$N102="")," ",_xlfn.IFS($DW102=""," ",$DV102=""," ",HV102=""," ",HV102=" "," ",AND($DW102&lt;&gt;"",$DW102&lt;&gt;" ",$DV102&lt;&gt;"",$DV102&lt;&gt;" ",HV102&lt;&gt;"",HV102&lt;&gt;" "),IF($DW102=$DV102,HV102,HV102/VLOOKUP(_xlfn.CONCAT($DW102,"/",$DV102),Currencies!$C$73:$D$955,2,FALSE))))</f>
        <v xml:space="preserve"> </v>
      </c>
      <c r="HQ102" s="262"/>
      <c r="HR102" s="262"/>
      <c r="HS102" s="15"/>
      <c r="HT102" s="15"/>
      <c r="HU102" s="15"/>
      <c r="HV102" s="8" t="s">
        <v>98</v>
      </c>
      <c r="HW102" s="255"/>
      <c r="HX102" s="255"/>
      <c r="HY102" s="25" t="str">
        <f>IFERROR(IF(OR($I102="",$N102=""),"",'Units of measurement'!$A$2),"")</f>
        <v>/container</v>
      </c>
      <c r="HZ102" s="253"/>
      <c r="IA102" s="253"/>
      <c r="IB102" s="31" t="str">
        <f t="shared" si="262"/>
        <v xml:space="preserve"> </v>
      </c>
      <c r="IC102" s="261"/>
      <c r="ID102" s="261"/>
      <c r="IE102" s="32" t="str">
        <f t="shared" si="263"/>
        <v xml:space="preserve"> </v>
      </c>
      <c r="IF102" s="9" t="str">
        <f t="shared" si="264"/>
        <v/>
      </c>
      <c r="IG102" s="252"/>
      <c r="IH102" s="252"/>
      <c r="II102" s="8" t="s">
        <v>98</v>
      </c>
      <c r="IJ102" s="256"/>
      <c r="IK102" s="256"/>
      <c r="IL102" s="164"/>
      <c r="IM102" s="257"/>
      <c r="IN102" s="257"/>
      <c r="IO102" s="17"/>
      <c r="IP102" s="9" t="str">
        <f t="shared" si="265"/>
        <v/>
      </c>
      <c r="IQ102" s="252"/>
      <c r="IR102" s="252"/>
      <c r="IS102" s="8" t="s">
        <v>98</v>
      </c>
      <c r="IT102" s="256"/>
      <c r="IU102" s="256"/>
      <c r="IV102" s="164"/>
      <c r="IW102" s="257"/>
      <c r="IX102" s="257"/>
      <c r="IY102" s="19"/>
      <c r="IZ102" s="201" t="s">
        <v>729</v>
      </c>
      <c r="JA102" s="239" t="s">
        <v>99</v>
      </c>
      <c r="JB102" s="9" t="str">
        <f t="shared" si="266"/>
        <v>⚠</v>
      </c>
      <c r="JC102" s="238" t="str" cm="1">
        <f t="array" ref="JC102">IF(OR($I102="",$N102="")," ",_xlfn.IFS($JA102=""," ",$IZ102=""," ",JF102=""," ",JF102=" "," ",AND($JA102&lt;&gt;"",$JA102&lt;&gt;" ",$IZ102&lt;&gt;"",$IZ102&lt;&gt;" ",JF102&lt;&gt;"",JF102&lt;&gt;" "),IF($JA102=$IZ102,JF102,JF102/VLOOKUP(_xlfn.CONCAT($JA102,"/",$IZ102),Currencies!$C$73:$D$955,2,FALSE))))</f>
        <v xml:space="preserve"> </v>
      </c>
      <c r="JD102" s="238"/>
      <c r="JE102" s="238"/>
      <c r="JF102" s="8" t="s">
        <v>98</v>
      </c>
      <c r="JG102" s="25" t="str">
        <f>IFERROR(IF(OR($I102="",$N102=""),"",'Units of measurement'!$A$2),"")</f>
        <v>/container</v>
      </c>
      <c r="JH102" s="9" t="s">
        <v>2517</v>
      </c>
      <c r="JI102" s="238" t="str" cm="1">
        <f t="array" ref="JI102">IF(OR($I102="",$N102="")," ",_xlfn.IFS($JA102=""," ",$IZ102=""," ",JL102=""," ",JL102=" "," ",AND($JA102&lt;&gt;"",$JA102&lt;&gt;" ",$IZ102&lt;&gt;"",$IZ102&lt;&gt;" ",JL102&lt;&gt;"",JL102&lt;&gt;" "),IF($JA102=$IZ102,JL102,JL102/VLOOKUP(_xlfn.CONCAT($JA102,"/",$IZ102),Currencies!$C$73:$D$955,2,FALSE))))</f>
        <v xml:space="preserve"> </v>
      </c>
      <c r="JJ102" s="238"/>
      <c r="JK102" s="238"/>
      <c r="JL102" s="372" t="s">
        <v>98</v>
      </c>
      <c r="JM102" s="25" t="str">
        <f>IFERROR(IF(OR($I102="",$N102=""),"",'Units of measurement'!$A$2),"")</f>
        <v>/container</v>
      </c>
      <c r="JN102" s="9" t="s">
        <v>2517</v>
      </c>
      <c r="JO102" s="238" t="str" cm="1">
        <f t="array" ref="JO102">IF(OR($I102="",$N102="")," ",_xlfn.IFS($JA102=""," ",$IZ102=""," ",JR102=""," ",JR102=" "," ",AND($JA102&lt;&gt;"",$JA102&lt;&gt;" ",$IZ102&lt;&gt;"",$IZ102&lt;&gt;" ",JR102&lt;&gt;"",JR102&lt;&gt;" "),IF($JA102=$IZ102,JR102,JR102/VLOOKUP(_xlfn.CONCAT($JA102,"/",$IZ102),Currencies!$C$73:$D$955,2,FALSE))))</f>
        <v xml:space="preserve"> </v>
      </c>
      <c r="JP102" s="238"/>
      <c r="JQ102" s="238"/>
      <c r="JR102" s="372" t="s">
        <v>98</v>
      </c>
      <c r="JS102" s="25" t="str">
        <f>IFERROR(IF(OR($I102="",$N102=""),"",'Units of measurement'!$A$2),"")</f>
        <v>/container</v>
      </c>
      <c r="JT102" s="9" t="s">
        <v>2517</v>
      </c>
      <c r="JU102" s="238" t="str" cm="1">
        <f t="array" ref="JU102">IF(OR($I102="",$N102="")," ",_xlfn.IFS($JA102=""," ",$IZ102=""," ",JX102=""," ",JX102=" "," ",AND($JA102&lt;&gt;"",$JA102&lt;&gt;" ",$IZ102&lt;&gt;"",$IZ102&lt;&gt;" ",JX102&lt;&gt;"",JX102&lt;&gt;" "),IF($JA102=$IZ102,JX102,JX102/VLOOKUP(_xlfn.CONCAT($JA102,"/",$IZ102),Currencies!$C$73:$D$955,2,FALSE))))</f>
        <v xml:space="preserve"> </v>
      </c>
      <c r="JV102" s="238"/>
      <c r="JW102" s="238"/>
      <c r="JX102" s="372" t="s">
        <v>98</v>
      </c>
      <c r="JY102" s="25" t="str">
        <f>IFERROR(IF(OR($I102="",$N102=""),"",'Units of measurement'!$A$2),"")</f>
        <v>/container</v>
      </c>
      <c r="JZ102" s="9" t="s">
        <v>2517</v>
      </c>
      <c r="KA102" s="238" t="str" cm="1">
        <f t="array" ref="KA102">IF(OR($I102="",$N102="")," ",_xlfn.IFS($JA102=""," ",$IZ102=""," ",KD102=""," ",KD102=" "," ",AND($JA102&lt;&gt;"",$JA102&lt;&gt;" ",$IZ102&lt;&gt;"",$IZ102&lt;&gt;" ",KD102&lt;&gt;"",KD102&lt;&gt;" "),IF($JA102=$IZ102,KD102,KD102/VLOOKUP(_xlfn.CONCAT($JA102,"/",$IZ102),Currencies!$C$73:$D$955,2,FALSE))))</f>
        <v xml:space="preserve"> </v>
      </c>
      <c r="KB102" s="238"/>
      <c r="KC102" s="238"/>
      <c r="KD102" s="372" t="s">
        <v>98</v>
      </c>
      <c r="KE102" s="25" t="str">
        <f>IFERROR(IF(OR($I102="",$N102=""),"",'Units of measurement'!$A$2),"")</f>
        <v>/container</v>
      </c>
      <c r="KF102" s="11" t="s">
        <v>2517</v>
      </c>
      <c r="KG102" s="254"/>
      <c r="KH102" s="254"/>
      <c r="KI102" s="378" t="s">
        <v>98</v>
      </c>
      <c r="KJ102" s="9" t="str">
        <f t="shared" si="267"/>
        <v/>
      </c>
      <c r="KK102" s="252"/>
      <c r="KL102" s="252"/>
      <c r="KM102" s="8" t="s">
        <v>98</v>
      </c>
      <c r="KN102" s="256"/>
      <c r="KO102" s="256"/>
      <c r="KP102" s="164"/>
      <c r="KQ102" s="257"/>
      <c r="KR102" s="257"/>
      <c r="KS102" s="17"/>
      <c r="KT102" s="9" t="str">
        <f t="shared" si="268"/>
        <v/>
      </c>
      <c r="KU102" s="252"/>
      <c r="KV102" s="252"/>
      <c r="KW102" s="8" t="s">
        <v>98</v>
      </c>
      <c r="KX102" s="256"/>
      <c r="KY102" s="256"/>
      <c r="KZ102" s="164"/>
      <c r="LA102" s="257"/>
      <c r="LB102" s="257"/>
      <c r="LC102" s="19"/>
      <c r="LD102" s="201" t="s">
        <v>729</v>
      </c>
      <c r="LE102" s="239" t="s">
        <v>99</v>
      </c>
      <c r="LF102" s="9" t="s">
        <v>2517</v>
      </c>
      <c r="LG102" s="238" t="str" cm="1">
        <f t="array" ref="LG102">IF(OR($I102="",$N102="")," ",_xlfn.IFS($AH102=""," ",$AG102=""," ",LL102=""," ",LL102=" "," ",AND($AH102&lt;&gt;"",$AH102&lt;&gt;" ",$AG102&lt;&gt;"",$AG102&lt;&gt;" ",LL102&lt;&gt;"",LL102&lt;&gt;" "),IF($AH102=$AG102,SUM(LL102,IF(OR(LK102="",LK102=" ",LJ102="Included"),0,LK102)),SUM(LL102,IF(OR(LK102="",LK102=" ",LJ102="Included"),0,LK102))/VLOOKUP(_xlfn.CONCAT($AH102,"/",$AG102),Currencies!$C$73:$D$955,2,FALSE))))</f>
        <v xml:space="preserve"> </v>
      </c>
      <c r="LH102" s="238"/>
      <c r="LI102" s="262"/>
      <c r="LJ102" s="379"/>
      <c r="LK102" s="333" t="s">
        <v>98</v>
      </c>
      <c r="LL102" s="380" t="s">
        <v>98</v>
      </c>
      <c r="LM102" s="25" t="str">
        <f>IFERROR(IF(OR($I102="",$N102=""),"",'Units of measurement'!$A$2),"")</f>
        <v>/container</v>
      </c>
      <c r="LN102" s="253"/>
      <c r="LO102" s="253"/>
      <c r="LP102" s="376"/>
      <c r="LQ102" s="170"/>
      <c r="LR102" s="170"/>
      <c r="LS102" s="381" t="s">
        <v>98</v>
      </c>
    </row>
    <row r="103" spans="1:331" ht="15" hidden="1" customHeight="1" x14ac:dyDescent="0.2">
      <c r="A103" s="46">
        <v>680</v>
      </c>
      <c r="B103" s="250">
        <f>ROW()</f>
        <v>103</v>
      </c>
      <c r="C103" s="41" t="s">
        <v>2547</v>
      </c>
      <c r="D103" s="47" t="s">
        <v>2524</v>
      </c>
      <c r="E103" s="41" t="s">
        <v>2537</v>
      </c>
      <c r="F103" s="55" t="s">
        <v>2284</v>
      </c>
      <c r="G103" s="42" t="s">
        <v>2508</v>
      </c>
      <c r="H103" s="43" t="s">
        <v>2514</v>
      </c>
      <c r="I103" s="353" t="s">
        <v>1261</v>
      </c>
      <c r="J103" s="357"/>
      <c r="K103" s="47" t="s">
        <v>2306</v>
      </c>
      <c r="L103" s="48" t="s">
        <v>2334</v>
      </c>
      <c r="M103" s="49" t="s">
        <v>2515</v>
      </c>
      <c r="N103" s="356" t="s">
        <v>110</v>
      </c>
      <c r="O103" s="50" t="s">
        <v>2492</v>
      </c>
      <c r="P103" s="47" t="s">
        <v>2395</v>
      </c>
      <c r="Q103" s="48" t="s">
        <v>2442</v>
      </c>
      <c r="R103" s="51" t="s">
        <v>2206</v>
      </c>
      <c r="S103" s="52">
        <v>2</v>
      </c>
      <c r="T103" s="53">
        <f>IFERROR(IF(OR(R103="",S103=""),"",('FCL (No min.)'!S103*VLOOKUP('FCL (No min.)'!R103,containertype_table[#All],2,FALSE))),"")</f>
        <v>4</v>
      </c>
      <c r="U103" s="56">
        <v>22000</v>
      </c>
      <c r="V103" s="55" t="s">
        <v>2497</v>
      </c>
      <c r="W103" s="248" t="s">
        <v>104</v>
      </c>
      <c r="X103" s="337" t="s">
        <v>104</v>
      </c>
      <c r="Y103" s="248"/>
      <c r="Z103" s="248"/>
      <c r="AA103" s="248"/>
      <c r="AB103" s="248"/>
      <c r="AC103" s="248"/>
      <c r="AD103" s="248"/>
      <c r="AE103" s="248"/>
      <c r="AF103" s="248"/>
      <c r="AG103" s="201" t="s">
        <v>109</v>
      </c>
      <c r="AH103" s="239" t="s">
        <v>99</v>
      </c>
      <c r="AI103" s="9" t="str">
        <f t="shared" si="234"/>
        <v>⚠</v>
      </c>
      <c r="AJ103" s="238" t="str" cm="1">
        <f t="array" ref="AJ103">IF(OR($I103="",$N103="")," ",_xlfn.IFS($AH103=""," ",$AG103=""," ",AO103=""," ",AO103=" "," ",AND($AH103&lt;&gt;"",$AH103&lt;&gt;" ",$AG103&lt;&gt;"",$AG103&lt;&gt;" ",AO103&lt;&gt;"",AO103&lt;&gt;" "),IF($AH103=$AG103,SUM(AO103,IF(OR(AN103="",AN103=" ",AM103="Included"),0,AN103)),VLOOKUP(_xlfn.CONCAT($AG103,"/",$AH103),Currencies!$C$73:$D$955,2,FALSE)*SUM(AO103,IF(OR(AN103="",AN103=" ",AM103="Included"),0,AN103)))))</f>
        <v xml:space="preserve"> </v>
      </c>
      <c r="AK103" s="238"/>
      <c r="AL103" s="262"/>
      <c r="AM103" s="331"/>
      <c r="AN103" s="333" t="s">
        <v>98</v>
      </c>
      <c r="AO103" s="332" t="s">
        <v>98</v>
      </c>
      <c r="AP103" s="25" t="str">
        <f>IFERROR(IF(OR($I103="",$N103=""),"",'Units of measurement'!$A$2),"")</f>
        <v>/container</v>
      </c>
      <c r="AQ103" s="253"/>
      <c r="AR103" s="253"/>
      <c r="AS103" s="17"/>
      <c r="AT103" s="170"/>
      <c r="AU103" s="170"/>
      <c r="AV103" s="170" t="s">
        <v>98</v>
      </c>
      <c r="AW103" s="201" t="s">
        <v>109</v>
      </c>
      <c r="AX103" s="239" t="s">
        <v>99</v>
      </c>
      <c r="AY103" s="9" t="str">
        <f t="shared" si="235"/>
        <v>⚠</v>
      </c>
      <c r="AZ103" s="238" t="str" cm="1">
        <f t="array" ref="AZ103">IF(OR($I103="",$N103="")," ",_xlfn.IFS($AX103=""," ",$AW103=""," ",BC103=""," ",BC103=" "," ",AND($AX103&lt;&gt;"",$AX103&lt;&gt;" ",$AW103&lt;&gt;"",$AW103&lt;&gt;" ",BC103&lt;&gt;"",BC103&lt;&gt;" "),IF($AX103=$AW103,BC103,BC103/VLOOKUP(_xlfn.CONCAT($AX103,"/",$AW103),Currencies!$C$73:$D$955,2,FALSE))))</f>
        <v xml:space="preserve"> </v>
      </c>
      <c r="BA103" s="238"/>
      <c r="BB103" s="238"/>
      <c r="BC103" s="8" t="s">
        <v>98</v>
      </c>
      <c r="BD103" s="25" t="str">
        <f>IFERROR(IF(OR($I103="",$N103=""),"",'Units of measurement'!$A$2),"")</f>
        <v>/container</v>
      </c>
      <c r="BE103" s="9" t="str">
        <f t="shared" si="236"/>
        <v>⚠</v>
      </c>
      <c r="BF103" s="238" t="str" cm="1">
        <f t="array" ref="BF103">IF(OR($I103="",$N103="")," ",_xlfn.IFS($AX103=""," ",$AW103=""," ",BI103=""," ",BI103=" "," ",AND($AX103&lt;&gt;"",$AX103&lt;&gt;" ",$AW103&lt;&gt;"",$AW103&lt;&gt;" ",BI103&lt;&gt;"",BI103&lt;&gt;" "),IF($AX103=$AW103,BI103,BI103/VLOOKUP(_xlfn.CONCAT($AX103,"/",$AW103),Currencies!$C$73:$D$955,2,FALSE))))</f>
        <v xml:space="preserve"> </v>
      </c>
      <c r="BG103" s="238"/>
      <c r="BH103" s="238"/>
      <c r="BI103" s="8" t="s">
        <v>98</v>
      </c>
      <c r="BJ103" s="25" t="str">
        <f>IFERROR(IF(OR($I103="",$N103=""),"",'Units of measurement'!$A$2),"")</f>
        <v>/container</v>
      </c>
      <c r="BK103" s="9" t="str">
        <f t="shared" si="237"/>
        <v>⚠</v>
      </c>
      <c r="BL103" s="238" t="str" cm="1">
        <f t="array" ref="BL103">IF(OR($I103="",$N103="")," ",_xlfn.IFS($AX103=""," ",$AW103=""," ",BO103=""," ",BO103=" "," ",AND($AX103&lt;&gt;"",$AX103&lt;&gt;" ",$AW103&lt;&gt;"",$AW103&lt;&gt;" ",BO103&lt;&gt;"",BO103&lt;&gt;" "),IF($AX103=$AW103,BO103,BO103/VLOOKUP(_xlfn.CONCAT($AX103,"/",$AW103),Currencies!$C$73:$D$955,2,FALSE))))</f>
        <v xml:space="preserve"> </v>
      </c>
      <c r="BM103" s="238"/>
      <c r="BN103" s="238"/>
      <c r="BO103" s="8" t="s">
        <v>98</v>
      </c>
      <c r="BP103" s="25" t="str">
        <f>IFERROR(IF(OR($I103="",$N103=""),"",'Units of measurement'!$A$2),"")</f>
        <v>/container</v>
      </c>
      <c r="BQ103" s="9" t="str">
        <f t="shared" si="238"/>
        <v>⚠</v>
      </c>
      <c r="BR103" s="238" t="str" cm="1">
        <f t="array" ref="BR103">IF(OR($I103="",$N103="")," ",_xlfn.IFS($AX103=""," ",$AW103=""," ",BU103=""," ",BU103=" "," ",AND($AX103&lt;&gt;"",$AX103&lt;&gt;" ",$AW103&lt;&gt;"",$AW103&lt;&gt;" ",BU103&lt;&gt;"",BU103&lt;&gt;" "),IF($AX103=$AW103,BU103,BU103/VLOOKUP(_xlfn.CONCAT($AX103,"/",$AW103),Currencies!$C$73:$D$955,2,FALSE))))</f>
        <v xml:space="preserve"> </v>
      </c>
      <c r="BS103" s="238"/>
      <c r="BT103" s="238"/>
      <c r="BU103" s="8" t="s">
        <v>98</v>
      </c>
      <c r="BV103" s="25" t="str">
        <f>IFERROR(IF(OR($I103="",$N103=""),"",'Units of measurement'!$A$2),"")</f>
        <v>/container</v>
      </c>
      <c r="BW103" s="9" t="str">
        <f t="shared" si="239"/>
        <v>⚠</v>
      </c>
      <c r="BX103" s="238" t="str" cm="1">
        <f t="array" ref="BX103">IF(OR($I103="",$N103="")," ",_xlfn.IFS($AX103=""," ",$AW103=""," ",CA103=""," ",CA103=" "," ",AND($AX103&lt;&gt;"",$AX103&lt;&gt;" ",$AW103&lt;&gt;"",$AW103&lt;&gt;" ",CA103&lt;&gt;"",CA103&lt;&gt;" "),IF($AX103=$AW103,CA103,CA103/VLOOKUP(_xlfn.CONCAT($AX103,"/",$AW103),Currencies!$C$73:$D$955,2,FALSE))))</f>
        <v xml:space="preserve"> </v>
      </c>
      <c r="BY103" s="238"/>
      <c r="BZ103" s="238"/>
      <c r="CA103" s="8" t="s">
        <v>98</v>
      </c>
      <c r="CB103" s="25" t="str">
        <f>IFERROR(IF(OR($I103="",$N103=""),"",'Units of measurement'!$A$2),"")</f>
        <v>/container</v>
      </c>
      <c r="CC103" s="9" t="str">
        <f t="shared" si="240"/>
        <v>⚠</v>
      </c>
      <c r="CD103" s="238" t="str" cm="1">
        <f t="array" ref="CD103">IF(OR($I103="",$N103="")," ",_xlfn.IFS($AX103=""," ",$AW103=""," ",CG103=""," ",CG103=" "," ",AND($AX103&lt;&gt;"",$AX103&lt;&gt;" ",$AW103&lt;&gt;"",$AW103&lt;&gt;" ",CG103&lt;&gt;"",CG103&lt;&gt;" "),IF($AX103=$AW103,CG103,CG103/VLOOKUP(_xlfn.CONCAT($AX103,"/",$AW103),Currencies!$C$73:$D$955,2,FALSE))))</f>
        <v xml:space="preserve"> </v>
      </c>
      <c r="CE103" s="238"/>
      <c r="CF103" s="238"/>
      <c r="CG103" s="8" t="s">
        <v>98</v>
      </c>
      <c r="CH103" s="25" t="str">
        <f>IFERROR(IF(OR($I103="",$N103=""),"",'Units of measurement'!$A$2),"")</f>
        <v>/container</v>
      </c>
      <c r="CI103" s="9" t="str">
        <f t="shared" si="241"/>
        <v>⚠</v>
      </c>
      <c r="CJ103" s="238" t="str" cm="1">
        <f t="array" ref="CJ103">IF(OR($I103="",$N103="")," ",_xlfn.IFS($AX103=""," ",$AW103=""," ",CM103=""," ",CM103=" "," ",AND($AX103&lt;&gt;"",$AX103&lt;&gt;" ",$AW103&lt;&gt;"",$AW103&lt;&gt;" ",CM103&lt;&gt;"",CM103&lt;&gt;" "),IF($AX103=$AW103,CM103,CM103/VLOOKUP(_xlfn.CONCAT($AX103,"/",$AW103),Currencies!$C$73:$D$955,2,FALSE))))</f>
        <v xml:space="preserve"> </v>
      </c>
      <c r="CK103" s="238"/>
      <c r="CL103" s="238"/>
      <c r="CM103" s="8" t="s">
        <v>98</v>
      </c>
      <c r="CN103" s="25" t="str">
        <f>IFERROR(IF(OR($I103="",$N103=""),"",'Units of measurement'!$A$2),"")</f>
        <v>/container</v>
      </c>
      <c r="CO103" s="253"/>
      <c r="CP103" s="253"/>
      <c r="CQ103" s="194"/>
      <c r="CR103" s="9" t="str">
        <f t="shared" si="242"/>
        <v>⚠</v>
      </c>
      <c r="CS103" s="238" t="str" cm="1">
        <f t="array" ref="CS103">IF(OR($I103="",$N103="")," ",_xlfn.IFS($AX103=""," ",$AW103=""," ",CV103=""," ",CV103=" "," ",AND($AX103&lt;&gt;"",$AX103&lt;&gt;" ",$AW103&lt;&gt;"",$AW103&lt;&gt;" ",CV103&lt;&gt;"",CV103&lt;&gt;" "),IF($AX103=$AW103,CV103,CV103/VLOOKUP(_xlfn.CONCAT($AX103,"/",$AW103),Currencies!$C$73:$D$955,2,FALSE))))</f>
        <v xml:space="preserve"> </v>
      </c>
      <c r="CT103" s="238"/>
      <c r="CU103" s="238"/>
      <c r="CV103" s="8" t="s">
        <v>98</v>
      </c>
      <c r="CW103" s="25" t="str">
        <f>IFERROR(IF(OR($I103="",$N103=""),"",'Units of measurement'!$A$2),"")</f>
        <v>/container</v>
      </c>
      <c r="CX103" s="11" t="str">
        <f t="shared" si="243"/>
        <v>⚠</v>
      </c>
      <c r="CY103" s="254"/>
      <c r="CZ103" s="254"/>
      <c r="DA103" s="10" t="s">
        <v>98</v>
      </c>
      <c r="DB103" s="9" t="str">
        <f t="shared" si="244"/>
        <v/>
      </c>
      <c r="DC103" s="252"/>
      <c r="DD103" s="252"/>
      <c r="DE103" s="8" t="s">
        <v>98</v>
      </c>
      <c r="DF103" s="256"/>
      <c r="DG103" s="256"/>
      <c r="DH103" s="164"/>
      <c r="DI103" s="257"/>
      <c r="DJ103" s="257"/>
      <c r="DK103" s="17"/>
      <c r="DL103" s="9" t="str">
        <f t="shared" si="245"/>
        <v/>
      </c>
      <c r="DM103" s="252"/>
      <c r="DN103" s="252"/>
      <c r="DO103" s="8" t="s">
        <v>98</v>
      </c>
      <c r="DP103" s="256"/>
      <c r="DQ103" s="256"/>
      <c r="DR103" s="164"/>
      <c r="DS103" s="257"/>
      <c r="DT103" s="257"/>
      <c r="DU103" s="17"/>
      <c r="DV103" s="201" t="str">
        <f t="shared" si="246"/>
        <v>USD</v>
      </c>
      <c r="DW103" s="239" t="s">
        <v>99</v>
      </c>
      <c r="DX103" s="11" t="str">
        <f t="shared" si="247"/>
        <v>⚠</v>
      </c>
      <c r="DY103" s="254"/>
      <c r="DZ103" s="254"/>
      <c r="EA103" s="15"/>
      <c r="EB103" s="11" t="str">
        <f t="shared" si="248"/>
        <v>⚠</v>
      </c>
      <c r="EC103" s="254"/>
      <c r="ED103" s="254"/>
      <c r="EE103" s="16"/>
      <c r="EF103" s="9" t="str">
        <f t="shared" si="249"/>
        <v>⚠</v>
      </c>
      <c r="EG103" s="252"/>
      <c r="EH103" s="252"/>
      <c r="EI103" s="33"/>
      <c r="EJ103" s="33"/>
      <c r="EK103" s="33"/>
      <c r="EL103" s="33"/>
      <c r="EM103" s="14"/>
      <c r="EN103" s="14"/>
      <c r="EO103" s="35"/>
      <c r="EP103" s="11" t="str">
        <f t="shared" si="250"/>
        <v>⚠</v>
      </c>
      <c r="EQ103" s="254"/>
      <c r="ER103" s="254"/>
      <c r="ES103" s="12" t="s">
        <v>98</v>
      </c>
      <c r="ET103" s="199">
        <v>28</v>
      </c>
      <c r="EU103" s="9" t="str">
        <f t="shared" si="251"/>
        <v>⚠</v>
      </c>
      <c r="EV103" s="259"/>
      <c r="EW103" s="259"/>
      <c r="EX103" s="166" t="s">
        <v>98</v>
      </c>
      <c r="EY103" s="9" t="str">
        <f t="shared" si="252"/>
        <v>⚠</v>
      </c>
      <c r="EZ103" s="254"/>
      <c r="FA103" s="254"/>
      <c r="FB103" s="23"/>
      <c r="FC103" s="260"/>
      <c r="FD103" s="260"/>
      <c r="FE103" s="29"/>
      <c r="FF103" s="29"/>
      <c r="FG103" s="29"/>
      <c r="FH103" s="29"/>
      <c r="FI103" s="200" t="s">
        <v>100</v>
      </c>
      <c r="FJ103" s="9" t="str">
        <f t="shared" si="253"/>
        <v>⚠</v>
      </c>
      <c r="FK103" s="259"/>
      <c r="FL103" s="259"/>
      <c r="FM103" s="12" t="s">
        <v>98</v>
      </c>
      <c r="FN103" s="26" t="s">
        <v>98</v>
      </c>
      <c r="FO103" s="28" t="s">
        <v>98</v>
      </c>
      <c r="FP103" s="339" t="s">
        <v>98</v>
      </c>
      <c r="FQ103" s="339" t="s">
        <v>98</v>
      </c>
      <c r="FR103" s="9" t="str">
        <f t="shared" si="254"/>
        <v>⚠</v>
      </c>
      <c r="FS103" s="238" t="str" cm="1">
        <f t="array" ref="FS103">IF(OR($I103="",$N103="")," ",_xlfn.IFS($DW103=""," ",$DV103=""," ",FV103=""," ",FV103=" "," ",AND($DW103&lt;&gt;"",$DW103&lt;&gt;" ",$DV103&lt;&gt;"",$DV103&lt;&gt;" ",FV103&lt;&gt;"",FV103&lt;&gt;" "),IF($DW103=$DV103,FV103,FV103/VLOOKUP(_xlfn.CONCAT($DW103,"/",$DV103),Currencies!$C$73:$D$955,2,FALSE))))</f>
        <v xml:space="preserve"> </v>
      </c>
      <c r="FT103" s="238"/>
      <c r="FU103" s="238"/>
      <c r="FV103" s="8" t="s">
        <v>98</v>
      </c>
      <c r="FW103" s="25" t="s">
        <v>2549</v>
      </c>
      <c r="FX103" s="9" t="str">
        <f t="shared" si="255"/>
        <v>⚠</v>
      </c>
      <c r="FY103" s="259"/>
      <c r="FZ103" s="259"/>
      <c r="GA103" s="12" t="s">
        <v>98</v>
      </c>
      <c r="GB103" s="26" t="s">
        <v>98</v>
      </c>
      <c r="GC103" s="28" t="s">
        <v>98</v>
      </c>
      <c r="GD103" s="339">
        <v>11</v>
      </c>
      <c r="GE103" s="339">
        <v>3</v>
      </c>
      <c r="GF103" s="9" t="str">
        <f t="shared" si="256"/>
        <v>⚠</v>
      </c>
      <c r="GG103" s="238" t="str" cm="1">
        <f t="array" ref="GG103">IF(OR($I103="",$N103="")," ",_xlfn.IFS($DW103=""," ",$DV103=""," ",GJ103=""," ",GJ103=" "," ",AND($DW103&lt;&gt;"",$DW103&lt;&gt;" ",$DV103&lt;&gt;"",$DV103&lt;&gt;" ",GJ103&lt;&gt;"",GJ103&lt;&gt;" "),IF($DW103=$DV103,GJ103,GJ103/VLOOKUP(_xlfn.CONCAT($DW103,"/",$DV103),Currencies!$C$73:$D$955,2,FALSE))))</f>
        <v xml:space="preserve"> </v>
      </c>
      <c r="GH103" s="238"/>
      <c r="GI103" s="238"/>
      <c r="GJ103" s="8" t="s">
        <v>98</v>
      </c>
      <c r="GK103" s="25" t="s">
        <v>2549</v>
      </c>
      <c r="GL103" s="11" t="str">
        <f t="shared" si="257"/>
        <v>⚠</v>
      </c>
      <c r="GM103" s="238" t="str" cm="1">
        <f t="array" ref="GM103">IF(OR($I103="",$N103="")," ",_xlfn.IFS($DW103=""," ",$DV103=""," ",GP103=""," ",GP103=" "," ",AND($DW103&lt;&gt;"",$DW103&lt;&gt;" ",$DV103&lt;&gt;"",$DV103&lt;&gt;" ",GP103&lt;&gt;"",GP103&lt;&gt;" "),IF($DW103=$DV103,GP103,GP103/VLOOKUP(_xlfn.CONCAT($DW103,"/",$DV103),Currencies!$C$73:$D$955,2,FALSE))))</f>
        <v xml:space="preserve"> </v>
      </c>
      <c r="GN103" s="238"/>
      <c r="GO103" s="238"/>
      <c r="GP103" s="8" t="s">
        <v>98</v>
      </c>
      <c r="GQ103" s="25" t="str">
        <f>IFERROR(IF(OR($I103="",$N103=""),"",'Units of measurement'!$A$2),"")</f>
        <v>/container</v>
      </c>
      <c r="GR103" s="253"/>
      <c r="GS103" s="253"/>
      <c r="GT103" s="31" t="s">
        <v>98</v>
      </c>
      <c r="GU103" s="261"/>
      <c r="GV103" s="261"/>
      <c r="GW103" s="32" t="s">
        <v>98</v>
      </c>
      <c r="GX103" s="11" t="str">
        <f t="shared" si="258"/>
        <v>⚠</v>
      </c>
      <c r="GY103" s="238" t="str" cm="1">
        <f t="array" ref="GY103">IF(OR($I103="",$N103="")," ",_xlfn.IFS($DW103=""," ",$DV103=""," ",HE103=""," ",HE103=" "," ",AND($DW103&lt;&gt;"",$DW103&lt;&gt;" ",$DV103&lt;&gt;"",$DV103&lt;&gt;" ",HE103&lt;&gt;"",HE103&lt;&gt;" "),IF($DW103=$DV103,HE103,HE103/VLOOKUP(_xlfn.CONCAT($DW103,"/",$DV103),Currencies!$C$73:$D$955,2,FALSE))))</f>
        <v xml:space="preserve"> </v>
      </c>
      <c r="GZ103" s="262"/>
      <c r="HA103" s="262"/>
      <c r="HB103" s="15"/>
      <c r="HC103" s="15"/>
      <c r="HD103" s="15"/>
      <c r="HE103" s="8" t="s">
        <v>98</v>
      </c>
      <c r="HF103" s="255"/>
      <c r="HG103" s="255"/>
      <c r="HH103" s="25" t="str">
        <f>IFERROR(IF(OR($I103="",$N103=""),"",'Units of measurement'!$A$2),"")</f>
        <v>/container</v>
      </c>
      <c r="HI103" s="253"/>
      <c r="HJ103" s="253"/>
      <c r="HK103" s="31" t="str">
        <f t="shared" si="259"/>
        <v xml:space="preserve"> </v>
      </c>
      <c r="HL103" s="261"/>
      <c r="HM103" s="261"/>
      <c r="HN103" s="32" t="str">
        <f t="shared" si="260"/>
        <v xml:space="preserve"> </v>
      </c>
      <c r="HO103" s="11" t="str">
        <f t="shared" si="261"/>
        <v>⚠</v>
      </c>
      <c r="HP103" s="238" t="str" cm="1">
        <f t="array" ref="HP103">IF(OR($I103="",$N103="")," ",_xlfn.IFS($DW103=""," ",$DV103=""," ",HV103=""," ",HV103=" "," ",AND($DW103&lt;&gt;"",$DW103&lt;&gt;" ",$DV103&lt;&gt;"",$DV103&lt;&gt;" ",HV103&lt;&gt;"",HV103&lt;&gt;" "),IF($DW103=$DV103,HV103,HV103/VLOOKUP(_xlfn.CONCAT($DW103,"/",$DV103),Currencies!$C$73:$D$955,2,FALSE))))</f>
        <v xml:space="preserve"> </v>
      </c>
      <c r="HQ103" s="262"/>
      <c r="HR103" s="262"/>
      <c r="HS103" s="15"/>
      <c r="HT103" s="15"/>
      <c r="HU103" s="15"/>
      <c r="HV103" s="8" t="s">
        <v>98</v>
      </c>
      <c r="HW103" s="255"/>
      <c r="HX103" s="255"/>
      <c r="HY103" s="25" t="str">
        <f>IFERROR(IF(OR($I103="",$N103=""),"",'Units of measurement'!$A$2),"")</f>
        <v>/container</v>
      </c>
      <c r="HZ103" s="253"/>
      <c r="IA103" s="253"/>
      <c r="IB103" s="31" t="str">
        <f t="shared" si="262"/>
        <v xml:space="preserve"> </v>
      </c>
      <c r="IC103" s="261"/>
      <c r="ID103" s="261"/>
      <c r="IE103" s="32" t="str">
        <f t="shared" si="263"/>
        <v xml:space="preserve"> </v>
      </c>
      <c r="IF103" s="9" t="str">
        <f t="shared" si="264"/>
        <v/>
      </c>
      <c r="IG103" s="252"/>
      <c r="IH103" s="252"/>
      <c r="II103" s="8" t="s">
        <v>98</v>
      </c>
      <c r="IJ103" s="256"/>
      <c r="IK103" s="256"/>
      <c r="IL103" s="164"/>
      <c r="IM103" s="257"/>
      <c r="IN103" s="257"/>
      <c r="IO103" s="17"/>
      <c r="IP103" s="9" t="str">
        <f t="shared" si="265"/>
        <v/>
      </c>
      <c r="IQ103" s="252"/>
      <c r="IR103" s="252"/>
      <c r="IS103" s="8" t="s">
        <v>98</v>
      </c>
      <c r="IT103" s="256"/>
      <c r="IU103" s="256"/>
      <c r="IV103" s="164"/>
      <c r="IW103" s="257"/>
      <c r="IX103" s="257"/>
      <c r="IY103" s="19"/>
      <c r="IZ103" s="201" t="s">
        <v>729</v>
      </c>
      <c r="JA103" s="239" t="s">
        <v>99</v>
      </c>
      <c r="JB103" s="9" t="str">
        <f t="shared" si="266"/>
        <v>⚠</v>
      </c>
      <c r="JC103" s="238" t="str" cm="1">
        <f t="array" ref="JC103">IF(OR($I103="",$N103="")," ",_xlfn.IFS($JA103=""," ",$IZ103=""," ",JF103=""," ",JF103=" "," ",AND($JA103&lt;&gt;"",$JA103&lt;&gt;" ",$IZ103&lt;&gt;"",$IZ103&lt;&gt;" ",JF103&lt;&gt;"",JF103&lt;&gt;" "),IF($JA103=$IZ103,JF103,JF103/VLOOKUP(_xlfn.CONCAT($JA103,"/",$IZ103),Currencies!$C$73:$D$955,2,FALSE))))</f>
        <v xml:space="preserve"> </v>
      </c>
      <c r="JD103" s="238"/>
      <c r="JE103" s="238"/>
      <c r="JF103" s="8" t="s">
        <v>98</v>
      </c>
      <c r="JG103" s="25" t="str">
        <f>IFERROR(IF(OR($I103="",$N103=""),"",'Units of measurement'!$A$2),"")</f>
        <v>/container</v>
      </c>
      <c r="JH103" s="9" t="s">
        <v>2517</v>
      </c>
      <c r="JI103" s="238" t="str" cm="1">
        <f t="array" ref="JI103">IF(OR($I103="",$N103="")," ",_xlfn.IFS($JA103=""," ",$IZ103=""," ",JL103=""," ",JL103=" "," ",AND($JA103&lt;&gt;"",$JA103&lt;&gt;" ",$IZ103&lt;&gt;"",$IZ103&lt;&gt;" ",JL103&lt;&gt;"",JL103&lt;&gt;" "),IF($JA103=$IZ103,JL103,JL103/VLOOKUP(_xlfn.CONCAT($JA103,"/",$IZ103),Currencies!$C$73:$D$955,2,FALSE))))</f>
        <v xml:space="preserve"> </v>
      </c>
      <c r="JJ103" s="238"/>
      <c r="JK103" s="238"/>
      <c r="JL103" s="372" t="s">
        <v>98</v>
      </c>
      <c r="JM103" s="25" t="str">
        <f>IFERROR(IF(OR($I103="",$N103=""),"",'Units of measurement'!$A$2),"")</f>
        <v>/container</v>
      </c>
      <c r="JN103" s="9" t="s">
        <v>2517</v>
      </c>
      <c r="JO103" s="238" t="str" cm="1">
        <f t="array" ref="JO103">IF(OR($I103="",$N103="")," ",_xlfn.IFS($JA103=""," ",$IZ103=""," ",JR103=""," ",JR103=" "," ",AND($JA103&lt;&gt;"",$JA103&lt;&gt;" ",$IZ103&lt;&gt;"",$IZ103&lt;&gt;" ",JR103&lt;&gt;"",JR103&lt;&gt;" "),IF($JA103=$IZ103,JR103,JR103/VLOOKUP(_xlfn.CONCAT($JA103,"/",$IZ103),Currencies!$C$73:$D$955,2,FALSE))))</f>
        <v xml:space="preserve"> </v>
      </c>
      <c r="JP103" s="238"/>
      <c r="JQ103" s="238"/>
      <c r="JR103" s="372" t="s">
        <v>98</v>
      </c>
      <c r="JS103" s="25" t="str">
        <f>IFERROR(IF(OR($I103="",$N103=""),"",'Units of measurement'!$A$2),"")</f>
        <v>/container</v>
      </c>
      <c r="JT103" s="9" t="s">
        <v>2517</v>
      </c>
      <c r="JU103" s="238" t="str" cm="1">
        <f t="array" ref="JU103">IF(OR($I103="",$N103="")," ",_xlfn.IFS($JA103=""," ",$IZ103=""," ",JX103=""," ",JX103=" "," ",AND($JA103&lt;&gt;"",$JA103&lt;&gt;" ",$IZ103&lt;&gt;"",$IZ103&lt;&gt;" ",JX103&lt;&gt;"",JX103&lt;&gt;" "),IF($JA103=$IZ103,JX103,JX103/VLOOKUP(_xlfn.CONCAT($JA103,"/",$IZ103),Currencies!$C$73:$D$955,2,FALSE))))</f>
        <v xml:space="preserve"> </v>
      </c>
      <c r="JV103" s="238"/>
      <c r="JW103" s="238"/>
      <c r="JX103" s="372" t="s">
        <v>98</v>
      </c>
      <c r="JY103" s="25" t="str">
        <f>IFERROR(IF(OR($I103="",$N103=""),"",'Units of measurement'!$A$2),"")</f>
        <v>/container</v>
      </c>
      <c r="JZ103" s="9" t="s">
        <v>2517</v>
      </c>
      <c r="KA103" s="238" t="str" cm="1">
        <f t="array" ref="KA103">IF(OR($I103="",$N103="")," ",_xlfn.IFS($JA103=""," ",$IZ103=""," ",KD103=""," ",KD103=" "," ",AND($JA103&lt;&gt;"",$JA103&lt;&gt;" ",$IZ103&lt;&gt;"",$IZ103&lt;&gt;" ",KD103&lt;&gt;"",KD103&lt;&gt;" "),IF($JA103=$IZ103,KD103,KD103/VLOOKUP(_xlfn.CONCAT($JA103,"/",$IZ103),Currencies!$C$73:$D$955,2,FALSE))))</f>
        <v xml:space="preserve"> </v>
      </c>
      <c r="KB103" s="238"/>
      <c r="KC103" s="238"/>
      <c r="KD103" s="372" t="s">
        <v>98</v>
      </c>
      <c r="KE103" s="25" t="str">
        <f>IFERROR(IF(OR($I103="",$N103=""),"",'Units of measurement'!$A$2),"")</f>
        <v>/container</v>
      </c>
      <c r="KF103" s="11" t="s">
        <v>2517</v>
      </c>
      <c r="KG103" s="254"/>
      <c r="KH103" s="254"/>
      <c r="KI103" s="378" t="s">
        <v>98</v>
      </c>
      <c r="KJ103" s="9" t="str">
        <f t="shared" si="267"/>
        <v/>
      </c>
      <c r="KK103" s="252"/>
      <c r="KL103" s="252"/>
      <c r="KM103" s="8" t="s">
        <v>98</v>
      </c>
      <c r="KN103" s="256"/>
      <c r="KO103" s="256"/>
      <c r="KP103" s="164"/>
      <c r="KQ103" s="257"/>
      <c r="KR103" s="257"/>
      <c r="KS103" s="17"/>
      <c r="KT103" s="9" t="str">
        <f t="shared" si="268"/>
        <v/>
      </c>
      <c r="KU103" s="252"/>
      <c r="KV103" s="252"/>
      <c r="KW103" s="8" t="s">
        <v>98</v>
      </c>
      <c r="KX103" s="256"/>
      <c r="KY103" s="256"/>
      <c r="KZ103" s="164"/>
      <c r="LA103" s="257"/>
      <c r="LB103" s="257"/>
      <c r="LC103" s="19"/>
      <c r="LD103" s="201" t="s">
        <v>729</v>
      </c>
      <c r="LE103" s="239" t="s">
        <v>99</v>
      </c>
      <c r="LF103" s="9" t="s">
        <v>2517</v>
      </c>
      <c r="LG103" s="238" t="str" cm="1">
        <f t="array" ref="LG103">IF(OR($I103="",$N103="")," ",_xlfn.IFS($AH103=""," ",$AG103=""," ",LL103=""," ",LL103=" "," ",AND($AH103&lt;&gt;"",$AH103&lt;&gt;" ",$AG103&lt;&gt;"",$AG103&lt;&gt;" ",LL103&lt;&gt;"",LL103&lt;&gt;" "),IF($AH103=$AG103,SUM(LL103,IF(OR(LK103="",LK103=" ",LJ103="Included"),0,LK103)),SUM(LL103,IF(OR(LK103="",LK103=" ",LJ103="Included"),0,LK103))/VLOOKUP(_xlfn.CONCAT($AH103,"/",$AG103),Currencies!$C$73:$D$955,2,FALSE))))</f>
        <v xml:space="preserve"> </v>
      </c>
      <c r="LH103" s="238"/>
      <c r="LI103" s="262"/>
      <c r="LJ103" s="379"/>
      <c r="LK103" s="333" t="s">
        <v>98</v>
      </c>
      <c r="LL103" s="380" t="s">
        <v>98</v>
      </c>
      <c r="LM103" s="25" t="str">
        <f>IFERROR(IF(OR($I103="",$N103=""),"",'Units of measurement'!$A$2),"")</f>
        <v>/container</v>
      </c>
      <c r="LN103" s="253"/>
      <c r="LO103" s="253"/>
      <c r="LP103" s="376"/>
      <c r="LQ103" s="170"/>
      <c r="LR103" s="170"/>
      <c r="LS103" s="381" t="s">
        <v>98</v>
      </c>
    </row>
    <row r="104" spans="1:331" ht="15" hidden="1" customHeight="1" x14ac:dyDescent="0.2">
      <c r="A104" s="46">
        <v>1733</v>
      </c>
      <c r="B104" s="250">
        <f>ROW()</f>
        <v>104</v>
      </c>
      <c r="C104" s="41" t="s">
        <v>2547</v>
      </c>
      <c r="D104" s="47" t="s">
        <v>2524</v>
      </c>
      <c r="E104" s="41" t="s">
        <v>2537</v>
      </c>
      <c r="F104" s="55" t="s">
        <v>2284</v>
      </c>
      <c r="G104" s="42" t="s">
        <v>2508</v>
      </c>
      <c r="H104" s="43" t="s">
        <v>2514</v>
      </c>
      <c r="I104" s="353" t="s">
        <v>1261</v>
      </c>
      <c r="J104" s="357"/>
      <c r="K104" s="47" t="s">
        <v>2306</v>
      </c>
      <c r="L104" s="48" t="s">
        <v>2334</v>
      </c>
      <c r="M104" s="49" t="s">
        <v>2515</v>
      </c>
      <c r="N104" s="356" t="s">
        <v>110</v>
      </c>
      <c r="O104" s="50" t="s">
        <v>2492</v>
      </c>
      <c r="P104" s="47" t="s">
        <v>2396</v>
      </c>
      <c r="Q104" s="48" t="s">
        <v>2318</v>
      </c>
      <c r="R104" s="51" t="s">
        <v>95</v>
      </c>
      <c r="S104" s="52">
        <v>10</v>
      </c>
      <c r="T104" s="53">
        <f>IFERROR(IF(OR(R104="",S104=""),"",('FCL (No min.)'!S104*VLOOKUP('FCL (No min.)'!R104,containertype_table[#All],2,FALSE))),"")</f>
        <v>10</v>
      </c>
      <c r="U104" s="56">
        <v>10000</v>
      </c>
      <c r="V104" s="55" t="s">
        <v>2497</v>
      </c>
      <c r="W104" s="248" t="s">
        <v>104</v>
      </c>
      <c r="X104" s="337" t="s">
        <v>104</v>
      </c>
      <c r="Y104" s="248"/>
      <c r="Z104" s="248"/>
      <c r="AA104" s="248"/>
      <c r="AB104" s="248"/>
      <c r="AC104" s="248"/>
      <c r="AD104" s="248"/>
      <c r="AE104" s="248"/>
      <c r="AF104" s="248"/>
      <c r="AG104" s="201" t="s">
        <v>109</v>
      </c>
      <c r="AH104" s="239" t="s">
        <v>99</v>
      </c>
      <c r="AI104" s="9" t="str">
        <f t="shared" si="234"/>
        <v>⚠</v>
      </c>
      <c r="AJ104" s="238" t="str" cm="1">
        <f t="array" ref="AJ104">IF(OR($I104="",$N104="")," ",_xlfn.IFS($AH104=""," ",$AG104=""," ",AO104=""," ",AO104=" "," ",AND($AH104&lt;&gt;"",$AH104&lt;&gt;" ",$AG104&lt;&gt;"",$AG104&lt;&gt;" ",AO104&lt;&gt;"",AO104&lt;&gt;" "),IF($AH104=$AG104,SUM(AO104,IF(OR(AN104="",AN104=" ",AM104="Included"),0,AN104)),VLOOKUP(_xlfn.CONCAT($AG104,"/",$AH104),Currencies!$C$73:$D$955,2,FALSE)*SUM(AO104,IF(OR(AN104="",AN104=" ",AM104="Included"),0,AN104)))))</f>
        <v xml:space="preserve"> </v>
      </c>
      <c r="AK104" s="238"/>
      <c r="AL104" s="262"/>
      <c r="AM104" s="331"/>
      <c r="AN104" s="333" t="s">
        <v>98</v>
      </c>
      <c r="AO104" s="332" t="s">
        <v>98</v>
      </c>
      <c r="AP104" s="25" t="str">
        <f>IFERROR(IF(OR($I104="",$N104=""),"",'Units of measurement'!$A$2),"")</f>
        <v>/container</v>
      </c>
      <c r="AQ104" s="253"/>
      <c r="AR104" s="253"/>
      <c r="AS104" s="17"/>
      <c r="AT104" s="170"/>
      <c r="AU104" s="170"/>
      <c r="AV104" s="170" t="s">
        <v>98</v>
      </c>
      <c r="AW104" s="201" t="s">
        <v>109</v>
      </c>
      <c r="AX104" s="239" t="s">
        <v>99</v>
      </c>
      <c r="AY104" s="9" t="str">
        <f t="shared" si="235"/>
        <v>⚠</v>
      </c>
      <c r="AZ104" s="238" t="str" cm="1">
        <f t="array" ref="AZ104">IF(OR($I104="",$N104="")," ",_xlfn.IFS($AX104=""," ",$AW104=""," ",BC104=""," ",BC104=" "," ",AND($AX104&lt;&gt;"",$AX104&lt;&gt;" ",$AW104&lt;&gt;"",$AW104&lt;&gt;" ",BC104&lt;&gt;"",BC104&lt;&gt;" "),IF($AX104=$AW104,BC104,BC104/VLOOKUP(_xlfn.CONCAT($AX104,"/",$AW104),Currencies!$C$73:$D$955,2,FALSE))))</f>
        <v xml:space="preserve"> </v>
      </c>
      <c r="BA104" s="238"/>
      <c r="BB104" s="238"/>
      <c r="BC104" s="8" t="s">
        <v>98</v>
      </c>
      <c r="BD104" s="25" t="str">
        <f>IFERROR(IF(OR($I104="",$N104=""),"",'Units of measurement'!$A$2),"")</f>
        <v>/container</v>
      </c>
      <c r="BE104" s="9" t="str">
        <f t="shared" si="236"/>
        <v>⚠</v>
      </c>
      <c r="BF104" s="238" t="str" cm="1">
        <f t="array" ref="BF104">IF(OR($I104="",$N104="")," ",_xlfn.IFS($AX104=""," ",$AW104=""," ",BI104=""," ",BI104=" "," ",AND($AX104&lt;&gt;"",$AX104&lt;&gt;" ",$AW104&lt;&gt;"",$AW104&lt;&gt;" ",BI104&lt;&gt;"",BI104&lt;&gt;" "),IF($AX104=$AW104,BI104,BI104/VLOOKUP(_xlfn.CONCAT($AX104,"/",$AW104),Currencies!$C$73:$D$955,2,FALSE))))</f>
        <v xml:space="preserve"> </v>
      </c>
      <c r="BG104" s="238"/>
      <c r="BH104" s="238"/>
      <c r="BI104" s="8" t="s">
        <v>98</v>
      </c>
      <c r="BJ104" s="25" t="str">
        <f>IFERROR(IF(OR($I104="",$N104=""),"",'Units of measurement'!$A$2),"")</f>
        <v>/container</v>
      </c>
      <c r="BK104" s="9" t="str">
        <f t="shared" si="237"/>
        <v>⚠</v>
      </c>
      <c r="BL104" s="238" t="str" cm="1">
        <f t="array" ref="BL104">IF(OR($I104="",$N104="")," ",_xlfn.IFS($AX104=""," ",$AW104=""," ",BO104=""," ",BO104=" "," ",AND($AX104&lt;&gt;"",$AX104&lt;&gt;" ",$AW104&lt;&gt;"",$AW104&lt;&gt;" ",BO104&lt;&gt;"",BO104&lt;&gt;" "),IF($AX104=$AW104,BO104,BO104/VLOOKUP(_xlfn.CONCAT($AX104,"/",$AW104),Currencies!$C$73:$D$955,2,FALSE))))</f>
        <v xml:space="preserve"> </v>
      </c>
      <c r="BM104" s="238"/>
      <c r="BN104" s="238"/>
      <c r="BO104" s="8" t="s">
        <v>98</v>
      </c>
      <c r="BP104" s="25" t="str">
        <f>IFERROR(IF(OR($I104="",$N104=""),"",'Units of measurement'!$A$2),"")</f>
        <v>/container</v>
      </c>
      <c r="BQ104" s="9" t="str">
        <f t="shared" si="238"/>
        <v>⚠</v>
      </c>
      <c r="BR104" s="238" t="str" cm="1">
        <f t="array" ref="BR104">IF(OR($I104="",$N104="")," ",_xlfn.IFS($AX104=""," ",$AW104=""," ",BU104=""," ",BU104=" "," ",AND($AX104&lt;&gt;"",$AX104&lt;&gt;" ",$AW104&lt;&gt;"",$AW104&lt;&gt;" ",BU104&lt;&gt;"",BU104&lt;&gt;" "),IF($AX104=$AW104,BU104,BU104/VLOOKUP(_xlfn.CONCAT($AX104,"/",$AW104),Currencies!$C$73:$D$955,2,FALSE))))</f>
        <v xml:space="preserve"> </v>
      </c>
      <c r="BS104" s="238"/>
      <c r="BT104" s="238"/>
      <c r="BU104" s="8" t="s">
        <v>98</v>
      </c>
      <c r="BV104" s="25" t="str">
        <f>IFERROR(IF(OR($I104="",$N104=""),"",'Units of measurement'!$A$2),"")</f>
        <v>/container</v>
      </c>
      <c r="BW104" s="9" t="str">
        <f t="shared" si="239"/>
        <v>⚠</v>
      </c>
      <c r="BX104" s="238" t="str" cm="1">
        <f t="array" ref="BX104">IF(OR($I104="",$N104="")," ",_xlfn.IFS($AX104=""," ",$AW104=""," ",CA104=""," ",CA104=" "," ",AND($AX104&lt;&gt;"",$AX104&lt;&gt;" ",$AW104&lt;&gt;"",$AW104&lt;&gt;" ",CA104&lt;&gt;"",CA104&lt;&gt;" "),IF($AX104=$AW104,CA104,CA104/VLOOKUP(_xlfn.CONCAT($AX104,"/",$AW104),Currencies!$C$73:$D$955,2,FALSE))))</f>
        <v xml:space="preserve"> </v>
      </c>
      <c r="BY104" s="238"/>
      <c r="BZ104" s="238"/>
      <c r="CA104" s="8" t="s">
        <v>98</v>
      </c>
      <c r="CB104" s="25" t="str">
        <f>IFERROR(IF(OR($I104="",$N104=""),"",'Units of measurement'!$A$2),"")</f>
        <v>/container</v>
      </c>
      <c r="CC104" s="9" t="str">
        <f t="shared" si="240"/>
        <v>⚠</v>
      </c>
      <c r="CD104" s="238" t="str" cm="1">
        <f t="array" ref="CD104">IF(OR($I104="",$N104="")," ",_xlfn.IFS($AX104=""," ",$AW104=""," ",CG104=""," ",CG104=" "," ",AND($AX104&lt;&gt;"",$AX104&lt;&gt;" ",$AW104&lt;&gt;"",$AW104&lt;&gt;" ",CG104&lt;&gt;"",CG104&lt;&gt;" "),IF($AX104=$AW104,CG104,CG104/VLOOKUP(_xlfn.CONCAT($AX104,"/",$AW104),Currencies!$C$73:$D$955,2,FALSE))))</f>
        <v xml:space="preserve"> </v>
      </c>
      <c r="CE104" s="238"/>
      <c r="CF104" s="238"/>
      <c r="CG104" s="8" t="s">
        <v>98</v>
      </c>
      <c r="CH104" s="25" t="str">
        <f>IFERROR(IF(OR($I104="",$N104=""),"",'Units of measurement'!$A$2),"")</f>
        <v>/container</v>
      </c>
      <c r="CI104" s="9" t="str">
        <f t="shared" si="241"/>
        <v>⚠</v>
      </c>
      <c r="CJ104" s="238" t="str" cm="1">
        <f t="array" ref="CJ104">IF(OR($I104="",$N104="")," ",_xlfn.IFS($AX104=""," ",$AW104=""," ",CM104=""," ",CM104=" "," ",AND($AX104&lt;&gt;"",$AX104&lt;&gt;" ",$AW104&lt;&gt;"",$AW104&lt;&gt;" ",CM104&lt;&gt;"",CM104&lt;&gt;" "),IF($AX104=$AW104,CM104,CM104/VLOOKUP(_xlfn.CONCAT($AX104,"/",$AW104),Currencies!$C$73:$D$955,2,FALSE))))</f>
        <v xml:space="preserve"> </v>
      </c>
      <c r="CK104" s="238"/>
      <c r="CL104" s="238"/>
      <c r="CM104" s="8" t="s">
        <v>98</v>
      </c>
      <c r="CN104" s="25" t="str">
        <f>IFERROR(IF(OR($I104="",$N104=""),"",'Units of measurement'!$A$2),"")</f>
        <v>/container</v>
      </c>
      <c r="CO104" s="253"/>
      <c r="CP104" s="253"/>
      <c r="CQ104" s="194"/>
      <c r="CR104" s="9" t="str">
        <f t="shared" si="242"/>
        <v>⚠</v>
      </c>
      <c r="CS104" s="238" t="str" cm="1">
        <f t="array" ref="CS104">IF(OR($I104="",$N104="")," ",_xlfn.IFS($AX104=""," ",$AW104=""," ",CV104=""," ",CV104=" "," ",AND($AX104&lt;&gt;"",$AX104&lt;&gt;" ",$AW104&lt;&gt;"",$AW104&lt;&gt;" ",CV104&lt;&gt;"",CV104&lt;&gt;" "),IF($AX104=$AW104,CV104,CV104/VLOOKUP(_xlfn.CONCAT($AX104,"/",$AW104),Currencies!$C$73:$D$955,2,FALSE))))</f>
        <v xml:space="preserve"> </v>
      </c>
      <c r="CT104" s="238"/>
      <c r="CU104" s="238"/>
      <c r="CV104" s="8" t="s">
        <v>98</v>
      </c>
      <c r="CW104" s="25" t="str">
        <f>IFERROR(IF(OR($I104="",$N104=""),"",'Units of measurement'!$A$2),"")</f>
        <v>/container</v>
      </c>
      <c r="CX104" s="11" t="str">
        <f t="shared" si="243"/>
        <v>⚠</v>
      </c>
      <c r="CY104" s="254"/>
      <c r="CZ104" s="254"/>
      <c r="DA104" s="10" t="s">
        <v>98</v>
      </c>
      <c r="DB104" s="9" t="str">
        <f t="shared" si="244"/>
        <v/>
      </c>
      <c r="DC104" s="252"/>
      <c r="DD104" s="252"/>
      <c r="DE104" s="8" t="s">
        <v>98</v>
      </c>
      <c r="DF104" s="256"/>
      <c r="DG104" s="256"/>
      <c r="DH104" s="164"/>
      <c r="DI104" s="257"/>
      <c r="DJ104" s="257"/>
      <c r="DK104" s="17"/>
      <c r="DL104" s="9" t="str">
        <f t="shared" si="245"/>
        <v/>
      </c>
      <c r="DM104" s="252"/>
      <c r="DN104" s="252"/>
      <c r="DO104" s="8" t="s">
        <v>98</v>
      </c>
      <c r="DP104" s="256"/>
      <c r="DQ104" s="256"/>
      <c r="DR104" s="164"/>
      <c r="DS104" s="257"/>
      <c r="DT104" s="257"/>
      <c r="DU104" s="17"/>
      <c r="DV104" s="201" t="str">
        <f t="shared" si="246"/>
        <v>USD</v>
      </c>
      <c r="DW104" s="239" t="s">
        <v>99</v>
      </c>
      <c r="DX104" s="11" t="str">
        <f t="shared" si="247"/>
        <v>⚠</v>
      </c>
      <c r="DY104" s="254"/>
      <c r="DZ104" s="254"/>
      <c r="EA104" s="15"/>
      <c r="EB104" s="11" t="str">
        <f t="shared" si="248"/>
        <v>⚠</v>
      </c>
      <c r="EC104" s="254"/>
      <c r="ED104" s="254"/>
      <c r="EE104" s="16"/>
      <c r="EF104" s="9" t="str">
        <f t="shared" si="249"/>
        <v>⚠</v>
      </c>
      <c r="EG104" s="252"/>
      <c r="EH104" s="252"/>
      <c r="EI104" s="33"/>
      <c r="EJ104" s="33"/>
      <c r="EK104" s="33"/>
      <c r="EL104" s="33"/>
      <c r="EM104" s="14"/>
      <c r="EN104" s="14"/>
      <c r="EO104" s="35"/>
      <c r="EP104" s="11" t="str">
        <f t="shared" si="250"/>
        <v>⚠</v>
      </c>
      <c r="EQ104" s="254"/>
      <c r="ER104" s="254"/>
      <c r="ES104" s="12" t="s">
        <v>98</v>
      </c>
      <c r="ET104" s="199" t="s">
        <v>98</v>
      </c>
      <c r="EU104" s="9" t="str">
        <f t="shared" si="251"/>
        <v>⚠</v>
      </c>
      <c r="EV104" s="259"/>
      <c r="EW104" s="259"/>
      <c r="EX104" s="166" t="s">
        <v>98</v>
      </c>
      <c r="EY104" s="9" t="str">
        <f t="shared" si="252"/>
        <v>⚠</v>
      </c>
      <c r="EZ104" s="254"/>
      <c r="FA104" s="254"/>
      <c r="FB104" s="23"/>
      <c r="FC104" s="260"/>
      <c r="FD104" s="260"/>
      <c r="FE104" s="29"/>
      <c r="FF104" s="29"/>
      <c r="FG104" s="29"/>
      <c r="FH104" s="29"/>
      <c r="FI104" s="200" t="s">
        <v>100</v>
      </c>
      <c r="FJ104" s="9" t="str">
        <f t="shared" si="253"/>
        <v>⚠</v>
      </c>
      <c r="FK104" s="259"/>
      <c r="FL104" s="259"/>
      <c r="FM104" s="12" t="s">
        <v>98</v>
      </c>
      <c r="FN104" s="26" t="s">
        <v>98</v>
      </c>
      <c r="FO104" s="28" t="s">
        <v>98</v>
      </c>
      <c r="FP104" s="339" t="s">
        <v>98</v>
      </c>
      <c r="FQ104" s="339" t="s">
        <v>98</v>
      </c>
      <c r="FR104" s="9" t="str">
        <f t="shared" si="254"/>
        <v>⚠</v>
      </c>
      <c r="FS104" s="238" t="str" cm="1">
        <f t="array" ref="FS104">IF(OR($I104="",$N104="")," ",_xlfn.IFS($DW104=""," ",$DV104=""," ",FV104=""," ",FV104=" "," ",AND($DW104&lt;&gt;"",$DW104&lt;&gt;" ",$DV104&lt;&gt;"",$DV104&lt;&gt;" ",FV104&lt;&gt;"",FV104&lt;&gt;" "),IF($DW104=$DV104,FV104,FV104/VLOOKUP(_xlfn.CONCAT($DW104,"/",$DV104),Currencies!$C$73:$D$955,2,FALSE))))</f>
        <v xml:space="preserve"> </v>
      </c>
      <c r="FT104" s="238"/>
      <c r="FU104" s="238"/>
      <c r="FV104" s="8" t="s">
        <v>98</v>
      </c>
      <c r="FW104" s="25" t="s">
        <v>2549</v>
      </c>
      <c r="FX104" s="9" t="str">
        <f t="shared" si="255"/>
        <v>⚠</v>
      </c>
      <c r="FY104" s="259"/>
      <c r="FZ104" s="259"/>
      <c r="GA104" s="12" t="s">
        <v>98</v>
      </c>
      <c r="GB104" s="26" t="s">
        <v>98</v>
      </c>
      <c r="GC104" s="28" t="s">
        <v>98</v>
      </c>
      <c r="GD104" s="339" t="s">
        <v>98</v>
      </c>
      <c r="GE104" s="339" t="s">
        <v>98</v>
      </c>
      <c r="GF104" s="9" t="str">
        <f t="shared" si="256"/>
        <v>⚠</v>
      </c>
      <c r="GG104" s="238" t="str" cm="1">
        <f t="array" ref="GG104">IF(OR($I104="",$N104="")," ",_xlfn.IFS($DW104=""," ",$DV104=""," ",GJ104=""," ",GJ104=" "," ",AND($DW104&lt;&gt;"",$DW104&lt;&gt;" ",$DV104&lt;&gt;"",$DV104&lt;&gt;" ",GJ104&lt;&gt;"",GJ104&lt;&gt;" "),IF($DW104=$DV104,GJ104,GJ104/VLOOKUP(_xlfn.CONCAT($DW104,"/",$DV104),Currencies!$C$73:$D$955,2,FALSE))))</f>
        <v xml:space="preserve"> </v>
      </c>
      <c r="GH104" s="238"/>
      <c r="GI104" s="238"/>
      <c r="GJ104" s="8" t="s">
        <v>98</v>
      </c>
      <c r="GK104" s="25" t="s">
        <v>2549</v>
      </c>
      <c r="GL104" s="11" t="str">
        <f t="shared" si="257"/>
        <v>⚠</v>
      </c>
      <c r="GM104" s="238" t="str" cm="1">
        <f t="array" ref="GM104">IF(OR($I104="",$N104="")," ",_xlfn.IFS($DW104=""," ",$DV104=""," ",GP104=""," ",GP104=" "," ",AND($DW104&lt;&gt;"",$DW104&lt;&gt;" ",$DV104&lt;&gt;"",$DV104&lt;&gt;" ",GP104&lt;&gt;"",GP104&lt;&gt;" "),IF($DW104=$DV104,GP104,GP104/VLOOKUP(_xlfn.CONCAT($DW104,"/",$DV104),Currencies!$C$73:$D$955,2,FALSE))))</f>
        <v xml:space="preserve"> </v>
      </c>
      <c r="GN104" s="238"/>
      <c r="GO104" s="238"/>
      <c r="GP104" s="8" t="s">
        <v>98</v>
      </c>
      <c r="GQ104" s="25" t="str">
        <f>IFERROR(IF(OR($I104="",$N104=""),"",'Units of measurement'!$A$2),"")</f>
        <v>/container</v>
      </c>
      <c r="GR104" s="253"/>
      <c r="GS104" s="253"/>
      <c r="GT104" s="31" t="s">
        <v>98</v>
      </c>
      <c r="GU104" s="261"/>
      <c r="GV104" s="261"/>
      <c r="GW104" s="32" t="s">
        <v>98</v>
      </c>
      <c r="GX104" s="11" t="str">
        <f t="shared" si="258"/>
        <v>⚠</v>
      </c>
      <c r="GY104" s="238" t="str" cm="1">
        <f t="array" ref="GY104">IF(OR($I104="",$N104="")," ",_xlfn.IFS($DW104=""," ",$DV104=""," ",HE104=""," ",HE104=" "," ",AND($DW104&lt;&gt;"",$DW104&lt;&gt;" ",$DV104&lt;&gt;"",$DV104&lt;&gt;" ",HE104&lt;&gt;"",HE104&lt;&gt;" "),IF($DW104=$DV104,HE104,HE104/VLOOKUP(_xlfn.CONCAT($DW104,"/",$DV104),Currencies!$C$73:$D$955,2,FALSE))))</f>
        <v xml:space="preserve"> </v>
      </c>
      <c r="GZ104" s="262"/>
      <c r="HA104" s="262"/>
      <c r="HB104" s="15"/>
      <c r="HC104" s="15"/>
      <c r="HD104" s="15"/>
      <c r="HE104" s="8" t="s">
        <v>98</v>
      </c>
      <c r="HF104" s="255"/>
      <c r="HG104" s="255"/>
      <c r="HH104" s="25" t="str">
        <f>IFERROR(IF(OR($I104="",$N104=""),"",'Units of measurement'!$A$2),"")</f>
        <v>/container</v>
      </c>
      <c r="HI104" s="253"/>
      <c r="HJ104" s="253"/>
      <c r="HK104" s="31" t="str">
        <f t="shared" si="259"/>
        <v xml:space="preserve"> </v>
      </c>
      <c r="HL104" s="261"/>
      <c r="HM104" s="261"/>
      <c r="HN104" s="32" t="str">
        <f t="shared" si="260"/>
        <v xml:space="preserve"> </v>
      </c>
      <c r="HO104" s="11" t="str">
        <f t="shared" si="261"/>
        <v>⚠</v>
      </c>
      <c r="HP104" s="238" t="str" cm="1">
        <f t="array" ref="HP104">IF(OR($I104="",$N104="")," ",_xlfn.IFS($DW104=""," ",$DV104=""," ",HV104=""," ",HV104=" "," ",AND($DW104&lt;&gt;"",$DW104&lt;&gt;" ",$DV104&lt;&gt;"",$DV104&lt;&gt;" ",HV104&lt;&gt;"",HV104&lt;&gt;" "),IF($DW104=$DV104,HV104,HV104/VLOOKUP(_xlfn.CONCAT($DW104,"/",$DV104),Currencies!$C$73:$D$955,2,FALSE))))</f>
        <v xml:space="preserve"> </v>
      </c>
      <c r="HQ104" s="262"/>
      <c r="HR104" s="262"/>
      <c r="HS104" s="15"/>
      <c r="HT104" s="15"/>
      <c r="HU104" s="15"/>
      <c r="HV104" s="8" t="s">
        <v>98</v>
      </c>
      <c r="HW104" s="255"/>
      <c r="HX104" s="255"/>
      <c r="HY104" s="25" t="str">
        <f>IFERROR(IF(OR($I104="",$N104=""),"",'Units of measurement'!$A$2),"")</f>
        <v>/container</v>
      </c>
      <c r="HZ104" s="253"/>
      <c r="IA104" s="253"/>
      <c r="IB104" s="31" t="str">
        <f t="shared" si="262"/>
        <v xml:space="preserve"> </v>
      </c>
      <c r="IC104" s="261"/>
      <c r="ID104" s="261"/>
      <c r="IE104" s="32" t="str">
        <f t="shared" si="263"/>
        <v xml:space="preserve"> </v>
      </c>
      <c r="IF104" s="9" t="str">
        <f t="shared" si="264"/>
        <v/>
      </c>
      <c r="IG104" s="252"/>
      <c r="IH104" s="252"/>
      <c r="II104" s="8" t="s">
        <v>98</v>
      </c>
      <c r="IJ104" s="256"/>
      <c r="IK104" s="256"/>
      <c r="IL104" s="164"/>
      <c r="IM104" s="257"/>
      <c r="IN104" s="257"/>
      <c r="IO104" s="17"/>
      <c r="IP104" s="9" t="str">
        <f t="shared" si="265"/>
        <v/>
      </c>
      <c r="IQ104" s="252"/>
      <c r="IR104" s="252"/>
      <c r="IS104" s="8" t="s">
        <v>98</v>
      </c>
      <c r="IT104" s="256"/>
      <c r="IU104" s="256"/>
      <c r="IV104" s="164"/>
      <c r="IW104" s="257"/>
      <c r="IX104" s="257"/>
      <c r="IY104" s="19"/>
      <c r="IZ104" s="201" t="s">
        <v>729</v>
      </c>
      <c r="JA104" s="239" t="s">
        <v>99</v>
      </c>
      <c r="JB104" s="9" t="str">
        <f t="shared" si="266"/>
        <v>⚠</v>
      </c>
      <c r="JC104" s="238" t="str" cm="1">
        <f t="array" ref="JC104">IF(OR($I104="",$N104="")," ",_xlfn.IFS($JA104=""," ",$IZ104=""," ",JF104=""," ",JF104=" "," ",AND($JA104&lt;&gt;"",$JA104&lt;&gt;" ",$IZ104&lt;&gt;"",$IZ104&lt;&gt;" ",JF104&lt;&gt;"",JF104&lt;&gt;" "),IF($JA104=$IZ104,JF104,JF104/VLOOKUP(_xlfn.CONCAT($JA104,"/",$IZ104),Currencies!$C$73:$D$955,2,FALSE))))</f>
        <v xml:space="preserve"> </v>
      </c>
      <c r="JD104" s="238"/>
      <c r="JE104" s="238"/>
      <c r="JF104" s="8" t="s">
        <v>98</v>
      </c>
      <c r="JG104" s="25" t="str">
        <f>IFERROR(IF(OR($I104="",$N104=""),"",'Units of measurement'!$A$2),"")</f>
        <v>/container</v>
      </c>
      <c r="JH104" s="9" t="s">
        <v>2517</v>
      </c>
      <c r="JI104" s="238" t="str" cm="1">
        <f t="array" ref="JI104">IF(OR($I104="",$N104="")," ",_xlfn.IFS($JA104=""," ",$IZ104=""," ",JL104=""," ",JL104=" "," ",AND($JA104&lt;&gt;"",$JA104&lt;&gt;" ",$IZ104&lt;&gt;"",$IZ104&lt;&gt;" ",JL104&lt;&gt;"",JL104&lt;&gt;" "),IF($JA104=$IZ104,JL104,JL104/VLOOKUP(_xlfn.CONCAT($JA104,"/",$IZ104),Currencies!$C$73:$D$955,2,FALSE))))</f>
        <v xml:space="preserve"> </v>
      </c>
      <c r="JJ104" s="238"/>
      <c r="JK104" s="238"/>
      <c r="JL104" s="372" t="s">
        <v>98</v>
      </c>
      <c r="JM104" s="25" t="str">
        <f>IFERROR(IF(OR($I104="",$N104=""),"",'Units of measurement'!$A$2),"")</f>
        <v>/container</v>
      </c>
      <c r="JN104" s="9" t="s">
        <v>2517</v>
      </c>
      <c r="JO104" s="238" t="str" cm="1">
        <f t="array" ref="JO104">IF(OR($I104="",$N104="")," ",_xlfn.IFS($JA104=""," ",$IZ104=""," ",JR104=""," ",JR104=" "," ",AND($JA104&lt;&gt;"",$JA104&lt;&gt;" ",$IZ104&lt;&gt;"",$IZ104&lt;&gt;" ",JR104&lt;&gt;"",JR104&lt;&gt;" "),IF($JA104=$IZ104,JR104,JR104/VLOOKUP(_xlfn.CONCAT($JA104,"/",$IZ104),Currencies!$C$73:$D$955,2,FALSE))))</f>
        <v xml:space="preserve"> </v>
      </c>
      <c r="JP104" s="238"/>
      <c r="JQ104" s="238"/>
      <c r="JR104" s="372" t="s">
        <v>98</v>
      </c>
      <c r="JS104" s="25" t="str">
        <f>IFERROR(IF(OR($I104="",$N104=""),"",'Units of measurement'!$A$2),"")</f>
        <v>/container</v>
      </c>
      <c r="JT104" s="9" t="s">
        <v>2517</v>
      </c>
      <c r="JU104" s="238" t="str" cm="1">
        <f t="array" ref="JU104">IF(OR($I104="",$N104="")," ",_xlfn.IFS($JA104=""," ",$IZ104=""," ",JX104=""," ",JX104=" "," ",AND($JA104&lt;&gt;"",$JA104&lt;&gt;" ",$IZ104&lt;&gt;"",$IZ104&lt;&gt;" ",JX104&lt;&gt;"",JX104&lt;&gt;" "),IF($JA104=$IZ104,JX104,JX104/VLOOKUP(_xlfn.CONCAT($JA104,"/",$IZ104),Currencies!$C$73:$D$955,2,FALSE))))</f>
        <v xml:space="preserve"> </v>
      </c>
      <c r="JV104" s="238"/>
      <c r="JW104" s="238"/>
      <c r="JX104" s="372" t="s">
        <v>98</v>
      </c>
      <c r="JY104" s="25" t="str">
        <f>IFERROR(IF(OR($I104="",$N104=""),"",'Units of measurement'!$A$2),"")</f>
        <v>/container</v>
      </c>
      <c r="JZ104" s="9" t="s">
        <v>2517</v>
      </c>
      <c r="KA104" s="238" t="str" cm="1">
        <f t="array" ref="KA104">IF(OR($I104="",$N104="")," ",_xlfn.IFS($JA104=""," ",$IZ104=""," ",KD104=""," ",KD104=" "," ",AND($JA104&lt;&gt;"",$JA104&lt;&gt;" ",$IZ104&lt;&gt;"",$IZ104&lt;&gt;" ",KD104&lt;&gt;"",KD104&lt;&gt;" "),IF($JA104=$IZ104,KD104,KD104/VLOOKUP(_xlfn.CONCAT($JA104,"/",$IZ104),Currencies!$C$73:$D$955,2,FALSE))))</f>
        <v xml:space="preserve"> </v>
      </c>
      <c r="KB104" s="238"/>
      <c r="KC104" s="238"/>
      <c r="KD104" s="372" t="s">
        <v>98</v>
      </c>
      <c r="KE104" s="25" t="str">
        <f>IFERROR(IF(OR($I104="",$N104=""),"",'Units of measurement'!$A$2),"")</f>
        <v>/container</v>
      </c>
      <c r="KF104" s="11" t="s">
        <v>2517</v>
      </c>
      <c r="KG104" s="254"/>
      <c r="KH104" s="254"/>
      <c r="KI104" s="378" t="s">
        <v>98</v>
      </c>
      <c r="KJ104" s="9" t="str">
        <f t="shared" si="267"/>
        <v/>
      </c>
      <c r="KK104" s="252"/>
      <c r="KL104" s="252"/>
      <c r="KM104" s="8" t="s">
        <v>98</v>
      </c>
      <c r="KN104" s="256"/>
      <c r="KO104" s="256"/>
      <c r="KP104" s="164"/>
      <c r="KQ104" s="257"/>
      <c r="KR104" s="257"/>
      <c r="KS104" s="17"/>
      <c r="KT104" s="9" t="str">
        <f t="shared" si="268"/>
        <v/>
      </c>
      <c r="KU104" s="252"/>
      <c r="KV104" s="252"/>
      <c r="KW104" s="8" t="s">
        <v>98</v>
      </c>
      <c r="KX104" s="256"/>
      <c r="KY104" s="256"/>
      <c r="KZ104" s="164"/>
      <c r="LA104" s="257"/>
      <c r="LB104" s="257"/>
      <c r="LC104" s="19"/>
      <c r="LD104" s="201" t="s">
        <v>729</v>
      </c>
      <c r="LE104" s="239" t="s">
        <v>99</v>
      </c>
      <c r="LF104" s="9" t="s">
        <v>2517</v>
      </c>
      <c r="LG104" s="238" t="str" cm="1">
        <f t="array" ref="LG104">IF(OR($I104="",$N104="")," ",_xlfn.IFS($AH104=""," ",$AG104=""," ",LL104=""," ",LL104=" "," ",AND($AH104&lt;&gt;"",$AH104&lt;&gt;" ",$AG104&lt;&gt;"",$AG104&lt;&gt;" ",LL104&lt;&gt;"",LL104&lt;&gt;" "),IF($AH104=$AG104,SUM(LL104,IF(OR(LK104="",LK104=" ",LJ104="Included"),0,LK104)),SUM(LL104,IF(OR(LK104="",LK104=" ",LJ104="Included"),0,LK104))/VLOOKUP(_xlfn.CONCAT($AH104,"/",$AG104),Currencies!$C$73:$D$955,2,FALSE))))</f>
        <v xml:space="preserve"> </v>
      </c>
      <c r="LH104" s="238"/>
      <c r="LI104" s="262"/>
      <c r="LJ104" s="379"/>
      <c r="LK104" s="333" t="s">
        <v>98</v>
      </c>
      <c r="LL104" s="380" t="s">
        <v>98</v>
      </c>
      <c r="LM104" s="25" t="str">
        <f>IFERROR(IF(OR($I104="",$N104=""),"",'Units of measurement'!$A$2),"")</f>
        <v>/container</v>
      </c>
      <c r="LN104" s="253"/>
      <c r="LO104" s="253"/>
      <c r="LP104" s="376"/>
      <c r="LQ104" s="170"/>
      <c r="LR104" s="170"/>
      <c r="LS104" s="381" t="s">
        <v>98</v>
      </c>
    </row>
    <row r="105" spans="1:331" ht="15" hidden="1" customHeight="1" x14ac:dyDescent="0.2">
      <c r="A105" s="46">
        <v>709</v>
      </c>
      <c r="B105" s="250">
        <f>ROW()</f>
        <v>105</v>
      </c>
      <c r="C105" s="41" t="s">
        <v>2547</v>
      </c>
      <c r="D105" s="47" t="s">
        <v>2524</v>
      </c>
      <c r="E105" s="41" t="s">
        <v>2537</v>
      </c>
      <c r="F105" s="55" t="s">
        <v>2284</v>
      </c>
      <c r="G105" s="42" t="s">
        <v>2508</v>
      </c>
      <c r="H105" s="43" t="s">
        <v>2514</v>
      </c>
      <c r="I105" s="353" t="s">
        <v>1261</v>
      </c>
      <c r="J105" s="357"/>
      <c r="K105" s="47" t="s">
        <v>2306</v>
      </c>
      <c r="L105" s="48" t="s">
        <v>2334</v>
      </c>
      <c r="M105" s="49" t="s">
        <v>2515</v>
      </c>
      <c r="N105" s="356" t="s">
        <v>110</v>
      </c>
      <c r="O105" s="50" t="s">
        <v>2492</v>
      </c>
      <c r="P105" s="47" t="s">
        <v>2396</v>
      </c>
      <c r="Q105" s="48" t="s">
        <v>2318</v>
      </c>
      <c r="R105" s="51" t="s">
        <v>2206</v>
      </c>
      <c r="S105" s="52">
        <v>26</v>
      </c>
      <c r="T105" s="53">
        <f>IFERROR(IF(OR(R105="",S105=""),"",('FCL (No min.)'!S105*VLOOKUP('FCL (No min.)'!R105,containertype_table[#All],2,FALSE))),"")</f>
        <v>52</v>
      </c>
      <c r="U105" s="56">
        <v>22000</v>
      </c>
      <c r="V105" s="55" t="s">
        <v>2497</v>
      </c>
      <c r="W105" s="248" t="s">
        <v>104</v>
      </c>
      <c r="X105" s="337" t="s">
        <v>104</v>
      </c>
      <c r="Y105" s="248"/>
      <c r="Z105" s="248"/>
      <c r="AA105" s="248"/>
      <c r="AB105" s="248"/>
      <c r="AC105" s="248"/>
      <c r="AD105" s="248"/>
      <c r="AE105" s="248"/>
      <c r="AF105" s="248"/>
      <c r="AG105" s="201" t="s">
        <v>109</v>
      </c>
      <c r="AH105" s="239" t="s">
        <v>99</v>
      </c>
      <c r="AI105" s="9" t="str">
        <f t="shared" si="234"/>
        <v>⚠</v>
      </c>
      <c r="AJ105" s="238" t="str" cm="1">
        <f t="array" ref="AJ105">IF(OR($I105="",$N105="")," ",_xlfn.IFS($AH105=""," ",$AG105=""," ",AO105=""," ",AO105=" "," ",AND($AH105&lt;&gt;"",$AH105&lt;&gt;" ",$AG105&lt;&gt;"",$AG105&lt;&gt;" ",AO105&lt;&gt;"",AO105&lt;&gt;" "),IF($AH105=$AG105,SUM(AO105,IF(OR(AN105="",AN105=" ",AM105="Included"),0,AN105)),VLOOKUP(_xlfn.CONCAT($AG105,"/",$AH105),Currencies!$C$73:$D$955,2,FALSE)*SUM(AO105,IF(OR(AN105="",AN105=" ",AM105="Included"),0,AN105)))))</f>
        <v xml:space="preserve"> </v>
      </c>
      <c r="AK105" s="238"/>
      <c r="AL105" s="262"/>
      <c r="AM105" s="331"/>
      <c r="AN105" s="333" t="s">
        <v>98</v>
      </c>
      <c r="AO105" s="332" t="s">
        <v>98</v>
      </c>
      <c r="AP105" s="25" t="str">
        <f>IFERROR(IF(OR($I105="",$N105=""),"",'Units of measurement'!$A$2),"")</f>
        <v>/container</v>
      </c>
      <c r="AQ105" s="253"/>
      <c r="AR105" s="253"/>
      <c r="AS105" s="17"/>
      <c r="AT105" s="170"/>
      <c r="AU105" s="170"/>
      <c r="AV105" s="170" t="s">
        <v>98</v>
      </c>
      <c r="AW105" s="201" t="s">
        <v>109</v>
      </c>
      <c r="AX105" s="239" t="s">
        <v>99</v>
      </c>
      <c r="AY105" s="9" t="str">
        <f t="shared" si="235"/>
        <v>⚠</v>
      </c>
      <c r="AZ105" s="238" t="str" cm="1">
        <f t="array" ref="AZ105">IF(OR($I105="",$N105="")," ",_xlfn.IFS($AX105=""," ",$AW105=""," ",BC105=""," ",BC105=" "," ",AND($AX105&lt;&gt;"",$AX105&lt;&gt;" ",$AW105&lt;&gt;"",$AW105&lt;&gt;" ",BC105&lt;&gt;"",BC105&lt;&gt;" "),IF($AX105=$AW105,BC105,BC105/VLOOKUP(_xlfn.CONCAT($AX105,"/",$AW105),Currencies!$C$73:$D$955,2,FALSE))))</f>
        <v xml:space="preserve"> </v>
      </c>
      <c r="BA105" s="238"/>
      <c r="BB105" s="238"/>
      <c r="BC105" s="8" t="s">
        <v>98</v>
      </c>
      <c r="BD105" s="25" t="str">
        <f>IFERROR(IF(OR($I105="",$N105=""),"",'Units of measurement'!$A$2),"")</f>
        <v>/container</v>
      </c>
      <c r="BE105" s="9" t="str">
        <f t="shared" si="236"/>
        <v>⚠</v>
      </c>
      <c r="BF105" s="238" t="str" cm="1">
        <f t="array" ref="BF105">IF(OR($I105="",$N105="")," ",_xlfn.IFS($AX105=""," ",$AW105=""," ",BI105=""," ",BI105=" "," ",AND($AX105&lt;&gt;"",$AX105&lt;&gt;" ",$AW105&lt;&gt;"",$AW105&lt;&gt;" ",BI105&lt;&gt;"",BI105&lt;&gt;" "),IF($AX105=$AW105,BI105,BI105/VLOOKUP(_xlfn.CONCAT($AX105,"/",$AW105),Currencies!$C$73:$D$955,2,FALSE))))</f>
        <v xml:space="preserve"> </v>
      </c>
      <c r="BG105" s="238"/>
      <c r="BH105" s="238"/>
      <c r="BI105" s="8" t="s">
        <v>98</v>
      </c>
      <c r="BJ105" s="25" t="str">
        <f>IFERROR(IF(OR($I105="",$N105=""),"",'Units of measurement'!$A$2),"")</f>
        <v>/container</v>
      </c>
      <c r="BK105" s="9" t="str">
        <f t="shared" si="237"/>
        <v>⚠</v>
      </c>
      <c r="BL105" s="238" t="str" cm="1">
        <f t="array" ref="BL105">IF(OR($I105="",$N105="")," ",_xlfn.IFS($AX105=""," ",$AW105=""," ",BO105=""," ",BO105=" "," ",AND($AX105&lt;&gt;"",$AX105&lt;&gt;" ",$AW105&lt;&gt;"",$AW105&lt;&gt;" ",BO105&lt;&gt;"",BO105&lt;&gt;" "),IF($AX105=$AW105,BO105,BO105/VLOOKUP(_xlfn.CONCAT($AX105,"/",$AW105),Currencies!$C$73:$D$955,2,FALSE))))</f>
        <v xml:space="preserve"> </v>
      </c>
      <c r="BM105" s="238"/>
      <c r="BN105" s="238"/>
      <c r="BO105" s="8" t="s">
        <v>98</v>
      </c>
      <c r="BP105" s="25" t="str">
        <f>IFERROR(IF(OR($I105="",$N105=""),"",'Units of measurement'!$A$2),"")</f>
        <v>/container</v>
      </c>
      <c r="BQ105" s="9" t="str">
        <f t="shared" si="238"/>
        <v>⚠</v>
      </c>
      <c r="BR105" s="238" t="str" cm="1">
        <f t="array" ref="BR105">IF(OR($I105="",$N105="")," ",_xlfn.IFS($AX105=""," ",$AW105=""," ",BU105=""," ",BU105=" "," ",AND($AX105&lt;&gt;"",$AX105&lt;&gt;" ",$AW105&lt;&gt;"",$AW105&lt;&gt;" ",BU105&lt;&gt;"",BU105&lt;&gt;" "),IF($AX105=$AW105,BU105,BU105/VLOOKUP(_xlfn.CONCAT($AX105,"/",$AW105),Currencies!$C$73:$D$955,2,FALSE))))</f>
        <v xml:space="preserve"> </v>
      </c>
      <c r="BS105" s="238"/>
      <c r="BT105" s="238"/>
      <c r="BU105" s="8" t="s">
        <v>98</v>
      </c>
      <c r="BV105" s="25" t="str">
        <f>IFERROR(IF(OR($I105="",$N105=""),"",'Units of measurement'!$A$2),"")</f>
        <v>/container</v>
      </c>
      <c r="BW105" s="9" t="str">
        <f t="shared" si="239"/>
        <v>⚠</v>
      </c>
      <c r="BX105" s="238" t="str" cm="1">
        <f t="array" ref="BX105">IF(OR($I105="",$N105="")," ",_xlfn.IFS($AX105=""," ",$AW105=""," ",CA105=""," ",CA105=" "," ",AND($AX105&lt;&gt;"",$AX105&lt;&gt;" ",$AW105&lt;&gt;"",$AW105&lt;&gt;" ",CA105&lt;&gt;"",CA105&lt;&gt;" "),IF($AX105=$AW105,CA105,CA105/VLOOKUP(_xlfn.CONCAT($AX105,"/",$AW105),Currencies!$C$73:$D$955,2,FALSE))))</f>
        <v xml:space="preserve"> </v>
      </c>
      <c r="BY105" s="238"/>
      <c r="BZ105" s="238"/>
      <c r="CA105" s="8" t="s">
        <v>98</v>
      </c>
      <c r="CB105" s="25" t="str">
        <f>IFERROR(IF(OR($I105="",$N105=""),"",'Units of measurement'!$A$2),"")</f>
        <v>/container</v>
      </c>
      <c r="CC105" s="9" t="str">
        <f t="shared" si="240"/>
        <v>⚠</v>
      </c>
      <c r="CD105" s="238" t="str" cm="1">
        <f t="array" ref="CD105">IF(OR($I105="",$N105="")," ",_xlfn.IFS($AX105=""," ",$AW105=""," ",CG105=""," ",CG105=" "," ",AND($AX105&lt;&gt;"",$AX105&lt;&gt;" ",$AW105&lt;&gt;"",$AW105&lt;&gt;" ",CG105&lt;&gt;"",CG105&lt;&gt;" "),IF($AX105=$AW105,CG105,CG105/VLOOKUP(_xlfn.CONCAT($AX105,"/",$AW105),Currencies!$C$73:$D$955,2,FALSE))))</f>
        <v xml:space="preserve"> </v>
      </c>
      <c r="CE105" s="238"/>
      <c r="CF105" s="238"/>
      <c r="CG105" s="8" t="s">
        <v>98</v>
      </c>
      <c r="CH105" s="25" t="str">
        <f>IFERROR(IF(OR($I105="",$N105=""),"",'Units of measurement'!$A$2),"")</f>
        <v>/container</v>
      </c>
      <c r="CI105" s="9" t="str">
        <f t="shared" si="241"/>
        <v>⚠</v>
      </c>
      <c r="CJ105" s="238" t="str" cm="1">
        <f t="array" ref="CJ105">IF(OR($I105="",$N105="")," ",_xlfn.IFS($AX105=""," ",$AW105=""," ",CM105=""," ",CM105=" "," ",AND($AX105&lt;&gt;"",$AX105&lt;&gt;" ",$AW105&lt;&gt;"",$AW105&lt;&gt;" ",CM105&lt;&gt;"",CM105&lt;&gt;" "),IF($AX105=$AW105,CM105,CM105/VLOOKUP(_xlfn.CONCAT($AX105,"/",$AW105),Currencies!$C$73:$D$955,2,FALSE))))</f>
        <v xml:space="preserve"> </v>
      </c>
      <c r="CK105" s="238"/>
      <c r="CL105" s="238"/>
      <c r="CM105" s="8" t="s">
        <v>98</v>
      </c>
      <c r="CN105" s="25" t="str">
        <f>IFERROR(IF(OR($I105="",$N105=""),"",'Units of measurement'!$A$2),"")</f>
        <v>/container</v>
      </c>
      <c r="CO105" s="253"/>
      <c r="CP105" s="253"/>
      <c r="CQ105" s="194"/>
      <c r="CR105" s="9" t="str">
        <f t="shared" si="242"/>
        <v>⚠</v>
      </c>
      <c r="CS105" s="238" t="str" cm="1">
        <f t="array" ref="CS105">IF(OR($I105="",$N105="")," ",_xlfn.IFS($AX105=""," ",$AW105=""," ",CV105=""," ",CV105=" "," ",AND($AX105&lt;&gt;"",$AX105&lt;&gt;" ",$AW105&lt;&gt;"",$AW105&lt;&gt;" ",CV105&lt;&gt;"",CV105&lt;&gt;" "),IF($AX105=$AW105,CV105,CV105/VLOOKUP(_xlfn.CONCAT($AX105,"/",$AW105),Currencies!$C$73:$D$955,2,FALSE))))</f>
        <v xml:space="preserve"> </v>
      </c>
      <c r="CT105" s="238"/>
      <c r="CU105" s="238"/>
      <c r="CV105" s="8" t="s">
        <v>98</v>
      </c>
      <c r="CW105" s="25" t="str">
        <f>IFERROR(IF(OR($I105="",$N105=""),"",'Units of measurement'!$A$2),"")</f>
        <v>/container</v>
      </c>
      <c r="CX105" s="11" t="str">
        <f t="shared" si="243"/>
        <v>⚠</v>
      </c>
      <c r="CY105" s="254"/>
      <c r="CZ105" s="254"/>
      <c r="DA105" s="10" t="s">
        <v>98</v>
      </c>
      <c r="DB105" s="9" t="str">
        <f t="shared" si="244"/>
        <v/>
      </c>
      <c r="DC105" s="252"/>
      <c r="DD105" s="252"/>
      <c r="DE105" s="8" t="s">
        <v>98</v>
      </c>
      <c r="DF105" s="256"/>
      <c r="DG105" s="256"/>
      <c r="DH105" s="164"/>
      <c r="DI105" s="257"/>
      <c r="DJ105" s="257"/>
      <c r="DK105" s="17"/>
      <c r="DL105" s="9" t="str">
        <f t="shared" si="245"/>
        <v/>
      </c>
      <c r="DM105" s="252"/>
      <c r="DN105" s="252"/>
      <c r="DO105" s="8" t="s">
        <v>98</v>
      </c>
      <c r="DP105" s="256"/>
      <c r="DQ105" s="256"/>
      <c r="DR105" s="164"/>
      <c r="DS105" s="257"/>
      <c r="DT105" s="257"/>
      <c r="DU105" s="17"/>
      <c r="DV105" s="201" t="str">
        <f t="shared" si="246"/>
        <v>USD</v>
      </c>
      <c r="DW105" s="239" t="s">
        <v>99</v>
      </c>
      <c r="DX105" s="11" t="str">
        <f t="shared" si="247"/>
        <v>⚠</v>
      </c>
      <c r="DY105" s="254"/>
      <c r="DZ105" s="254"/>
      <c r="EA105" s="15"/>
      <c r="EB105" s="11" t="str">
        <f t="shared" si="248"/>
        <v>⚠</v>
      </c>
      <c r="EC105" s="254"/>
      <c r="ED105" s="254"/>
      <c r="EE105" s="16"/>
      <c r="EF105" s="9" t="str">
        <f t="shared" si="249"/>
        <v>⚠</v>
      </c>
      <c r="EG105" s="252"/>
      <c r="EH105" s="252"/>
      <c r="EI105" s="33"/>
      <c r="EJ105" s="33"/>
      <c r="EK105" s="33"/>
      <c r="EL105" s="33"/>
      <c r="EM105" s="14"/>
      <c r="EN105" s="14"/>
      <c r="EO105" s="35"/>
      <c r="EP105" s="11" t="str">
        <f t="shared" si="250"/>
        <v>⚠</v>
      </c>
      <c r="EQ105" s="254"/>
      <c r="ER105" s="254"/>
      <c r="ES105" s="12" t="s">
        <v>98</v>
      </c>
      <c r="ET105" s="199">
        <v>28</v>
      </c>
      <c r="EU105" s="9" t="str">
        <f t="shared" si="251"/>
        <v>⚠</v>
      </c>
      <c r="EV105" s="259"/>
      <c r="EW105" s="259"/>
      <c r="EX105" s="166" t="s">
        <v>98</v>
      </c>
      <c r="EY105" s="9" t="str">
        <f t="shared" si="252"/>
        <v>⚠</v>
      </c>
      <c r="EZ105" s="254"/>
      <c r="FA105" s="254"/>
      <c r="FB105" s="23"/>
      <c r="FC105" s="260"/>
      <c r="FD105" s="260"/>
      <c r="FE105" s="29"/>
      <c r="FF105" s="29"/>
      <c r="FG105" s="29"/>
      <c r="FH105" s="29"/>
      <c r="FI105" s="200" t="s">
        <v>100</v>
      </c>
      <c r="FJ105" s="9" t="str">
        <f t="shared" si="253"/>
        <v>⚠</v>
      </c>
      <c r="FK105" s="259"/>
      <c r="FL105" s="259"/>
      <c r="FM105" s="12" t="s">
        <v>98</v>
      </c>
      <c r="FN105" s="26" t="s">
        <v>98</v>
      </c>
      <c r="FO105" s="28" t="s">
        <v>98</v>
      </c>
      <c r="FP105" s="339" t="s">
        <v>98</v>
      </c>
      <c r="FQ105" s="339" t="s">
        <v>98</v>
      </c>
      <c r="FR105" s="9" t="str">
        <f t="shared" si="254"/>
        <v>⚠</v>
      </c>
      <c r="FS105" s="238" t="str" cm="1">
        <f t="array" ref="FS105">IF(OR($I105="",$N105="")," ",_xlfn.IFS($DW105=""," ",$DV105=""," ",FV105=""," ",FV105=" "," ",AND($DW105&lt;&gt;"",$DW105&lt;&gt;" ",$DV105&lt;&gt;"",$DV105&lt;&gt;" ",FV105&lt;&gt;"",FV105&lt;&gt;" "),IF($DW105=$DV105,FV105,FV105/VLOOKUP(_xlfn.CONCAT($DW105,"/",$DV105),Currencies!$C$73:$D$955,2,FALSE))))</f>
        <v xml:space="preserve"> </v>
      </c>
      <c r="FT105" s="238"/>
      <c r="FU105" s="238"/>
      <c r="FV105" s="8" t="s">
        <v>98</v>
      </c>
      <c r="FW105" s="25" t="s">
        <v>2549</v>
      </c>
      <c r="FX105" s="9" t="str">
        <f t="shared" si="255"/>
        <v>⚠</v>
      </c>
      <c r="FY105" s="259"/>
      <c r="FZ105" s="259"/>
      <c r="GA105" s="12" t="s">
        <v>98</v>
      </c>
      <c r="GB105" s="26" t="s">
        <v>98</v>
      </c>
      <c r="GC105" s="28" t="s">
        <v>98</v>
      </c>
      <c r="GD105" s="339">
        <v>11</v>
      </c>
      <c r="GE105" s="339">
        <v>3</v>
      </c>
      <c r="GF105" s="9" t="str">
        <f t="shared" si="256"/>
        <v>⚠</v>
      </c>
      <c r="GG105" s="238" t="str" cm="1">
        <f t="array" ref="GG105">IF(OR($I105="",$N105="")," ",_xlfn.IFS($DW105=""," ",$DV105=""," ",GJ105=""," ",GJ105=" "," ",AND($DW105&lt;&gt;"",$DW105&lt;&gt;" ",$DV105&lt;&gt;"",$DV105&lt;&gt;" ",GJ105&lt;&gt;"",GJ105&lt;&gt;" "),IF($DW105=$DV105,GJ105,GJ105/VLOOKUP(_xlfn.CONCAT($DW105,"/",$DV105),Currencies!$C$73:$D$955,2,FALSE))))</f>
        <v xml:space="preserve"> </v>
      </c>
      <c r="GH105" s="238"/>
      <c r="GI105" s="238"/>
      <c r="GJ105" s="8" t="s">
        <v>98</v>
      </c>
      <c r="GK105" s="25" t="s">
        <v>2549</v>
      </c>
      <c r="GL105" s="11" t="str">
        <f t="shared" si="257"/>
        <v>⚠</v>
      </c>
      <c r="GM105" s="238" t="str" cm="1">
        <f t="array" ref="GM105">IF(OR($I105="",$N105="")," ",_xlfn.IFS($DW105=""," ",$DV105=""," ",GP105=""," ",GP105=" "," ",AND($DW105&lt;&gt;"",$DW105&lt;&gt;" ",$DV105&lt;&gt;"",$DV105&lt;&gt;" ",GP105&lt;&gt;"",GP105&lt;&gt;" "),IF($DW105=$DV105,GP105,GP105/VLOOKUP(_xlfn.CONCAT($DW105,"/",$DV105),Currencies!$C$73:$D$955,2,FALSE))))</f>
        <v xml:space="preserve"> </v>
      </c>
      <c r="GN105" s="238"/>
      <c r="GO105" s="238"/>
      <c r="GP105" s="8" t="s">
        <v>98</v>
      </c>
      <c r="GQ105" s="25" t="str">
        <f>IFERROR(IF(OR($I105="",$N105=""),"",'Units of measurement'!$A$2),"")</f>
        <v>/container</v>
      </c>
      <c r="GR105" s="253"/>
      <c r="GS105" s="253"/>
      <c r="GT105" s="31" t="s">
        <v>98</v>
      </c>
      <c r="GU105" s="261"/>
      <c r="GV105" s="261"/>
      <c r="GW105" s="32" t="s">
        <v>98</v>
      </c>
      <c r="GX105" s="11" t="str">
        <f t="shared" si="258"/>
        <v>⚠</v>
      </c>
      <c r="GY105" s="238" t="str" cm="1">
        <f t="array" ref="GY105">IF(OR($I105="",$N105="")," ",_xlfn.IFS($DW105=""," ",$DV105=""," ",HE105=""," ",HE105=" "," ",AND($DW105&lt;&gt;"",$DW105&lt;&gt;" ",$DV105&lt;&gt;"",$DV105&lt;&gt;" ",HE105&lt;&gt;"",HE105&lt;&gt;" "),IF($DW105=$DV105,HE105,HE105/VLOOKUP(_xlfn.CONCAT($DW105,"/",$DV105),Currencies!$C$73:$D$955,2,FALSE))))</f>
        <v xml:space="preserve"> </v>
      </c>
      <c r="GZ105" s="262"/>
      <c r="HA105" s="262"/>
      <c r="HB105" s="15"/>
      <c r="HC105" s="15"/>
      <c r="HD105" s="15"/>
      <c r="HE105" s="8" t="s">
        <v>98</v>
      </c>
      <c r="HF105" s="255"/>
      <c r="HG105" s="255"/>
      <c r="HH105" s="25" t="str">
        <f>IFERROR(IF(OR($I105="",$N105=""),"",'Units of measurement'!$A$2),"")</f>
        <v>/container</v>
      </c>
      <c r="HI105" s="253"/>
      <c r="HJ105" s="253"/>
      <c r="HK105" s="31" t="str">
        <f t="shared" si="259"/>
        <v xml:space="preserve"> </v>
      </c>
      <c r="HL105" s="261"/>
      <c r="HM105" s="261"/>
      <c r="HN105" s="32" t="str">
        <f t="shared" si="260"/>
        <v xml:space="preserve"> </v>
      </c>
      <c r="HO105" s="11" t="str">
        <f t="shared" si="261"/>
        <v>⚠</v>
      </c>
      <c r="HP105" s="238" t="str" cm="1">
        <f t="array" ref="HP105">IF(OR($I105="",$N105="")," ",_xlfn.IFS($DW105=""," ",$DV105=""," ",HV105=""," ",HV105=" "," ",AND($DW105&lt;&gt;"",$DW105&lt;&gt;" ",$DV105&lt;&gt;"",$DV105&lt;&gt;" ",HV105&lt;&gt;"",HV105&lt;&gt;" "),IF($DW105=$DV105,HV105,HV105/VLOOKUP(_xlfn.CONCAT($DW105,"/",$DV105),Currencies!$C$73:$D$955,2,FALSE))))</f>
        <v xml:space="preserve"> </v>
      </c>
      <c r="HQ105" s="262"/>
      <c r="HR105" s="262"/>
      <c r="HS105" s="15"/>
      <c r="HT105" s="15"/>
      <c r="HU105" s="15"/>
      <c r="HV105" s="8" t="s">
        <v>98</v>
      </c>
      <c r="HW105" s="255"/>
      <c r="HX105" s="255"/>
      <c r="HY105" s="25" t="str">
        <f>IFERROR(IF(OR($I105="",$N105=""),"",'Units of measurement'!$A$2),"")</f>
        <v>/container</v>
      </c>
      <c r="HZ105" s="253"/>
      <c r="IA105" s="253"/>
      <c r="IB105" s="31" t="str">
        <f t="shared" si="262"/>
        <v xml:space="preserve"> </v>
      </c>
      <c r="IC105" s="261"/>
      <c r="ID105" s="261"/>
      <c r="IE105" s="32" t="str">
        <f t="shared" si="263"/>
        <v xml:space="preserve"> </v>
      </c>
      <c r="IF105" s="9" t="str">
        <f t="shared" si="264"/>
        <v/>
      </c>
      <c r="IG105" s="252"/>
      <c r="IH105" s="252"/>
      <c r="II105" s="8" t="s">
        <v>98</v>
      </c>
      <c r="IJ105" s="256"/>
      <c r="IK105" s="256"/>
      <c r="IL105" s="164"/>
      <c r="IM105" s="257"/>
      <c r="IN105" s="257"/>
      <c r="IO105" s="17"/>
      <c r="IP105" s="9" t="str">
        <f t="shared" si="265"/>
        <v/>
      </c>
      <c r="IQ105" s="252"/>
      <c r="IR105" s="252"/>
      <c r="IS105" s="8" t="s">
        <v>98</v>
      </c>
      <c r="IT105" s="256"/>
      <c r="IU105" s="256"/>
      <c r="IV105" s="164"/>
      <c r="IW105" s="257"/>
      <c r="IX105" s="257"/>
      <c r="IY105" s="19"/>
      <c r="IZ105" s="201" t="s">
        <v>729</v>
      </c>
      <c r="JA105" s="239" t="s">
        <v>99</v>
      </c>
      <c r="JB105" s="9" t="str">
        <f t="shared" si="266"/>
        <v>⚠</v>
      </c>
      <c r="JC105" s="238" t="str" cm="1">
        <f t="array" ref="JC105">IF(OR($I105="",$N105="")," ",_xlfn.IFS($JA105=""," ",$IZ105=""," ",JF105=""," ",JF105=" "," ",AND($JA105&lt;&gt;"",$JA105&lt;&gt;" ",$IZ105&lt;&gt;"",$IZ105&lt;&gt;" ",JF105&lt;&gt;"",JF105&lt;&gt;" "),IF($JA105=$IZ105,JF105,JF105/VLOOKUP(_xlfn.CONCAT($JA105,"/",$IZ105),Currencies!$C$73:$D$955,2,FALSE))))</f>
        <v xml:space="preserve"> </v>
      </c>
      <c r="JD105" s="238"/>
      <c r="JE105" s="238"/>
      <c r="JF105" s="8" t="s">
        <v>98</v>
      </c>
      <c r="JG105" s="25" t="str">
        <f>IFERROR(IF(OR($I105="",$N105=""),"",'Units of measurement'!$A$2),"")</f>
        <v>/container</v>
      </c>
      <c r="JH105" s="9" t="s">
        <v>2517</v>
      </c>
      <c r="JI105" s="238" t="str" cm="1">
        <f t="array" ref="JI105">IF(OR($I105="",$N105="")," ",_xlfn.IFS($JA105=""," ",$IZ105=""," ",JL105=""," ",JL105=" "," ",AND($JA105&lt;&gt;"",$JA105&lt;&gt;" ",$IZ105&lt;&gt;"",$IZ105&lt;&gt;" ",JL105&lt;&gt;"",JL105&lt;&gt;" "),IF($JA105=$IZ105,JL105,JL105/VLOOKUP(_xlfn.CONCAT($JA105,"/",$IZ105),Currencies!$C$73:$D$955,2,FALSE))))</f>
        <v xml:space="preserve"> </v>
      </c>
      <c r="JJ105" s="238"/>
      <c r="JK105" s="238"/>
      <c r="JL105" s="372" t="s">
        <v>98</v>
      </c>
      <c r="JM105" s="25" t="str">
        <f>IFERROR(IF(OR($I105="",$N105=""),"",'Units of measurement'!$A$2),"")</f>
        <v>/container</v>
      </c>
      <c r="JN105" s="9" t="s">
        <v>2517</v>
      </c>
      <c r="JO105" s="238" t="str" cm="1">
        <f t="array" ref="JO105">IF(OR($I105="",$N105="")," ",_xlfn.IFS($JA105=""," ",$IZ105=""," ",JR105=""," ",JR105=" "," ",AND($JA105&lt;&gt;"",$JA105&lt;&gt;" ",$IZ105&lt;&gt;"",$IZ105&lt;&gt;" ",JR105&lt;&gt;"",JR105&lt;&gt;" "),IF($JA105=$IZ105,JR105,JR105/VLOOKUP(_xlfn.CONCAT($JA105,"/",$IZ105),Currencies!$C$73:$D$955,2,FALSE))))</f>
        <v xml:space="preserve"> </v>
      </c>
      <c r="JP105" s="238"/>
      <c r="JQ105" s="238"/>
      <c r="JR105" s="372" t="s">
        <v>98</v>
      </c>
      <c r="JS105" s="25" t="str">
        <f>IFERROR(IF(OR($I105="",$N105=""),"",'Units of measurement'!$A$2),"")</f>
        <v>/container</v>
      </c>
      <c r="JT105" s="9" t="s">
        <v>2517</v>
      </c>
      <c r="JU105" s="238" t="str" cm="1">
        <f t="array" ref="JU105">IF(OR($I105="",$N105="")," ",_xlfn.IFS($JA105=""," ",$IZ105=""," ",JX105=""," ",JX105=" "," ",AND($JA105&lt;&gt;"",$JA105&lt;&gt;" ",$IZ105&lt;&gt;"",$IZ105&lt;&gt;" ",JX105&lt;&gt;"",JX105&lt;&gt;" "),IF($JA105=$IZ105,JX105,JX105/VLOOKUP(_xlfn.CONCAT($JA105,"/",$IZ105),Currencies!$C$73:$D$955,2,FALSE))))</f>
        <v xml:space="preserve"> </v>
      </c>
      <c r="JV105" s="238"/>
      <c r="JW105" s="238"/>
      <c r="JX105" s="372" t="s">
        <v>98</v>
      </c>
      <c r="JY105" s="25" t="str">
        <f>IFERROR(IF(OR($I105="",$N105=""),"",'Units of measurement'!$A$2),"")</f>
        <v>/container</v>
      </c>
      <c r="JZ105" s="9" t="s">
        <v>2517</v>
      </c>
      <c r="KA105" s="238" t="str" cm="1">
        <f t="array" ref="KA105">IF(OR($I105="",$N105="")," ",_xlfn.IFS($JA105=""," ",$IZ105=""," ",KD105=""," ",KD105=" "," ",AND($JA105&lt;&gt;"",$JA105&lt;&gt;" ",$IZ105&lt;&gt;"",$IZ105&lt;&gt;" ",KD105&lt;&gt;"",KD105&lt;&gt;" "),IF($JA105=$IZ105,KD105,KD105/VLOOKUP(_xlfn.CONCAT($JA105,"/",$IZ105),Currencies!$C$73:$D$955,2,FALSE))))</f>
        <v xml:space="preserve"> </v>
      </c>
      <c r="KB105" s="238"/>
      <c r="KC105" s="238"/>
      <c r="KD105" s="372" t="s">
        <v>98</v>
      </c>
      <c r="KE105" s="25" t="str">
        <f>IFERROR(IF(OR($I105="",$N105=""),"",'Units of measurement'!$A$2),"")</f>
        <v>/container</v>
      </c>
      <c r="KF105" s="11" t="s">
        <v>2517</v>
      </c>
      <c r="KG105" s="254"/>
      <c r="KH105" s="254"/>
      <c r="KI105" s="378" t="s">
        <v>98</v>
      </c>
      <c r="KJ105" s="9" t="str">
        <f t="shared" si="267"/>
        <v/>
      </c>
      <c r="KK105" s="252"/>
      <c r="KL105" s="252"/>
      <c r="KM105" s="8" t="s">
        <v>98</v>
      </c>
      <c r="KN105" s="256"/>
      <c r="KO105" s="256"/>
      <c r="KP105" s="164"/>
      <c r="KQ105" s="257"/>
      <c r="KR105" s="257"/>
      <c r="KS105" s="17"/>
      <c r="KT105" s="9" t="str">
        <f t="shared" si="268"/>
        <v/>
      </c>
      <c r="KU105" s="252"/>
      <c r="KV105" s="252"/>
      <c r="KW105" s="8" t="s">
        <v>98</v>
      </c>
      <c r="KX105" s="256"/>
      <c r="KY105" s="256"/>
      <c r="KZ105" s="164"/>
      <c r="LA105" s="257"/>
      <c r="LB105" s="257"/>
      <c r="LC105" s="19"/>
      <c r="LD105" s="201" t="s">
        <v>729</v>
      </c>
      <c r="LE105" s="239" t="s">
        <v>99</v>
      </c>
      <c r="LF105" s="9" t="s">
        <v>2517</v>
      </c>
      <c r="LG105" s="238" t="str" cm="1">
        <f t="array" ref="LG105">IF(OR($I105="",$N105="")," ",_xlfn.IFS($AH105=""," ",$AG105=""," ",LL105=""," ",LL105=" "," ",AND($AH105&lt;&gt;"",$AH105&lt;&gt;" ",$AG105&lt;&gt;"",$AG105&lt;&gt;" ",LL105&lt;&gt;"",LL105&lt;&gt;" "),IF($AH105=$AG105,SUM(LL105,IF(OR(LK105="",LK105=" ",LJ105="Included"),0,LK105)),SUM(LL105,IF(OR(LK105="",LK105=" ",LJ105="Included"),0,LK105))/VLOOKUP(_xlfn.CONCAT($AH105,"/",$AG105),Currencies!$C$73:$D$955,2,FALSE))))</f>
        <v xml:space="preserve"> </v>
      </c>
      <c r="LH105" s="238"/>
      <c r="LI105" s="262"/>
      <c r="LJ105" s="379"/>
      <c r="LK105" s="333" t="s">
        <v>98</v>
      </c>
      <c r="LL105" s="380" t="s">
        <v>98</v>
      </c>
      <c r="LM105" s="25" t="str">
        <f>IFERROR(IF(OR($I105="",$N105=""),"",'Units of measurement'!$A$2),"")</f>
        <v>/container</v>
      </c>
      <c r="LN105" s="253"/>
      <c r="LO105" s="253"/>
      <c r="LP105" s="376"/>
      <c r="LQ105" s="170"/>
      <c r="LR105" s="170"/>
      <c r="LS105" s="381" t="s">
        <v>98</v>
      </c>
    </row>
    <row r="106" spans="1:331" ht="15" hidden="1" customHeight="1" x14ac:dyDescent="0.2">
      <c r="A106" s="46">
        <v>658</v>
      </c>
      <c r="B106" s="250">
        <f>ROW()</f>
        <v>106</v>
      </c>
      <c r="C106" s="41" t="s">
        <v>2547</v>
      </c>
      <c r="D106" s="47" t="s">
        <v>2524</v>
      </c>
      <c r="E106" s="41" t="s">
        <v>2538</v>
      </c>
      <c r="F106" s="55" t="s">
        <v>2286</v>
      </c>
      <c r="G106" s="42" t="s">
        <v>2508</v>
      </c>
      <c r="H106" s="43" t="s">
        <v>2514</v>
      </c>
      <c r="I106" s="353" t="s">
        <v>1261</v>
      </c>
      <c r="J106" s="357"/>
      <c r="K106" s="47" t="s">
        <v>2306</v>
      </c>
      <c r="L106" s="48" t="s">
        <v>2334</v>
      </c>
      <c r="M106" s="49" t="s">
        <v>2515</v>
      </c>
      <c r="N106" s="356" t="s">
        <v>1013</v>
      </c>
      <c r="O106" s="50" t="s">
        <v>2474</v>
      </c>
      <c r="P106" s="47" t="s">
        <v>1012</v>
      </c>
      <c r="Q106" s="48" t="s">
        <v>2443</v>
      </c>
      <c r="R106" s="51" t="s">
        <v>95</v>
      </c>
      <c r="S106" s="52">
        <v>1</v>
      </c>
      <c r="T106" s="53">
        <f>IFERROR(IF(OR(R106="",S106=""),"",('FCL (No min.)'!S106*VLOOKUP('FCL (No min.)'!R106,containertype_table[#All],2,FALSE))),"")</f>
        <v>1</v>
      </c>
      <c r="U106" s="56">
        <v>10000</v>
      </c>
      <c r="V106" s="55" t="s">
        <v>2497</v>
      </c>
      <c r="W106" s="248" t="s">
        <v>104</v>
      </c>
      <c r="X106" s="337" t="s">
        <v>104</v>
      </c>
      <c r="Y106" s="248"/>
      <c r="Z106" s="248"/>
      <c r="AA106" s="248"/>
      <c r="AB106" s="248"/>
      <c r="AC106" s="248"/>
      <c r="AD106" s="248"/>
      <c r="AE106" s="248"/>
      <c r="AF106" s="248"/>
      <c r="AG106" s="201" t="s">
        <v>109</v>
      </c>
      <c r="AH106" s="239" t="s">
        <v>99</v>
      </c>
      <c r="AI106" s="9" t="str">
        <f t="shared" si="234"/>
        <v>⚠</v>
      </c>
      <c r="AJ106" s="238" t="str" cm="1">
        <f t="array" ref="AJ106">IF(OR($I106="",$N106="")," ",_xlfn.IFS($AH106=""," ",$AG106=""," ",AO106=""," ",AO106=" "," ",AND($AH106&lt;&gt;"",$AH106&lt;&gt;" ",$AG106&lt;&gt;"",$AG106&lt;&gt;" ",AO106&lt;&gt;"",AO106&lt;&gt;" "),IF($AH106=$AG106,SUM(AO106,IF(OR(AN106="",AN106=" ",AM106="Included"),0,AN106)),VLOOKUP(_xlfn.CONCAT($AG106,"/",$AH106),Currencies!$C$73:$D$955,2,FALSE)*SUM(AO106,IF(OR(AN106="",AN106=" ",AM106="Included"),0,AN106)))))</f>
        <v xml:space="preserve"> </v>
      </c>
      <c r="AK106" s="238"/>
      <c r="AL106" s="262"/>
      <c r="AM106" s="331"/>
      <c r="AN106" s="333" t="s">
        <v>98</v>
      </c>
      <c r="AO106" s="332" t="s">
        <v>98</v>
      </c>
      <c r="AP106" s="25" t="str">
        <f>IFERROR(IF(OR($I106="",$N106=""),"",'Units of measurement'!$A$2),"")</f>
        <v>/container</v>
      </c>
      <c r="AQ106" s="253"/>
      <c r="AR106" s="253"/>
      <c r="AS106" s="17"/>
      <c r="AT106" s="170"/>
      <c r="AU106" s="170"/>
      <c r="AV106" s="170" t="s">
        <v>98</v>
      </c>
      <c r="AW106" s="201" t="s">
        <v>109</v>
      </c>
      <c r="AX106" s="239" t="s">
        <v>99</v>
      </c>
      <c r="AY106" s="9" t="str">
        <f t="shared" si="235"/>
        <v>⚠</v>
      </c>
      <c r="AZ106" s="238" t="str" cm="1">
        <f t="array" ref="AZ106">IF(OR($I106="",$N106="")," ",_xlfn.IFS($AX106=""," ",$AW106=""," ",BC106=""," ",BC106=" "," ",AND($AX106&lt;&gt;"",$AX106&lt;&gt;" ",$AW106&lt;&gt;"",$AW106&lt;&gt;" ",BC106&lt;&gt;"",BC106&lt;&gt;" "),IF($AX106=$AW106,BC106,BC106/VLOOKUP(_xlfn.CONCAT($AX106,"/",$AW106),Currencies!$C$73:$D$955,2,FALSE))))</f>
        <v xml:space="preserve"> </v>
      </c>
      <c r="BA106" s="238"/>
      <c r="BB106" s="238"/>
      <c r="BC106" s="8" t="s">
        <v>98</v>
      </c>
      <c r="BD106" s="25" t="str">
        <f>IFERROR(IF(OR($I106="",$N106=""),"",'Units of measurement'!$A$2),"")</f>
        <v>/container</v>
      </c>
      <c r="BE106" s="9" t="str">
        <f t="shared" si="236"/>
        <v>⚠</v>
      </c>
      <c r="BF106" s="238" t="str" cm="1">
        <f t="array" ref="BF106">IF(OR($I106="",$N106="")," ",_xlfn.IFS($AX106=""," ",$AW106=""," ",BI106=""," ",BI106=" "," ",AND($AX106&lt;&gt;"",$AX106&lt;&gt;" ",$AW106&lt;&gt;"",$AW106&lt;&gt;" ",BI106&lt;&gt;"",BI106&lt;&gt;" "),IF($AX106=$AW106,BI106,BI106/VLOOKUP(_xlfn.CONCAT($AX106,"/",$AW106),Currencies!$C$73:$D$955,2,FALSE))))</f>
        <v xml:space="preserve"> </v>
      </c>
      <c r="BG106" s="238"/>
      <c r="BH106" s="238"/>
      <c r="BI106" s="8" t="s">
        <v>98</v>
      </c>
      <c r="BJ106" s="25" t="str">
        <f>IFERROR(IF(OR($I106="",$N106=""),"",'Units of measurement'!$A$2),"")</f>
        <v>/container</v>
      </c>
      <c r="BK106" s="9" t="str">
        <f t="shared" si="237"/>
        <v>⚠</v>
      </c>
      <c r="BL106" s="238" t="str" cm="1">
        <f t="array" ref="BL106">IF(OR($I106="",$N106="")," ",_xlfn.IFS($AX106=""," ",$AW106=""," ",BO106=""," ",BO106=" "," ",AND($AX106&lt;&gt;"",$AX106&lt;&gt;" ",$AW106&lt;&gt;"",$AW106&lt;&gt;" ",BO106&lt;&gt;"",BO106&lt;&gt;" "),IF($AX106=$AW106,BO106,BO106/VLOOKUP(_xlfn.CONCAT($AX106,"/",$AW106),Currencies!$C$73:$D$955,2,FALSE))))</f>
        <v xml:space="preserve"> </v>
      </c>
      <c r="BM106" s="238"/>
      <c r="BN106" s="238"/>
      <c r="BO106" s="8" t="s">
        <v>98</v>
      </c>
      <c r="BP106" s="25" t="str">
        <f>IFERROR(IF(OR($I106="",$N106=""),"",'Units of measurement'!$A$2),"")</f>
        <v>/container</v>
      </c>
      <c r="BQ106" s="9" t="str">
        <f t="shared" si="238"/>
        <v>⚠</v>
      </c>
      <c r="BR106" s="238" t="str" cm="1">
        <f t="array" ref="BR106">IF(OR($I106="",$N106="")," ",_xlfn.IFS($AX106=""," ",$AW106=""," ",BU106=""," ",BU106=" "," ",AND($AX106&lt;&gt;"",$AX106&lt;&gt;" ",$AW106&lt;&gt;"",$AW106&lt;&gt;" ",BU106&lt;&gt;"",BU106&lt;&gt;" "),IF($AX106=$AW106,BU106,BU106/VLOOKUP(_xlfn.CONCAT($AX106,"/",$AW106),Currencies!$C$73:$D$955,2,FALSE))))</f>
        <v xml:space="preserve"> </v>
      </c>
      <c r="BS106" s="238"/>
      <c r="BT106" s="238"/>
      <c r="BU106" s="8" t="s">
        <v>98</v>
      </c>
      <c r="BV106" s="25" t="str">
        <f>IFERROR(IF(OR($I106="",$N106=""),"",'Units of measurement'!$A$2),"")</f>
        <v>/container</v>
      </c>
      <c r="BW106" s="9" t="str">
        <f t="shared" si="239"/>
        <v>⚠</v>
      </c>
      <c r="BX106" s="238" t="str" cm="1">
        <f t="array" ref="BX106">IF(OR($I106="",$N106="")," ",_xlfn.IFS($AX106=""," ",$AW106=""," ",CA106=""," ",CA106=" "," ",AND($AX106&lt;&gt;"",$AX106&lt;&gt;" ",$AW106&lt;&gt;"",$AW106&lt;&gt;" ",CA106&lt;&gt;"",CA106&lt;&gt;" "),IF($AX106=$AW106,CA106,CA106/VLOOKUP(_xlfn.CONCAT($AX106,"/",$AW106),Currencies!$C$73:$D$955,2,FALSE))))</f>
        <v xml:space="preserve"> </v>
      </c>
      <c r="BY106" s="238"/>
      <c r="BZ106" s="238"/>
      <c r="CA106" s="8" t="s">
        <v>98</v>
      </c>
      <c r="CB106" s="25" t="str">
        <f>IFERROR(IF(OR($I106="",$N106=""),"",'Units of measurement'!$A$2),"")</f>
        <v>/container</v>
      </c>
      <c r="CC106" s="9" t="str">
        <f t="shared" si="240"/>
        <v>⚠</v>
      </c>
      <c r="CD106" s="238" t="str" cm="1">
        <f t="array" ref="CD106">IF(OR($I106="",$N106="")," ",_xlfn.IFS($AX106=""," ",$AW106=""," ",CG106=""," ",CG106=" "," ",AND($AX106&lt;&gt;"",$AX106&lt;&gt;" ",$AW106&lt;&gt;"",$AW106&lt;&gt;" ",CG106&lt;&gt;"",CG106&lt;&gt;" "),IF($AX106=$AW106,CG106,CG106/VLOOKUP(_xlfn.CONCAT($AX106,"/",$AW106),Currencies!$C$73:$D$955,2,FALSE))))</f>
        <v xml:space="preserve"> </v>
      </c>
      <c r="CE106" s="238"/>
      <c r="CF106" s="238"/>
      <c r="CG106" s="8" t="s">
        <v>98</v>
      </c>
      <c r="CH106" s="25" t="str">
        <f>IFERROR(IF(OR($I106="",$N106=""),"",'Units of measurement'!$A$2),"")</f>
        <v>/container</v>
      </c>
      <c r="CI106" s="9" t="str">
        <f t="shared" si="241"/>
        <v>⚠</v>
      </c>
      <c r="CJ106" s="238" t="str" cm="1">
        <f t="array" ref="CJ106">IF(OR($I106="",$N106="")," ",_xlfn.IFS($AX106=""," ",$AW106=""," ",CM106=""," ",CM106=" "," ",AND($AX106&lt;&gt;"",$AX106&lt;&gt;" ",$AW106&lt;&gt;"",$AW106&lt;&gt;" ",CM106&lt;&gt;"",CM106&lt;&gt;" "),IF($AX106=$AW106,CM106,CM106/VLOOKUP(_xlfn.CONCAT($AX106,"/",$AW106),Currencies!$C$73:$D$955,2,FALSE))))</f>
        <v xml:space="preserve"> </v>
      </c>
      <c r="CK106" s="238"/>
      <c r="CL106" s="238"/>
      <c r="CM106" s="8" t="s">
        <v>98</v>
      </c>
      <c r="CN106" s="25" t="str">
        <f>IFERROR(IF(OR($I106="",$N106=""),"",'Units of measurement'!$A$2),"")</f>
        <v>/container</v>
      </c>
      <c r="CO106" s="253"/>
      <c r="CP106" s="253"/>
      <c r="CQ106" s="194"/>
      <c r="CR106" s="9" t="str">
        <f t="shared" si="242"/>
        <v>⚠</v>
      </c>
      <c r="CS106" s="238" t="str" cm="1">
        <f t="array" ref="CS106">IF(OR($I106="",$N106="")," ",_xlfn.IFS($AX106=""," ",$AW106=""," ",CV106=""," ",CV106=" "," ",AND($AX106&lt;&gt;"",$AX106&lt;&gt;" ",$AW106&lt;&gt;"",$AW106&lt;&gt;" ",CV106&lt;&gt;"",CV106&lt;&gt;" "),IF($AX106=$AW106,CV106,CV106/VLOOKUP(_xlfn.CONCAT($AX106,"/",$AW106),Currencies!$C$73:$D$955,2,FALSE))))</f>
        <v xml:space="preserve"> </v>
      </c>
      <c r="CT106" s="238"/>
      <c r="CU106" s="238"/>
      <c r="CV106" s="8" t="s">
        <v>98</v>
      </c>
      <c r="CW106" s="25" t="str">
        <f>IFERROR(IF(OR($I106="",$N106=""),"",'Units of measurement'!$A$2),"")</f>
        <v>/container</v>
      </c>
      <c r="CX106" s="11" t="str">
        <f t="shared" si="243"/>
        <v>⚠</v>
      </c>
      <c r="CY106" s="254"/>
      <c r="CZ106" s="254"/>
      <c r="DA106" s="10" t="s">
        <v>98</v>
      </c>
      <c r="DB106" s="9" t="str">
        <f t="shared" si="244"/>
        <v/>
      </c>
      <c r="DC106" s="252"/>
      <c r="DD106" s="252"/>
      <c r="DE106" s="8" t="s">
        <v>98</v>
      </c>
      <c r="DF106" s="256"/>
      <c r="DG106" s="256"/>
      <c r="DH106" s="164"/>
      <c r="DI106" s="257"/>
      <c r="DJ106" s="257"/>
      <c r="DK106" s="17"/>
      <c r="DL106" s="9" t="str">
        <f t="shared" si="245"/>
        <v/>
      </c>
      <c r="DM106" s="252"/>
      <c r="DN106" s="252"/>
      <c r="DO106" s="8" t="s">
        <v>98</v>
      </c>
      <c r="DP106" s="256"/>
      <c r="DQ106" s="256"/>
      <c r="DR106" s="164"/>
      <c r="DS106" s="257"/>
      <c r="DT106" s="257"/>
      <c r="DU106" s="17"/>
      <c r="DV106" s="201" t="str">
        <f t="shared" si="246"/>
        <v>USD</v>
      </c>
      <c r="DW106" s="239" t="s">
        <v>99</v>
      </c>
      <c r="DX106" s="11" t="str">
        <f t="shared" si="247"/>
        <v>⚠</v>
      </c>
      <c r="DY106" s="254"/>
      <c r="DZ106" s="254"/>
      <c r="EA106" s="15"/>
      <c r="EB106" s="11" t="str">
        <f t="shared" si="248"/>
        <v>⚠</v>
      </c>
      <c r="EC106" s="254"/>
      <c r="ED106" s="254"/>
      <c r="EE106" s="16"/>
      <c r="EF106" s="9" t="str">
        <f t="shared" si="249"/>
        <v>⚠</v>
      </c>
      <c r="EG106" s="252"/>
      <c r="EH106" s="252"/>
      <c r="EI106" s="33"/>
      <c r="EJ106" s="33"/>
      <c r="EK106" s="33"/>
      <c r="EL106" s="33"/>
      <c r="EM106" s="14"/>
      <c r="EN106" s="14"/>
      <c r="EO106" s="35"/>
      <c r="EP106" s="11" t="str">
        <f t="shared" si="250"/>
        <v>⚠</v>
      </c>
      <c r="EQ106" s="254"/>
      <c r="ER106" s="254"/>
      <c r="ES106" s="12" t="s">
        <v>98</v>
      </c>
      <c r="ET106" s="199">
        <v>22</v>
      </c>
      <c r="EU106" s="9" t="str">
        <f t="shared" si="251"/>
        <v>⚠</v>
      </c>
      <c r="EV106" s="259"/>
      <c r="EW106" s="259"/>
      <c r="EX106" s="166" t="s">
        <v>98</v>
      </c>
      <c r="EY106" s="9" t="str">
        <f t="shared" si="252"/>
        <v>⚠</v>
      </c>
      <c r="EZ106" s="254"/>
      <c r="FA106" s="254"/>
      <c r="FB106" s="23"/>
      <c r="FC106" s="260"/>
      <c r="FD106" s="260"/>
      <c r="FE106" s="29"/>
      <c r="FF106" s="29"/>
      <c r="FG106" s="29"/>
      <c r="FH106" s="29"/>
      <c r="FI106" s="200" t="s">
        <v>100</v>
      </c>
      <c r="FJ106" s="9" t="str">
        <f t="shared" si="253"/>
        <v>⚠</v>
      </c>
      <c r="FK106" s="259"/>
      <c r="FL106" s="259"/>
      <c r="FM106" s="12" t="s">
        <v>98</v>
      </c>
      <c r="FN106" s="26" t="s">
        <v>98</v>
      </c>
      <c r="FO106" s="28" t="s">
        <v>98</v>
      </c>
      <c r="FP106" s="339" t="s">
        <v>98</v>
      </c>
      <c r="FQ106" s="339" t="s">
        <v>98</v>
      </c>
      <c r="FR106" s="9" t="str">
        <f t="shared" si="254"/>
        <v>⚠</v>
      </c>
      <c r="FS106" s="238" t="str" cm="1">
        <f t="array" ref="FS106">IF(OR($I106="",$N106="")," ",_xlfn.IFS($DW106=""," ",$DV106=""," ",FV106=""," ",FV106=" "," ",AND($DW106&lt;&gt;"",$DW106&lt;&gt;" ",$DV106&lt;&gt;"",$DV106&lt;&gt;" ",FV106&lt;&gt;"",FV106&lt;&gt;" "),IF($DW106=$DV106,FV106,FV106/VLOOKUP(_xlfn.CONCAT($DW106,"/",$DV106),Currencies!$C$73:$D$955,2,FALSE))))</f>
        <v xml:space="preserve"> </v>
      </c>
      <c r="FT106" s="238"/>
      <c r="FU106" s="238"/>
      <c r="FV106" s="8" t="s">
        <v>98</v>
      </c>
      <c r="FW106" s="25" t="s">
        <v>2549</v>
      </c>
      <c r="FX106" s="9" t="str">
        <f t="shared" si="255"/>
        <v>⚠</v>
      </c>
      <c r="FY106" s="259"/>
      <c r="FZ106" s="259"/>
      <c r="GA106" s="12" t="s">
        <v>98</v>
      </c>
      <c r="GB106" s="26" t="s">
        <v>98</v>
      </c>
      <c r="GC106" s="28" t="s">
        <v>98</v>
      </c>
      <c r="GD106" s="339">
        <v>11</v>
      </c>
      <c r="GE106" s="339">
        <v>3</v>
      </c>
      <c r="GF106" s="9" t="str">
        <f t="shared" si="256"/>
        <v>⚠</v>
      </c>
      <c r="GG106" s="238" t="str" cm="1">
        <f t="array" ref="GG106">IF(OR($I106="",$N106="")," ",_xlfn.IFS($DW106=""," ",$DV106=""," ",GJ106=""," ",GJ106=" "," ",AND($DW106&lt;&gt;"",$DW106&lt;&gt;" ",$DV106&lt;&gt;"",$DV106&lt;&gt;" ",GJ106&lt;&gt;"",GJ106&lt;&gt;" "),IF($DW106=$DV106,GJ106,GJ106/VLOOKUP(_xlfn.CONCAT($DW106,"/",$DV106),Currencies!$C$73:$D$955,2,FALSE))))</f>
        <v xml:space="preserve"> </v>
      </c>
      <c r="GH106" s="238"/>
      <c r="GI106" s="238"/>
      <c r="GJ106" s="8" t="s">
        <v>98</v>
      </c>
      <c r="GK106" s="25" t="s">
        <v>2549</v>
      </c>
      <c r="GL106" s="11" t="str">
        <f t="shared" si="257"/>
        <v>⚠</v>
      </c>
      <c r="GM106" s="238" t="str" cm="1">
        <f t="array" ref="GM106">IF(OR($I106="",$N106="")," ",_xlfn.IFS($DW106=""," ",$DV106=""," ",GP106=""," ",GP106=" "," ",AND($DW106&lt;&gt;"",$DW106&lt;&gt;" ",$DV106&lt;&gt;"",$DV106&lt;&gt;" ",GP106&lt;&gt;"",GP106&lt;&gt;" "),IF($DW106=$DV106,GP106,GP106/VLOOKUP(_xlfn.CONCAT($DW106,"/",$DV106),Currencies!$C$73:$D$955,2,FALSE))))</f>
        <v xml:space="preserve"> </v>
      </c>
      <c r="GN106" s="238"/>
      <c r="GO106" s="238"/>
      <c r="GP106" s="8" t="s">
        <v>98</v>
      </c>
      <c r="GQ106" s="25" t="str">
        <f>IFERROR(IF(OR($I106="",$N106=""),"",'Units of measurement'!$A$2),"")</f>
        <v>/container</v>
      </c>
      <c r="GR106" s="253"/>
      <c r="GS106" s="253"/>
      <c r="GT106" s="31" t="s">
        <v>98</v>
      </c>
      <c r="GU106" s="261"/>
      <c r="GV106" s="261"/>
      <c r="GW106" s="32" t="s">
        <v>98</v>
      </c>
      <c r="GX106" s="11" t="str">
        <f t="shared" si="258"/>
        <v>⚠</v>
      </c>
      <c r="GY106" s="238" t="str" cm="1">
        <f t="array" ref="GY106">IF(OR($I106="",$N106="")," ",_xlfn.IFS($DW106=""," ",$DV106=""," ",HE106=""," ",HE106=" "," ",AND($DW106&lt;&gt;"",$DW106&lt;&gt;" ",$DV106&lt;&gt;"",$DV106&lt;&gt;" ",HE106&lt;&gt;"",HE106&lt;&gt;" "),IF($DW106=$DV106,HE106,HE106/VLOOKUP(_xlfn.CONCAT($DW106,"/",$DV106),Currencies!$C$73:$D$955,2,FALSE))))</f>
        <v xml:space="preserve"> </v>
      </c>
      <c r="GZ106" s="262"/>
      <c r="HA106" s="262"/>
      <c r="HB106" s="15"/>
      <c r="HC106" s="15"/>
      <c r="HD106" s="15"/>
      <c r="HE106" s="8" t="s">
        <v>98</v>
      </c>
      <c r="HF106" s="255"/>
      <c r="HG106" s="255"/>
      <c r="HH106" s="25" t="str">
        <f>IFERROR(IF(OR($I106="",$N106=""),"",'Units of measurement'!$A$2),"")</f>
        <v>/container</v>
      </c>
      <c r="HI106" s="253"/>
      <c r="HJ106" s="253"/>
      <c r="HK106" s="31" t="str">
        <f t="shared" si="259"/>
        <v xml:space="preserve"> </v>
      </c>
      <c r="HL106" s="261"/>
      <c r="HM106" s="261"/>
      <c r="HN106" s="32" t="str">
        <f t="shared" si="260"/>
        <v xml:space="preserve"> </v>
      </c>
      <c r="HO106" s="11" t="str">
        <f t="shared" si="261"/>
        <v>⚠</v>
      </c>
      <c r="HP106" s="238" t="str" cm="1">
        <f t="array" ref="HP106">IF(OR($I106="",$N106="")," ",_xlfn.IFS($DW106=""," ",$DV106=""," ",HV106=""," ",HV106=" "," ",AND($DW106&lt;&gt;"",$DW106&lt;&gt;" ",$DV106&lt;&gt;"",$DV106&lt;&gt;" ",HV106&lt;&gt;"",HV106&lt;&gt;" "),IF($DW106=$DV106,HV106,HV106/VLOOKUP(_xlfn.CONCAT($DW106,"/",$DV106),Currencies!$C$73:$D$955,2,FALSE))))</f>
        <v xml:space="preserve"> </v>
      </c>
      <c r="HQ106" s="262"/>
      <c r="HR106" s="262"/>
      <c r="HS106" s="15"/>
      <c r="HT106" s="15"/>
      <c r="HU106" s="15"/>
      <c r="HV106" s="8" t="s">
        <v>98</v>
      </c>
      <c r="HW106" s="255"/>
      <c r="HX106" s="255"/>
      <c r="HY106" s="25" t="str">
        <f>IFERROR(IF(OR($I106="",$N106=""),"",'Units of measurement'!$A$2),"")</f>
        <v>/container</v>
      </c>
      <c r="HZ106" s="253"/>
      <c r="IA106" s="253"/>
      <c r="IB106" s="31" t="str">
        <f t="shared" si="262"/>
        <v xml:space="preserve"> </v>
      </c>
      <c r="IC106" s="261"/>
      <c r="ID106" s="261"/>
      <c r="IE106" s="32" t="str">
        <f t="shared" si="263"/>
        <v xml:space="preserve"> </v>
      </c>
      <c r="IF106" s="9" t="str">
        <f t="shared" si="264"/>
        <v/>
      </c>
      <c r="IG106" s="252"/>
      <c r="IH106" s="252"/>
      <c r="II106" s="8" t="s">
        <v>98</v>
      </c>
      <c r="IJ106" s="256"/>
      <c r="IK106" s="256"/>
      <c r="IL106" s="164"/>
      <c r="IM106" s="257"/>
      <c r="IN106" s="257"/>
      <c r="IO106" s="17"/>
      <c r="IP106" s="9" t="str">
        <f t="shared" si="265"/>
        <v/>
      </c>
      <c r="IQ106" s="252"/>
      <c r="IR106" s="252"/>
      <c r="IS106" s="8" t="s">
        <v>98</v>
      </c>
      <c r="IT106" s="256"/>
      <c r="IU106" s="256"/>
      <c r="IV106" s="164"/>
      <c r="IW106" s="257"/>
      <c r="IX106" s="257"/>
      <c r="IY106" s="19"/>
      <c r="IZ106" s="201" t="s">
        <v>1015</v>
      </c>
      <c r="JA106" s="239" t="s">
        <v>99</v>
      </c>
      <c r="JB106" s="9" t="str">
        <f t="shared" si="266"/>
        <v>⚠</v>
      </c>
      <c r="JC106" s="238" t="str" cm="1">
        <f t="array" ref="JC106">IF(OR($I106="",$N106="")," ",_xlfn.IFS($JA106=""," ",$IZ106=""," ",JF106=""," ",JF106=" "," ",AND($JA106&lt;&gt;"",$JA106&lt;&gt;" ",$IZ106&lt;&gt;"",$IZ106&lt;&gt;" ",JF106&lt;&gt;"",JF106&lt;&gt;" "),IF($JA106=$IZ106,JF106,JF106/VLOOKUP(_xlfn.CONCAT($JA106,"/",$IZ106),Currencies!$C$73:$D$955,2,FALSE))))</f>
        <v xml:space="preserve"> </v>
      </c>
      <c r="JD106" s="238"/>
      <c r="JE106" s="238"/>
      <c r="JF106" s="8" t="s">
        <v>98</v>
      </c>
      <c r="JG106" s="25" t="str">
        <f>IFERROR(IF(OR($I106="",$N106=""),"",'Units of measurement'!$A$2),"")</f>
        <v>/container</v>
      </c>
      <c r="JH106" s="9" t="s">
        <v>2517</v>
      </c>
      <c r="JI106" s="238" t="str" cm="1">
        <f t="array" ref="JI106">IF(OR($I106="",$N106="")," ",_xlfn.IFS($JA106=""," ",$IZ106=""," ",JL106=""," ",JL106=" "," ",AND($JA106&lt;&gt;"",$JA106&lt;&gt;" ",$IZ106&lt;&gt;"",$IZ106&lt;&gt;" ",JL106&lt;&gt;"",JL106&lt;&gt;" "),IF($JA106=$IZ106,JL106,JL106/VLOOKUP(_xlfn.CONCAT($JA106,"/",$IZ106),Currencies!$C$73:$D$955,2,FALSE))))</f>
        <v xml:space="preserve"> </v>
      </c>
      <c r="JJ106" s="238"/>
      <c r="JK106" s="238"/>
      <c r="JL106" s="372" t="s">
        <v>98</v>
      </c>
      <c r="JM106" s="25" t="str">
        <f>IFERROR(IF(OR($I106="",$N106=""),"",'Units of measurement'!$A$2),"")</f>
        <v>/container</v>
      </c>
      <c r="JN106" s="9" t="s">
        <v>2517</v>
      </c>
      <c r="JO106" s="238" t="str" cm="1">
        <f t="array" ref="JO106">IF(OR($I106="",$N106="")," ",_xlfn.IFS($JA106=""," ",$IZ106=""," ",JR106=""," ",JR106=" "," ",AND($JA106&lt;&gt;"",$JA106&lt;&gt;" ",$IZ106&lt;&gt;"",$IZ106&lt;&gt;" ",JR106&lt;&gt;"",JR106&lt;&gt;" "),IF($JA106=$IZ106,JR106,JR106/VLOOKUP(_xlfn.CONCAT($JA106,"/",$IZ106),Currencies!$C$73:$D$955,2,FALSE))))</f>
        <v xml:space="preserve"> </v>
      </c>
      <c r="JP106" s="238"/>
      <c r="JQ106" s="238"/>
      <c r="JR106" s="372" t="s">
        <v>98</v>
      </c>
      <c r="JS106" s="25" t="str">
        <f>IFERROR(IF(OR($I106="",$N106=""),"",'Units of measurement'!$A$2),"")</f>
        <v>/container</v>
      </c>
      <c r="JT106" s="9" t="s">
        <v>2517</v>
      </c>
      <c r="JU106" s="238" t="str" cm="1">
        <f t="array" ref="JU106">IF(OR($I106="",$N106="")," ",_xlfn.IFS($JA106=""," ",$IZ106=""," ",JX106=""," ",JX106=" "," ",AND($JA106&lt;&gt;"",$JA106&lt;&gt;" ",$IZ106&lt;&gt;"",$IZ106&lt;&gt;" ",JX106&lt;&gt;"",JX106&lt;&gt;" "),IF($JA106=$IZ106,JX106,JX106/VLOOKUP(_xlfn.CONCAT($JA106,"/",$IZ106),Currencies!$C$73:$D$955,2,FALSE))))</f>
        <v xml:space="preserve"> </v>
      </c>
      <c r="JV106" s="238"/>
      <c r="JW106" s="238"/>
      <c r="JX106" s="372" t="s">
        <v>98</v>
      </c>
      <c r="JY106" s="25" t="str">
        <f>IFERROR(IF(OR($I106="",$N106=""),"",'Units of measurement'!$A$2),"")</f>
        <v>/container</v>
      </c>
      <c r="JZ106" s="9" t="s">
        <v>2517</v>
      </c>
      <c r="KA106" s="238" t="str" cm="1">
        <f t="array" ref="KA106">IF(OR($I106="",$N106="")," ",_xlfn.IFS($JA106=""," ",$IZ106=""," ",KD106=""," ",KD106=" "," ",AND($JA106&lt;&gt;"",$JA106&lt;&gt;" ",$IZ106&lt;&gt;"",$IZ106&lt;&gt;" ",KD106&lt;&gt;"",KD106&lt;&gt;" "),IF($JA106=$IZ106,KD106,KD106/VLOOKUP(_xlfn.CONCAT($JA106,"/",$IZ106),Currencies!$C$73:$D$955,2,FALSE))))</f>
        <v xml:space="preserve"> </v>
      </c>
      <c r="KB106" s="238"/>
      <c r="KC106" s="238"/>
      <c r="KD106" s="372" t="s">
        <v>98</v>
      </c>
      <c r="KE106" s="25" t="str">
        <f>IFERROR(IF(OR($I106="",$N106=""),"",'Units of measurement'!$A$2),"")</f>
        <v>/container</v>
      </c>
      <c r="KF106" s="11" t="s">
        <v>2517</v>
      </c>
      <c r="KG106" s="254"/>
      <c r="KH106" s="254"/>
      <c r="KI106" s="378" t="s">
        <v>98</v>
      </c>
      <c r="KJ106" s="9" t="str">
        <f t="shared" si="267"/>
        <v/>
      </c>
      <c r="KK106" s="252"/>
      <c r="KL106" s="252"/>
      <c r="KM106" s="8" t="s">
        <v>98</v>
      </c>
      <c r="KN106" s="256"/>
      <c r="KO106" s="256"/>
      <c r="KP106" s="164"/>
      <c r="KQ106" s="257"/>
      <c r="KR106" s="257"/>
      <c r="KS106" s="17"/>
      <c r="KT106" s="9" t="str">
        <f t="shared" si="268"/>
        <v/>
      </c>
      <c r="KU106" s="252"/>
      <c r="KV106" s="252"/>
      <c r="KW106" s="8" t="s">
        <v>98</v>
      </c>
      <c r="KX106" s="256"/>
      <c r="KY106" s="256"/>
      <c r="KZ106" s="164"/>
      <c r="LA106" s="257"/>
      <c r="LB106" s="257"/>
      <c r="LC106" s="19"/>
      <c r="LD106" s="201" t="s">
        <v>1015</v>
      </c>
      <c r="LE106" s="239" t="s">
        <v>99</v>
      </c>
      <c r="LF106" s="9" t="s">
        <v>2517</v>
      </c>
      <c r="LG106" s="238" t="str" cm="1">
        <f t="array" ref="LG106">IF(OR($I106="",$N106="")," ",_xlfn.IFS($AH106=""," ",$AG106=""," ",LL106=""," ",LL106=" "," ",AND($AH106&lt;&gt;"",$AH106&lt;&gt;" ",$AG106&lt;&gt;"",$AG106&lt;&gt;" ",LL106&lt;&gt;"",LL106&lt;&gt;" "),IF($AH106=$AG106,SUM(LL106,IF(OR(LK106="",LK106=" ",LJ106="Included"),0,LK106)),SUM(LL106,IF(OR(LK106="",LK106=" ",LJ106="Included"),0,LK106))/VLOOKUP(_xlfn.CONCAT($AH106,"/",$AG106),Currencies!$C$73:$D$955,2,FALSE))))</f>
        <v xml:space="preserve"> </v>
      </c>
      <c r="LH106" s="238"/>
      <c r="LI106" s="262"/>
      <c r="LJ106" s="379"/>
      <c r="LK106" s="333" t="s">
        <v>98</v>
      </c>
      <c r="LL106" s="380" t="s">
        <v>98</v>
      </c>
      <c r="LM106" s="25" t="str">
        <f>IFERROR(IF(OR($I106="",$N106=""),"",'Units of measurement'!$A$2),"")</f>
        <v>/container</v>
      </c>
      <c r="LN106" s="253"/>
      <c r="LO106" s="253"/>
      <c r="LP106" s="376"/>
      <c r="LQ106" s="170"/>
      <c r="LR106" s="170"/>
      <c r="LS106" s="381" t="s">
        <v>98</v>
      </c>
    </row>
    <row r="107" spans="1:331" ht="15" hidden="1" customHeight="1" x14ac:dyDescent="0.2">
      <c r="A107" s="46">
        <v>660</v>
      </c>
      <c r="B107" s="250">
        <f>ROW()</f>
        <v>107</v>
      </c>
      <c r="C107" s="41" t="s">
        <v>2547</v>
      </c>
      <c r="D107" s="47" t="s">
        <v>2524</v>
      </c>
      <c r="E107" s="41" t="s">
        <v>2538</v>
      </c>
      <c r="F107" s="55" t="s">
        <v>2286</v>
      </c>
      <c r="G107" s="42" t="s">
        <v>2508</v>
      </c>
      <c r="H107" s="43" t="s">
        <v>2514</v>
      </c>
      <c r="I107" s="353" t="s">
        <v>1261</v>
      </c>
      <c r="J107" s="357"/>
      <c r="K107" s="47" t="s">
        <v>2306</v>
      </c>
      <c r="L107" s="48" t="s">
        <v>2334</v>
      </c>
      <c r="M107" s="49" t="s">
        <v>2515</v>
      </c>
      <c r="N107" s="356" t="s">
        <v>1013</v>
      </c>
      <c r="O107" s="50" t="s">
        <v>2474</v>
      </c>
      <c r="P107" s="47" t="s">
        <v>1012</v>
      </c>
      <c r="Q107" s="48" t="s">
        <v>2443</v>
      </c>
      <c r="R107" s="51" t="s">
        <v>2208</v>
      </c>
      <c r="S107" s="52">
        <v>4</v>
      </c>
      <c r="T107" s="53">
        <f>IFERROR(IF(OR(R107="",S107=""),"",('FCL (No min.)'!S107*VLOOKUP('FCL (No min.)'!R107,containertype_table[#All],2,FALSE))),"")</f>
        <v>4</v>
      </c>
      <c r="U107" s="56">
        <v>5000</v>
      </c>
      <c r="V107" s="55" t="s">
        <v>2497</v>
      </c>
      <c r="W107" s="248" t="s">
        <v>2503</v>
      </c>
      <c r="X107" s="337" t="s">
        <v>104</v>
      </c>
      <c r="Y107" s="248"/>
      <c r="Z107" s="248"/>
      <c r="AA107" s="248"/>
      <c r="AB107" s="248"/>
      <c r="AC107" s="248"/>
      <c r="AD107" s="248"/>
      <c r="AE107" s="248"/>
      <c r="AF107" s="248"/>
      <c r="AG107" s="201" t="s">
        <v>109</v>
      </c>
      <c r="AH107" s="239" t="s">
        <v>99</v>
      </c>
      <c r="AI107" s="9" t="str">
        <f t="shared" ref="AI107:AI135" si="276">IFERROR(IF(OR($I107="",$N107=""),"",IF(OR(AND(AM107="Subject to",OR(AN107="",AN107=" ")),AM107="",AM107=" ",AO107="",AO107=" ",AP107="",AP107=" ",AS107="",AS107=" ",AV107="",AV107=" "),"⚠",IF(OR(AND(AM107="Subject to",AN107=0),AO107=0),"!","✓"))),"")</f>
        <v>⚠</v>
      </c>
      <c r="AJ107" s="238" t="str" cm="1">
        <f t="array" ref="AJ107">IF(OR($I107="",$N107="")," ",_xlfn.IFS($AH107=""," ",$AG107=""," ",AO107=""," ",AO107=" "," ",AND($AH107&lt;&gt;"",$AH107&lt;&gt;" ",$AG107&lt;&gt;"",$AG107&lt;&gt;" ",AO107&lt;&gt;"",AO107&lt;&gt;" "),IF($AH107=$AG107,SUM(AO107,IF(OR(AN107="",AN107=" ",AM107="Included"),0,AN107)),VLOOKUP(_xlfn.CONCAT($AG107,"/",$AH107),Currencies!$C$73:$D$955,2,FALSE)*SUM(AO107,IF(OR(AN107="",AN107=" ",AM107="Included"),0,AN107)))))</f>
        <v xml:space="preserve"> </v>
      </c>
      <c r="AK107" s="238"/>
      <c r="AL107" s="262"/>
      <c r="AM107" s="331"/>
      <c r="AN107" s="333" t="s">
        <v>98</v>
      </c>
      <c r="AO107" s="332" t="s">
        <v>98</v>
      </c>
      <c r="AP107" s="25" t="str">
        <f>IFERROR(IF(OR($I107="",$N107=""),"",'Units of measurement'!$A$2),"")</f>
        <v>/container</v>
      </c>
      <c r="AQ107" s="253"/>
      <c r="AR107" s="253"/>
      <c r="AS107" s="17"/>
      <c r="AT107" s="170"/>
      <c r="AU107" s="170"/>
      <c r="AV107" s="170" t="s">
        <v>98</v>
      </c>
      <c r="AW107" s="201" t="s">
        <v>109</v>
      </c>
      <c r="AX107" s="239" t="s">
        <v>99</v>
      </c>
      <c r="AY107" s="9" t="str">
        <f t="shared" ref="AY107:AY135" si="277">IFERROR(IF(OR($I107="",$N107=""),"",IF(OR(BC107="",BC107=" ",BD107="",BD107=" "),"⚠",IF(BC107=0,"!","✓"))),"")</f>
        <v>⚠</v>
      </c>
      <c r="AZ107" s="238" t="str" cm="1">
        <f t="array" ref="AZ107">IF(OR($I107="",$N107="")," ",_xlfn.IFS($AX107=""," ",$AW107=""," ",BC107=""," ",BC107=" "," ",AND($AX107&lt;&gt;"",$AX107&lt;&gt;" ",$AW107&lt;&gt;"",$AW107&lt;&gt;" ",BC107&lt;&gt;"",BC107&lt;&gt;" "),IF($AX107=$AW107,BC107,BC107/VLOOKUP(_xlfn.CONCAT($AX107,"/",$AW107),Currencies!$C$73:$D$955,2,FALSE))))</f>
        <v xml:space="preserve"> </v>
      </c>
      <c r="BA107" s="238"/>
      <c r="BB107" s="238"/>
      <c r="BC107" s="8" t="s">
        <v>98</v>
      </c>
      <c r="BD107" s="25" t="str">
        <f>IFERROR(IF(OR($I107="",$N107=""),"",'Units of measurement'!$A$2),"")</f>
        <v>/container</v>
      </c>
      <c r="BE107" s="9" t="str">
        <f t="shared" ref="BE107:BE135" si="278">IFERROR(IF(OR($I107="",$N107=""),"",IF(OR(BI107="",BI107=" ",BJ107="",BJ107=" "),"⚠",IF(BI107=0,"!","✓"))),"")</f>
        <v>⚠</v>
      </c>
      <c r="BF107" s="238" t="str" cm="1">
        <f t="array" ref="BF107">IF(OR($I107="",$N107="")," ",_xlfn.IFS($AX107=""," ",$AW107=""," ",BI107=""," ",BI107=" "," ",AND($AX107&lt;&gt;"",$AX107&lt;&gt;" ",$AW107&lt;&gt;"",$AW107&lt;&gt;" ",BI107&lt;&gt;"",BI107&lt;&gt;" "),IF($AX107=$AW107,BI107,BI107/VLOOKUP(_xlfn.CONCAT($AX107,"/",$AW107),Currencies!$C$73:$D$955,2,FALSE))))</f>
        <v xml:space="preserve"> </v>
      </c>
      <c r="BG107" s="238"/>
      <c r="BH107" s="238"/>
      <c r="BI107" s="8" t="s">
        <v>98</v>
      </c>
      <c r="BJ107" s="25" t="str">
        <f>IFERROR(IF(OR($I107="",$N107=""),"",'Units of measurement'!$A$2),"")</f>
        <v>/container</v>
      </c>
      <c r="BK107" s="9" t="str">
        <f t="shared" ref="BK107:BK135" si="279">IFERROR(IF(OR($I107="",$N107=""),"",IF(OR(BO107="",BO107=" ",BP107="",BP107=" "),"⚠",IF(BO107=0,"!","✓"))),"")</f>
        <v>⚠</v>
      </c>
      <c r="BL107" s="238" t="str" cm="1">
        <f t="array" ref="BL107">IF(OR($I107="",$N107="")," ",_xlfn.IFS($AX107=""," ",$AW107=""," ",BO107=""," ",BO107=" "," ",AND($AX107&lt;&gt;"",$AX107&lt;&gt;" ",$AW107&lt;&gt;"",$AW107&lt;&gt;" ",BO107&lt;&gt;"",BO107&lt;&gt;" "),IF($AX107=$AW107,BO107,BO107/VLOOKUP(_xlfn.CONCAT($AX107,"/",$AW107),Currencies!$C$73:$D$955,2,FALSE))))</f>
        <v xml:space="preserve"> </v>
      </c>
      <c r="BM107" s="238"/>
      <c r="BN107" s="238"/>
      <c r="BO107" s="8" t="s">
        <v>98</v>
      </c>
      <c r="BP107" s="25" t="str">
        <f>IFERROR(IF(OR($I107="",$N107=""),"",'Units of measurement'!$A$2),"")</f>
        <v>/container</v>
      </c>
      <c r="BQ107" s="9" t="str">
        <f t="shared" ref="BQ107:BQ135" si="280">IFERROR(IF(OR($I107="",$N107=""),"",IF(OR(BU107="",BU107=" ",BV107="",BV107=" "),"⚠",IF(BU107=0,"!","✓"))),"")</f>
        <v>⚠</v>
      </c>
      <c r="BR107" s="238" t="str" cm="1">
        <f t="array" ref="BR107">IF(OR($I107="",$N107="")," ",_xlfn.IFS($AX107=""," ",$AW107=""," ",BU107=""," ",BU107=" "," ",AND($AX107&lt;&gt;"",$AX107&lt;&gt;" ",$AW107&lt;&gt;"",$AW107&lt;&gt;" ",BU107&lt;&gt;"",BU107&lt;&gt;" "),IF($AX107=$AW107,BU107,BU107/VLOOKUP(_xlfn.CONCAT($AX107,"/",$AW107),Currencies!$C$73:$D$955,2,FALSE))))</f>
        <v xml:space="preserve"> </v>
      </c>
      <c r="BS107" s="238"/>
      <c r="BT107" s="238"/>
      <c r="BU107" s="8" t="s">
        <v>98</v>
      </c>
      <c r="BV107" s="25" t="str">
        <f>IFERROR(IF(OR($I107="",$N107=""),"",'Units of measurement'!$A$2),"")</f>
        <v>/container</v>
      </c>
      <c r="BW107" s="9" t="str">
        <f t="shared" ref="BW107:BW135" si="281">IFERROR(IF(OR($I107="",$N107=""),"",IF(OR(CA107="",CA107=" ",CB107="",CB107=" "),"⚠",IF(CA107=0,"!","✓"))),"")</f>
        <v>⚠</v>
      </c>
      <c r="BX107" s="238" t="str" cm="1">
        <f t="array" ref="BX107">IF(OR($I107="",$N107="")," ",_xlfn.IFS($AX107=""," ",$AW107=""," ",CA107=""," ",CA107=" "," ",AND($AX107&lt;&gt;"",$AX107&lt;&gt;" ",$AW107&lt;&gt;"",$AW107&lt;&gt;" ",CA107&lt;&gt;"",CA107&lt;&gt;" "),IF($AX107=$AW107,CA107,CA107/VLOOKUP(_xlfn.CONCAT($AX107,"/",$AW107),Currencies!$C$73:$D$955,2,FALSE))))</f>
        <v xml:space="preserve"> </v>
      </c>
      <c r="BY107" s="238"/>
      <c r="BZ107" s="238"/>
      <c r="CA107" s="8" t="s">
        <v>98</v>
      </c>
      <c r="CB107" s="25" t="str">
        <f>IFERROR(IF(OR($I107="",$N107=""),"",'Units of measurement'!$A$2),"")</f>
        <v>/container</v>
      </c>
      <c r="CC107" s="9" t="str">
        <f t="shared" ref="CC107:CC135" si="282">IFERROR(IF(OR($I107="",$N107=""),"",IF(OR(CG107="",CG107=" ",CH107="",CH107=" "),"⚠",IF(CG107=0,"!","✓"))),"")</f>
        <v>⚠</v>
      </c>
      <c r="CD107" s="238" t="str" cm="1">
        <f t="array" ref="CD107">IF(OR($I107="",$N107="")," ",_xlfn.IFS($AX107=""," ",$AW107=""," ",CG107=""," ",CG107=" "," ",AND($AX107&lt;&gt;"",$AX107&lt;&gt;" ",$AW107&lt;&gt;"",$AW107&lt;&gt;" ",CG107&lt;&gt;"",CG107&lt;&gt;" "),IF($AX107=$AW107,CG107,CG107/VLOOKUP(_xlfn.CONCAT($AX107,"/",$AW107),Currencies!$C$73:$D$955,2,FALSE))))</f>
        <v xml:space="preserve"> </v>
      </c>
      <c r="CE107" s="238"/>
      <c r="CF107" s="238"/>
      <c r="CG107" s="8" t="s">
        <v>98</v>
      </c>
      <c r="CH107" s="25" t="str">
        <f>IFERROR(IF(OR($I107="",$N107=""),"",'Units of measurement'!$A$2),"")</f>
        <v>/container</v>
      </c>
      <c r="CI107" s="9" t="str">
        <f t="shared" ref="CI107:CI135" si="283">IFERROR(IF(OR($I107="",$N107=""),"",IF(OR(CM107="",CM107=" ",CN107="",CN107=" "),"⚠",IF(CM107=0,"!","✓"))),"")</f>
        <v>⚠</v>
      </c>
      <c r="CJ107" s="238" t="str" cm="1">
        <f t="array" ref="CJ107">IF(OR($I107="",$N107="")," ",_xlfn.IFS($AX107=""," ",$AW107=""," ",CM107=""," ",CM107=" "," ",AND($AX107&lt;&gt;"",$AX107&lt;&gt;" ",$AW107&lt;&gt;"",$AW107&lt;&gt;" ",CM107&lt;&gt;"",CM107&lt;&gt;" "),IF($AX107=$AW107,CM107,CM107/VLOOKUP(_xlfn.CONCAT($AX107,"/",$AW107),Currencies!$C$73:$D$955,2,FALSE))))</f>
        <v xml:space="preserve"> </v>
      </c>
      <c r="CK107" s="238"/>
      <c r="CL107" s="238"/>
      <c r="CM107" s="8" t="s">
        <v>98</v>
      </c>
      <c r="CN107" s="25" t="str">
        <f>IFERROR(IF(OR($I107="",$N107=""),"",'Units of measurement'!$A$2),"")</f>
        <v>/container</v>
      </c>
      <c r="CO107" s="253"/>
      <c r="CP107" s="253"/>
      <c r="CQ107" s="194"/>
      <c r="CR107" s="9" t="str">
        <f t="shared" ref="CR107:CR135" si="284">IFERROR(IF(OR($I107="",$N107=""),"",IF(OR(CV107="",CV107=" ",CW107="",CW107=" "),"⚠",IF(CV107=0,"!","✓"))),"")</f>
        <v>⚠</v>
      </c>
      <c r="CS107" s="238" t="str" cm="1">
        <f t="array" ref="CS107">IF(OR($I107="",$N107="")," ",_xlfn.IFS($AX107=""," ",$AW107=""," ",CV107=""," ",CV107=" "," ",AND($AX107&lt;&gt;"",$AX107&lt;&gt;" ",$AW107&lt;&gt;"",$AW107&lt;&gt;" ",CV107&lt;&gt;"",CV107&lt;&gt;" "),IF($AX107=$AW107,CV107,CV107/VLOOKUP(_xlfn.CONCAT($AX107,"/",$AW107),Currencies!$C$73:$D$955,2,FALSE))))</f>
        <v xml:space="preserve"> </v>
      </c>
      <c r="CT107" s="238"/>
      <c r="CU107" s="238"/>
      <c r="CV107" s="8" t="s">
        <v>98</v>
      </c>
      <c r="CW107" s="25" t="str">
        <f>IFERROR(IF(OR($I107="",$N107=""),"",'Units of measurement'!$A$2),"")</f>
        <v>/container</v>
      </c>
      <c r="CX107" s="11" t="str">
        <f t="shared" ref="CX107:CX135" si="285">IFERROR(IF(OR($I107="",$N107=""),"",IF(OR(DA107=" ",DA107=""),"⚠",IF(DA107=0,"!","✓"))),"")</f>
        <v>⚠</v>
      </c>
      <c r="CY107" s="254"/>
      <c r="CZ107" s="254"/>
      <c r="DA107" s="10" t="s">
        <v>98</v>
      </c>
      <c r="DB107" s="9" t="str">
        <f t="shared" ref="DB107:DB135" si="286">IFERROR(IF(OR($I107="",$N107=""),"",IF(AND(OR(DE107=" ",DE107=""),DH107="",DK107=""),"",IF(AND(DE107&lt;&gt;"",DH107&lt;&gt;"",DK107&lt;&gt;""),"✓","⚠"))),"")</f>
        <v/>
      </c>
      <c r="DC107" s="252"/>
      <c r="DD107" s="252"/>
      <c r="DE107" s="8" t="s">
        <v>98</v>
      </c>
      <c r="DF107" s="256"/>
      <c r="DG107" s="256"/>
      <c r="DH107" s="164"/>
      <c r="DI107" s="257"/>
      <c r="DJ107" s="257"/>
      <c r="DK107" s="17"/>
      <c r="DL107" s="9" t="str">
        <f t="shared" ref="DL107:DL135" si="287">IFERROR(IF(OR($I107="",$N107=""),"",IF(AND(OR(DO107=" ",DO107=""),DR107="",DU107=""),"",IF(AND(DO107&lt;&gt;"",DR107&lt;&gt;"",DU107&lt;&gt;""),"✓","⚠"))),"")</f>
        <v/>
      </c>
      <c r="DM107" s="252"/>
      <c r="DN107" s="252"/>
      <c r="DO107" s="8" t="s">
        <v>98</v>
      </c>
      <c r="DP107" s="256"/>
      <c r="DQ107" s="256"/>
      <c r="DR107" s="164"/>
      <c r="DS107" s="257"/>
      <c r="DT107" s="257"/>
      <c r="DU107" s="17"/>
      <c r="DV107" s="201" t="str">
        <f t="shared" ref="DV107:DV135" si="288">IFERROR(IF(OR($I107="",$N107="")," ","USD"),"")</f>
        <v>USD</v>
      </c>
      <c r="DW107" s="239" t="s">
        <v>99</v>
      </c>
      <c r="DX107" s="11" t="str">
        <f t="shared" ref="DX107:DX135" si="289">IFERROR(IF(OR($I107="",$N107=""),"",IF(OR(EA107=" ",EA107=""),"⚠","✓")),"")</f>
        <v>⚠</v>
      </c>
      <c r="DY107" s="254"/>
      <c r="DZ107" s="254"/>
      <c r="EA107" s="15"/>
      <c r="EB107" s="11" t="str">
        <f t="shared" ref="EB107:EB135" si="290">IFERROR(IF(OR($I107="",$N107=""),"",IF(OR(EE107=" ",EE107=""),"⚠","✓")),"")</f>
        <v>⚠</v>
      </c>
      <c r="EC107" s="254"/>
      <c r="ED107" s="254"/>
      <c r="EE107" s="16"/>
      <c r="EF107" s="9" t="str">
        <f t="shared" ref="EF107:EF135" si="291">IFERROR(IF(OR($I107="",$N107=""),"",IF(OR(AND(EI107="",EL107="",EO107=""),AND(EI107="",OR(EL107&lt;&gt;"",EO107&lt;&gt;""))),"⚠","✓")),"")</f>
        <v>⚠</v>
      </c>
      <c r="EG107" s="252"/>
      <c r="EH107" s="252"/>
      <c r="EI107" s="33"/>
      <c r="EJ107" s="33"/>
      <c r="EK107" s="33"/>
      <c r="EL107" s="33"/>
      <c r="EM107" s="14"/>
      <c r="EN107" s="14"/>
      <c r="EO107" s="35"/>
      <c r="EP107" s="11" t="str">
        <f t="shared" ref="EP107:EP135" si="292">IFERROR(IF(OR($I107="",$N107=""),"",IF(OR(ES107=" ",ES107=""),"⚠",IF(ISERROR(IF(OR(ET107&lt;ES107,ET107=0,ES107=0),"!","✓")),"✓",IF(OR(ET107&lt;ES107,ES107=0),"!","✓")))),"")</f>
        <v>⚠</v>
      </c>
      <c r="EQ107" s="254"/>
      <c r="ER107" s="254"/>
      <c r="ES107" s="12" t="s">
        <v>98</v>
      </c>
      <c r="ET107" s="199">
        <v>22</v>
      </c>
      <c r="EU107" s="9" t="str">
        <f t="shared" ref="EU107:EU135" si="293">IFERROR(IF(OR($I107="",$L107=""),"",IF(OR(EX107=" ",EX107=""),"⚠","✓")),"")</f>
        <v>⚠</v>
      </c>
      <c r="EV107" s="259"/>
      <c r="EW107" s="259"/>
      <c r="EX107" s="166" t="s">
        <v>98</v>
      </c>
      <c r="EY107" s="9" t="str">
        <f t="shared" ref="EY107:EY135" si="294">IFERROR(IF(OR($I107="",$L107=""),"",IF(AND(FB107="Direct",FE107="",FH107=""),"✓",IF(AND(FB107="Direct",OR(FE107&lt;&gt;"",FH107&lt;&gt;"",AND(FE107="",FH107&lt;&gt;""))),"⚠",IF(AND(FB107="Transshipment",FE107&lt;&gt;""),"✓","⚠")))),"")</f>
        <v>⚠</v>
      </c>
      <c r="EZ107" s="254"/>
      <c r="FA107" s="254"/>
      <c r="FB107" s="23"/>
      <c r="FC107" s="260"/>
      <c r="FD107" s="260"/>
      <c r="FE107" s="29"/>
      <c r="FF107" s="29"/>
      <c r="FG107" s="29"/>
      <c r="FH107" s="29"/>
      <c r="FI107" s="200" t="s">
        <v>100</v>
      </c>
      <c r="FJ107" s="9" t="str">
        <f t="shared" ref="FJ107:FJ135" si="295">IFERROR(IF(OR($I107="",$L107=""),"",IF(OR(FM107=" ",FM107="", FM107&lt;SUM(FN107:FO107)),"⚠","✓")),"")</f>
        <v>⚠</v>
      </c>
      <c r="FK107" s="259"/>
      <c r="FL107" s="259"/>
      <c r="FM107" s="12" t="s">
        <v>98</v>
      </c>
      <c r="FN107" s="26" t="s">
        <v>98</v>
      </c>
      <c r="FO107" s="28" t="s">
        <v>98</v>
      </c>
      <c r="FP107" s="339" t="s">
        <v>98</v>
      </c>
      <c r="FQ107" s="339" t="s">
        <v>98</v>
      </c>
      <c r="FR107" s="9" t="str">
        <f t="shared" si="254"/>
        <v>⚠</v>
      </c>
      <c r="FS107" s="238" t="str" cm="1">
        <f t="array" ref="FS107">IF(OR($I107="",$N107="")," ",_xlfn.IFS($DW107=""," ",$DV107=""," ",FV107=""," ",FV107=" "," ",AND($DW107&lt;&gt;"",$DW107&lt;&gt;" ",$DV107&lt;&gt;"",$DV107&lt;&gt;" ",FV107&lt;&gt;"",FV107&lt;&gt;" "),IF($DW107=$DV107,FV107,FV107/VLOOKUP(_xlfn.CONCAT($DW107,"/",$DV107),Currencies!$C$73:$D$955,2,FALSE))))</f>
        <v xml:space="preserve"> </v>
      </c>
      <c r="FT107" s="238"/>
      <c r="FU107" s="238"/>
      <c r="FV107" s="8" t="s">
        <v>98</v>
      </c>
      <c r="FW107" s="25" t="s">
        <v>2549</v>
      </c>
      <c r="FX107" s="9" t="str">
        <f t="shared" ref="FX107:FX135" si="296">IFERROR(IF(OR($I107="",$L107=""),"",IF(OR(GA107=" ",GA107="", GA107&lt;SUM(GB107:GC107)),"⚠","✓")),"")</f>
        <v>⚠</v>
      </c>
      <c r="FY107" s="259"/>
      <c r="FZ107" s="259"/>
      <c r="GA107" s="12" t="s">
        <v>98</v>
      </c>
      <c r="GB107" s="26" t="s">
        <v>98</v>
      </c>
      <c r="GC107" s="28" t="s">
        <v>98</v>
      </c>
      <c r="GD107" s="339">
        <v>11</v>
      </c>
      <c r="GE107" s="339">
        <v>3</v>
      </c>
      <c r="GF107" s="9" t="str">
        <f t="shared" si="256"/>
        <v>⚠</v>
      </c>
      <c r="GG107" s="238" t="str" cm="1">
        <f t="array" ref="GG107">IF(OR($I107="",$N107="")," ",_xlfn.IFS($DW107=""," ",$DV107=""," ",GJ107=""," ",GJ107=" "," ",AND($DW107&lt;&gt;"",$DW107&lt;&gt;" ",$DV107&lt;&gt;"",$DV107&lt;&gt;" ",GJ107&lt;&gt;"",GJ107&lt;&gt;" "),IF($DW107=$DV107,GJ107,GJ107/VLOOKUP(_xlfn.CONCAT($DW107,"/",$DV107),Currencies!$C$73:$D$955,2,FALSE))))</f>
        <v xml:space="preserve"> </v>
      </c>
      <c r="GH107" s="238"/>
      <c r="GI107" s="238"/>
      <c r="GJ107" s="8" t="s">
        <v>98</v>
      </c>
      <c r="GK107" s="25" t="s">
        <v>2549</v>
      </c>
      <c r="GL107" s="11" t="str">
        <f t="shared" ref="GL107:GL135" si="297">IFERROR(IF(OR($I107="",$N107=""),"",IF(OR(GP107=" ",GP107="",GQ107="",GT107="",GT107=" ",GW107="",GW107=" "),"⚠",IF(GP107=0,"!","✓"))),"")</f>
        <v>⚠</v>
      </c>
      <c r="GM107" s="238" t="str" cm="1">
        <f t="array" ref="GM107">IF(OR($I107="",$N107="")," ",_xlfn.IFS($DW107=""," ",$DV107=""," ",GP107=""," ",GP107=" "," ",AND($DW107&lt;&gt;"",$DW107&lt;&gt;" ",$DV107&lt;&gt;"",$DV107&lt;&gt;" ",GP107&lt;&gt;"",GP107&lt;&gt;" "),IF($DW107=$DV107,GP107,GP107/VLOOKUP(_xlfn.CONCAT($DW107,"/",$DV107),Currencies!$C$73:$D$955,2,FALSE))))</f>
        <v xml:space="preserve"> </v>
      </c>
      <c r="GN107" s="238"/>
      <c r="GO107" s="238"/>
      <c r="GP107" s="8" t="s">
        <v>98</v>
      </c>
      <c r="GQ107" s="25" t="str">
        <f>IFERROR(IF(OR($I107="",$N107=""),"",'Units of measurement'!$A$2),"")</f>
        <v>/container</v>
      </c>
      <c r="GR107" s="253"/>
      <c r="GS107" s="253"/>
      <c r="GT107" s="31" t="s">
        <v>98</v>
      </c>
      <c r="GU107" s="261"/>
      <c r="GV107" s="261"/>
      <c r="GW107" s="32" t="s">
        <v>98</v>
      </c>
      <c r="GX107" s="11" t="str">
        <f t="shared" ref="GX107:GX135" si="298">IFERROR(IF(OR($I107="",$N107=""),"",IF(OR(HB107="",AND(HB107&lt;&gt;"Included",OR(HE107=" ",HE107="",HH107="",HK107="",HK107=" ",HN107="",HN107=" "))),"⚠",IF(HE107=0,"!","✓"))),"")</f>
        <v>⚠</v>
      </c>
      <c r="GY107" s="238" t="str" cm="1">
        <f t="array" ref="GY107">IF(OR($I107="",$N107="")," ",_xlfn.IFS($DW107=""," ",$DV107=""," ",HE107=""," ",HE107=" "," ",AND($DW107&lt;&gt;"",$DW107&lt;&gt;" ",$DV107&lt;&gt;"",$DV107&lt;&gt;" ",HE107&lt;&gt;"",HE107&lt;&gt;" "),IF($DW107=$DV107,HE107,HE107/VLOOKUP(_xlfn.CONCAT($DW107,"/",$DV107),Currencies!$C$73:$D$955,2,FALSE))))</f>
        <v xml:space="preserve"> </v>
      </c>
      <c r="GZ107" s="262"/>
      <c r="HA107" s="262"/>
      <c r="HB107" s="15"/>
      <c r="HC107" s="15"/>
      <c r="HD107" s="15"/>
      <c r="HE107" s="8" t="s">
        <v>98</v>
      </c>
      <c r="HF107" s="255"/>
      <c r="HG107" s="255"/>
      <c r="HH107" s="25" t="str">
        <f>IFERROR(IF(OR($I107="",$N107=""),"",'Units of measurement'!$A$2),"")</f>
        <v>/container</v>
      </c>
      <c r="HI107" s="253"/>
      <c r="HJ107" s="253"/>
      <c r="HK107" s="31" t="str">
        <f t="shared" ref="HK107:HK135" si="299">IF(OR($GT107="",$GT107=" ")," ",$GT107)</f>
        <v xml:space="preserve"> </v>
      </c>
      <c r="HL107" s="261"/>
      <c r="HM107" s="261"/>
      <c r="HN107" s="32" t="str">
        <f t="shared" ref="HN107:HN135" si="300">IF(OR($GW107="",$GW107=" ")," ",$GW107)</f>
        <v xml:space="preserve"> </v>
      </c>
      <c r="HO107" s="11" t="str">
        <f t="shared" ref="HO107:HO135" si="301">IFERROR(IF(OR($I107="",$N107=""),"",IF(OR(HS107="",AND(HS107&lt;&gt;"Included",OR(HV107=" ",HV107="",HY107="",IB107="",IB107=" ",IE107="",IE107=" "))),"⚠",IF(HV107=0,"!","✓"))),"")</f>
        <v>⚠</v>
      </c>
      <c r="HP107" s="238" t="str" cm="1">
        <f t="array" ref="HP107">IF(OR($I107="",$N107="")," ",_xlfn.IFS($DW107=""," ",$DV107=""," ",HV107=""," ",HV107=" "," ",AND($DW107&lt;&gt;"",$DW107&lt;&gt;" ",$DV107&lt;&gt;"",$DV107&lt;&gt;" ",HV107&lt;&gt;"",HV107&lt;&gt;" "),IF($DW107=$DV107,HV107,HV107/VLOOKUP(_xlfn.CONCAT($DW107,"/",$DV107),Currencies!$C$73:$D$955,2,FALSE))))</f>
        <v xml:space="preserve"> </v>
      </c>
      <c r="HQ107" s="262"/>
      <c r="HR107" s="262"/>
      <c r="HS107" s="15"/>
      <c r="HT107" s="15"/>
      <c r="HU107" s="15"/>
      <c r="HV107" s="8" t="s">
        <v>98</v>
      </c>
      <c r="HW107" s="255"/>
      <c r="HX107" s="255"/>
      <c r="HY107" s="25" t="str">
        <f>IFERROR(IF(OR($I107="",$N107=""),"",'Units of measurement'!$A$2),"")</f>
        <v>/container</v>
      </c>
      <c r="HZ107" s="253"/>
      <c r="IA107" s="253"/>
      <c r="IB107" s="31" t="str">
        <f t="shared" ref="IB107:IB135" si="302">IF(OR($GT107="",$GT107=" ")," ",$GT107)</f>
        <v xml:space="preserve"> </v>
      </c>
      <c r="IC107" s="261"/>
      <c r="ID107" s="261"/>
      <c r="IE107" s="32" t="str">
        <f t="shared" ref="IE107:IE135" si="303">IF(OR($GW107="",$GW107=" ")," ",$GW107)</f>
        <v xml:space="preserve"> </v>
      </c>
      <c r="IF107" s="9" t="str">
        <f t="shared" ref="IF107:IF135" si="304">IFERROR(IF(OR($I107="",$N107=""),"",IF(AND(OR(II107=" ",II107=""),IL107="",IO107=""),"",IF(AND(II107&lt;&gt;"",IL107&lt;&gt;"",IO107&lt;&gt;""),"✓","⚠"))),"")</f>
        <v/>
      </c>
      <c r="IG107" s="252"/>
      <c r="IH107" s="252"/>
      <c r="II107" s="8" t="s">
        <v>98</v>
      </c>
      <c r="IJ107" s="256"/>
      <c r="IK107" s="256"/>
      <c r="IL107" s="164"/>
      <c r="IM107" s="257"/>
      <c r="IN107" s="257"/>
      <c r="IO107" s="17"/>
      <c r="IP107" s="9" t="str">
        <f t="shared" ref="IP107:IP135" si="305">IFERROR(IF(OR($I107="",$N107=""),"",IF(AND(OR(IS107=" ",IS107=""),IV107="",IY107=""),"",IF(AND(IS107&lt;&gt;"",IV107&lt;&gt;"",IY107&lt;&gt;""),"✓","⚠"))),"")</f>
        <v/>
      </c>
      <c r="IQ107" s="252"/>
      <c r="IR107" s="252"/>
      <c r="IS107" s="8" t="s">
        <v>98</v>
      </c>
      <c r="IT107" s="256"/>
      <c r="IU107" s="256"/>
      <c r="IV107" s="164"/>
      <c r="IW107" s="257"/>
      <c r="IX107" s="257"/>
      <c r="IY107" s="19"/>
      <c r="IZ107" s="201" t="s">
        <v>1015</v>
      </c>
      <c r="JA107" s="239" t="s">
        <v>99</v>
      </c>
      <c r="JB107" s="9" t="str">
        <f t="shared" ref="JB107:JB135" si="306">IFERROR(IF(OR($I107="",$N107=""),"",IF(OR(JF107=" ",JF107="",JG107=""),"⚠",IF(JF107=0,"!","✓"))),"")</f>
        <v>⚠</v>
      </c>
      <c r="JC107" s="238" t="str" cm="1">
        <f t="array" ref="JC107">IF(OR($I107="",$N107="")," ",_xlfn.IFS($JA107=""," ",$IZ107=""," ",JF107=""," ",JF107=" "," ",AND($JA107&lt;&gt;"",$JA107&lt;&gt;" ",$IZ107&lt;&gt;"",$IZ107&lt;&gt;" ",JF107&lt;&gt;"",JF107&lt;&gt;" "),IF($JA107=$IZ107,JF107,JF107/VLOOKUP(_xlfn.CONCAT($JA107,"/",$IZ107),Currencies!$C$73:$D$955,2,FALSE))))</f>
        <v xml:space="preserve"> </v>
      </c>
      <c r="JD107" s="238"/>
      <c r="JE107" s="238"/>
      <c r="JF107" s="8" t="s">
        <v>98</v>
      </c>
      <c r="JG107" s="25" t="str">
        <f>IFERROR(IF(OR($I107="",$N107=""),"",'Units of measurement'!$A$2),"")</f>
        <v>/container</v>
      </c>
      <c r="JH107" s="9" t="s">
        <v>2517</v>
      </c>
      <c r="JI107" s="238" t="str" cm="1">
        <f t="array" ref="JI107">IF(OR($I107="",$N107="")," ",_xlfn.IFS($JA107=""," ",$IZ107=""," ",JL107=""," ",JL107=" "," ",AND($JA107&lt;&gt;"",$JA107&lt;&gt;" ",$IZ107&lt;&gt;"",$IZ107&lt;&gt;" ",JL107&lt;&gt;"",JL107&lt;&gt;" "),IF($JA107=$IZ107,JL107,JL107/VLOOKUP(_xlfn.CONCAT($JA107,"/",$IZ107),Currencies!$C$73:$D$955,2,FALSE))))</f>
        <v xml:space="preserve"> </v>
      </c>
      <c r="JJ107" s="238"/>
      <c r="JK107" s="238"/>
      <c r="JL107" s="372" t="s">
        <v>98</v>
      </c>
      <c r="JM107" s="25" t="str">
        <f>IFERROR(IF(OR($I107="",$N107=""),"",'Units of measurement'!$A$2),"")</f>
        <v>/container</v>
      </c>
      <c r="JN107" s="9" t="s">
        <v>2517</v>
      </c>
      <c r="JO107" s="238" t="str" cm="1">
        <f t="array" ref="JO107">IF(OR($I107="",$N107="")," ",_xlfn.IFS($JA107=""," ",$IZ107=""," ",JR107=""," ",JR107=" "," ",AND($JA107&lt;&gt;"",$JA107&lt;&gt;" ",$IZ107&lt;&gt;"",$IZ107&lt;&gt;" ",JR107&lt;&gt;"",JR107&lt;&gt;" "),IF($JA107=$IZ107,JR107,JR107/VLOOKUP(_xlfn.CONCAT($JA107,"/",$IZ107),Currencies!$C$73:$D$955,2,FALSE))))</f>
        <v xml:space="preserve"> </v>
      </c>
      <c r="JP107" s="238"/>
      <c r="JQ107" s="238"/>
      <c r="JR107" s="372" t="s">
        <v>98</v>
      </c>
      <c r="JS107" s="25" t="str">
        <f>IFERROR(IF(OR($I107="",$N107=""),"",'Units of measurement'!$A$2),"")</f>
        <v>/container</v>
      </c>
      <c r="JT107" s="9" t="s">
        <v>2517</v>
      </c>
      <c r="JU107" s="238" t="str" cm="1">
        <f t="array" ref="JU107">IF(OR($I107="",$N107="")," ",_xlfn.IFS($JA107=""," ",$IZ107=""," ",JX107=""," ",JX107=" "," ",AND($JA107&lt;&gt;"",$JA107&lt;&gt;" ",$IZ107&lt;&gt;"",$IZ107&lt;&gt;" ",JX107&lt;&gt;"",JX107&lt;&gt;" "),IF($JA107=$IZ107,JX107,JX107/VLOOKUP(_xlfn.CONCAT($JA107,"/",$IZ107),Currencies!$C$73:$D$955,2,FALSE))))</f>
        <v xml:space="preserve"> </v>
      </c>
      <c r="JV107" s="238"/>
      <c r="JW107" s="238"/>
      <c r="JX107" s="372" t="s">
        <v>98</v>
      </c>
      <c r="JY107" s="25" t="str">
        <f>IFERROR(IF(OR($I107="",$N107=""),"",'Units of measurement'!$A$2),"")</f>
        <v>/container</v>
      </c>
      <c r="JZ107" s="9" t="s">
        <v>2517</v>
      </c>
      <c r="KA107" s="238" t="str" cm="1">
        <f t="array" ref="KA107">IF(OR($I107="",$N107="")," ",_xlfn.IFS($JA107=""," ",$IZ107=""," ",KD107=""," ",KD107=" "," ",AND($JA107&lt;&gt;"",$JA107&lt;&gt;" ",$IZ107&lt;&gt;"",$IZ107&lt;&gt;" ",KD107&lt;&gt;"",KD107&lt;&gt;" "),IF($JA107=$IZ107,KD107,KD107/VLOOKUP(_xlfn.CONCAT($JA107,"/",$IZ107),Currencies!$C$73:$D$955,2,FALSE))))</f>
        <v xml:space="preserve"> </v>
      </c>
      <c r="KB107" s="238"/>
      <c r="KC107" s="238"/>
      <c r="KD107" s="372" t="s">
        <v>98</v>
      </c>
      <c r="KE107" s="25" t="str">
        <f>IFERROR(IF(OR($I107="",$N107=""),"",'Units of measurement'!$A$2),"")</f>
        <v>/container</v>
      </c>
      <c r="KF107" s="11" t="s">
        <v>2517</v>
      </c>
      <c r="KG107" s="254"/>
      <c r="KH107" s="254"/>
      <c r="KI107" s="378" t="s">
        <v>98</v>
      </c>
      <c r="KJ107" s="9" t="str">
        <f t="shared" ref="KJ107:KJ135" si="307">IFERROR(IF(OR($I107="",$N107=""),"",IF(AND(OR(KM107=" ",KM107=""),KP107="",KS107=""),"",IF(AND(KM107&lt;&gt;"",KP107&lt;&gt;"",KS107&lt;&gt;""),"✓","⚠"))),"")</f>
        <v/>
      </c>
      <c r="KK107" s="252"/>
      <c r="KL107" s="252"/>
      <c r="KM107" s="8" t="s">
        <v>98</v>
      </c>
      <c r="KN107" s="256"/>
      <c r="KO107" s="256"/>
      <c r="KP107" s="164"/>
      <c r="KQ107" s="257"/>
      <c r="KR107" s="257"/>
      <c r="KS107" s="17"/>
      <c r="KT107" s="9" t="str">
        <f t="shared" ref="KT107:KT135" si="308">IFERROR(IF(OR($I107="",$N107=""),"",IF(AND(OR(KW107=" ",KW107=""),KZ107="",LC107=""),"",IF(AND(KW107&lt;&gt;"",KZ107&lt;&gt;"",LC107&lt;&gt;""),"✓","⚠"))),"")</f>
        <v/>
      </c>
      <c r="KU107" s="252"/>
      <c r="KV107" s="252"/>
      <c r="KW107" s="8" t="s">
        <v>98</v>
      </c>
      <c r="KX107" s="256"/>
      <c r="KY107" s="256"/>
      <c r="KZ107" s="164"/>
      <c r="LA107" s="257"/>
      <c r="LB107" s="257"/>
      <c r="LC107" s="19"/>
      <c r="LD107" s="201" t="s">
        <v>1015</v>
      </c>
      <c r="LE107" s="239" t="s">
        <v>99</v>
      </c>
      <c r="LF107" s="9" t="s">
        <v>2517</v>
      </c>
      <c r="LG107" s="238" t="str" cm="1">
        <f t="array" ref="LG107">IF(OR($I107="",$N107="")," ",_xlfn.IFS($AH107=""," ",$AG107=""," ",LL107=""," ",LL107=" "," ",AND($AH107&lt;&gt;"",$AH107&lt;&gt;" ",$AG107&lt;&gt;"",$AG107&lt;&gt;" ",LL107&lt;&gt;"",LL107&lt;&gt;" "),IF($AH107=$AG107,SUM(LL107,IF(OR(LK107="",LK107=" ",LJ107="Included"),0,LK107)),SUM(LL107,IF(OR(LK107="",LK107=" ",LJ107="Included"),0,LK107))/VLOOKUP(_xlfn.CONCAT($AH107,"/",$AG107),Currencies!$C$73:$D$955,2,FALSE))))</f>
        <v xml:space="preserve"> </v>
      </c>
      <c r="LH107" s="238"/>
      <c r="LI107" s="262"/>
      <c r="LJ107" s="379"/>
      <c r="LK107" s="333" t="s">
        <v>98</v>
      </c>
      <c r="LL107" s="380" t="s">
        <v>98</v>
      </c>
      <c r="LM107" s="25" t="str">
        <f>IFERROR(IF(OR($I107="",$N107=""),"",'Units of measurement'!$A$2),"")</f>
        <v>/container</v>
      </c>
      <c r="LN107" s="253"/>
      <c r="LO107" s="253"/>
      <c r="LP107" s="376"/>
      <c r="LQ107" s="170"/>
      <c r="LR107" s="170"/>
      <c r="LS107" s="381" t="s">
        <v>98</v>
      </c>
    </row>
    <row r="108" spans="1:331" ht="15" hidden="1" customHeight="1" x14ac:dyDescent="0.2">
      <c r="A108" s="46">
        <v>659</v>
      </c>
      <c r="B108" s="250">
        <f>ROW()</f>
        <v>108</v>
      </c>
      <c r="C108" s="41" t="s">
        <v>2547</v>
      </c>
      <c r="D108" s="47" t="s">
        <v>2524</v>
      </c>
      <c r="E108" s="41" t="s">
        <v>2538</v>
      </c>
      <c r="F108" s="55" t="s">
        <v>2286</v>
      </c>
      <c r="G108" s="42" t="s">
        <v>2508</v>
      </c>
      <c r="H108" s="43" t="s">
        <v>2514</v>
      </c>
      <c r="I108" s="353" t="s">
        <v>1261</v>
      </c>
      <c r="J108" s="357"/>
      <c r="K108" s="47" t="s">
        <v>2306</v>
      </c>
      <c r="L108" s="48" t="s">
        <v>2334</v>
      </c>
      <c r="M108" s="49" t="s">
        <v>2515</v>
      </c>
      <c r="N108" s="356" t="s">
        <v>1013</v>
      </c>
      <c r="O108" s="50" t="s">
        <v>2474</v>
      </c>
      <c r="P108" s="47" t="s">
        <v>1012</v>
      </c>
      <c r="Q108" s="48" t="s">
        <v>2443</v>
      </c>
      <c r="R108" s="51" t="s">
        <v>2206</v>
      </c>
      <c r="S108" s="52">
        <v>10</v>
      </c>
      <c r="T108" s="53">
        <f>IFERROR(IF(OR(R108="",S108=""),"",('FCL (No min.)'!S108*VLOOKUP('FCL (No min.)'!R108,containertype_table[#All],2,FALSE))),"")</f>
        <v>20</v>
      </c>
      <c r="U108" s="56">
        <v>22000</v>
      </c>
      <c r="V108" s="55" t="s">
        <v>2497</v>
      </c>
      <c r="W108" s="248" t="s">
        <v>104</v>
      </c>
      <c r="X108" s="337" t="s">
        <v>104</v>
      </c>
      <c r="Y108" s="248"/>
      <c r="Z108" s="248"/>
      <c r="AA108" s="248"/>
      <c r="AB108" s="248"/>
      <c r="AC108" s="248"/>
      <c r="AD108" s="248"/>
      <c r="AE108" s="248"/>
      <c r="AF108" s="248"/>
      <c r="AG108" s="201" t="s">
        <v>109</v>
      </c>
      <c r="AH108" s="239" t="s">
        <v>99</v>
      </c>
      <c r="AI108" s="9" t="str">
        <f t="shared" si="276"/>
        <v>⚠</v>
      </c>
      <c r="AJ108" s="238" t="str" cm="1">
        <f t="array" ref="AJ108">IF(OR($I108="",$N108="")," ",_xlfn.IFS($AH108=""," ",$AG108=""," ",AO108=""," ",AO108=" "," ",AND($AH108&lt;&gt;"",$AH108&lt;&gt;" ",$AG108&lt;&gt;"",$AG108&lt;&gt;" ",AO108&lt;&gt;"",AO108&lt;&gt;" "),IF($AH108=$AG108,SUM(AO108,IF(OR(AN108="",AN108=" ",AM108="Included"),0,AN108)),VLOOKUP(_xlfn.CONCAT($AG108,"/",$AH108),Currencies!$C$73:$D$955,2,FALSE)*SUM(AO108,IF(OR(AN108="",AN108=" ",AM108="Included"),0,AN108)))))</f>
        <v xml:space="preserve"> </v>
      </c>
      <c r="AK108" s="238"/>
      <c r="AL108" s="262"/>
      <c r="AM108" s="331"/>
      <c r="AN108" s="333" t="s">
        <v>98</v>
      </c>
      <c r="AO108" s="332" t="s">
        <v>98</v>
      </c>
      <c r="AP108" s="25" t="str">
        <f>IFERROR(IF(OR($I108="",$N108=""),"",'Units of measurement'!$A$2),"")</f>
        <v>/container</v>
      </c>
      <c r="AQ108" s="253"/>
      <c r="AR108" s="253"/>
      <c r="AS108" s="17"/>
      <c r="AT108" s="170"/>
      <c r="AU108" s="170"/>
      <c r="AV108" s="170" t="s">
        <v>98</v>
      </c>
      <c r="AW108" s="201" t="s">
        <v>109</v>
      </c>
      <c r="AX108" s="239" t="s">
        <v>99</v>
      </c>
      <c r="AY108" s="9" t="str">
        <f t="shared" si="277"/>
        <v>⚠</v>
      </c>
      <c r="AZ108" s="238" t="str" cm="1">
        <f t="array" ref="AZ108">IF(OR($I108="",$N108="")," ",_xlfn.IFS($AX108=""," ",$AW108=""," ",BC108=""," ",BC108=" "," ",AND($AX108&lt;&gt;"",$AX108&lt;&gt;" ",$AW108&lt;&gt;"",$AW108&lt;&gt;" ",BC108&lt;&gt;"",BC108&lt;&gt;" "),IF($AX108=$AW108,BC108,BC108/VLOOKUP(_xlfn.CONCAT($AX108,"/",$AW108),Currencies!$C$73:$D$955,2,FALSE))))</f>
        <v xml:space="preserve"> </v>
      </c>
      <c r="BA108" s="238"/>
      <c r="BB108" s="238"/>
      <c r="BC108" s="8" t="s">
        <v>98</v>
      </c>
      <c r="BD108" s="25" t="str">
        <f>IFERROR(IF(OR($I108="",$N108=""),"",'Units of measurement'!$A$2),"")</f>
        <v>/container</v>
      </c>
      <c r="BE108" s="9" t="str">
        <f t="shared" si="278"/>
        <v>⚠</v>
      </c>
      <c r="BF108" s="238" t="str" cm="1">
        <f t="array" ref="BF108">IF(OR($I108="",$N108="")," ",_xlfn.IFS($AX108=""," ",$AW108=""," ",BI108=""," ",BI108=" "," ",AND($AX108&lt;&gt;"",$AX108&lt;&gt;" ",$AW108&lt;&gt;"",$AW108&lt;&gt;" ",BI108&lt;&gt;"",BI108&lt;&gt;" "),IF($AX108=$AW108,BI108,BI108/VLOOKUP(_xlfn.CONCAT($AX108,"/",$AW108),Currencies!$C$73:$D$955,2,FALSE))))</f>
        <v xml:space="preserve"> </v>
      </c>
      <c r="BG108" s="238"/>
      <c r="BH108" s="238"/>
      <c r="BI108" s="8" t="s">
        <v>98</v>
      </c>
      <c r="BJ108" s="25" t="str">
        <f>IFERROR(IF(OR($I108="",$N108=""),"",'Units of measurement'!$A$2),"")</f>
        <v>/container</v>
      </c>
      <c r="BK108" s="9" t="str">
        <f t="shared" si="279"/>
        <v>⚠</v>
      </c>
      <c r="BL108" s="238" t="str" cm="1">
        <f t="array" ref="BL108">IF(OR($I108="",$N108="")," ",_xlfn.IFS($AX108=""," ",$AW108=""," ",BO108=""," ",BO108=" "," ",AND($AX108&lt;&gt;"",$AX108&lt;&gt;" ",$AW108&lt;&gt;"",$AW108&lt;&gt;" ",BO108&lt;&gt;"",BO108&lt;&gt;" "),IF($AX108=$AW108,BO108,BO108/VLOOKUP(_xlfn.CONCAT($AX108,"/",$AW108),Currencies!$C$73:$D$955,2,FALSE))))</f>
        <v xml:space="preserve"> </v>
      </c>
      <c r="BM108" s="238"/>
      <c r="BN108" s="238"/>
      <c r="BO108" s="8" t="s">
        <v>98</v>
      </c>
      <c r="BP108" s="25" t="str">
        <f>IFERROR(IF(OR($I108="",$N108=""),"",'Units of measurement'!$A$2),"")</f>
        <v>/container</v>
      </c>
      <c r="BQ108" s="9" t="str">
        <f t="shared" si="280"/>
        <v>⚠</v>
      </c>
      <c r="BR108" s="238" t="str" cm="1">
        <f t="array" ref="BR108">IF(OR($I108="",$N108="")," ",_xlfn.IFS($AX108=""," ",$AW108=""," ",BU108=""," ",BU108=" "," ",AND($AX108&lt;&gt;"",$AX108&lt;&gt;" ",$AW108&lt;&gt;"",$AW108&lt;&gt;" ",BU108&lt;&gt;"",BU108&lt;&gt;" "),IF($AX108=$AW108,BU108,BU108/VLOOKUP(_xlfn.CONCAT($AX108,"/",$AW108),Currencies!$C$73:$D$955,2,FALSE))))</f>
        <v xml:space="preserve"> </v>
      </c>
      <c r="BS108" s="238"/>
      <c r="BT108" s="238"/>
      <c r="BU108" s="8" t="s">
        <v>98</v>
      </c>
      <c r="BV108" s="25" t="str">
        <f>IFERROR(IF(OR($I108="",$N108=""),"",'Units of measurement'!$A$2),"")</f>
        <v>/container</v>
      </c>
      <c r="BW108" s="9" t="str">
        <f t="shared" si="281"/>
        <v>⚠</v>
      </c>
      <c r="BX108" s="238" t="str" cm="1">
        <f t="array" ref="BX108">IF(OR($I108="",$N108="")," ",_xlfn.IFS($AX108=""," ",$AW108=""," ",CA108=""," ",CA108=" "," ",AND($AX108&lt;&gt;"",$AX108&lt;&gt;" ",$AW108&lt;&gt;"",$AW108&lt;&gt;" ",CA108&lt;&gt;"",CA108&lt;&gt;" "),IF($AX108=$AW108,CA108,CA108/VLOOKUP(_xlfn.CONCAT($AX108,"/",$AW108),Currencies!$C$73:$D$955,2,FALSE))))</f>
        <v xml:space="preserve"> </v>
      </c>
      <c r="BY108" s="238"/>
      <c r="BZ108" s="238"/>
      <c r="CA108" s="8" t="s">
        <v>98</v>
      </c>
      <c r="CB108" s="25" t="str">
        <f>IFERROR(IF(OR($I108="",$N108=""),"",'Units of measurement'!$A$2),"")</f>
        <v>/container</v>
      </c>
      <c r="CC108" s="9" t="str">
        <f t="shared" si="282"/>
        <v>⚠</v>
      </c>
      <c r="CD108" s="238" t="str" cm="1">
        <f t="array" ref="CD108">IF(OR($I108="",$N108="")," ",_xlfn.IFS($AX108=""," ",$AW108=""," ",CG108=""," ",CG108=" "," ",AND($AX108&lt;&gt;"",$AX108&lt;&gt;" ",$AW108&lt;&gt;"",$AW108&lt;&gt;" ",CG108&lt;&gt;"",CG108&lt;&gt;" "),IF($AX108=$AW108,CG108,CG108/VLOOKUP(_xlfn.CONCAT($AX108,"/",$AW108),Currencies!$C$73:$D$955,2,FALSE))))</f>
        <v xml:space="preserve"> </v>
      </c>
      <c r="CE108" s="238"/>
      <c r="CF108" s="238"/>
      <c r="CG108" s="8" t="s">
        <v>98</v>
      </c>
      <c r="CH108" s="25" t="str">
        <f>IFERROR(IF(OR($I108="",$N108=""),"",'Units of measurement'!$A$2),"")</f>
        <v>/container</v>
      </c>
      <c r="CI108" s="9" t="str">
        <f t="shared" si="283"/>
        <v>⚠</v>
      </c>
      <c r="CJ108" s="238" t="str" cm="1">
        <f t="array" ref="CJ108">IF(OR($I108="",$N108="")," ",_xlfn.IFS($AX108=""," ",$AW108=""," ",CM108=""," ",CM108=" "," ",AND($AX108&lt;&gt;"",$AX108&lt;&gt;" ",$AW108&lt;&gt;"",$AW108&lt;&gt;" ",CM108&lt;&gt;"",CM108&lt;&gt;" "),IF($AX108=$AW108,CM108,CM108/VLOOKUP(_xlfn.CONCAT($AX108,"/",$AW108),Currencies!$C$73:$D$955,2,FALSE))))</f>
        <v xml:space="preserve"> </v>
      </c>
      <c r="CK108" s="238"/>
      <c r="CL108" s="238"/>
      <c r="CM108" s="8" t="s">
        <v>98</v>
      </c>
      <c r="CN108" s="25" t="str">
        <f>IFERROR(IF(OR($I108="",$N108=""),"",'Units of measurement'!$A$2),"")</f>
        <v>/container</v>
      </c>
      <c r="CO108" s="253"/>
      <c r="CP108" s="253"/>
      <c r="CQ108" s="194"/>
      <c r="CR108" s="9" t="str">
        <f t="shared" si="284"/>
        <v>⚠</v>
      </c>
      <c r="CS108" s="238" t="str" cm="1">
        <f t="array" ref="CS108">IF(OR($I108="",$N108="")," ",_xlfn.IFS($AX108=""," ",$AW108=""," ",CV108=""," ",CV108=" "," ",AND($AX108&lt;&gt;"",$AX108&lt;&gt;" ",$AW108&lt;&gt;"",$AW108&lt;&gt;" ",CV108&lt;&gt;"",CV108&lt;&gt;" "),IF($AX108=$AW108,CV108,CV108/VLOOKUP(_xlfn.CONCAT($AX108,"/",$AW108),Currencies!$C$73:$D$955,2,FALSE))))</f>
        <v xml:space="preserve"> </v>
      </c>
      <c r="CT108" s="238"/>
      <c r="CU108" s="238"/>
      <c r="CV108" s="8" t="s">
        <v>98</v>
      </c>
      <c r="CW108" s="25" t="str">
        <f>IFERROR(IF(OR($I108="",$N108=""),"",'Units of measurement'!$A$2),"")</f>
        <v>/container</v>
      </c>
      <c r="CX108" s="11" t="str">
        <f t="shared" si="285"/>
        <v>⚠</v>
      </c>
      <c r="CY108" s="254"/>
      <c r="CZ108" s="254"/>
      <c r="DA108" s="10" t="s">
        <v>98</v>
      </c>
      <c r="DB108" s="9" t="str">
        <f t="shared" si="286"/>
        <v/>
      </c>
      <c r="DC108" s="252"/>
      <c r="DD108" s="252"/>
      <c r="DE108" s="8" t="s">
        <v>98</v>
      </c>
      <c r="DF108" s="256"/>
      <c r="DG108" s="256"/>
      <c r="DH108" s="164"/>
      <c r="DI108" s="257"/>
      <c r="DJ108" s="257"/>
      <c r="DK108" s="17"/>
      <c r="DL108" s="9" t="str">
        <f t="shared" si="287"/>
        <v/>
      </c>
      <c r="DM108" s="252"/>
      <c r="DN108" s="252"/>
      <c r="DO108" s="8" t="s">
        <v>98</v>
      </c>
      <c r="DP108" s="256"/>
      <c r="DQ108" s="256"/>
      <c r="DR108" s="164"/>
      <c r="DS108" s="257"/>
      <c r="DT108" s="257"/>
      <c r="DU108" s="17"/>
      <c r="DV108" s="201" t="str">
        <f t="shared" si="288"/>
        <v>USD</v>
      </c>
      <c r="DW108" s="239" t="s">
        <v>99</v>
      </c>
      <c r="DX108" s="11" t="str">
        <f t="shared" si="289"/>
        <v>⚠</v>
      </c>
      <c r="DY108" s="254"/>
      <c r="DZ108" s="254"/>
      <c r="EA108" s="15"/>
      <c r="EB108" s="11" t="str">
        <f t="shared" si="290"/>
        <v>⚠</v>
      </c>
      <c r="EC108" s="254"/>
      <c r="ED108" s="254"/>
      <c r="EE108" s="16"/>
      <c r="EF108" s="9" t="str">
        <f t="shared" si="291"/>
        <v>⚠</v>
      </c>
      <c r="EG108" s="252"/>
      <c r="EH108" s="252"/>
      <c r="EI108" s="33"/>
      <c r="EJ108" s="33"/>
      <c r="EK108" s="33"/>
      <c r="EL108" s="33"/>
      <c r="EM108" s="14"/>
      <c r="EN108" s="14"/>
      <c r="EO108" s="35"/>
      <c r="EP108" s="11" t="str">
        <f t="shared" si="292"/>
        <v>⚠</v>
      </c>
      <c r="EQ108" s="254"/>
      <c r="ER108" s="254"/>
      <c r="ES108" s="12" t="s">
        <v>98</v>
      </c>
      <c r="ET108" s="199">
        <v>22</v>
      </c>
      <c r="EU108" s="9" t="str">
        <f t="shared" si="293"/>
        <v>⚠</v>
      </c>
      <c r="EV108" s="259"/>
      <c r="EW108" s="259"/>
      <c r="EX108" s="166" t="s">
        <v>98</v>
      </c>
      <c r="EY108" s="9" t="str">
        <f t="shared" si="294"/>
        <v>⚠</v>
      </c>
      <c r="EZ108" s="254"/>
      <c r="FA108" s="254"/>
      <c r="FB108" s="23"/>
      <c r="FC108" s="260"/>
      <c r="FD108" s="260"/>
      <c r="FE108" s="29"/>
      <c r="FF108" s="29"/>
      <c r="FG108" s="29"/>
      <c r="FH108" s="29"/>
      <c r="FI108" s="200" t="s">
        <v>100</v>
      </c>
      <c r="FJ108" s="9" t="str">
        <f t="shared" si="295"/>
        <v>⚠</v>
      </c>
      <c r="FK108" s="259"/>
      <c r="FL108" s="259"/>
      <c r="FM108" s="12" t="s">
        <v>98</v>
      </c>
      <c r="FN108" s="26" t="s">
        <v>98</v>
      </c>
      <c r="FO108" s="28" t="s">
        <v>98</v>
      </c>
      <c r="FP108" s="339" t="s">
        <v>98</v>
      </c>
      <c r="FQ108" s="339" t="s">
        <v>98</v>
      </c>
      <c r="FR108" s="9" t="str">
        <f t="shared" si="254"/>
        <v>⚠</v>
      </c>
      <c r="FS108" s="238" t="str" cm="1">
        <f t="array" ref="FS108">IF(OR($I108="",$N108="")," ",_xlfn.IFS($DW108=""," ",$DV108=""," ",FV108=""," ",FV108=" "," ",AND($DW108&lt;&gt;"",$DW108&lt;&gt;" ",$DV108&lt;&gt;"",$DV108&lt;&gt;" ",FV108&lt;&gt;"",FV108&lt;&gt;" "),IF($DW108=$DV108,FV108,FV108/VLOOKUP(_xlfn.CONCAT($DW108,"/",$DV108),Currencies!$C$73:$D$955,2,FALSE))))</f>
        <v xml:space="preserve"> </v>
      </c>
      <c r="FT108" s="238"/>
      <c r="FU108" s="238"/>
      <c r="FV108" s="8" t="s">
        <v>98</v>
      </c>
      <c r="FW108" s="25" t="s">
        <v>2549</v>
      </c>
      <c r="FX108" s="9" t="str">
        <f t="shared" si="296"/>
        <v>⚠</v>
      </c>
      <c r="FY108" s="259"/>
      <c r="FZ108" s="259"/>
      <c r="GA108" s="12" t="s">
        <v>98</v>
      </c>
      <c r="GB108" s="26" t="s">
        <v>98</v>
      </c>
      <c r="GC108" s="28" t="s">
        <v>98</v>
      </c>
      <c r="GD108" s="339">
        <v>11</v>
      </c>
      <c r="GE108" s="339">
        <v>3</v>
      </c>
      <c r="GF108" s="9" t="str">
        <f t="shared" si="256"/>
        <v>⚠</v>
      </c>
      <c r="GG108" s="238" t="str" cm="1">
        <f t="array" ref="GG108">IF(OR($I108="",$N108="")," ",_xlfn.IFS($DW108=""," ",$DV108=""," ",GJ108=""," ",GJ108=" "," ",AND($DW108&lt;&gt;"",$DW108&lt;&gt;" ",$DV108&lt;&gt;"",$DV108&lt;&gt;" ",GJ108&lt;&gt;"",GJ108&lt;&gt;" "),IF($DW108=$DV108,GJ108,GJ108/VLOOKUP(_xlfn.CONCAT($DW108,"/",$DV108),Currencies!$C$73:$D$955,2,FALSE))))</f>
        <v xml:space="preserve"> </v>
      </c>
      <c r="GH108" s="238"/>
      <c r="GI108" s="238"/>
      <c r="GJ108" s="8" t="s">
        <v>98</v>
      </c>
      <c r="GK108" s="25" t="s">
        <v>2549</v>
      </c>
      <c r="GL108" s="11" t="str">
        <f t="shared" si="297"/>
        <v>⚠</v>
      </c>
      <c r="GM108" s="238" t="str" cm="1">
        <f t="array" ref="GM108">IF(OR($I108="",$N108="")," ",_xlfn.IFS($DW108=""," ",$DV108=""," ",GP108=""," ",GP108=" "," ",AND($DW108&lt;&gt;"",$DW108&lt;&gt;" ",$DV108&lt;&gt;"",$DV108&lt;&gt;" ",GP108&lt;&gt;"",GP108&lt;&gt;" "),IF($DW108=$DV108,GP108,GP108/VLOOKUP(_xlfn.CONCAT($DW108,"/",$DV108),Currencies!$C$73:$D$955,2,FALSE))))</f>
        <v xml:space="preserve"> </v>
      </c>
      <c r="GN108" s="238"/>
      <c r="GO108" s="238"/>
      <c r="GP108" s="8" t="s">
        <v>98</v>
      </c>
      <c r="GQ108" s="25" t="str">
        <f>IFERROR(IF(OR($I108="",$N108=""),"",'Units of measurement'!$A$2),"")</f>
        <v>/container</v>
      </c>
      <c r="GR108" s="253"/>
      <c r="GS108" s="253"/>
      <c r="GT108" s="31" t="s">
        <v>98</v>
      </c>
      <c r="GU108" s="261"/>
      <c r="GV108" s="261"/>
      <c r="GW108" s="32" t="s">
        <v>98</v>
      </c>
      <c r="GX108" s="11" t="str">
        <f t="shared" si="298"/>
        <v>⚠</v>
      </c>
      <c r="GY108" s="238" t="str" cm="1">
        <f t="array" ref="GY108">IF(OR($I108="",$N108="")," ",_xlfn.IFS($DW108=""," ",$DV108=""," ",HE108=""," ",HE108=" "," ",AND($DW108&lt;&gt;"",$DW108&lt;&gt;" ",$DV108&lt;&gt;"",$DV108&lt;&gt;" ",HE108&lt;&gt;"",HE108&lt;&gt;" "),IF($DW108=$DV108,HE108,HE108/VLOOKUP(_xlfn.CONCAT($DW108,"/",$DV108),Currencies!$C$73:$D$955,2,FALSE))))</f>
        <v xml:space="preserve"> </v>
      </c>
      <c r="GZ108" s="262"/>
      <c r="HA108" s="262"/>
      <c r="HB108" s="15"/>
      <c r="HC108" s="15"/>
      <c r="HD108" s="15"/>
      <c r="HE108" s="8" t="s">
        <v>98</v>
      </c>
      <c r="HF108" s="255"/>
      <c r="HG108" s="255"/>
      <c r="HH108" s="25" t="str">
        <f>IFERROR(IF(OR($I108="",$N108=""),"",'Units of measurement'!$A$2),"")</f>
        <v>/container</v>
      </c>
      <c r="HI108" s="253"/>
      <c r="HJ108" s="253"/>
      <c r="HK108" s="31" t="str">
        <f t="shared" si="299"/>
        <v xml:space="preserve"> </v>
      </c>
      <c r="HL108" s="261"/>
      <c r="HM108" s="261"/>
      <c r="HN108" s="32" t="str">
        <f t="shared" si="300"/>
        <v xml:space="preserve"> </v>
      </c>
      <c r="HO108" s="11" t="str">
        <f t="shared" si="301"/>
        <v>⚠</v>
      </c>
      <c r="HP108" s="238" t="str" cm="1">
        <f t="array" ref="HP108">IF(OR($I108="",$N108="")," ",_xlfn.IFS($DW108=""," ",$DV108=""," ",HV108=""," ",HV108=" "," ",AND($DW108&lt;&gt;"",$DW108&lt;&gt;" ",$DV108&lt;&gt;"",$DV108&lt;&gt;" ",HV108&lt;&gt;"",HV108&lt;&gt;" "),IF($DW108=$DV108,HV108,HV108/VLOOKUP(_xlfn.CONCAT($DW108,"/",$DV108),Currencies!$C$73:$D$955,2,FALSE))))</f>
        <v xml:space="preserve"> </v>
      </c>
      <c r="HQ108" s="262"/>
      <c r="HR108" s="262"/>
      <c r="HS108" s="15"/>
      <c r="HT108" s="15"/>
      <c r="HU108" s="15"/>
      <c r="HV108" s="8" t="s">
        <v>98</v>
      </c>
      <c r="HW108" s="255"/>
      <c r="HX108" s="255"/>
      <c r="HY108" s="25" t="str">
        <f>IFERROR(IF(OR($I108="",$N108=""),"",'Units of measurement'!$A$2),"")</f>
        <v>/container</v>
      </c>
      <c r="HZ108" s="253"/>
      <c r="IA108" s="253"/>
      <c r="IB108" s="31" t="str">
        <f t="shared" si="302"/>
        <v xml:space="preserve"> </v>
      </c>
      <c r="IC108" s="261"/>
      <c r="ID108" s="261"/>
      <c r="IE108" s="32" t="str">
        <f t="shared" si="303"/>
        <v xml:space="preserve"> </v>
      </c>
      <c r="IF108" s="9" t="str">
        <f t="shared" si="304"/>
        <v/>
      </c>
      <c r="IG108" s="252"/>
      <c r="IH108" s="252"/>
      <c r="II108" s="8" t="s">
        <v>98</v>
      </c>
      <c r="IJ108" s="256"/>
      <c r="IK108" s="256"/>
      <c r="IL108" s="164"/>
      <c r="IM108" s="257"/>
      <c r="IN108" s="257"/>
      <c r="IO108" s="17"/>
      <c r="IP108" s="9" t="str">
        <f t="shared" si="305"/>
        <v/>
      </c>
      <c r="IQ108" s="252"/>
      <c r="IR108" s="252"/>
      <c r="IS108" s="8" t="s">
        <v>98</v>
      </c>
      <c r="IT108" s="256"/>
      <c r="IU108" s="256"/>
      <c r="IV108" s="164"/>
      <c r="IW108" s="257"/>
      <c r="IX108" s="257"/>
      <c r="IY108" s="19"/>
      <c r="IZ108" s="201" t="s">
        <v>1015</v>
      </c>
      <c r="JA108" s="239" t="s">
        <v>99</v>
      </c>
      <c r="JB108" s="9" t="str">
        <f t="shared" si="306"/>
        <v>⚠</v>
      </c>
      <c r="JC108" s="238" t="str" cm="1">
        <f t="array" ref="JC108">IF(OR($I108="",$N108="")," ",_xlfn.IFS($JA108=""," ",$IZ108=""," ",JF108=""," ",JF108=" "," ",AND($JA108&lt;&gt;"",$JA108&lt;&gt;" ",$IZ108&lt;&gt;"",$IZ108&lt;&gt;" ",JF108&lt;&gt;"",JF108&lt;&gt;" "),IF($JA108=$IZ108,JF108,JF108/VLOOKUP(_xlfn.CONCAT($JA108,"/",$IZ108),Currencies!$C$73:$D$955,2,FALSE))))</f>
        <v xml:space="preserve"> </v>
      </c>
      <c r="JD108" s="238"/>
      <c r="JE108" s="238"/>
      <c r="JF108" s="8" t="s">
        <v>98</v>
      </c>
      <c r="JG108" s="25" t="str">
        <f>IFERROR(IF(OR($I108="",$N108=""),"",'Units of measurement'!$A$2),"")</f>
        <v>/container</v>
      </c>
      <c r="JH108" s="9" t="s">
        <v>2517</v>
      </c>
      <c r="JI108" s="238" t="str" cm="1">
        <f t="array" ref="JI108">IF(OR($I108="",$N108="")," ",_xlfn.IFS($JA108=""," ",$IZ108=""," ",JL108=""," ",JL108=" "," ",AND($JA108&lt;&gt;"",$JA108&lt;&gt;" ",$IZ108&lt;&gt;"",$IZ108&lt;&gt;" ",JL108&lt;&gt;"",JL108&lt;&gt;" "),IF($JA108=$IZ108,JL108,JL108/VLOOKUP(_xlfn.CONCAT($JA108,"/",$IZ108),Currencies!$C$73:$D$955,2,FALSE))))</f>
        <v xml:space="preserve"> </v>
      </c>
      <c r="JJ108" s="238"/>
      <c r="JK108" s="238"/>
      <c r="JL108" s="372" t="s">
        <v>98</v>
      </c>
      <c r="JM108" s="25" t="str">
        <f>IFERROR(IF(OR($I108="",$N108=""),"",'Units of measurement'!$A$2),"")</f>
        <v>/container</v>
      </c>
      <c r="JN108" s="9" t="s">
        <v>2517</v>
      </c>
      <c r="JO108" s="238" t="str" cm="1">
        <f t="array" ref="JO108">IF(OR($I108="",$N108="")," ",_xlfn.IFS($JA108=""," ",$IZ108=""," ",JR108=""," ",JR108=" "," ",AND($JA108&lt;&gt;"",$JA108&lt;&gt;" ",$IZ108&lt;&gt;"",$IZ108&lt;&gt;" ",JR108&lt;&gt;"",JR108&lt;&gt;" "),IF($JA108=$IZ108,JR108,JR108/VLOOKUP(_xlfn.CONCAT($JA108,"/",$IZ108),Currencies!$C$73:$D$955,2,FALSE))))</f>
        <v xml:space="preserve"> </v>
      </c>
      <c r="JP108" s="238"/>
      <c r="JQ108" s="238"/>
      <c r="JR108" s="372" t="s">
        <v>98</v>
      </c>
      <c r="JS108" s="25" t="str">
        <f>IFERROR(IF(OR($I108="",$N108=""),"",'Units of measurement'!$A$2),"")</f>
        <v>/container</v>
      </c>
      <c r="JT108" s="9" t="s">
        <v>2517</v>
      </c>
      <c r="JU108" s="238" t="str" cm="1">
        <f t="array" ref="JU108">IF(OR($I108="",$N108="")," ",_xlfn.IFS($JA108=""," ",$IZ108=""," ",JX108=""," ",JX108=" "," ",AND($JA108&lt;&gt;"",$JA108&lt;&gt;" ",$IZ108&lt;&gt;"",$IZ108&lt;&gt;" ",JX108&lt;&gt;"",JX108&lt;&gt;" "),IF($JA108=$IZ108,JX108,JX108/VLOOKUP(_xlfn.CONCAT($JA108,"/",$IZ108),Currencies!$C$73:$D$955,2,FALSE))))</f>
        <v xml:space="preserve"> </v>
      </c>
      <c r="JV108" s="238"/>
      <c r="JW108" s="238"/>
      <c r="JX108" s="372" t="s">
        <v>98</v>
      </c>
      <c r="JY108" s="25" t="str">
        <f>IFERROR(IF(OR($I108="",$N108=""),"",'Units of measurement'!$A$2),"")</f>
        <v>/container</v>
      </c>
      <c r="JZ108" s="9" t="s">
        <v>2517</v>
      </c>
      <c r="KA108" s="238" t="str" cm="1">
        <f t="array" ref="KA108">IF(OR($I108="",$N108="")," ",_xlfn.IFS($JA108=""," ",$IZ108=""," ",KD108=""," ",KD108=" "," ",AND($JA108&lt;&gt;"",$JA108&lt;&gt;" ",$IZ108&lt;&gt;"",$IZ108&lt;&gt;" ",KD108&lt;&gt;"",KD108&lt;&gt;" "),IF($JA108=$IZ108,KD108,KD108/VLOOKUP(_xlfn.CONCAT($JA108,"/",$IZ108),Currencies!$C$73:$D$955,2,FALSE))))</f>
        <v xml:space="preserve"> </v>
      </c>
      <c r="KB108" s="238"/>
      <c r="KC108" s="238"/>
      <c r="KD108" s="372" t="s">
        <v>98</v>
      </c>
      <c r="KE108" s="25" t="str">
        <f>IFERROR(IF(OR($I108="",$N108=""),"",'Units of measurement'!$A$2),"")</f>
        <v>/container</v>
      </c>
      <c r="KF108" s="11" t="s">
        <v>2517</v>
      </c>
      <c r="KG108" s="254"/>
      <c r="KH108" s="254"/>
      <c r="KI108" s="378" t="s">
        <v>98</v>
      </c>
      <c r="KJ108" s="9" t="str">
        <f t="shared" si="307"/>
        <v/>
      </c>
      <c r="KK108" s="252"/>
      <c r="KL108" s="252"/>
      <c r="KM108" s="8" t="s">
        <v>98</v>
      </c>
      <c r="KN108" s="256"/>
      <c r="KO108" s="256"/>
      <c r="KP108" s="164"/>
      <c r="KQ108" s="257"/>
      <c r="KR108" s="257"/>
      <c r="KS108" s="17"/>
      <c r="KT108" s="9" t="str">
        <f t="shared" si="308"/>
        <v/>
      </c>
      <c r="KU108" s="252"/>
      <c r="KV108" s="252"/>
      <c r="KW108" s="8" t="s">
        <v>98</v>
      </c>
      <c r="KX108" s="256"/>
      <c r="KY108" s="256"/>
      <c r="KZ108" s="164"/>
      <c r="LA108" s="257"/>
      <c r="LB108" s="257"/>
      <c r="LC108" s="19"/>
      <c r="LD108" s="201" t="s">
        <v>1015</v>
      </c>
      <c r="LE108" s="239" t="s">
        <v>99</v>
      </c>
      <c r="LF108" s="9" t="s">
        <v>2517</v>
      </c>
      <c r="LG108" s="238" t="str" cm="1">
        <f t="array" ref="LG108">IF(OR($I108="",$N108="")," ",_xlfn.IFS($AH108=""," ",$AG108=""," ",LL108=""," ",LL108=" "," ",AND($AH108&lt;&gt;"",$AH108&lt;&gt;" ",$AG108&lt;&gt;"",$AG108&lt;&gt;" ",LL108&lt;&gt;"",LL108&lt;&gt;" "),IF($AH108=$AG108,SUM(LL108,IF(OR(LK108="",LK108=" ",LJ108="Included"),0,LK108)),SUM(LL108,IF(OR(LK108="",LK108=" ",LJ108="Included"),0,LK108))/VLOOKUP(_xlfn.CONCAT($AH108,"/",$AG108),Currencies!$C$73:$D$955,2,FALSE))))</f>
        <v xml:space="preserve"> </v>
      </c>
      <c r="LH108" s="238"/>
      <c r="LI108" s="262"/>
      <c r="LJ108" s="379"/>
      <c r="LK108" s="333" t="s">
        <v>98</v>
      </c>
      <c r="LL108" s="380" t="s">
        <v>98</v>
      </c>
      <c r="LM108" s="25" t="str">
        <f>IFERROR(IF(OR($I108="",$N108=""),"",'Units of measurement'!$A$2),"")</f>
        <v>/container</v>
      </c>
      <c r="LN108" s="253"/>
      <c r="LO108" s="253"/>
      <c r="LP108" s="376"/>
      <c r="LQ108" s="170"/>
      <c r="LR108" s="170"/>
      <c r="LS108" s="381" t="s">
        <v>98</v>
      </c>
    </row>
    <row r="109" spans="1:331" ht="15" hidden="1" customHeight="1" x14ac:dyDescent="0.2">
      <c r="A109" s="46">
        <v>661</v>
      </c>
      <c r="B109" s="250">
        <f>ROW()</f>
        <v>109</v>
      </c>
      <c r="C109" s="41" t="s">
        <v>2547</v>
      </c>
      <c r="D109" s="47" t="s">
        <v>2524</v>
      </c>
      <c r="E109" s="41" t="s">
        <v>2538</v>
      </c>
      <c r="F109" s="55" t="s">
        <v>2286</v>
      </c>
      <c r="G109" s="42" t="s">
        <v>2508</v>
      </c>
      <c r="H109" s="43" t="s">
        <v>2514</v>
      </c>
      <c r="I109" s="353" t="s">
        <v>1261</v>
      </c>
      <c r="J109" s="357"/>
      <c r="K109" s="47" t="s">
        <v>2306</v>
      </c>
      <c r="L109" s="48" t="s">
        <v>2334</v>
      </c>
      <c r="M109" s="49" t="s">
        <v>2515</v>
      </c>
      <c r="N109" s="356" t="s">
        <v>1013</v>
      </c>
      <c r="O109" s="50" t="s">
        <v>2474</v>
      </c>
      <c r="P109" s="47" t="s">
        <v>1012</v>
      </c>
      <c r="Q109" s="48" t="s">
        <v>2443</v>
      </c>
      <c r="R109" s="51" t="s">
        <v>2283</v>
      </c>
      <c r="S109" s="52">
        <v>25</v>
      </c>
      <c r="T109" s="53">
        <f>IFERROR(IF(OR(R109="",S109=""),"",('FCL (No min.)'!S109*VLOOKUP('FCL (No min.)'!R109,containertype_table[#All],2,FALSE))),"")</f>
        <v>50</v>
      </c>
      <c r="U109" s="56">
        <v>10000</v>
      </c>
      <c r="V109" s="55" t="s">
        <v>2497</v>
      </c>
      <c r="W109" s="248" t="s">
        <v>2503</v>
      </c>
      <c r="X109" s="337" t="s">
        <v>104</v>
      </c>
      <c r="Y109" s="248"/>
      <c r="Z109" s="248"/>
      <c r="AA109" s="248"/>
      <c r="AB109" s="248"/>
      <c r="AC109" s="248"/>
      <c r="AD109" s="248"/>
      <c r="AE109" s="248"/>
      <c r="AF109" s="248"/>
      <c r="AG109" s="201" t="s">
        <v>109</v>
      </c>
      <c r="AH109" s="239" t="s">
        <v>99</v>
      </c>
      <c r="AI109" s="9" t="str">
        <f t="shared" si="276"/>
        <v>⚠</v>
      </c>
      <c r="AJ109" s="238" t="str" cm="1">
        <f t="array" ref="AJ109">IF(OR($I109="",$N109="")," ",_xlfn.IFS($AH109=""," ",$AG109=""," ",AO109=""," ",AO109=" "," ",AND($AH109&lt;&gt;"",$AH109&lt;&gt;" ",$AG109&lt;&gt;"",$AG109&lt;&gt;" ",AO109&lt;&gt;"",AO109&lt;&gt;" "),IF($AH109=$AG109,SUM(AO109,IF(OR(AN109="",AN109=" ",AM109="Included"),0,AN109)),VLOOKUP(_xlfn.CONCAT($AG109,"/",$AH109),Currencies!$C$73:$D$955,2,FALSE)*SUM(AO109,IF(OR(AN109="",AN109=" ",AM109="Included"),0,AN109)))))</f>
        <v xml:space="preserve"> </v>
      </c>
      <c r="AK109" s="238"/>
      <c r="AL109" s="262"/>
      <c r="AM109" s="331"/>
      <c r="AN109" s="333" t="s">
        <v>98</v>
      </c>
      <c r="AO109" s="332" t="s">
        <v>98</v>
      </c>
      <c r="AP109" s="25" t="str">
        <f>IFERROR(IF(OR($I109="",$N109=""),"",'Units of measurement'!$A$2),"")</f>
        <v>/container</v>
      </c>
      <c r="AQ109" s="253"/>
      <c r="AR109" s="253"/>
      <c r="AS109" s="17"/>
      <c r="AT109" s="170"/>
      <c r="AU109" s="170"/>
      <c r="AV109" s="170" t="s">
        <v>98</v>
      </c>
      <c r="AW109" s="201" t="s">
        <v>109</v>
      </c>
      <c r="AX109" s="239" t="s">
        <v>99</v>
      </c>
      <c r="AY109" s="9" t="str">
        <f t="shared" si="277"/>
        <v>⚠</v>
      </c>
      <c r="AZ109" s="238" t="str" cm="1">
        <f t="array" ref="AZ109">IF(OR($I109="",$N109="")," ",_xlfn.IFS($AX109=""," ",$AW109=""," ",BC109=""," ",BC109=" "," ",AND($AX109&lt;&gt;"",$AX109&lt;&gt;" ",$AW109&lt;&gt;"",$AW109&lt;&gt;" ",BC109&lt;&gt;"",BC109&lt;&gt;" "),IF($AX109=$AW109,BC109,BC109/VLOOKUP(_xlfn.CONCAT($AX109,"/",$AW109),Currencies!$C$73:$D$955,2,FALSE))))</f>
        <v xml:space="preserve"> </v>
      </c>
      <c r="BA109" s="238"/>
      <c r="BB109" s="238"/>
      <c r="BC109" s="8" t="s">
        <v>98</v>
      </c>
      <c r="BD109" s="25" t="str">
        <f>IFERROR(IF(OR($I109="",$N109=""),"",'Units of measurement'!$A$2),"")</f>
        <v>/container</v>
      </c>
      <c r="BE109" s="9" t="str">
        <f t="shared" si="278"/>
        <v>⚠</v>
      </c>
      <c r="BF109" s="238" t="str" cm="1">
        <f t="array" ref="BF109">IF(OR($I109="",$N109="")," ",_xlfn.IFS($AX109=""," ",$AW109=""," ",BI109=""," ",BI109=" "," ",AND($AX109&lt;&gt;"",$AX109&lt;&gt;" ",$AW109&lt;&gt;"",$AW109&lt;&gt;" ",BI109&lt;&gt;"",BI109&lt;&gt;" "),IF($AX109=$AW109,BI109,BI109/VLOOKUP(_xlfn.CONCAT($AX109,"/",$AW109),Currencies!$C$73:$D$955,2,FALSE))))</f>
        <v xml:space="preserve"> </v>
      </c>
      <c r="BG109" s="238"/>
      <c r="BH109" s="238"/>
      <c r="BI109" s="8" t="s">
        <v>98</v>
      </c>
      <c r="BJ109" s="25" t="str">
        <f>IFERROR(IF(OR($I109="",$N109=""),"",'Units of measurement'!$A$2),"")</f>
        <v>/container</v>
      </c>
      <c r="BK109" s="9" t="str">
        <f t="shared" si="279"/>
        <v>⚠</v>
      </c>
      <c r="BL109" s="238" t="str" cm="1">
        <f t="array" ref="BL109">IF(OR($I109="",$N109="")," ",_xlfn.IFS($AX109=""," ",$AW109=""," ",BO109=""," ",BO109=" "," ",AND($AX109&lt;&gt;"",$AX109&lt;&gt;" ",$AW109&lt;&gt;"",$AW109&lt;&gt;" ",BO109&lt;&gt;"",BO109&lt;&gt;" "),IF($AX109=$AW109,BO109,BO109/VLOOKUP(_xlfn.CONCAT($AX109,"/",$AW109),Currencies!$C$73:$D$955,2,FALSE))))</f>
        <v xml:space="preserve"> </v>
      </c>
      <c r="BM109" s="238"/>
      <c r="BN109" s="238"/>
      <c r="BO109" s="8" t="s">
        <v>98</v>
      </c>
      <c r="BP109" s="25" t="str">
        <f>IFERROR(IF(OR($I109="",$N109=""),"",'Units of measurement'!$A$2),"")</f>
        <v>/container</v>
      </c>
      <c r="BQ109" s="9" t="str">
        <f t="shared" si="280"/>
        <v>⚠</v>
      </c>
      <c r="BR109" s="238" t="str" cm="1">
        <f t="array" ref="BR109">IF(OR($I109="",$N109="")," ",_xlfn.IFS($AX109=""," ",$AW109=""," ",BU109=""," ",BU109=" "," ",AND($AX109&lt;&gt;"",$AX109&lt;&gt;" ",$AW109&lt;&gt;"",$AW109&lt;&gt;" ",BU109&lt;&gt;"",BU109&lt;&gt;" "),IF($AX109=$AW109,BU109,BU109/VLOOKUP(_xlfn.CONCAT($AX109,"/",$AW109),Currencies!$C$73:$D$955,2,FALSE))))</f>
        <v xml:space="preserve"> </v>
      </c>
      <c r="BS109" s="238"/>
      <c r="BT109" s="238"/>
      <c r="BU109" s="8" t="s">
        <v>98</v>
      </c>
      <c r="BV109" s="25" t="str">
        <f>IFERROR(IF(OR($I109="",$N109=""),"",'Units of measurement'!$A$2),"")</f>
        <v>/container</v>
      </c>
      <c r="BW109" s="9" t="str">
        <f t="shared" si="281"/>
        <v>⚠</v>
      </c>
      <c r="BX109" s="238" t="str" cm="1">
        <f t="array" ref="BX109">IF(OR($I109="",$N109="")," ",_xlfn.IFS($AX109=""," ",$AW109=""," ",CA109=""," ",CA109=" "," ",AND($AX109&lt;&gt;"",$AX109&lt;&gt;" ",$AW109&lt;&gt;"",$AW109&lt;&gt;" ",CA109&lt;&gt;"",CA109&lt;&gt;" "),IF($AX109=$AW109,CA109,CA109/VLOOKUP(_xlfn.CONCAT($AX109,"/",$AW109),Currencies!$C$73:$D$955,2,FALSE))))</f>
        <v xml:space="preserve"> </v>
      </c>
      <c r="BY109" s="238"/>
      <c r="BZ109" s="238"/>
      <c r="CA109" s="8" t="s">
        <v>98</v>
      </c>
      <c r="CB109" s="25" t="str">
        <f>IFERROR(IF(OR($I109="",$N109=""),"",'Units of measurement'!$A$2),"")</f>
        <v>/container</v>
      </c>
      <c r="CC109" s="9" t="str">
        <f t="shared" si="282"/>
        <v>⚠</v>
      </c>
      <c r="CD109" s="238" t="str" cm="1">
        <f t="array" ref="CD109">IF(OR($I109="",$N109="")," ",_xlfn.IFS($AX109=""," ",$AW109=""," ",CG109=""," ",CG109=" "," ",AND($AX109&lt;&gt;"",$AX109&lt;&gt;" ",$AW109&lt;&gt;"",$AW109&lt;&gt;" ",CG109&lt;&gt;"",CG109&lt;&gt;" "),IF($AX109=$AW109,CG109,CG109/VLOOKUP(_xlfn.CONCAT($AX109,"/",$AW109),Currencies!$C$73:$D$955,2,FALSE))))</f>
        <v xml:space="preserve"> </v>
      </c>
      <c r="CE109" s="238"/>
      <c r="CF109" s="238"/>
      <c r="CG109" s="8" t="s">
        <v>98</v>
      </c>
      <c r="CH109" s="25" t="str">
        <f>IFERROR(IF(OR($I109="",$N109=""),"",'Units of measurement'!$A$2),"")</f>
        <v>/container</v>
      </c>
      <c r="CI109" s="9" t="str">
        <f t="shared" si="283"/>
        <v>⚠</v>
      </c>
      <c r="CJ109" s="238" t="str" cm="1">
        <f t="array" ref="CJ109">IF(OR($I109="",$N109="")," ",_xlfn.IFS($AX109=""," ",$AW109=""," ",CM109=""," ",CM109=" "," ",AND($AX109&lt;&gt;"",$AX109&lt;&gt;" ",$AW109&lt;&gt;"",$AW109&lt;&gt;" ",CM109&lt;&gt;"",CM109&lt;&gt;" "),IF($AX109=$AW109,CM109,CM109/VLOOKUP(_xlfn.CONCAT($AX109,"/",$AW109),Currencies!$C$73:$D$955,2,FALSE))))</f>
        <v xml:space="preserve"> </v>
      </c>
      <c r="CK109" s="238"/>
      <c r="CL109" s="238"/>
      <c r="CM109" s="8" t="s">
        <v>98</v>
      </c>
      <c r="CN109" s="25" t="str">
        <f>IFERROR(IF(OR($I109="",$N109=""),"",'Units of measurement'!$A$2),"")</f>
        <v>/container</v>
      </c>
      <c r="CO109" s="253"/>
      <c r="CP109" s="253"/>
      <c r="CQ109" s="194"/>
      <c r="CR109" s="9" t="str">
        <f t="shared" si="284"/>
        <v>⚠</v>
      </c>
      <c r="CS109" s="238" t="str" cm="1">
        <f t="array" ref="CS109">IF(OR($I109="",$N109="")," ",_xlfn.IFS($AX109=""," ",$AW109=""," ",CV109=""," ",CV109=" "," ",AND($AX109&lt;&gt;"",$AX109&lt;&gt;" ",$AW109&lt;&gt;"",$AW109&lt;&gt;" ",CV109&lt;&gt;"",CV109&lt;&gt;" "),IF($AX109=$AW109,CV109,CV109/VLOOKUP(_xlfn.CONCAT($AX109,"/",$AW109),Currencies!$C$73:$D$955,2,FALSE))))</f>
        <v xml:space="preserve"> </v>
      </c>
      <c r="CT109" s="238"/>
      <c r="CU109" s="238"/>
      <c r="CV109" s="8" t="s">
        <v>98</v>
      </c>
      <c r="CW109" s="25" t="str">
        <f>IFERROR(IF(OR($I109="",$N109=""),"",'Units of measurement'!$A$2),"")</f>
        <v>/container</v>
      </c>
      <c r="CX109" s="11" t="str">
        <f t="shared" si="285"/>
        <v>⚠</v>
      </c>
      <c r="CY109" s="254"/>
      <c r="CZ109" s="254"/>
      <c r="DA109" s="10" t="s">
        <v>98</v>
      </c>
      <c r="DB109" s="9" t="str">
        <f t="shared" si="286"/>
        <v/>
      </c>
      <c r="DC109" s="252"/>
      <c r="DD109" s="252"/>
      <c r="DE109" s="8" t="s">
        <v>98</v>
      </c>
      <c r="DF109" s="256"/>
      <c r="DG109" s="256"/>
      <c r="DH109" s="164"/>
      <c r="DI109" s="257"/>
      <c r="DJ109" s="257"/>
      <c r="DK109" s="17"/>
      <c r="DL109" s="9" t="str">
        <f t="shared" si="287"/>
        <v/>
      </c>
      <c r="DM109" s="252"/>
      <c r="DN109" s="252"/>
      <c r="DO109" s="8" t="s">
        <v>98</v>
      </c>
      <c r="DP109" s="256"/>
      <c r="DQ109" s="256"/>
      <c r="DR109" s="164"/>
      <c r="DS109" s="257"/>
      <c r="DT109" s="257"/>
      <c r="DU109" s="17"/>
      <c r="DV109" s="201" t="str">
        <f t="shared" si="288"/>
        <v>USD</v>
      </c>
      <c r="DW109" s="239" t="s">
        <v>99</v>
      </c>
      <c r="DX109" s="11" t="str">
        <f t="shared" si="289"/>
        <v>⚠</v>
      </c>
      <c r="DY109" s="254"/>
      <c r="DZ109" s="254"/>
      <c r="EA109" s="15"/>
      <c r="EB109" s="11" t="str">
        <f t="shared" si="290"/>
        <v>⚠</v>
      </c>
      <c r="EC109" s="254"/>
      <c r="ED109" s="254"/>
      <c r="EE109" s="16"/>
      <c r="EF109" s="9" t="str">
        <f t="shared" si="291"/>
        <v>⚠</v>
      </c>
      <c r="EG109" s="252"/>
      <c r="EH109" s="252"/>
      <c r="EI109" s="33"/>
      <c r="EJ109" s="33"/>
      <c r="EK109" s="33"/>
      <c r="EL109" s="33"/>
      <c r="EM109" s="14"/>
      <c r="EN109" s="14"/>
      <c r="EO109" s="35"/>
      <c r="EP109" s="11" t="str">
        <f t="shared" si="292"/>
        <v>⚠</v>
      </c>
      <c r="EQ109" s="254"/>
      <c r="ER109" s="254"/>
      <c r="ES109" s="12" t="s">
        <v>98</v>
      </c>
      <c r="ET109" s="199">
        <v>22</v>
      </c>
      <c r="EU109" s="9" t="str">
        <f t="shared" si="293"/>
        <v>⚠</v>
      </c>
      <c r="EV109" s="259"/>
      <c r="EW109" s="259"/>
      <c r="EX109" s="166" t="s">
        <v>98</v>
      </c>
      <c r="EY109" s="9" t="str">
        <f t="shared" si="294"/>
        <v>⚠</v>
      </c>
      <c r="EZ109" s="254"/>
      <c r="FA109" s="254"/>
      <c r="FB109" s="23"/>
      <c r="FC109" s="260"/>
      <c r="FD109" s="260"/>
      <c r="FE109" s="29"/>
      <c r="FF109" s="29"/>
      <c r="FG109" s="29"/>
      <c r="FH109" s="29"/>
      <c r="FI109" s="200" t="s">
        <v>100</v>
      </c>
      <c r="FJ109" s="9" t="str">
        <f t="shared" si="295"/>
        <v>⚠</v>
      </c>
      <c r="FK109" s="259"/>
      <c r="FL109" s="259"/>
      <c r="FM109" s="12" t="s">
        <v>98</v>
      </c>
      <c r="FN109" s="26" t="s">
        <v>98</v>
      </c>
      <c r="FO109" s="28" t="s">
        <v>98</v>
      </c>
      <c r="FP109" s="339" t="s">
        <v>98</v>
      </c>
      <c r="FQ109" s="339" t="s">
        <v>98</v>
      </c>
      <c r="FR109" s="9" t="str">
        <f t="shared" si="254"/>
        <v>⚠</v>
      </c>
      <c r="FS109" s="238" t="str" cm="1">
        <f t="array" ref="FS109">IF(OR($I109="",$N109="")," ",_xlfn.IFS($DW109=""," ",$DV109=""," ",FV109=""," ",FV109=" "," ",AND($DW109&lt;&gt;"",$DW109&lt;&gt;" ",$DV109&lt;&gt;"",$DV109&lt;&gt;" ",FV109&lt;&gt;"",FV109&lt;&gt;" "),IF($DW109=$DV109,FV109,FV109/VLOOKUP(_xlfn.CONCAT($DW109,"/",$DV109),Currencies!$C$73:$D$955,2,FALSE))))</f>
        <v xml:space="preserve"> </v>
      </c>
      <c r="FT109" s="238"/>
      <c r="FU109" s="238"/>
      <c r="FV109" s="8" t="s">
        <v>98</v>
      </c>
      <c r="FW109" s="25" t="s">
        <v>2549</v>
      </c>
      <c r="FX109" s="9" t="str">
        <f t="shared" si="296"/>
        <v>⚠</v>
      </c>
      <c r="FY109" s="259"/>
      <c r="FZ109" s="259"/>
      <c r="GA109" s="12" t="s">
        <v>98</v>
      </c>
      <c r="GB109" s="26" t="s">
        <v>98</v>
      </c>
      <c r="GC109" s="28" t="s">
        <v>98</v>
      </c>
      <c r="GD109" s="339">
        <v>11</v>
      </c>
      <c r="GE109" s="339">
        <v>3</v>
      </c>
      <c r="GF109" s="9" t="str">
        <f t="shared" si="256"/>
        <v>⚠</v>
      </c>
      <c r="GG109" s="238" t="str" cm="1">
        <f t="array" ref="GG109">IF(OR($I109="",$N109="")," ",_xlfn.IFS($DW109=""," ",$DV109=""," ",GJ109=""," ",GJ109=" "," ",AND($DW109&lt;&gt;"",$DW109&lt;&gt;" ",$DV109&lt;&gt;"",$DV109&lt;&gt;" ",GJ109&lt;&gt;"",GJ109&lt;&gt;" "),IF($DW109=$DV109,GJ109,GJ109/VLOOKUP(_xlfn.CONCAT($DW109,"/",$DV109),Currencies!$C$73:$D$955,2,FALSE))))</f>
        <v xml:space="preserve"> </v>
      </c>
      <c r="GH109" s="238"/>
      <c r="GI109" s="238"/>
      <c r="GJ109" s="8" t="s">
        <v>98</v>
      </c>
      <c r="GK109" s="25" t="s">
        <v>2549</v>
      </c>
      <c r="GL109" s="11" t="str">
        <f t="shared" si="297"/>
        <v>⚠</v>
      </c>
      <c r="GM109" s="238" t="str" cm="1">
        <f t="array" ref="GM109">IF(OR($I109="",$N109="")," ",_xlfn.IFS($DW109=""," ",$DV109=""," ",GP109=""," ",GP109=" "," ",AND($DW109&lt;&gt;"",$DW109&lt;&gt;" ",$DV109&lt;&gt;"",$DV109&lt;&gt;" ",GP109&lt;&gt;"",GP109&lt;&gt;" "),IF($DW109=$DV109,GP109,GP109/VLOOKUP(_xlfn.CONCAT($DW109,"/",$DV109),Currencies!$C$73:$D$955,2,FALSE))))</f>
        <v xml:space="preserve"> </v>
      </c>
      <c r="GN109" s="238"/>
      <c r="GO109" s="238"/>
      <c r="GP109" s="8" t="s">
        <v>98</v>
      </c>
      <c r="GQ109" s="25" t="str">
        <f>IFERROR(IF(OR($I109="",$N109=""),"",'Units of measurement'!$A$2),"")</f>
        <v>/container</v>
      </c>
      <c r="GR109" s="253"/>
      <c r="GS109" s="253"/>
      <c r="GT109" s="31" t="s">
        <v>98</v>
      </c>
      <c r="GU109" s="261"/>
      <c r="GV109" s="261"/>
      <c r="GW109" s="32" t="s">
        <v>98</v>
      </c>
      <c r="GX109" s="11" t="str">
        <f t="shared" si="298"/>
        <v>⚠</v>
      </c>
      <c r="GY109" s="238" t="str" cm="1">
        <f t="array" ref="GY109">IF(OR($I109="",$N109="")," ",_xlfn.IFS($DW109=""," ",$DV109=""," ",HE109=""," ",HE109=" "," ",AND($DW109&lt;&gt;"",$DW109&lt;&gt;" ",$DV109&lt;&gt;"",$DV109&lt;&gt;" ",HE109&lt;&gt;"",HE109&lt;&gt;" "),IF($DW109=$DV109,HE109,HE109/VLOOKUP(_xlfn.CONCAT($DW109,"/",$DV109),Currencies!$C$73:$D$955,2,FALSE))))</f>
        <v xml:space="preserve"> </v>
      </c>
      <c r="GZ109" s="262"/>
      <c r="HA109" s="262"/>
      <c r="HB109" s="15"/>
      <c r="HC109" s="15"/>
      <c r="HD109" s="15"/>
      <c r="HE109" s="8" t="s">
        <v>98</v>
      </c>
      <c r="HF109" s="255"/>
      <c r="HG109" s="255"/>
      <c r="HH109" s="25" t="str">
        <f>IFERROR(IF(OR($I109="",$N109=""),"",'Units of measurement'!$A$2),"")</f>
        <v>/container</v>
      </c>
      <c r="HI109" s="253"/>
      <c r="HJ109" s="253"/>
      <c r="HK109" s="31" t="str">
        <f t="shared" si="299"/>
        <v xml:space="preserve"> </v>
      </c>
      <c r="HL109" s="261"/>
      <c r="HM109" s="261"/>
      <c r="HN109" s="32" t="str">
        <f t="shared" si="300"/>
        <v xml:space="preserve"> </v>
      </c>
      <c r="HO109" s="11" t="str">
        <f t="shared" si="301"/>
        <v>⚠</v>
      </c>
      <c r="HP109" s="238" t="str" cm="1">
        <f t="array" ref="HP109">IF(OR($I109="",$N109="")," ",_xlfn.IFS($DW109=""," ",$DV109=""," ",HV109=""," ",HV109=" "," ",AND($DW109&lt;&gt;"",$DW109&lt;&gt;" ",$DV109&lt;&gt;"",$DV109&lt;&gt;" ",HV109&lt;&gt;"",HV109&lt;&gt;" "),IF($DW109=$DV109,HV109,HV109/VLOOKUP(_xlfn.CONCAT($DW109,"/",$DV109),Currencies!$C$73:$D$955,2,FALSE))))</f>
        <v xml:space="preserve"> </v>
      </c>
      <c r="HQ109" s="262"/>
      <c r="HR109" s="262"/>
      <c r="HS109" s="15"/>
      <c r="HT109" s="15"/>
      <c r="HU109" s="15"/>
      <c r="HV109" s="8" t="s">
        <v>98</v>
      </c>
      <c r="HW109" s="255"/>
      <c r="HX109" s="255"/>
      <c r="HY109" s="25" t="str">
        <f>IFERROR(IF(OR($I109="",$N109=""),"",'Units of measurement'!$A$2),"")</f>
        <v>/container</v>
      </c>
      <c r="HZ109" s="253"/>
      <c r="IA109" s="253"/>
      <c r="IB109" s="31" t="str">
        <f t="shared" si="302"/>
        <v xml:space="preserve"> </v>
      </c>
      <c r="IC109" s="261"/>
      <c r="ID109" s="261"/>
      <c r="IE109" s="32" t="str">
        <f t="shared" si="303"/>
        <v xml:space="preserve"> </v>
      </c>
      <c r="IF109" s="9" t="str">
        <f t="shared" si="304"/>
        <v/>
      </c>
      <c r="IG109" s="252"/>
      <c r="IH109" s="252"/>
      <c r="II109" s="8" t="s">
        <v>98</v>
      </c>
      <c r="IJ109" s="256"/>
      <c r="IK109" s="256"/>
      <c r="IL109" s="164"/>
      <c r="IM109" s="257"/>
      <c r="IN109" s="257"/>
      <c r="IO109" s="17"/>
      <c r="IP109" s="9" t="str">
        <f t="shared" si="305"/>
        <v/>
      </c>
      <c r="IQ109" s="252"/>
      <c r="IR109" s="252"/>
      <c r="IS109" s="8" t="s">
        <v>98</v>
      </c>
      <c r="IT109" s="256"/>
      <c r="IU109" s="256"/>
      <c r="IV109" s="164"/>
      <c r="IW109" s="257"/>
      <c r="IX109" s="257"/>
      <c r="IY109" s="19"/>
      <c r="IZ109" s="201" t="s">
        <v>1015</v>
      </c>
      <c r="JA109" s="239" t="s">
        <v>99</v>
      </c>
      <c r="JB109" s="9" t="str">
        <f t="shared" si="306"/>
        <v>⚠</v>
      </c>
      <c r="JC109" s="238" t="str" cm="1">
        <f t="array" ref="JC109">IF(OR($I109="",$N109="")," ",_xlfn.IFS($JA109=""," ",$IZ109=""," ",JF109=""," ",JF109=" "," ",AND($JA109&lt;&gt;"",$JA109&lt;&gt;" ",$IZ109&lt;&gt;"",$IZ109&lt;&gt;" ",JF109&lt;&gt;"",JF109&lt;&gt;" "),IF($JA109=$IZ109,JF109,JF109/VLOOKUP(_xlfn.CONCAT($JA109,"/",$IZ109),Currencies!$C$73:$D$955,2,FALSE))))</f>
        <v xml:space="preserve"> </v>
      </c>
      <c r="JD109" s="238"/>
      <c r="JE109" s="238"/>
      <c r="JF109" s="8" t="s">
        <v>98</v>
      </c>
      <c r="JG109" s="25" t="str">
        <f>IFERROR(IF(OR($I109="",$N109=""),"",'Units of measurement'!$A$2),"")</f>
        <v>/container</v>
      </c>
      <c r="JH109" s="9" t="s">
        <v>2517</v>
      </c>
      <c r="JI109" s="238" t="str" cm="1">
        <f t="array" ref="JI109">IF(OR($I109="",$N109="")," ",_xlfn.IFS($JA109=""," ",$IZ109=""," ",JL109=""," ",JL109=" "," ",AND($JA109&lt;&gt;"",$JA109&lt;&gt;" ",$IZ109&lt;&gt;"",$IZ109&lt;&gt;" ",JL109&lt;&gt;"",JL109&lt;&gt;" "),IF($JA109=$IZ109,JL109,JL109/VLOOKUP(_xlfn.CONCAT($JA109,"/",$IZ109),Currencies!$C$73:$D$955,2,FALSE))))</f>
        <v xml:space="preserve"> </v>
      </c>
      <c r="JJ109" s="238"/>
      <c r="JK109" s="238"/>
      <c r="JL109" s="372" t="s">
        <v>98</v>
      </c>
      <c r="JM109" s="25" t="str">
        <f>IFERROR(IF(OR($I109="",$N109=""),"",'Units of measurement'!$A$2),"")</f>
        <v>/container</v>
      </c>
      <c r="JN109" s="9" t="s">
        <v>2517</v>
      </c>
      <c r="JO109" s="238" t="str" cm="1">
        <f t="array" ref="JO109">IF(OR($I109="",$N109="")," ",_xlfn.IFS($JA109=""," ",$IZ109=""," ",JR109=""," ",JR109=" "," ",AND($JA109&lt;&gt;"",$JA109&lt;&gt;" ",$IZ109&lt;&gt;"",$IZ109&lt;&gt;" ",JR109&lt;&gt;"",JR109&lt;&gt;" "),IF($JA109=$IZ109,JR109,JR109/VLOOKUP(_xlfn.CONCAT($JA109,"/",$IZ109),Currencies!$C$73:$D$955,2,FALSE))))</f>
        <v xml:space="preserve"> </v>
      </c>
      <c r="JP109" s="238"/>
      <c r="JQ109" s="238"/>
      <c r="JR109" s="372" t="s">
        <v>98</v>
      </c>
      <c r="JS109" s="25" t="str">
        <f>IFERROR(IF(OR($I109="",$N109=""),"",'Units of measurement'!$A$2),"")</f>
        <v>/container</v>
      </c>
      <c r="JT109" s="9" t="s">
        <v>2517</v>
      </c>
      <c r="JU109" s="238" t="str" cm="1">
        <f t="array" ref="JU109">IF(OR($I109="",$N109="")," ",_xlfn.IFS($JA109=""," ",$IZ109=""," ",JX109=""," ",JX109=" "," ",AND($JA109&lt;&gt;"",$JA109&lt;&gt;" ",$IZ109&lt;&gt;"",$IZ109&lt;&gt;" ",JX109&lt;&gt;"",JX109&lt;&gt;" "),IF($JA109=$IZ109,JX109,JX109/VLOOKUP(_xlfn.CONCAT($JA109,"/",$IZ109),Currencies!$C$73:$D$955,2,FALSE))))</f>
        <v xml:space="preserve"> </v>
      </c>
      <c r="JV109" s="238"/>
      <c r="JW109" s="238"/>
      <c r="JX109" s="372" t="s">
        <v>98</v>
      </c>
      <c r="JY109" s="25" t="str">
        <f>IFERROR(IF(OR($I109="",$N109=""),"",'Units of measurement'!$A$2),"")</f>
        <v>/container</v>
      </c>
      <c r="JZ109" s="9" t="s">
        <v>2517</v>
      </c>
      <c r="KA109" s="238" t="str" cm="1">
        <f t="array" ref="KA109">IF(OR($I109="",$N109="")," ",_xlfn.IFS($JA109=""," ",$IZ109=""," ",KD109=""," ",KD109=" "," ",AND($JA109&lt;&gt;"",$JA109&lt;&gt;" ",$IZ109&lt;&gt;"",$IZ109&lt;&gt;" ",KD109&lt;&gt;"",KD109&lt;&gt;" "),IF($JA109=$IZ109,KD109,KD109/VLOOKUP(_xlfn.CONCAT($JA109,"/",$IZ109),Currencies!$C$73:$D$955,2,FALSE))))</f>
        <v xml:space="preserve"> </v>
      </c>
      <c r="KB109" s="238"/>
      <c r="KC109" s="238"/>
      <c r="KD109" s="372" t="s">
        <v>98</v>
      </c>
      <c r="KE109" s="25" t="str">
        <f>IFERROR(IF(OR($I109="",$N109=""),"",'Units of measurement'!$A$2),"")</f>
        <v>/container</v>
      </c>
      <c r="KF109" s="11" t="s">
        <v>2517</v>
      </c>
      <c r="KG109" s="254"/>
      <c r="KH109" s="254"/>
      <c r="KI109" s="378" t="s">
        <v>98</v>
      </c>
      <c r="KJ109" s="9" t="str">
        <f t="shared" si="307"/>
        <v/>
      </c>
      <c r="KK109" s="252"/>
      <c r="KL109" s="252"/>
      <c r="KM109" s="8" t="s">
        <v>98</v>
      </c>
      <c r="KN109" s="256"/>
      <c r="KO109" s="256"/>
      <c r="KP109" s="164"/>
      <c r="KQ109" s="257"/>
      <c r="KR109" s="257"/>
      <c r="KS109" s="17"/>
      <c r="KT109" s="9" t="str">
        <f t="shared" si="308"/>
        <v/>
      </c>
      <c r="KU109" s="252"/>
      <c r="KV109" s="252"/>
      <c r="KW109" s="8" t="s">
        <v>98</v>
      </c>
      <c r="KX109" s="256"/>
      <c r="KY109" s="256"/>
      <c r="KZ109" s="164"/>
      <c r="LA109" s="257"/>
      <c r="LB109" s="257"/>
      <c r="LC109" s="19"/>
      <c r="LD109" s="201" t="s">
        <v>1015</v>
      </c>
      <c r="LE109" s="239" t="s">
        <v>99</v>
      </c>
      <c r="LF109" s="9" t="s">
        <v>2517</v>
      </c>
      <c r="LG109" s="238" t="str" cm="1">
        <f t="array" ref="LG109">IF(OR($I109="",$N109="")," ",_xlfn.IFS($AH109=""," ",$AG109=""," ",LL109=""," ",LL109=" "," ",AND($AH109&lt;&gt;"",$AH109&lt;&gt;" ",$AG109&lt;&gt;"",$AG109&lt;&gt;" ",LL109&lt;&gt;"",LL109&lt;&gt;" "),IF($AH109=$AG109,SUM(LL109,IF(OR(LK109="",LK109=" ",LJ109="Included"),0,LK109)),SUM(LL109,IF(OR(LK109="",LK109=" ",LJ109="Included"),0,LK109))/VLOOKUP(_xlfn.CONCAT($AH109,"/",$AG109),Currencies!$C$73:$D$955,2,FALSE))))</f>
        <v xml:space="preserve"> </v>
      </c>
      <c r="LH109" s="238"/>
      <c r="LI109" s="262"/>
      <c r="LJ109" s="379"/>
      <c r="LK109" s="333" t="s">
        <v>98</v>
      </c>
      <c r="LL109" s="380" t="s">
        <v>98</v>
      </c>
      <c r="LM109" s="25" t="str">
        <f>IFERROR(IF(OR($I109="",$N109=""),"",'Units of measurement'!$A$2),"")</f>
        <v>/container</v>
      </c>
      <c r="LN109" s="253"/>
      <c r="LO109" s="253"/>
      <c r="LP109" s="376"/>
      <c r="LQ109" s="170"/>
      <c r="LR109" s="170"/>
      <c r="LS109" s="381" t="s">
        <v>98</v>
      </c>
    </row>
    <row r="110" spans="1:331" ht="15" hidden="1" customHeight="1" x14ac:dyDescent="0.2">
      <c r="A110" s="46">
        <v>670</v>
      </c>
      <c r="B110" s="250">
        <f>ROW()</f>
        <v>110</v>
      </c>
      <c r="C110" s="41" t="s">
        <v>2547</v>
      </c>
      <c r="D110" s="47" t="s">
        <v>2524</v>
      </c>
      <c r="E110" s="41" t="s">
        <v>2541</v>
      </c>
      <c r="F110" s="55" t="s">
        <v>2286</v>
      </c>
      <c r="G110" s="42" t="s">
        <v>2508</v>
      </c>
      <c r="H110" s="43" t="s">
        <v>2514</v>
      </c>
      <c r="I110" s="353" t="s">
        <v>1261</v>
      </c>
      <c r="J110" s="357"/>
      <c r="K110" s="47" t="s">
        <v>2306</v>
      </c>
      <c r="L110" s="48" t="s">
        <v>2334</v>
      </c>
      <c r="M110" s="49" t="s">
        <v>2515</v>
      </c>
      <c r="N110" s="356" t="s">
        <v>101</v>
      </c>
      <c r="O110" s="50" t="s">
        <v>2479</v>
      </c>
      <c r="P110" s="47" t="s">
        <v>2397</v>
      </c>
      <c r="Q110" s="48" t="s">
        <v>2444</v>
      </c>
      <c r="R110" s="51" t="s">
        <v>95</v>
      </c>
      <c r="S110" s="52">
        <v>6</v>
      </c>
      <c r="T110" s="53">
        <f>IFERROR(IF(OR(R110="",S110=""),"",('FCL (No min.)'!S110*VLOOKUP('FCL (No min.)'!R110,containertype_table[#All],2,FALSE))),"")</f>
        <v>6</v>
      </c>
      <c r="U110" s="56">
        <v>10000</v>
      </c>
      <c r="V110" s="55" t="s">
        <v>2497</v>
      </c>
      <c r="W110" s="248" t="s">
        <v>104</v>
      </c>
      <c r="X110" s="337" t="s">
        <v>104</v>
      </c>
      <c r="Y110" s="248"/>
      <c r="Z110" s="248"/>
      <c r="AA110" s="248"/>
      <c r="AB110" s="248"/>
      <c r="AC110" s="248"/>
      <c r="AD110" s="248"/>
      <c r="AE110" s="248"/>
      <c r="AF110" s="248"/>
      <c r="AG110" s="201" t="s">
        <v>109</v>
      </c>
      <c r="AH110" s="239" t="s">
        <v>99</v>
      </c>
      <c r="AI110" s="9" t="str">
        <f t="shared" si="276"/>
        <v>⚠</v>
      </c>
      <c r="AJ110" s="238" t="str" cm="1">
        <f t="array" ref="AJ110">IF(OR($I110="",$N110="")," ",_xlfn.IFS($AH110=""," ",$AG110=""," ",AO110=""," ",AO110=" "," ",AND($AH110&lt;&gt;"",$AH110&lt;&gt;" ",$AG110&lt;&gt;"",$AG110&lt;&gt;" ",AO110&lt;&gt;"",AO110&lt;&gt;" "),IF($AH110=$AG110,SUM(AO110,IF(OR(AN110="",AN110=" ",AM110="Included"),0,AN110)),VLOOKUP(_xlfn.CONCAT($AG110,"/",$AH110),Currencies!$C$73:$D$955,2,FALSE)*SUM(AO110,IF(OR(AN110="",AN110=" ",AM110="Included"),0,AN110)))))</f>
        <v xml:space="preserve"> </v>
      </c>
      <c r="AK110" s="238"/>
      <c r="AL110" s="262"/>
      <c r="AM110" s="331"/>
      <c r="AN110" s="333" t="s">
        <v>98</v>
      </c>
      <c r="AO110" s="332" t="s">
        <v>98</v>
      </c>
      <c r="AP110" s="25" t="str">
        <f>IFERROR(IF(OR($I110="",$N110=""),"",'Units of measurement'!$A$2),"")</f>
        <v>/container</v>
      </c>
      <c r="AQ110" s="253"/>
      <c r="AR110" s="253"/>
      <c r="AS110" s="17"/>
      <c r="AT110" s="170"/>
      <c r="AU110" s="170"/>
      <c r="AV110" s="170" t="s">
        <v>98</v>
      </c>
      <c r="AW110" s="201" t="s">
        <v>109</v>
      </c>
      <c r="AX110" s="239" t="s">
        <v>99</v>
      </c>
      <c r="AY110" s="9" t="str">
        <f t="shared" si="277"/>
        <v>⚠</v>
      </c>
      <c r="AZ110" s="238" t="str" cm="1">
        <f t="array" ref="AZ110">IF(OR($I110="",$N110="")," ",_xlfn.IFS($AX110=""," ",$AW110=""," ",BC110=""," ",BC110=" "," ",AND($AX110&lt;&gt;"",$AX110&lt;&gt;" ",$AW110&lt;&gt;"",$AW110&lt;&gt;" ",BC110&lt;&gt;"",BC110&lt;&gt;" "),IF($AX110=$AW110,BC110,BC110/VLOOKUP(_xlfn.CONCAT($AX110,"/",$AW110),Currencies!$C$73:$D$955,2,FALSE))))</f>
        <v xml:space="preserve"> </v>
      </c>
      <c r="BA110" s="238"/>
      <c r="BB110" s="238"/>
      <c r="BC110" s="8" t="s">
        <v>98</v>
      </c>
      <c r="BD110" s="25" t="str">
        <f>IFERROR(IF(OR($I110="",$N110=""),"",'Units of measurement'!$A$2),"")</f>
        <v>/container</v>
      </c>
      <c r="BE110" s="9" t="str">
        <f t="shared" si="278"/>
        <v>⚠</v>
      </c>
      <c r="BF110" s="238" t="str" cm="1">
        <f t="array" ref="BF110">IF(OR($I110="",$N110="")," ",_xlfn.IFS($AX110=""," ",$AW110=""," ",BI110=""," ",BI110=" "," ",AND($AX110&lt;&gt;"",$AX110&lt;&gt;" ",$AW110&lt;&gt;"",$AW110&lt;&gt;" ",BI110&lt;&gt;"",BI110&lt;&gt;" "),IF($AX110=$AW110,BI110,BI110/VLOOKUP(_xlfn.CONCAT($AX110,"/",$AW110),Currencies!$C$73:$D$955,2,FALSE))))</f>
        <v xml:space="preserve"> </v>
      </c>
      <c r="BG110" s="238"/>
      <c r="BH110" s="238"/>
      <c r="BI110" s="8" t="s">
        <v>98</v>
      </c>
      <c r="BJ110" s="25" t="str">
        <f>IFERROR(IF(OR($I110="",$N110=""),"",'Units of measurement'!$A$2),"")</f>
        <v>/container</v>
      </c>
      <c r="BK110" s="9" t="str">
        <f t="shared" si="279"/>
        <v>⚠</v>
      </c>
      <c r="BL110" s="238" t="str" cm="1">
        <f t="array" ref="BL110">IF(OR($I110="",$N110="")," ",_xlfn.IFS($AX110=""," ",$AW110=""," ",BO110=""," ",BO110=" "," ",AND($AX110&lt;&gt;"",$AX110&lt;&gt;" ",$AW110&lt;&gt;"",$AW110&lt;&gt;" ",BO110&lt;&gt;"",BO110&lt;&gt;" "),IF($AX110=$AW110,BO110,BO110/VLOOKUP(_xlfn.CONCAT($AX110,"/",$AW110),Currencies!$C$73:$D$955,2,FALSE))))</f>
        <v xml:space="preserve"> </v>
      </c>
      <c r="BM110" s="238"/>
      <c r="BN110" s="238"/>
      <c r="BO110" s="8" t="s">
        <v>98</v>
      </c>
      <c r="BP110" s="25" t="str">
        <f>IFERROR(IF(OR($I110="",$N110=""),"",'Units of measurement'!$A$2),"")</f>
        <v>/container</v>
      </c>
      <c r="BQ110" s="9" t="str">
        <f t="shared" si="280"/>
        <v>⚠</v>
      </c>
      <c r="BR110" s="238" t="str" cm="1">
        <f t="array" ref="BR110">IF(OR($I110="",$N110="")," ",_xlfn.IFS($AX110=""," ",$AW110=""," ",BU110=""," ",BU110=" "," ",AND($AX110&lt;&gt;"",$AX110&lt;&gt;" ",$AW110&lt;&gt;"",$AW110&lt;&gt;" ",BU110&lt;&gt;"",BU110&lt;&gt;" "),IF($AX110=$AW110,BU110,BU110/VLOOKUP(_xlfn.CONCAT($AX110,"/",$AW110),Currencies!$C$73:$D$955,2,FALSE))))</f>
        <v xml:space="preserve"> </v>
      </c>
      <c r="BS110" s="238"/>
      <c r="BT110" s="238"/>
      <c r="BU110" s="8" t="s">
        <v>98</v>
      </c>
      <c r="BV110" s="25" t="str">
        <f>IFERROR(IF(OR($I110="",$N110=""),"",'Units of measurement'!$A$2),"")</f>
        <v>/container</v>
      </c>
      <c r="BW110" s="9" t="str">
        <f t="shared" si="281"/>
        <v>⚠</v>
      </c>
      <c r="BX110" s="238" t="str" cm="1">
        <f t="array" ref="BX110">IF(OR($I110="",$N110="")," ",_xlfn.IFS($AX110=""," ",$AW110=""," ",CA110=""," ",CA110=" "," ",AND($AX110&lt;&gt;"",$AX110&lt;&gt;" ",$AW110&lt;&gt;"",$AW110&lt;&gt;" ",CA110&lt;&gt;"",CA110&lt;&gt;" "),IF($AX110=$AW110,CA110,CA110/VLOOKUP(_xlfn.CONCAT($AX110,"/",$AW110),Currencies!$C$73:$D$955,2,FALSE))))</f>
        <v xml:space="preserve"> </v>
      </c>
      <c r="BY110" s="238"/>
      <c r="BZ110" s="238"/>
      <c r="CA110" s="8" t="s">
        <v>98</v>
      </c>
      <c r="CB110" s="25" t="str">
        <f>IFERROR(IF(OR($I110="",$N110=""),"",'Units of measurement'!$A$2),"")</f>
        <v>/container</v>
      </c>
      <c r="CC110" s="9" t="str">
        <f t="shared" si="282"/>
        <v>⚠</v>
      </c>
      <c r="CD110" s="238" t="str" cm="1">
        <f t="array" ref="CD110">IF(OR($I110="",$N110="")," ",_xlfn.IFS($AX110=""," ",$AW110=""," ",CG110=""," ",CG110=" "," ",AND($AX110&lt;&gt;"",$AX110&lt;&gt;" ",$AW110&lt;&gt;"",$AW110&lt;&gt;" ",CG110&lt;&gt;"",CG110&lt;&gt;" "),IF($AX110=$AW110,CG110,CG110/VLOOKUP(_xlfn.CONCAT($AX110,"/",$AW110),Currencies!$C$73:$D$955,2,FALSE))))</f>
        <v xml:space="preserve"> </v>
      </c>
      <c r="CE110" s="238"/>
      <c r="CF110" s="238"/>
      <c r="CG110" s="8" t="s">
        <v>98</v>
      </c>
      <c r="CH110" s="25" t="str">
        <f>IFERROR(IF(OR($I110="",$N110=""),"",'Units of measurement'!$A$2),"")</f>
        <v>/container</v>
      </c>
      <c r="CI110" s="9" t="str">
        <f t="shared" si="283"/>
        <v>⚠</v>
      </c>
      <c r="CJ110" s="238" t="str" cm="1">
        <f t="array" ref="CJ110">IF(OR($I110="",$N110="")," ",_xlfn.IFS($AX110=""," ",$AW110=""," ",CM110=""," ",CM110=" "," ",AND($AX110&lt;&gt;"",$AX110&lt;&gt;" ",$AW110&lt;&gt;"",$AW110&lt;&gt;" ",CM110&lt;&gt;"",CM110&lt;&gt;" "),IF($AX110=$AW110,CM110,CM110/VLOOKUP(_xlfn.CONCAT($AX110,"/",$AW110),Currencies!$C$73:$D$955,2,FALSE))))</f>
        <v xml:space="preserve"> </v>
      </c>
      <c r="CK110" s="238"/>
      <c r="CL110" s="238"/>
      <c r="CM110" s="8" t="s">
        <v>98</v>
      </c>
      <c r="CN110" s="25" t="str">
        <f>IFERROR(IF(OR($I110="",$N110=""),"",'Units of measurement'!$A$2),"")</f>
        <v>/container</v>
      </c>
      <c r="CO110" s="253"/>
      <c r="CP110" s="253"/>
      <c r="CQ110" s="194"/>
      <c r="CR110" s="9" t="str">
        <f t="shared" si="284"/>
        <v>⚠</v>
      </c>
      <c r="CS110" s="238" t="str" cm="1">
        <f t="array" ref="CS110">IF(OR($I110="",$N110="")," ",_xlfn.IFS($AX110=""," ",$AW110=""," ",CV110=""," ",CV110=" "," ",AND($AX110&lt;&gt;"",$AX110&lt;&gt;" ",$AW110&lt;&gt;"",$AW110&lt;&gt;" ",CV110&lt;&gt;"",CV110&lt;&gt;" "),IF($AX110=$AW110,CV110,CV110/VLOOKUP(_xlfn.CONCAT($AX110,"/",$AW110),Currencies!$C$73:$D$955,2,FALSE))))</f>
        <v xml:space="preserve"> </v>
      </c>
      <c r="CT110" s="238"/>
      <c r="CU110" s="238"/>
      <c r="CV110" s="8" t="s">
        <v>98</v>
      </c>
      <c r="CW110" s="25" t="str">
        <f>IFERROR(IF(OR($I110="",$N110=""),"",'Units of measurement'!$A$2),"")</f>
        <v>/container</v>
      </c>
      <c r="CX110" s="11" t="str">
        <f t="shared" si="285"/>
        <v>⚠</v>
      </c>
      <c r="CY110" s="254"/>
      <c r="CZ110" s="254"/>
      <c r="DA110" s="10" t="s">
        <v>98</v>
      </c>
      <c r="DB110" s="9" t="str">
        <f t="shared" si="286"/>
        <v/>
      </c>
      <c r="DC110" s="252"/>
      <c r="DD110" s="252"/>
      <c r="DE110" s="8" t="s">
        <v>98</v>
      </c>
      <c r="DF110" s="256"/>
      <c r="DG110" s="256"/>
      <c r="DH110" s="164"/>
      <c r="DI110" s="257"/>
      <c r="DJ110" s="257"/>
      <c r="DK110" s="17"/>
      <c r="DL110" s="9" t="str">
        <f t="shared" si="287"/>
        <v/>
      </c>
      <c r="DM110" s="252"/>
      <c r="DN110" s="252"/>
      <c r="DO110" s="8" t="s">
        <v>98</v>
      </c>
      <c r="DP110" s="256"/>
      <c r="DQ110" s="256"/>
      <c r="DR110" s="164"/>
      <c r="DS110" s="257"/>
      <c r="DT110" s="257"/>
      <c r="DU110" s="17"/>
      <c r="DV110" s="201" t="str">
        <f t="shared" si="288"/>
        <v>USD</v>
      </c>
      <c r="DW110" s="239" t="s">
        <v>99</v>
      </c>
      <c r="DX110" s="11" t="str">
        <f t="shared" si="289"/>
        <v>⚠</v>
      </c>
      <c r="DY110" s="254"/>
      <c r="DZ110" s="254"/>
      <c r="EA110" s="15"/>
      <c r="EB110" s="11" t="str">
        <f t="shared" si="290"/>
        <v>⚠</v>
      </c>
      <c r="EC110" s="254"/>
      <c r="ED110" s="254"/>
      <c r="EE110" s="16"/>
      <c r="EF110" s="9" t="str">
        <f t="shared" si="291"/>
        <v>⚠</v>
      </c>
      <c r="EG110" s="252"/>
      <c r="EH110" s="252"/>
      <c r="EI110" s="33"/>
      <c r="EJ110" s="33"/>
      <c r="EK110" s="33"/>
      <c r="EL110" s="33"/>
      <c r="EM110" s="14"/>
      <c r="EN110" s="14"/>
      <c r="EO110" s="35"/>
      <c r="EP110" s="11" t="str">
        <f t="shared" si="292"/>
        <v>⚠</v>
      </c>
      <c r="EQ110" s="254"/>
      <c r="ER110" s="254"/>
      <c r="ES110" s="12" t="s">
        <v>98</v>
      </c>
      <c r="ET110" s="199" t="s">
        <v>98</v>
      </c>
      <c r="EU110" s="9" t="str">
        <f t="shared" si="293"/>
        <v>⚠</v>
      </c>
      <c r="EV110" s="259"/>
      <c r="EW110" s="259"/>
      <c r="EX110" s="166" t="s">
        <v>98</v>
      </c>
      <c r="EY110" s="9" t="str">
        <f t="shared" si="294"/>
        <v>⚠</v>
      </c>
      <c r="EZ110" s="254"/>
      <c r="FA110" s="254"/>
      <c r="FB110" s="23"/>
      <c r="FC110" s="260"/>
      <c r="FD110" s="260"/>
      <c r="FE110" s="29"/>
      <c r="FF110" s="29"/>
      <c r="FG110" s="29"/>
      <c r="FH110" s="29"/>
      <c r="FI110" s="200" t="s">
        <v>100</v>
      </c>
      <c r="FJ110" s="9" t="str">
        <f t="shared" si="295"/>
        <v>⚠</v>
      </c>
      <c r="FK110" s="259"/>
      <c r="FL110" s="259"/>
      <c r="FM110" s="12" t="s">
        <v>98</v>
      </c>
      <c r="FN110" s="26" t="s">
        <v>98</v>
      </c>
      <c r="FO110" s="28" t="s">
        <v>98</v>
      </c>
      <c r="FP110" s="339" t="s">
        <v>98</v>
      </c>
      <c r="FQ110" s="339" t="s">
        <v>98</v>
      </c>
      <c r="FR110" s="9" t="str">
        <f t="shared" si="254"/>
        <v>⚠</v>
      </c>
      <c r="FS110" s="238" t="str" cm="1">
        <f t="array" ref="FS110">IF(OR($I110="",$N110="")," ",_xlfn.IFS($DW110=""," ",$DV110=""," ",FV110=""," ",FV110=" "," ",AND($DW110&lt;&gt;"",$DW110&lt;&gt;" ",$DV110&lt;&gt;"",$DV110&lt;&gt;" ",FV110&lt;&gt;"",FV110&lt;&gt;" "),IF($DW110=$DV110,FV110,FV110/VLOOKUP(_xlfn.CONCAT($DW110,"/",$DV110),Currencies!$C$73:$D$955,2,FALSE))))</f>
        <v xml:space="preserve"> </v>
      </c>
      <c r="FT110" s="238"/>
      <c r="FU110" s="238"/>
      <c r="FV110" s="8" t="s">
        <v>98</v>
      </c>
      <c r="FW110" s="25" t="s">
        <v>2549</v>
      </c>
      <c r="FX110" s="9" t="str">
        <f t="shared" si="296"/>
        <v>⚠</v>
      </c>
      <c r="FY110" s="259"/>
      <c r="FZ110" s="259"/>
      <c r="GA110" s="12" t="s">
        <v>98</v>
      </c>
      <c r="GB110" s="26" t="s">
        <v>98</v>
      </c>
      <c r="GC110" s="28" t="s">
        <v>98</v>
      </c>
      <c r="GD110" s="339" t="s">
        <v>98</v>
      </c>
      <c r="GE110" s="339" t="s">
        <v>98</v>
      </c>
      <c r="GF110" s="9" t="str">
        <f t="shared" si="256"/>
        <v>⚠</v>
      </c>
      <c r="GG110" s="238" t="str" cm="1">
        <f t="array" ref="GG110">IF(OR($I110="",$N110="")," ",_xlfn.IFS($DW110=""," ",$DV110=""," ",GJ110=""," ",GJ110=" "," ",AND($DW110&lt;&gt;"",$DW110&lt;&gt;" ",$DV110&lt;&gt;"",$DV110&lt;&gt;" ",GJ110&lt;&gt;"",GJ110&lt;&gt;" "),IF($DW110=$DV110,GJ110,GJ110/VLOOKUP(_xlfn.CONCAT($DW110,"/",$DV110),Currencies!$C$73:$D$955,2,FALSE))))</f>
        <v xml:space="preserve"> </v>
      </c>
      <c r="GH110" s="238"/>
      <c r="GI110" s="238"/>
      <c r="GJ110" s="8" t="s">
        <v>98</v>
      </c>
      <c r="GK110" s="25" t="s">
        <v>2549</v>
      </c>
      <c r="GL110" s="11" t="str">
        <f t="shared" si="297"/>
        <v>⚠</v>
      </c>
      <c r="GM110" s="238" t="str" cm="1">
        <f t="array" ref="GM110">IF(OR($I110="",$N110="")," ",_xlfn.IFS($DW110=""," ",$DV110=""," ",GP110=""," ",GP110=" "," ",AND($DW110&lt;&gt;"",$DW110&lt;&gt;" ",$DV110&lt;&gt;"",$DV110&lt;&gt;" ",GP110&lt;&gt;"",GP110&lt;&gt;" "),IF($DW110=$DV110,GP110,GP110/VLOOKUP(_xlfn.CONCAT($DW110,"/",$DV110),Currencies!$C$73:$D$955,2,FALSE))))</f>
        <v xml:space="preserve"> </v>
      </c>
      <c r="GN110" s="238"/>
      <c r="GO110" s="238"/>
      <c r="GP110" s="8" t="s">
        <v>98</v>
      </c>
      <c r="GQ110" s="25" t="str">
        <f>IFERROR(IF(OR($I110="",$N110=""),"",'Units of measurement'!$A$2),"")</f>
        <v>/container</v>
      </c>
      <c r="GR110" s="253"/>
      <c r="GS110" s="253"/>
      <c r="GT110" s="31" t="s">
        <v>98</v>
      </c>
      <c r="GU110" s="261"/>
      <c r="GV110" s="261"/>
      <c r="GW110" s="32" t="s">
        <v>98</v>
      </c>
      <c r="GX110" s="11" t="str">
        <f t="shared" si="298"/>
        <v>⚠</v>
      </c>
      <c r="GY110" s="238" t="str" cm="1">
        <f t="array" ref="GY110">IF(OR($I110="",$N110="")," ",_xlfn.IFS($DW110=""," ",$DV110=""," ",HE110=""," ",HE110=" "," ",AND($DW110&lt;&gt;"",$DW110&lt;&gt;" ",$DV110&lt;&gt;"",$DV110&lt;&gt;" ",HE110&lt;&gt;"",HE110&lt;&gt;" "),IF($DW110=$DV110,HE110,HE110/VLOOKUP(_xlfn.CONCAT($DW110,"/",$DV110),Currencies!$C$73:$D$955,2,FALSE))))</f>
        <v xml:space="preserve"> </v>
      </c>
      <c r="GZ110" s="262"/>
      <c r="HA110" s="262"/>
      <c r="HB110" s="15"/>
      <c r="HC110" s="15"/>
      <c r="HD110" s="15"/>
      <c r="HE110" s="8" t="s">
        <v>98</v>
      </c>
      <c r="HF110" s="255"/>
      <c r="HG110" s="255"/>
      <c r="HH110" s="25" t="str">
        <f>IFERROR(IF(OR($I110="",$N110=""),"",'Units of measurement'!$A$2),"")</f>
        <v>/container</v>
      </c>
      <c r="HI110" s="253"/>
      <c r="HJ110" s="253"/>
      <c r="HK110" s="31" t="str">
        <f t="shared" si="299"/>
        <v xml:space="preserve"> </v>
      </c>
      <c r="HL110" s="261"/>
      <c r="HM110" s="261"/>
      <c r="HN110" s="32" t="str">
        <f t="shared" si="300"/>
        <v xml:space="preserve"> </v>
      </c>
      <c r="HO110" s="11" t="str">
        <f t="shared" si="301"/>
        <v>⚠</v>
      </c>
      <c r="HP110" s="238" t="str" cm="1">
        <f t="array" ref="HP110">IF(OR($I110="",$N110="")," ",_xlfn.IFS($DW110=""," ",$DV110=""," ",HV110=""," ",HV110=" "," ",AND($DW110&lt;&gt;"",$DW110&lt;&gt;" ",$DV110&lt;&gt;"",$DV110&lt;&gt;" ",HV110&lt;&gt;"",HV110&lt;&gt;" "),IF($DW110=$DV110,HV110,HV110/VLOOKUP(_xlfn.CONCAT($DW110,"/",$DV110),Currencies!$C$73:$D$955,2,FALSE))))</f>
        <v xml:space="preserve"> </v>
      </c>
      <c r="HQ110" s="262"/>
      <c r="HR110" s="262"/>
      <c r="HS110" s="15"/>
      <c r="HT110" s="15"/>
      <c r="HU110" s="15"/>
      <c r="HV110" s="8" t="s">
        <v>98</v>
      </c>
      <c r="HW110" s="255"/>
      <c r="HX110" s="255"/>
      <c r="HY110" s="25" t="str">
        <f>IFERROR(IF(OR($I110="",$N110=""),"",'Units of measurement'!$A$2),"")</f>
        <v>/container</v>
      </c>
      <c r="HZ110" s="253"/>
      <c r="IA110" s="253"/>
      <c r="IB110" s="31" t="str">
        <f t="shared" si="302"/>
        <v xml:space="preserve"> </v>
      </c>
      <c r="IC110" s="261"/>
      <c r="ID110" s="261"/>
      <c r="IE110" s="32" t="str">
        <f t="shared" si="303"/>
        <v xml:space="preserve"> </v>
      </c>
      <c r="IF110" s="9" t="str">
        <f t="shared" si="304"/>
        <v/>
      </c>
      <c r="IG110" s="252"/>
      <c r="IH110" s="252"/>
      <c r="II110" s="8" t="s">
        <v>98</v>
      </c>
      <c r="IJ110" s="256"/>
      <c r="IK110" s="256"/>
      <c r="IL110" s="164"/>
      <c r="IM110" s="257"/>
      <c r="IN110" s="257"/>
      <c r="IO110" s="17"/>
      <c r="IP110" s="9" t="str">
        <f t="shared" si="305"/>
        <v/>
      </c>
      <c r="IQ110" s="252"/>
      <c r="IR110" s="252"/>
      <c r="IS110" s="8" t="s">
        <v>98</v>
      </c>
      <c r="IT110" s="256"/>
      <c r="IU110" s="256"/>
      <c r="IV110" s="164"/>
      <c r="IW110" s="257"/>
      <c r="IX110" s="257"/>
      <c r="IY110" s="19"/>
      <c r="IZ110" s="201" t="s">
        <v>1124</v>
      </c>
      <c r="JA110" s="239" t="s">
        <v>99</v>
      </c>
      <c r="JB110" s="9" t="str">
        <f t="shared" si="306"/>
        <v>⚠</v>
      </c>
      <c r="JC110" s="238" t="str" cm="1">
        <f t="array" ref="JC110">IF(OR($I110="",$N110="")," ",_xlfn.IFS($JA110=""," ",$IZ110=""," ",JF110=""," ",JF110=" "," ",AND($JA110&lt;&gt;"",$JA110&lt;&gt;" ",$IZ110&lt;&gt;"",$IZ110&lt;&gt;" ",JF110&lt;&gt;"",JF110&lt;&gt;" "),IF($JA110=$IZ110,JF110,JF110/VLOOKUP(_xlfn.CONCAT($JA110,"/",$IZ110),Currencies!$C$73:$D$955,2,FALSE))))</f>
        <v xml:space="preserve"> </v>
      </c>
      <c r="JD110" s="238"/>
      <c r="JE110" s="238"/>
      <c r="JF110" s="8" t="s">
        <v>98</v>
      </c>
      <c r="JG110" s="25" t="str">
        <f>IFERROR(IF(OR($I110="",$N110=""),"",'Units of measurement'!$A$2),"")</f>
        <v>/container</v>
      </c>
      <c r="JH110" s="9" t="s">
        <v>2517</v>
      </c>
      <c r="JI110" s="238" t="str" cm="1">
        <f t="array" ref="JI110">IF(OR($I110="",$N110="")," ",_xlfn.IFS($JA110=""," ",$IZ110=""," ",JL110=""," ",JL110=" "," ",AND($JA110&lt;&gt;"",$JA110&lt;&gt;" ",$IZ110&lt;&gt;"",$IZ110&lt;&gt;" ",JL110&lt;&gt;"",JL110&lt;&gt;" "),IF($JA110=$IZ110,JL110,JL110/VLOOKUP(_xlfn.CONCAT($JA110,"/",$IZ110),Currencies!$C$73:$D$955,2,FALSE))))</f>
        <v xml:space="preserve"> </v>
      </c>
      <c r="JJ110" s="238"/>
      <c r="JK110" s="238"/>
      <c r="JL110" s="372" t="s">
        <v>98</v>
      </c>
      <c r="JM110" s="25" t="str">
        <f>IFERROR(IF(OR($I110="",$N110=""),"",'Units of measurement'!$A$2),"")</f>
        <v>/container</v>
      </c>
      <c r="JN110" s="9" t="s">
        <v>2517</v>
      </c>
      <c r="JO110" s="238" t="str" cm="1">
        <f t="array" ref="JO110">IF(OR($I110="",$N110="")," ",_xlfn.IFS($JA110=""," ",$IZ110=""," ",JR110=""," ",JR110=" "," ",AND($JA110&lt;&gt;"",$JA110&lt;&gt;" ",$IZ110&lt;&gt;"",$IZ110&lt;&gt;" ",JR110&lt;&gt;"",JR110&lt;&gt;" "),IF($JA110=$IZ110,JR110,JR110/VLOOKUP(_xlfn.CONCAT($JA110,"/",$IZ110),Currencies!$C$73:$D$955,2,FALSE))))</f>
        <v xml:space="preserve"> </v>
      </c>
      <c r="JP110" s="238"/>
      <c r="JQ110" s="238"/>
      <c r="JR110" s="372" t="s">
        <v>98</v>
      </c>
      <c r="JS110" s="25" t="str">
        <f>IFERROR(IF(OR($I110="",$N110=""),"",'Units of measurement'!$A$2),"")</f>
        <v>/container</v>
      </c>
      <c r="JT110" s="9" t="s">
        <v>2517</v>
      </c>
      <c r="JU110" s="238" t="str" cm="1">
        <f t="array" ref="JU110">IF(OR($I110="",$N110="")," ",_xlfn.IFS($JA110=""," ",$IZ110=""," ",JX110=""," ",JX110=" "," ",AND($JA110&lt;&gt;"",$JA110&lt;&gt;" ",$IZ110&lt;&gt;"",$IZ110&lt;&gt;" ",JX110&lt;&gt;"",JX110&lt;&gt;" "),IF($JA110=$IZ110,JX110,JX110/VLOOKUP(_xlfn.CONCAT($JA110,"/",$IZ110),Currencies!$C$73:$D$955,2,FALSE))))</f>
        <v xml:space="preserve"> </v>
      </c>
      <c r="JV110" s="238"/>
      <c r="JW110" s="238"/>
      <c r="JX110" s="372" t="s">
        <v>98</v>
      </c>
      <c r="JY110" s="25" t="str">
        <f>IFERROR(IF(OR($I110="",$N110=""),"",'Units of measurement'!$A$2),"")</f>
        <v>/container</v>
      </c>
      <c r="JZ110" s="9" t="s">
        <v>2517</v>
      </c>
      <c r="KA110" s="238" t="str" cm="1">
        <f t="array" ref="KA110">IF(OR($I110="",$N110="")," ",_xlfn.IFS($JA110=""," ",$IZ110=""," ",KD110=""," ",KD110=" "," ",AND($JA110&lt;&gt;"",$JA110&lt;&gt;" ",$IZ110&lt;&gt;"",$IZ110&lt;&gt;" ",KD110&lt;&gt;"",KD110&lt;&gt;" "),IF($JA110=$IZ110,KD110,KD110/VLOOKUP(_xlfn.CONCAT($JA110,"/",$IZ110),Currencies!$C$73:$D$955,2,FALSE))))</f>
        <v xml:space="preserve"> </v>
      </c>
      <c r="KB110" s="238"/>
      <c r="KC110" s="238"/>
      <c r="KD110" s="372" t="s">
        <v>98</v>
      </c>
      <c r="KE110" s="25" t="str">
        <f>IFERROR(IF(OR($I110="",$N110=""),"",'Units of measurement'!$A$2),"")</f>
        <v>/container</v>
      </c>
      <c r="KF110" s="11" t="s">
        <v>2517</v>
      </c>
      <c r="KG110" s="254"/>
      <c r="KH110" s="254"/>
      <c r="KI110" s="378" t="s">
        <v>98</v>
      </c>
      <c r="KJ110" s="9" t="str">
        <f t="shared" si="307"/>
        <v/>
      </c>
      <c r="KK110" s="252"/>
      <c r="KL110" s="252"/>
      <c r="KM110" s="8" t="s">
        <v>98</v>
      </c>
      <c r="KN110" s="256"/>
      <c r="KO110" s="256"/>
      <c r="KP110" s="164"/>
      <c r="KQ110" s="257"/>
      <c r="KR110" s="257"/>
      <c r="KS110" s="17"/>
      <c r="KT110" s="9" t="str">
        <f t="shared" si="308"/>
        <v/>
      </c>
      <c r="KU110" s="252"/>
      <c r="KV110" s="252"/>
      <c r="KW110" s="8" t="s">
        <v>98</v>
      </c>
      <c r="KX110" s="256"/>
      <c r="KY110" s="256"/>
      <c r="KZ110" s="164"/>
      <c r="LA110" s="257"/>
      <c r="LB110" s="257"/>
      <c r="LC110" s="19"/>
      <c r="LD110" s="201" t="s">
        <v>1124</v>
      </c>
      <c r="LE110" s="239" t="s">
        <v>99</v>
      </c>
      <c r="LF110" s="9" t="s">
        <v>2517</v>
      </c>
      <c r="LG110" s="238" t="str" cm="1">
        <f t="array" ref="LG110">IF(OR($I110="",$N110="")," ",_xlfn.IFS($AH110=""," ",$AG110=""," ",LL110=""," ",LL110=" "," ",AND($AH110&lt;&gt;"",$AH110&lt;&gt;" ",$AG110&lt;&gt;"",$AG110&lt;&gt;" ",LL110&lt;&gt;"",LL110&lt;&gt;" "),IF($AH110=$AG110,SUM(LL110,IF(OR(LK110="",LK110=" ",LJ110="Included"),0,LK110)),SUM(LL110,IF(OR(LK110="",LK110=" ",LJ110="Included"),0,LK110))/VLOOKUP(_xlfn.CONCAT($AH110,"/",$AG110),Currencies!$C$73:$D$955,2,FALSE))))</f>
        <v xml:space="preserve"> </v>
      </c>
      <c r="LH110" s="238"/>
      <c r="LI110" s="262"/>
      <c r="LJ110" s="379"/>
      <c r="LK110" s="333" t="s">
        <v>98</v>
      </c>
      <c r="LL110" s="380" t="s">
        <v>98</v>
      </c>
      <c r="LM110" s="25" t="str">
        <f>IFERROR(IF(OR($I110="",$N110=""),"",'Units of measurement'!$A$2),"")</f>
        <v>/container</v>
      </c>
      <c r="LN110" s="253"/>
      <c r="LO110" s="253"/>
      <c r="LP110" s="376"/>
      <c r="LQ110" s="170"/>
      <c r="LR110" s="170"/>
      <c r="LS110" s="381" t="s">
        <v>98</v>
      </c>
    </row>
    <row r="111" spans="1:331" ht="15" hidden="1" customHeight="1" x14ac:dyDescent="0.2">
      <c r="A111" s="46">
        <v>671</v>
      </c>
      <c r="B111" s="250">
        <f>ROW()</f>
        <v>111</v>
      </c>
      <c r="C111" s="41" t="s">
        <v>2547</v>
      </c>
      <c r="D111" s="47" t="s">
        <v>2524</v>
      </c>
      <c r="E111" s="41" t="s">
        <v>2541</v>
      </c>
      <c r="F111" s="55" t="s">
        <v>2286</v>
      </c>
      <c r="G111" s="42" t="s">
        <v>2508</v>
      </c>
      <c r="H111" s="43" t="s">
        <v>2514</v>
      </c>
      <c r="I111" s="353" t="s">
        <v>1261</v>
      </c>
      <c r="J111" s="357"/>
      <c r="K111" s="47" t="s">
        <v>2306</v>
      </c>
      <c r="L111" s="48" t="s">
        <v>2334</v>
      </c>
      <c r="M111" s="49" t="s">
        <v>2515</v>
      </c>
      <c r="N111" s="356" t="s">
        <v>101</v>
      </c>
      <c r="O111" s="50" t="s">
        <v>2479</v>
      </c>
      <c r="P111" s="47" t="s">
        <v>2397</v>
      </c>
      <c r="Q111" s="48" t="s">
        <v>2444</v>
      </c>
      <c r="R111" s="51" t="s">
        <v>2206</v>
      </c>
      <c r="S111" s="52">
        <v>24</v>
      </c>
      <c r="T111" s="53">
        <f>IFERROR(IF(OR(R111="",S111=""),"",('FCL (No min.)'!S111*VLOOKUP('FCL (No min.)'!R111,containertype_table[#All],2,FALSE))),"")</f>
        <v>48</v>
      </c>
      <c r="U111" s="56">
        <v>22000</v>
      </c>
      <c r="V111" s="55" t="s">
        <v>2497</v>
      </c>
      <c r="W111" s="248" t="s">
        <v>104</v>
      </c>
      <c r="X111" s="337" t="s">
        <v>104</v>
      </c>
      <c r="Y111" s="248"/>
      <c r="Z111" s="248"/>
      <c r="AA111" s="248"/>
      <c r="AB111" s="248"/>
      <c r="AC111" s="248"/>
      <c r="AD111" s="248"/>
      <c r="AE111" s="248"/>
      <c r="AF111" s="248"/>
      <c r="AG111" s="201" t="s">
        <v>109</v>
      </c>
      <c r="AH111" s="239" t="s">
        <v>99</v>
      </c>
      <c r="AI111" s="9" t="str">
        <f t="shared" si="276"/>
        <v>⚠</v>
      </c>
      <c r="AJ111" s="238" t="str" cm="1">
        <f t="array" ref="AJ111">IF(OR($I111="",$N111="")," ",_xlfn.IFS($AH111=""," ",$AG111=""," ",AO111=""," ",AO111=" "," ",AND($AH111&lt;&gt;"",$AH111&lt;&gt;" ",$AG111&lt;&gt;"",$AG111&lt;&gt;" ",AO111&lt;&gt;"",AO111&lt;&gt;" "),IF($AH111=$AG111,SUM(AO111,IF(OR(AN111="",AN111=" ",AM111="Included"),0,AN111)),VLOOKUP(_xlfn.CONCAT($AG111,"/",$AH111),Currencies!$C$73:$D$955,2,FALSE)*SUM(AO111,IF(OR(AN111="",AN111=" ",AM111="Included"),0,AN111)))))</f>
        <v xml:space="preserve"> </v>
      </c>
      <c r="AK111" s="238"/>
      <c r="AL111" s="262"/>
      <c r="AM111" s="331"/>
      <c r="AN111" s="333" t="s">
        <v>98</v>
      </c>
      <c r="AO111" s="332" t="s">
        <v>98</v>
      </c>
      <c r="AP111" s="25" t="str">
        <f>IFERROR(IF(OR($I111="",$N111=""),"",'Units of measurement'!$A$2),"")</f>
        <v>/container</v>
      </c>
      <c r="AQ111" s="253"/>
      <c r="AR111" s="253"/>
      <c r="AS111" s="17"/>
      <c r="AT111" s="170"/>
      <c r="AU111" s="170"/>
      <c r="AV111" s="170" t="s">
        <v>98</v>
      </c>
      <c r="AW111" s="201" t="s">
        <v>109</v>
      </c>
      <c r="AX111" s="239" t="s">
        <v>99</v>
      </c>
      <c r="AY111" s="9" t="str">
        <f t="shared" si="277"/>
        <v>⚠</v>
      </c>
      <c r="AZ111" s="238" t="str" cm="1">
        <f t="array" ref="AZ111">IF(OR($I111="",$N111="")," ",_xlfn.IFS($AX111=""," ",$AW111=""," ",BC111=""," ",BC111=" "," ",AND($AX111&lt;&gt;"",$AX111&lt;&gt;" ",$AW111&lt;&gt;"",$AW111&lt;&gt;" ",BC111&lt;&gt;"",BC111&lt;&gt;" "),IF($AX111=$AW111,BC111,BC111/VLOOKUP(_xlfn.CONCAT($AX111,"/",$AW111),Currencies!$C$73:$D$955,2,FALSE))))</f>
        <v xml:space="preserve"> </v>
      </c>
      <c r="BA111" s="238"/>
      <c r="BB111" s="238"/>
      <c r="BC111" s="8" t="s">
        <v>98</v>
      </c>
      <c r="BD111" s="25" t="str">
        <f>IFERROR(IF(OR($I111="",$N111=""),"",'Units of measurement'!$A$2),"")</f>
        <v>/container</v>
      </c>
      <c r="BE111" s="9" t="str">
        <f t="shared" si="278"/>
        <v>⚠</v>
      </c>
      <c r="BF111" s="238" t="str" cm="1">
        <f t="array" ref="BF111">IF(OR($I111="",$N111="")," ",_xlfn.IFS($AX111=""," ",$AW111=""," ",BI111=""," ",BI111=" "," ",AND($AX111&lt;&gt;"",$AX111&lt;&gt;" ",$AW111&lt;&gt;"",$AW111&lt;&gt;" ",BI111&lt;&gt;"",BI111&lt;&gt;" "),IF($AX111=$AW111,BI111,BI111/VLOOKUP(_xlfn.CONCAT($AX111,"/",$AW111),Currencies!$C$73:$D$955,2,FALSE))))</f>
        <v xml:space="preserve"> </v>
      </c>
      <c r="BG111" s="238"/>
      <c r="BH111" s="238"/>
      <c r="BI111" s="8" t="s">
        <v>98</v>
      </c>
      <c r="BJ111" s="25" t="str">
        <f>IFERROR(IF(OR($I111="",$N111=""),"",'Units of measurement'!$A$2),"")</f>
        <v>/container</v>
      </c>
      <c r="BK111" s="9" t="str">
        <f t="shared" si="279"/>
        <v>⚠</v>
      </c>
      <c r="BL111" s="238" t="str" cm="1">
        <f t="array" ref="BL111">IF(OR($I111="",$N111="")," ",_xlfn.IFS($AX111=""," ",$AW111=""," ",BO111=""," ",BO111=" "," ",AND($AX111&lt;&gt;"",$AX111&lt;&gt;" ",$AW111&lt;&gt;"",$AW111&lt;&gt;" ",BO111&lt;&gt;"",BO111&lt;&gt;" "),IF($AX111=$AW111,BO111,BO111/VLOOKUP(_xlfn.CONCAT($AX111,"/",$AW111),Currencies!$C$73:$D$955,2,FALSE))))</f>
        <v xml:space="preserve"> </v>
      </c>
      <c r="BM111" s="238"/>
      <c r="BN111" s="238"/>
      <c r="BO111" s="8" t="s">
        <v>98</v>
      </c>
      <c r="BP111" s="25" t="str">
        <f>IFERROR(IF(OR($I111="",$N111=""),"",'Units of measurement'!$A$2),"")</f>
        <v>/container</v>
      </c>
      <c r="BQ111" s="9" t="str">
        <f t="shared" si="280"/>
        <v>⚠</v>
      </c>
      <c r="BR111" s="238" t="str" cm="1">
        <f t="array" ref="BR111">IF(OR($I111="",$N111="")," ",_xlfn.IFS($AX111=""," ",$AW111=""," ",BU111=""," ",BU111=" "," ",AND($AX111&lt;&gt;"",$AX111&lt;&gt;" ",$AW111&lt;&gt;"",$AW111&lt;&gt;" ",BU111&lt;&gt;"",BU111&lt;&gt;" "),IF($AX111=$AW111,BU111,BU111/VLOOKUP(_xlfn.CONCAT($AX111,"/",$AW111),Currencies!$C$73:$D$955,2,FALSE))))</f>
        <v xml:space="preserve"> </v>
      </c>
      <c r="BS111" s="238"/>
      <c r="BT111" s="238"/>
      <c r="BU111" s="8" t="s">
        <v>98</v>
      </c>
      <c r="BV111" s="25" t="str">
        <f>IFERROR(IF(OR($I111="",$N111=""),"",'Units of measurement'!$A$2),"")</f>
        <v>/container</v>
      </c>
      <c r="BW111" s="9" t="str">
        <f t="shared" si="281"/>
        <v>⚠</v>
      </c>
      <c r="BX111" s="238" t="str" cm="1">
        <f t="array" ref="BX111">IF(OR($I111="",$N111="")," ",_xlfn.IFS($AX111=""," ",$AW111=""," ",CA111=""," ",CA111=" "," ",AND($AX111&lt;&gt;"",$AX111&lt;&gt;" ",$AW111&lt;&gt;"",$AW111&lt;&gt;" ",CA111&lt;&gt;"",CA111&lt;&gt;" "),IF($AX111=$AW111,CA111,CA111/VLOOKUP(_xlfn.CONCAT($AX111,"/",$AW111),Currencies!$C$73:$D$955,2,FALSE))))</f>
        <v xml:space="preserve"> </v>
      </c>
      <c r="BY111" s="238"/>
      <c r="BZ111" s="238"/>
      <c r="CA111" s="8" t="s">
        <v>98</v>
      </c>
      <c r="CB111" s="25" t="str">
        <f>IFERROR(IF(OR($I111="",$N111=""),"",'Units of measurement'!$A$2),"")</f>
        <v>/container</v>
      </c>
      <c r="CC111" s="9" t="str">
        <f t="shared" si="282"/>
        <v>⚠</v>
      </c>
      <c r="CD111" s="238" t="str" cm="1">
        <f t="array" ref="CD111">IF(OR($I111="",$N111="")," ",_xlfn.IFS($AX111=""," ",$AW111=""," ",CG111=""," ",CG111=" "," ",AND($AX111&lt;&gt;"",$AX111&lt;&gt;" ",$AW111&lt;&gt;"",$AW111&lt;&gt;" ",CG111&lt;&gt;"",CG111&lt;&gt;" "),IF($AX111=$AW111,CG111,CG111/VLOOKUP(_xlfn.CONCAT($AX111,"/",$AW111),Currencies!$C$73:$D$955,2,FALSE))))</f>
        <v xml:space="preserve"> </v>
      </c>
      <c r="CE111" s="238"/>
      <c r="CF111" s="238"/>
      <c r="CG111" s="8" t="s">
        <v>98</v>
      </c>
      <c r="CH111" s="25" t="str">
        <f>IFERROR(IF(OR($I111="",$N111=""),"",'Units of measurement'!$A$2),"")</f>
        <v>/container</v>
      </c>
      <c r="CI111" s="9" t="str">
        <f t="shared" si="283"/>
        <v>⚠</v>
      </c>
      <c r="CJ111" s="238" t="str" cm="1">
        <f t="array" ref="CJ111">IF(OR($I111="",$N111="")," ",_xlfn.IFS($AX111=""," ",$AW111=""," ",CM111=""," ",CM111=" "," ",AND($AX111&lt;&gt;"",$AX111&lt;&gt;" ",$AW111&lt;&gt;"",$AW111&lt;&gt;" ",CM111&lt;&gt;"",CM111&lt;&gt;" "),IF($AX111=$AW111,CM111,CM111/VLOOKUP(_xlfn.CONCAT($AX111,"/",$AW111),Currencies!$C$73:$D$955,2,FALSE))))</f>
        <v xml:space="preserve"> </v>
      </c>
      <c r="CK111" s="238"/>
      <c r="CL111" s="238"/>
      <c r="CM111" s="8" t="s">
        <v>98</v>
      </c>
      <c r="CN111" s="25" t="str">
        <f>IFERROR(IF(OR($I111="",$N111=""),"",'Units of measurement'!$A$2),"")</f>
        <v>/container</v>
      </c>
      <c r="CO111" s="253"/>
      <c r="CP111" s="253"/>
      <c r="CQ111" s="194"/>
      <c r="CR111" s="9" t="str">
        <f t="shared" si="284"/>
        <v>⚠</v>
      </c>
      <c r="CS111" s="238" t="str" cm="1">
        <f t="array" ref="CS111">IF(OR($I111="",$N111="")," ",_xlfn.IFS($AX111=""," ",$AW111=""," ",CV111=""," ",CV111=" "," ",AND($AX111&lt;&gt;"",$AX111&lt;&gt;" ",$AW111&lt;&gt;"",$AW111&lt;&gt;" ",CV111&lt;&gt;"",CV111&lt;&gt;" "),IF($AX111=$AW111,CV111,CV111/VLOOKUP(_xlfn.CONCAT($AX111,"/",$AW111),Currencies!$C$73:$D$955,2,FALSE))))</f>
        <v xml:space="preserve"> </v>
      </c>
      <c r="CT111" s="238"/>
      <c r="CU111" s="238"/>
      <c r="CV111" s="8" t="s">
        <v>98</v>
      </c>
      <c r="CW111" s="25" t="str">
        <f>IFERROR(IF(OR($I111="",$N111=""),"",'Units of measurement'!$A$2),"")</f>
        <v>/container</v>
      </c>
      <c r="CX111" s="11" t="str">
        <f t="shared" si="285"/>
        <v>⚠</v>
      </c>
      <c r="CY111" s="254"/>
      <c r="CZ111" s="254"/>
      <c r="DA111" s="10" t="s">
        <v>98</v>
      </c>
      <c r="DB111" s="9" t="str">
        <f t="shared" si="286"/>
        <v/>
      </c>
      <c r="DC111" s="252"/>
      <c r="DD111" s="252"/>
      <c r="DE111" s="8" t="s">
        <v>98</v>
      </c>
      <c r="DF111" s="256"/>
      <c r="DG111" s="256"/>
      <c r="DH111" s="164"/>
      <c r="DI111" s="257"/>
      <c r="DJ111" s="257"/>
      <c r="DK111" s="17"/>
      <c r="DL111" s="9" t="str">
        <f t="shared" si="287"/>
        <v/>
      </c>
      <c r="DM111" s="252"/>
      <c r="DN111" s="252"/>
      <c r="DO111" s="8" t="s">
        <v>98</v>
      </c>
      <c r="DP111" s="256"/>
      <c r="DQ111" s="256"/>
      <c r="DR111" s="164"/>
      <c r="DS111" s="257"/>
      <c r="DT111" s="257"/>
      <c r="DU111" s="17"/>
      <c r="DV111" s="201" t="str">
        <f t="shared" si="288"/>
        <v>USD</v>
      </c>
      <c r="DW111" s="239" t="s">
        <v>99</v>
      </c>
      <c r="DX111" s="11" t="str">
        <f t="shared" si="289"/>
        <v>⚠</v>
      </c>
      <c r="DY111" s="254"/>
      <c r="DZ111" s="254"/>
      <c r="EA111" s="15"/>
      <c r="EB111" s="11" t="str">
        <f t="shared" si="290"/>
        <v>⚠</v>
      </c>
      <c r="EC111" s="254"/>
      <c r="ED111" s="254"/>
      <c r="EE111" s="16"/>
      <c r="EF111" s="9" t="str">
        <f t="shared" si="291"/>
        <v>⚠</v>
      </c>
      <c r="EG111" s="252"/>
      <c r="EH111" s="252"/>
      <c r="EI111" s="33"/>
      <c r="EJ111" s="33"/>
      <c r="EK111" s="33"/>
      <c r="EL111" s="33"/>
      <c r="EM111" s="14"/>
      <c r="EN111" s="14"/>
      <c r="EO111" s="35"/>
      <c r="EP111" s="11" t="str">
        <f t="shared" si="292"/>
        <v>⚠</v>
      </c>
      <c r="EQ111" s="254"/>
      <c r="ER111" s="254"/>
      <c r="ES111" s="12" t="s">
        <v>98</v>
      </c>
      <c r="ET111" s="199" t="s">
        <v>98</v>
      </c>
      <c r="EU111" s="9" t="str">
        <f t="shared" si="293"/>
        <v>⚠</v>
      </c>
      <c r="EV111" s="259"/>
      <c r="EW111" s="259"/>
      <c r="EX111" s="166" t="s">
        <v>98</v>
      </c>
      <c r="EY111" s="9" t="str">
        <f t="shared" si="294"/>
        <v>⚠</v>
      </c>
      <c r="EZ111" s="254"/>
      <c r="FA111" s="254"/>
      <c r="FB111" s="23"/>
      <c r="FC111" s="260"/>
      <c r="FD111" s="260"/>
      <c r="FE111" s="29"/>
      <c r="FF111" s="29"/>
      <c r="FG111" s="29"/>
      <c r="FH111" s="29"/>
      <c r="FI111" s="200" t="s">
        <v>100</v>
      </c>
      <c r="FJ111" s="9" t="str">
        <f t="shared" si="295"/>
        <v>⚠</v>
      </c>
      <c r="FK111" s="259"/>
      <c r="FL111" s="259"/>
      <c r="FM111" s="12" t="s">
        <v>98</v>
      </c>
      <c r="FN111" s="26" t="s">
        <v>98</v>
      </c>
      <c r="FO111" s="28" t="s">
        <v>98</v>
      </c>
      <c r="FP111" s="339" t="s">
        <v>98</v>
      </c>
      <c r="FQ111" s="339" t="s">
        <v>98</v>
      </c>
      <c r="FR111" s="9" t="str">
        <f t="shared" si="254"/>
        <v>⚠</v>
      </c>
      <c r="FS111" s="238" t="str" cm="1">
        <f t="array" ref="FS111">IF(OR($I111="",$N111="")," ",_xlfn.IFS($DW111=""," ",$DV111=""," ",FV111=""," ",FV111=" "," ",AND($DW111&lt;&gt;"",$DW111&lt;&gt;" ",$DV111&lt;&gt;"",$DV111&lt;&gt;" ",FV111&lt;&gt;"",FV111&lt;&gt;" "),IF($DW111=$DV111,FV111,FV111/VLOOKUP(_xlfn.CONCAT($DW111,"/",$DV111),Currencies!$C$73:$D$955,2,FALSE))))</f>
        <v xml:space="preserve"> </v>
      </c>
      <c r="FT111" s="238"/>
      <c r="FU111" s="238"/>
      <c r="FV111" s="8" t="s">
        <v>98</v>
      </c>
      <c r="FW111" s="25" t="s">
        <v>2549</v>
      </c>
      <c r="FX111" s="9" t="str">
        <f t="shared" si="296"/>
        <v>⚠</v>
      </c>
      <c r="FY111" s="259"/>
      <c r="FZ111" s="259"/>
      <c r="GA111" s="12" t="s">
        <v>98</v>
      </c>
      <c r="GB111" s="26" t="s">
        <v>98</v>
      </c>
      <c r="GC111" s="28" t="s">
        <v>98</v>
      </c>
      <c r="GD111" s="339" t="s">
        <v>98</v>
      </c>
      <c r="GE111" s="339" t="s">
        <v>98</v>
      </c>
      <c r="GF111" s="9" t="str">
        <f t="shared" si="256"/>
        <v>⚠</v>
      </c>
      <c r="GG111" s="238" t="str" cm="1">
        <f t="array" ref="GG111">IF(OR($I111="",$N111="")," ",_xlfn.IFS($DW111=""," ",$DV111=""," ",GJ111=""," ",GJ111=" "," ",AND($DW111&lt;&gt;"",$DW111&lt;&gt;" ",$DV111&lt;&gt;"",$DV111&lt;&gt;" ",GJ111&lt;&gt;"",GJ111&lt;&gt;" "),IF($DW111=$DV111,GJ111,GJ111/VLOOKUP(_xlfn.CONCAT($DW111,"/",$DV111),Currencies!$C$73:$D$955,2,FALSE))))</f>
        <v xml:space="preserve"> </v>
      </c>
      <c r="GH111" s="238"/>
      <c r="GI111" s="238"/>
      <c r="GJ111" s="8" t="s">
        <v>98</v>
      </c>
      <c r="GK111" s="25" t="s">
        <v>2549</v>
      </c>
      <c r="GL111" s="11" t="str">
        <f t="shared" si="297"/>
        <v>⚠</v>
      </c>
      <c r="GM111" s="238" t="str" cm="1">
        <f t="array" ref="GM111">IF(OR($I111="",$N111="")," ",_xlfn.IFS($DW111=""," ",$DV111=""," ",GP111=""," ",GP111=" "," ",AND($DW111&lt;&gt;"",$DW111&lt;&gt;" ",$DV111&lt;&gt;"",$DV111&lt;&gt;" ",GP111&lt;&gt;"",GP111&lt;&gt;" "),IF($DW111=$DV111,GP111,GP111/VLOOKUP(_xlfn.CONCAT($DW111,"/",$DV111),Currencies!$C$73:$D$955,2,FALSE))))</f>
        <v xml:space="preserve"> </v>
      </c>
      <c r="GN111" s="238"/>
      <c r="GO111" s="238"/>
      <c r="GP111" s="8" t="s">
        <v>98</v>
      </c>
      <c r="GQ111" s="25" t="str">
        <f>IFERROR(IF(OR($I111="",$N111=""),"",'Units of measurement'!$A$2),"")</f>
        <v>/container</v>
      </c>
      <c r="GR111" s="253"/>
      <c r="GS111" s="253"/>
      <c r="GT111" s="31" t="s">
        <v>98</v>
      </c>
      <c r="GU111" s="261"/>
      <c r="GV111" s="261"/>
      <c r="GW111" s="32" t="s">
        <v>98</v>
      </c>
      <c r="GX111" s="11" t="str">
        <f t="shared" si="298"/>
        <v>⚠</v>
      </c>
      <c r="GY111" s="238" t="str" cm="1">
        <f t="array" ref="GY111">IF(OR($I111="",$N111="")," ",_xlfn.IFS($DW111=""," ",$DV111=""," ",HE111=""," ",HE111=" "," ",AND($DW111&lt;&gt;"",$DW111&lt;&gt;" ",$DV111&lt;&gt;"",$DV111&lt;&gt;" ",HE111&lt;&gt;"",HE111&lt;&gt;" "),IF($DW111=$DV111,HE111,HE111/VLOOKUP(_xlfn.CONCAT($DW111,"/",$DV111),Currencies!$C$73:$D$955,2,FALSE))))</f>
        <v xml:space="preserve"> </v>
      </c>
      <c r="GZ111" s="262"/>
      <c r="HA111" s="262"/>
      <c r="HB111" s="15"/>
      <c r="HC111" s="15"/>
      <c r="HD111" s="15"/>
      <c r="HE111" s="8" t="s">
        <v>98</v>
      </c>
      <c r="HF111" s="255"/>
      <c r="HG111" s="255"/>
      <c r="HH111" s="25" t="str">
        <f>IFERROR(IF(OR($I111="",$N111=""),"",'Units of measurement'!$A$2),"")</f>
        <v>/container</v>
      </c>
      <c r="HI111" s="253"/>
      <c r="HJ111" s="253"/>
      <c r="HK111" s="31" t="str">
        <f t="shared" si="299"/>
        <v xml:space="preserve"> </v>
      </c>
      <c r="HL111" s="261"/>
      <c r="HM111" s="261"/>
      <c r="HN111" s="32" t="str">
        <f t="shared" si="300"/>
        <v xml:space="preserve"> </v>
      </c>
      <c r="HO111" s="11" t="str">
        <f t="shared" si="301"/>
        <v>⚠</v>
      </c>
      <c r="HP111" s="238" t="str" cm="1">
        <f t="array" ref="HP111">IF(OR($I111="",$N111="")," ",_xlfn.IFS($DW111=""," ",$DV111=""," ",HV111=""," ",HV111=" "," ",AND($DW111&lt;&gt;"",$DW111&lt;&gt;" ",$DV111&lt;&gt;"",$DV111&lt;&gt;" ",HV111&lt;&gt;"",HV111&lt;&gt;" "),IF($DW111=$DV111,HV111,HV111/VLOOKUP(_xlfn.CONCAT($DW111,"/",$DV111),Currencies!$C$73:$D$955,2,FALSE))))</f>
        <v xml:space="preserve"> </v>
      </c>
      <c r="HQ111" s="262"/>
      <c r="HR111" s="262"/>
      <c r="HS111" s="15"/>
      <c r="HT111" s="15"/>
      <c r="HU111" s="15"/>
      <c r="HV111" s="8" t="s">
        <v>98</v>
      </c>
      <c r="HW111" s="255"/>
      <c r="HX111" s="255"/>
      <c r="HY111" s="25" t="str">
        <f>IFERROR(IF(OR($I111="",$N111=""),"",'Units of measurement'!$A$2),"")</f>
        <v>/container</v>
      </c>
      <c r="HZ111" s="253"/>
      <c r="IA111" s="253"/>
      <c r="IB111" s="31" t="str">
        <f t="shared" si="302"/>
        <v xml:space="preserve"> </v>
      </c>
      <c r="IC111" s="261"/>
      <c r="ID111" s="261"/>
      <c r="IE111" s="32" t="str">
        <f t="shared" si="303"/>
        <v xml:space="preserve"> </v>
      </c>
      <c r="IF111" s="9" t="str">
        <f t="shared" si="304"/>
        <v/>
      </c>
      <c r="IG111" s="252"/>
      <c r="IH111" s="252"/>
      <c r="II111" s="8" t="s">
        <v>98</v>
      </c>
      <c r="IJ111" s="256"/>
      <c r="IK111" s="256"/>
      <c r="IL111" s="164"/>
      <c r="IM111" s="257"/>
      <c r="IN111" s="257"/>
      <c r="IO111" s="17"/>
      <c r="IP111" s="9" t="str">
        <f t="shared" si="305"/>
        <v/>
      </c>
      <c r="IQ111" s="252"/>
      <c r="IR111" s="252"/>
      <c r="IS111" s="8" t="s">
        <v>98</v>
      </c>
      <c r="IT111" s="256"/>
      <c r="IU111" s="256"/>
      <c r="IV111" s="164"/>
      <c r="IW111" s="257"/>
      <c r="IX111" s="257"/>
      <c r="IY111" s="19"/>
      <c r="IZ111" s="201" t="s">
        <v>1124</v>
      </c>
      <c r="JA111" s="239" t="s">
        <v>99</v>
      </c>
      <c r="JB111" s="9" t="str">
        <f t="shared" si="306"/>
        <v>⚠</v>
      </c>
      <c r="JC111" s="238" t="str" cm="1">
        <f t="array" ref="JC111">IF(OR($I111="",$N111="")," ",_xlfn.IFS($JA111=""," ",$IZ111=""," ",JF111=""," ",JF111=" "," ",AND($JA111&lt;&gt;"",$JA111&lt;&gt;" ",$IZ111&lt;&gt;"",$IZ111&lt;&gt;" ",JF111&lt;&gt;"",JF111&lt;&gt;" "),IF($JA111=$IZ111,JF111,JF111/VLOOKUP(_xlfn.CONCAT($JA111,"/",$IZ111),Currencies!$C$73:$D$955,2,FALSE))))</f>
        <v xml:space="preserve"> </v>
      </c>
      <c r="JD111" s="238"/>
      <c r="JE111" s="238"/>
      <c r="JF111" s="8" t="s">
        <v>98</v>
      </c>
      <c r="JG111" s="25" t="str">
        <f>IFERROR(IF(OR($I111="",$N111=""),"",'Units of measurement'!$A$2),"")</f>
        <v>/container</v>
      </c>
      <c r="JH111" s="9" t="s">
        <v>2517</v>
      </c>
      <c r="JI111" s="238" t="str" cm="1">
        <f t="array" ref="JI111">IF(OR($I111="",$N111="")," ",_xlfn.IFS($JA111=""," ",$IZ111=""," ",JL111=""," ",JL111=" "," ",AND($JA111&lt;&gt;"",$JA111&lt;&gt;" ",$IZ111&lt;&gt;"",$IZ111&lt;&gt;" ",JL111&lt;&gt;"",JL111&lt;&gt;" "),IF($JA111=$IZ111,JL111,JL111/VLOOKUP(_xlfn.CONCAT($JA111,"/",$IZ111),Currencies!$C$73:$D$955,2,FALSE))))</f>
        <v xml:space="preserve"> </v>
      </c>
      <c r="JJ111" s="238"/>
      <c r="JK111" s="238"/>
      <c r="JL111" s="372" t="s">
        <v>98</v>
      </c>
      <c r="JM111" s="25" t="str">
        <f>IFERROR(IF(OR($I111="",$N111=""),"",'Units of measurement'!$A$2),"")</f>
        <v>/container</v>
      </c>
      <c r="JN111" s="9" t="s">
        <v>2517</v>
      </c>
      <c r="JO111" s="238" t="str" cm="1">
        <f t="array" ref="JO111">IF(OR($I111="",$N111="")," ",_xlfn.IFS($JA111=""," ",$IZ111=""," ",JR111=""," ",JR111=" "," ",AND($JA111&lt;&gt;"",$JA111&lt;&gt;" ",$IZ111&lt;&gt;"",$IZ111&lt;&gt;" ",JR111&lt;&gt;"",JR111&lt;&gt;" "),IF($JA111=$IZ111,JR111,JR111/VLOOKUP(_xlfn.CONCAT($JA111,"/",$IZ111),Currencies!$C$73:$D$955,2,FALSE))))</f>
        <v xml:space="preserve"> </v>
      </c>
      <c r="JP111" s="238"/>
      <c r="JQ111" s="238"/>
      <c r="JR111" s="372" t="s">
        <v>98</v>
      </c>
      <c r="JS111" s="25" t="str">
        <f>IFERROR(IF(OR($I111="",$N111=""),"",'Units of measurement'!$A$2),"")</f>
        <v>/container</v>
      </c>
      <c r="JT111" s="9" t="s">
        <v>2517</v>
      </c>
      <c r="JU111" s="238" t="str" cm="1">
        <f t="array" ref="JU111">IF(OR($I111="",$N111="")," ",_xlfn.IFS($JA111=""," ",$IZ111=""," ",JX111=""," ",JX111=" "," ",AND($JA111&lt;&gt;"",$JA111&lt;&gt;" ",$IZ111&lt;&gt;"",$IZ111&lt;&gt;" ",JX111&lt;&gt;"",JX111&lt;&gt;" "),IF($JA111=$IZ111,JX111,JX111/VLOOKUP(_xlfn.CONCAT($JA111,"/",$IZ111),Currencies!$C$73:$D$955,2,FALSE))))</f>
        <v xml:space="preserve"> </v>
      </c>
      <c r="JV111" s="238"/>
      <c r="JW111" s="238"/>
      <c r="JX111" s="372" t="s">
        <v>98</v>
      </c>
      <c r="JY111" s="25" t="str">
        <f>IFERROR(IF(OR($I111="",$N111=""),"",'Units of measurement'!$A$2),"")</f>
        <v>/container</v>
      </c>
      <c r="JZ111" s="9" t="s">
        <v>2517</v>
      </c>
      <c r="KA111" s="238" t="str" cm="1">
        <f t="array" ref="KA111">IF(OR($I111="",$N111="")," ",_xlfn.IFS($JA111=""," ",$IZ111=""," ",KD111=""," ",KD111=" "," ",AND($JA111&lt;&gt;"",$JA111&lt;&gt;" ",$IZ111&lt;&gt;"",$IZ111&lt;&gt;" ",KD111&lt;&gt;"",KD111&lt;&gt;" "),IF($JA111=$IZ111,KD111,KD111/VLOOKUP(_xlfn.CONCAT($JA111,"/",$IZ111),Currencies!$C$73:$D$955,2,FALSE))))</f>
        <v xml:space="preserve"> </v>
      </c>
      <c r="KB111" s="238"/>
      <c r="KC111" s="238"/>
      <c r="KD111" s="372" t="s">
        <v>98</v>
      </c>
      <c r="KE111" s="25" t="str">
        <f>IFERROR(IF(OR($I111="",$N111=""),"",'Units of measurement'!$A$2),"")</f>
        <v>/container</v>
      </c>
      <c r="KF111" s="11" t="s">
        <v>2517</v>
      </c>
      <c r="KG111" s="254"/>
      <c r="KH111" s="254"/>
      <c r="KI111" s="378" t="s">
        <v>98</v>
      </c>
      <c r="KJ111" s="9" t="str">
        <f t="shared" si="307"/>
        <v/>
      </c>
      <c r="KK111" s="252"/>
      <c r="KL111" s="252"/>
      <c r="KM111" s="8" t="s">
        <v>98</v>
      </c>
      <c r="KN111" s="256"/>
      <c r="KO111" s="256"/>
      <c r="KP111" s="164"/>
      <c r="KQ111" s="257"/>
      <c r="KR111" s="257"/>
      <c r="KS111" s="17"/>
      <c r="KT111" s="9" t="str">
        <f t="shared" si="308"/>
        <v/>
      </c>
      <c r="KU111" s="252"/>
      <c r="KV111" s="252"/>
      <c r="KW111" s="8" t="s">
        <v>98</v>
      </c>
      <c r="KX111" s="256"/>
      <c r="KY111" s="256"/>
      <c r="KZ111" s="164"/>
      <c r="LA111" s="257"/>
      <c r="LB111" s="257"/>
      <c r="LC111" s="19"/>
      <c r="LD111" s="201" t="s">
        <v>1124</v>
      </c>
      <c r="LE111" s="239" t="s">
        <v>99</v>
      </c>
      <c r="LF111" s="9" t="s">
        <v>2517</v>
      </c>
      <c r="LG111" s="238" t="str" cm="1">
        <f t="array" ref="LG111">IF(OR($I111="",$N111="")," ",_xlfn.IFS($AH111=""," ",$AG111=""," ",LL111=""," ",LL111=" "," ",AND($AH111&lt;&gt;"",$AH111&lt;&gt;" ",$AG111&lt;&gt;"",$AG111&lt;&gt;" ",LL111&lt;&gt;"",LL111&lt;&gt;" "),IF($AH111=$AG111,SUM(LL111,IF(OR(LK111="",LK111=" ",LJ111="Included"),0,LK111)),SUM(LL111,IF(OR(LK111="",LK111=" ",LJ111="Included"),0,LK111))/VLOOKUP(_xlfn.CONCAT($AH111,"/",$AG111),Currencies!$C$73:$D$955,2,FALSE))))</f>
        <v xml:space="preserve"> </v>
      </c>
      <c r="LH111" s="238"/>
      <c r="LI111" s="262"/>
      <c r="LJ111" s="379"/>
      <c r="LK111" s="333" t="s">
        <v>98</v>
      </c>
      <c r="LL111" s="380" t="s">
        <v>98</v>
      </c>
      <c r="LM111" s="25" t="str">
        <f>IFERROR(IF(OR($I111="",$N111=""),"",'Units of measurement'!$A$2),"")</f>
        <v>/container</v>
      </c>
      <c r="LN111" s="253"/>
      <c r="LO111" s="253"/>
      <c r="LP111" s="376"/>
      <c r="LQ111" s="170"/>
      <c r="LR111" s="170"/>
      <c r="LS111" s="381" t="s">
        <v>98</v>
      </c>
    </row>
    <row r="112" spans="1:331" ht="15" hidden="1" customHeight="1" x14ac:dyDescent="0.2">
      <c r="A112" s="46">
        <v>662</v>
      </c>
      <c r="B112" s="250">
        <f>ROW()</f>
        <v>112</v>
      </c>
      <c r="C112" s="41" t="s">
        <v>2547</v>
      </c>
      <c r="D112" s="47" t="s">
        <v>2524</v>
      </c>
      <c r="E112" s="48" t="s">
        <v>2525</v>
      </c>
      <c r="F112" s="55" t="s">
        <v>2286</v>
      </c>
      <c r="G112" s="42" t="s">
        <v>2508</v>
      </c>
      <c r="H112" s="43" t="s">
        <v>2514</v>
      </c>
      <c r="I112" s="353" t="s">
        <v>1261</v>
      </c>
      <c r="J112" s="357"/>
      <c r="K112" s="47" t="s">
        <v>2306</v>
      </c>
      <c r="L112" s="48" t="s">
        <v>2334</v>
      </c>
      <c r="M112" s="49" t="s">
        <v>2516</v>
      </c>
      <c r="N112" s="356" t="s">
        <v>1148</v>
      </c>
      <c r="O112" s="50" t="s">
        <v>2493</v>
      </c>
      <c r="P112" s="47" t="s">
        <v>2398</v>
      </c>
      <c r="Q112" s="48" t="s">
        <v>2445</v>
      </c>
      <c r="R112" s="51" t="s">
        <v>95</v>
      </c>
      <c r="S112" s="52">
        <v>6</v>
      </c>
      <c r="T112" s="53">
        <f>IFERROR(IF(OR(R112="",S112=""),"",('FCL (No min.)'!S112*VLOOKUP('FCL (No min.)'!R112,containertype_table[#All],2,FALSE))),"")</f>
        <v>6</v>
      </c>
      <c r="U112" s="56">
        <v>10000</v>
      </c>
      <c r="V112" s="55" t="s">
        <v>2497</v>
      </c>
      <c r="W112" s="248" t="s">
        <v>104</v>
      </c>
      <c r="X112" s="337" t="s">
        <v>104</v>
      </c>
      <c r="Y112" s="248"/>
      <c r="Z112" s="248"/>
      <c r="AA112" s="248"/>
      <c r="AB112" s="248"/>
      <c r="AC112" s="248"/>
      <c r="AD112" s="248"/>
      <c r="AE112" s="248"/>
      <c r="AF112" s="248"/>
      <c r="AG112" s="201" t="s">
        <v>109</v>
      </c>
      <c r="AH112" s="239" t="s">
        <v>99</v>
      </c>
      <c r="AI112" s="9" t="str">
        <f t="shared" si="276"/>
        <v>⚠</v>
      </c>
      <c r="AJ112" s="238" t="str" cm="1">
        <f t="array" ref="AJ112">IF(OR($I112="",$N112="")," ",_xlfn.IFS($AH112=""," ",$AG112=""," ",AO112=""," ",AO112=" "," ",AND($AH112&lt;&gt;"",$AH112&lt;&gt;" ",$AG112&lt;&gt;"",$AG112&lt;&gt;" ",AO112&lt;&gt;"",AO112&lt;&gt;" "),IF($AH112=$AG112,SUM(AO112,IF(OR(AN112="",AN112=" ",AM112="Included"),0,AN112)),VLOOKUP(_xlfn.CONCAT($AG112,"/",$AH112),Currencies!$C$73:$D$955,2,FALSE)*SUM(AO112,IF(OR(AN112="",AN112=" ",AM112="Included"),0,AN112)))))</f>
        <v xml:space="preserve"> </v>
      </c>
      <c r="AK112" s="238"/>
      <c r="AL112" s="262"/>
      <c r="AM112" s="331"/>
      <c r="AN112" s="333" t="s">
        <v>98</v>
      </c>
      <c r="AO112" s="332" t="s">
        <v>98</v>
      </c>
      <c r="AP112" s="25" t="str">
        <f>IFERROR(IF(OR($I112="",$N112=""),"",'Units of measurement'!$A$2),"")</f>
        <v>/container</v>
      </c>
      <c r="AQ112" s="253"/>
      <c r="AR112" s="253"/>
      <c r="AS112" s="17"/>
      <c r="AT112" s="170"/>
      <c r="AU112" s="170"/>
      <c r="AV112" s="170" t="s">
        <v>98</v>
      </c>
      <c r="AW112" s="201" t="s">
        <v>109</v>
      </c>
      <c r="AX112" s="239" t="s">
        <v>99</v>
      </c>
      <c r="AY112" s="9" t="str">
        <f t="shared" si="277"/>
        <v>⚠</v>
      </c>
      <c r="AZ112" s="238" t="str" cm="1">
        <f t="array" ref="AZ112">IF(OR($I112="",$N112="")," ",_xlfn.IFS($AX112=""," ",$AW112=""," ",BC112=""," ",BC112=" "," ",AND($AX112&lt;&gt;"",$AX112&lt;&gt;" ",$AW112&lt;&gt;"",$AW112&lt;&gt;" ",BC112&lt;&gt;"",BC112&lt;&gt;" "),IF($AX112=$AW112,BC112,BC112/VLOOKUP(_xlfn.CONCAT($AX112,"/",$AW112),Currencies!$C$73:$D$955,2,FALSE))))</f>
        <v xml:space="preserve"> </v>
      </c>
      <c r="BA112" s="238"/>
      <c r="BB112" s="238"/>
      <c r="BC112" s="8" t="s">
        <v>98</v>
      </c>
      <c r="BD112" s="25" t="str">
        <f>IFERROR(IF(OR($I112="",$N112=""),"",'Units of measurement'!$A$2),"")</f>
        <v>/container</v>
      </c>
      <c r="BE112" s="9" t="str">
        <f t="shared" si="278"/>
        <v>⚠</v>
      </c>
      <c r="BF112" s="238" t="str" cm="1">
        <f t="array" ref="BF112">IF(OR($I112="",$N112="")," ",_xlfn.IFS($AX112=""," ",$AW112=""," ",BI112=""," ",BI112=" "," ",AND($AX112&lt;&gt;"",$AX112&lt;&gt;" ",$AW112&lt;&gt;"",$AW112&lt;&gt;" ",BI112&lt;&gt;"",BI112&lt;&gt;" "),IF($AX112=$AW112,BI112,BI112/VLOOKUP(_xlfn.CONCAT($AX112,"/",$AW112),Currencies!$C$73:$D$955,2,FALSE))))</f>
        <v xml:space="preserve"> </v>
      </c>
      <c r="BG112" s="238"/>
      <c r="BH112" s="238"/>
      <c r="BI112" s="8" t="s">
        <v>98</v>
      </c>
      <c r="BJ112" s="25" t="str">
        <f>IFERROR(IF(OR($I112="",$N112=""),"",'Units of measurement'!$A$2),"")</f>
        <v>/container</v>
      </c>
      <c r="BK112" s="9" t="str">
        <f t="shared" si="279"/>
        <v>⚠</v>
      </c>
      <c r="BL112" s="238" t="str" cm="1">
        <f t="array" ref="BL112">IF(OR($I112="",$N112="")," ",_xlfn.IFS($AX112=""," ",$AW112=""," ",BO112=""," ",BO112=" "," ",AND($AX112&lt;&gt;"",$AX112&lt;&gt;" ",$AW112&lt;&gt;"",$AW112&lt;&gt;" ",BO112&lt;&gt;"",BO112&lt;&gt;" "),IF($AX112=$AW112,BO112,BO112/VLOOKUP(_xlfn.CONCAT($AX112,"/",$AW112),Currencies!$C$73:$D$955,2,FALSE))))</f>
        <v xml:space="preserve"> </v>
      </c>
      <c r="BM112" s="238"/>
      <c r="BN112" s="238"/>
      <c r="BO112" s="8" t="s">
        <v>98</v>
      </c>
      <c r="BP112" s="25" t="str">
        <f>IFERROR(IF(OR($I112="",$N112=""),"",'Units of measurement'!$A$2),"")</f>
        <v>/container</v>
      </c>
      <c r="BQ112" s="9" t="str">
        <f t="shared" si="280"/>
        <v>⚠</v>
      </c>
      <c r="BR112" s="238" t="str" cm="1">
        <f t="array" ref="BR112">IF(OR($I112="",$N112="")," ",_xlfn.IFS($AX112=""," ",$AW112=""," ",BU112=""," ",BU112=" "," ",AND($AX112&lt;&gt;"",$AX112&lt;&gt;" ",$AW112&lt;&gt;"",$AW112&lt;&gt;" ",BU112&lt;&gt;"",BU112&lt;&gt;" "),IF($AX112=$AW112,BU112,BU112/VLOOKUP(_xlfn.CONCAT($AX112,"/",$AW112),Currencies!$C$73:$D$955,2,FALSE))))</f>
        <v xml:space="preserve"> </v>
      </c>
      <c r="BS112" s="238"/>
      <c r="BT112" s="238"/>
      <c r="BU112" s="8" t="s">
        <v>98</v>
      </c>
      <c r="BV112" s="25" t="str">
        <f>IFERROR(IF(OR($I112="",$N112=""),"",'Units of measurement'!$A$2),"")</f>
        <v>/container</v>
      </c>
      <c r="BW112" s="9" t="str">
        <f t="shared" si="281"/>
        <v>⚠</v>
      </c>
      <c r="BX112" s="238" t="str" cm="1">
        <f t="array" ref="BX112">IF(OR($I112="",$N112="")," ",_xlfn.IFS($AX112=""," ",$AW112=""," ",CA112=""," ",CA112=" "," ",AND($AX112&lt;&gt;"",$AX112&lt;&gt;" ",$AW112&lt;&gt;"",$AW112&lt;&gt;" ",CA112&lt;&gt;"",CA112&lt;&gt;" "),IF($AX112=$AW112,CA112,CA112/VLOOKUP(_xlfn.CONCAT($AX112,"/",$AW112),Currencies!$C$73:$D$955,2,FALSE))))</f>
        <v xml:space="preserve"> </v>
      </c>
      <c r="BY112" s="238"/>
      <c r="BZ112" s="238"/>
      <c r="CA112" s="8" t="s">
        <v>98</v>
      </c>
      <c r="CB112" s="25" t="str">
        <f>IFERROR(IF(OR($I112="",$N112=""),"",'Units of measurement'!$A$2),"")</f>
        <v>/container</v>
      </c>
      <c r="CC112" s="9" t="str">
        <f t="shared" si="282"/>
        <v>⚠</v>
      </c>
      <c r="CD112" s="238" t="str" cm="1">
        <f t="array" ref="CD112">IF(OR($I112="",$N112="")," ",_xlfn.IFS($AX112=""," ",$AW112=""," ",CG112=""," ",CG112=" "," ",AND($AX112&lt;&gt;"",$AX112&lt;&gt;" ",$AW112&lt;&gt;"",$AW112&lt;&gt;" ",CG112&lt;&gt;"",CG112&lt;&gt;" "),IF($AX112=$AW112,CG112,CG112/VLOOKUP(_xlfn.CONCAT($AX112,"/",$AW112),Currencies!$C$73:$D$955,2,FALSE))))</f>
        <v xml:space="preserve"> </v>
      </c>
      <c r="CE112" s="238"/>
      <c r="CF112" s="238"/>
      <c r="CG112" s="8" t="s">
        <v>98</v>
      </c>
      <c r="CH112" s="25" t="str">
        <f>IFERROR(IF(OR($I112="",$N112=""),"",'Units of measurement'!$A$2),"")</f>
        <v>/container</v>
      </c>
      <c r="CI112" s="9" t="str">
        <f t="shared" si="283"/>
        <v>⚠</v>
      </c>
      <c r="CJ112" s="238" t="str" cm="1">
        <f t="array" ref="CJ112">IF(OR($I112="",$N112="")," ",_xlfn.IFS($AX112=""," ",$AW112=""," ",CM112=""," ",CM112=" "," ",AND($AX112&lt;&gt;"",$AX112&lt;&gt;" ",$AW112&lt;&gt;"",$AW112&lt;&gt;" ",CM112&lt;&gt;"",CM112&lt;&gt;" "),IF($AX112=$AW112,CM112,CM112/VLOOKUP(_xlfn.CONCAT($AX112,"/",$AW112),Currencies!$C$73:$D$955,2,FALSE))))</f>
        <v xml:space="preserve"> </v>
      </c>
      <c r="CK112" s="238"/>
      <c r="CL112" s="238"/>
      <c r="CM112" s="8" t="s">
        <v>98</v>
      </c>
      <c r="CN112" s="25" t="str">
        <f>IFERROR(IF(OR($I112="",$N112=""),"",'Units of measurement'!$A$2),"")</f>
        <v>/container</v>
      </c>
      <c r="CO112" s="253"/>
      <c r="CP112" s="253"/>
      <c r="CQ112" s="194"/>
      <c r="CR112" s="9" t="str">
        <f t="shared" si="284"/>
        <v>⚠</v>
      </c>
      <c r="CS112" s="238" t="str" cm="1">
        <f t="array" ref="CS112">IF(OR($I112="",$N112="")," ",_xlfn.IFS($AX112=""," ",$AW112=""," ",CV112=""," ",CV112=" "," ",AND($AX112&lt;&gt;"",$AX112&lt;&gt;" ",$AW112&lt;&gt;"",$AW112&lt;&gt;" ",CV112&lt;&gt;"",CV112&lt;&gt;" "),IF($AX112=$AW112,CV112,CV112/VLOOKUP(_xlfn.CONCAT($AX112,"/",$AW112),Currencies!$C$73:$D$955,2,FALSE))))</f>
        <v xml:space="preserve"> </v>
      </c>
      <c r="CT112" s="238"/>
      <c r="CU112" s="238"/>
      <c r="CV112" s="8" t="s">
        <v>98</v>
      </c>
      <c r="CW112" s="25" t="str">
        <f>IFERROR(IF(OR($I112="",$N112=""),"",'Units of measurement'!$A$2),"")</f>
        <v>/container</v>
      </c>
      <c r="CX112" s="11" t="str">
        <f t="shared" si="285"/>
        <v>⚠</v>
      </c>
      <c r="CY112" s="254"/>
      <c r="CZ112" s="254"/>
      <c r="DA112" s="10" t="s">
        <v>98</v>
      </c>
      <c r="DB112" s="9" t="str">
        <f t="shared" si="286"/>
        <v/>
      </c>
      <c r="DC112" s="252"/>
      <c r="DD112" s="252"/>
      <c r="DE112" s="8" t="s">
        <v>98</v>
      </c>
      <c r="DF112" s="256"/>
      <c r="DG112" s="256"/>
      <c r="DH112" s="164"/>
      <c r="DI112" s="257"/>
      <c r="DJ112" s="257"/>
      <c r="DK112" s="17"/>
      <c r="DL112" s="9" t="str">
        <f t="shared" si="287"/>
        <v/>
      </c>
      <c r="DM112" s="252"/>
      <c r="DN112" s="252"/>
      <c r="DO112" s="8" t="s">
        <v>98</v>
      </c>
      <c r="DP112" s="256"/>
      <c r="DQ112" s="256"/>
      <c r="DR112" s="164"/>
      <c r="DS112" s="257"/>
      <c r="DT112" s="257"/>
      <c r="DU112" s="17"/>
      <c r="DV112" s="201" t="str">
        <f t="shared" si="288"/>
        <v>USD</v>
      </c>
      <c r="DW112" s="239" t="s">
        <v>99</v>
      </c>
      <c r="DX112" s="11" t="str">
        <f t="shared" si="289"/>
        <v>⚠</v>
      </c>
      <c r="DY112" s="254"/>
      <c r="DZ112" s="254"/>
      <c r="EA112" s="15"/>
      <c r="EB112" s="11" t="str">
        <f t="shared" si="290"/>
        <v>⚠</v>
      </c>
      <c r="EC112" s="254"/>
      <c r="ED112" s="254"/>
      <c r="EE112" s="16"/>
      <c r="EF112" s="9" t="str">
        <f t="shared" si="291"/>
        <v>⚠</v>
      </c>
      <c r="EG112" s="252"/>
      <c r="EH112" s="252"/>
      <c r="EI112" s="33"/>
      <c r="EJ112" s="33"/>
      <c r="EK112" s="33"/>
      <c r="EL112" s="33"/>
      <c r="EM112" s="14"/>
      <c r="EN112" s="14"/>
      <c r="EO112" s="35"/>
      <c r="EP112" s="11" t="str">
        <f t="shared" si="292"/>
        <v>⚠</v>
      </c>
      <c r="EQ112" s="254"/>
      <c r="ER112" s="254"/>
      <c r="ES112" s="12" t="s">
        <v>98</v>
      </c>
      <c r="ET112" s="199">
        <v>27</v>
      </c>
      <c r="EU112" s="9" t="str">
        <f t="shared" si="293"/>
        <v>⚠</v>
      </c>
      <c r="EV112" s="259"/>
      <c r="EW112" s="259"/>
      <c r="EX112" s="166" t="s">
        <v>98</v>
      </c>
      <c r="EY112" s="9" t="str">
        <f t="shared" si="294"/>
        <v>⚠</v>
      </c>
      <c r="EZ112" s="254"/>
      <c r="FA112" s="254"/>
      <c r="FB112" s="23"/>
      <c r="FC112" s="260"/>
      <c r="FD112" s="260"/>
      <c r="FE112" s="29"/>
      <c r="FF112" s="29"/>
      <c r="FG112" s="29"/>
      <c r="FH112" s="29"/>
      <c r="FI112" s="200" t="s">
        <v>100</v>
      </c>
      <c r="FJ112" s="9" t="str">
        <f t="shared" si="295"/>
        <v>⚠</v>
      </c>
      <c r="FK112" s="259"/>
      <c r="FL112" s="259"/>
      <c r="FM112" s="12" t="s">
        <v>98</v>
      </c>
      <c r="FN112" s="26" t="s">
        <v>98</v>
      </c>
      <c r="FO112" s="28" t="s">
        <v>98</v>
      </c>
      <c r="FP112" s="339" t="s">
        <v>98</v>
      </c>
      <c r="FQ112" s="339" t="s">
        <v>98</v>
      </c>
      <c r="FR112" s="9" t="str">
        <f t="shared" si="254"/>
        <v>⚠</v>
      </c>
      <c r="FS112" s="238" t="str" cm="1">
        <f t="array" ref="FS112">IF(OR($I112="",$N112="")," ",_xlfn.IFS($DW112=""," ",$DV112=""," ",FV112=""," ",FV112=" "," ",AND($DW112&lt;&gt;"",$DW112&lt;&gt;" ",$DV112&lt;&gt;"",$DV112&lt;&gt;" ",FV112&lt;&gt;"",FV112&lt;&gt;" "),IF($DW112=$DV112,FV112,FV112/VLOOKUP(_xlfn.CONCAT($DW112,"/",$DV112),Currencies!$C$73:$D$955,2,FALSE))))</f>
        <v xml:space="preserve"> </v>
      </c>
      <c r="FT112" s="238"/>
      <c r="FU112" s="238"/>
      <c r="FV112" s="8" t="s">
        <v>98</v>
      </c>
      <c r="FW112" s="25" t="s">
        <v>2549</v>
      </c>
      <c r="FX112" s="9" t="str">
        <f t="shared" si="296"/>
        <v>⚠</v>
      </c>
      <c r="FY112" s="259"/>
      <c r="FZ112" s="259"/>
      <c r="GA112" s="12" t="s">
        <v>98</v>
      </c>
      <c r="GB112" s="26" t="s">
        <v>98</v>
      </c>
      <c r="GC112" s="28" t="s">
        <v>98</v>
      </c>
      <c r="GD112" s="339">
        <v>11</v>
      </c>
      <c r="GE112" s="339">
        <v>3</v>
      </c>
      <c r="GF112" s="9" t="str">
        <f t="shared" si="256"/>
        <v>⚠</v>
      </c>
      <c r="GG112" s="238" t="str" cm="1">
        <f t="array" ref="GG112">IF(OR($I112="",$N112="")," ",_xlfn.IFS($DW112=""," ",$DV112=""," ",GJ112=""," ",GJ112=" "," ",AND($DW112&lt;&gt;"",$DW112&lt;&gt;" ",$DV112&lt;&gt;"",$DV112&lt;&gt;" ",GJ112&lt;&gt;"",GJ112&lt;&gt;" "),IF($DW112=$DV112,GJ112,GJ112/VLOOKUP(_xlfn.CONCAT($DW112,"/",$DV112),Currencies!$C$73:$D$955,2,FALSE))))</f>
        <v xml:space="preserve"> </v>
      </c>
      <c r="GH112" s="238"/>
      <c r="GI112" s="238"/>
      <c r="GJ112" s="8" t="s">
        <v>98</v>
      </c>
      <c r="GK112" s="25" t="s">
        <v>2549</v>
      </c>
      <c r="GL112" s="11" t="str">
        <f t="shared" si="297"/>
        <v>⚠</v>
      </c>
      <c r="GM112" s="238" t="str" cm="1">
        <f t="array" ref="GM112">IF(OR($I112="",$N112="")," ",_xlfn.IFS($DW112=""," ",$DV112=""," ",GP112=""," ",GP112=" "," ",AND($DW112&lt;&gt;"",$DW112&lt;&gt;" ",$DV112&lt;&gt;"",$DV112&lt;&gt;" ",GP112&lt;&gt;"",GP112&lt;&gt;" "),IF($DW112=$DV112,GP112,GP112/VLOOKUP(_xlfn.CONCAT($DW112,"/",$DV112),Currencies!$C$73:$D$955,2,FALSE))))</f>
        <v xml:space="preserve"> </v>
      </c>
      <c r="GN112" s="238"/>
      <c r="GO112" s="238"/>
      <c r="GP112" s="8" t="s">
        <v>98</v>
      </c>
      <c r="GQ112" s="25" t="str">
        <f>IFERROR(IF(OR($I112="",$N112=""),"",'Units of measurement'!$A$2),"")</f>
        <v>/container</v>
      </c>
      <c r="GR112" s="253"/>
      <c r="GS112" s="253"/>
      <c r="GT112" s="31" t="s">
        <v>98</v>
      </c>
      <c r="GU112" s="261"/>
      <c r="GV112" s="261"/>
      <c r="GW112" s="32" t="s">
        <v>98</v>
      </c>
      <c r="GX112" s="11" t="str">
        <f t="shared" si="298"/>
        <v>⚠</v>
      </c>
      <c r="GY112" s="238" t="str" cm="1">
        <f t="array" ref="GY112">IF(OR($I112="",$N112="")," ",_xlfn.IFS($DW112=""," ",$DV112=""," ",HE112=""," ",HE112=" "," ",AND($DW112&lt;&gt;"",$DW112&lt;&gt;" ",$DV112&lt;&gt;"",$DV112&lt;&gt;" ",HE112&lt;&gt;"",HE112&lt;&gt;" "),IF($DW112=$DV112,HE112,HE112/VLOOKUP(_xlfn.CONCAT($DW112,"/",$DV112),Currencies!$C$73:$D$955,2,FALSE))))</f>
        <v xml:space="preserve"> </v>
      </c>
      <c r="GZ112" s="262"/>
      <c r="HA112" s="262"/>
      <c r="HB112" s="15"/>
      <c r="HC112" s="15"/>
      <c r="HD112" s="15"/>
      <c r="HE112" s="8" t="s">
        <v>98</v>
      </c>
      <c r="HF112" s="255"/>
      <c r="HG112" s="255"/>
      <c r="HH112" s="25" t="str">
        <f>IFERROR(IF(OR($I112="",$N112=""),"",'Units of measurement'!$A$2),"")</f>
        <v>/container</v>
      </c>
      <c r="HI112" s="253"/>
      <c r="HJ112" s="253"/>
      <c r="HK112" s="31" t="str">
        <f t="shared" si="299"/>
        <v xml:space="preserve"> </v>
      </c>
      <c r="HL112" s="261"/>
      <c r="HM112" s="261"/>
      <c r="HN112" s="32" t="str">
        <f t="shared" si="300"/>
        <v xml:space="preserve"> </v>
      </c>
      <c r="HO112" s="11" t="str">
        <f t="shared" si="301"/>
        <v>⚠</v>
      </c>
      <c r="HP112" s="238" t="str" cm="1">
        <f t="array" ref="HP112">IF(OR($I112="",$N112="")," ",_xlfn.IFS($DW112=""," ",$DV112=""," ",HV112=""," ",HV112=" "," ",AND($DW112&lt;&gt;"",$DW112&lt;&gt;" ",$DV112&lt;&gt;"",$DV112&lt;&gt;" ",HV112&lt;&gt;"",HV112&lt;&gt;" "),IF($DW112=$DV112,HV112,HV112/VLOOKUP(_xlfn.CONCAT($DW112,"/",$DV112),Currencies!$C$73:$D$955,2,FALSE))))</f>
        <v xml:space="preserve"> </v>
      </c>
      <c r="HQ112" s="262"/>
      <c r="HR112" s="262"/>
      <c r="HS112" s="15"/>
      <c r="HT112" s="15"/>
      <c r="HU112" s="15"/>
      <c r="HV112" s="8" t="s">
        <v>98</v>
      </c>
      <c r="HW112" s="255"/>
      <c r="HX112" s="255"/>
      <c r="HY112" s="25" t="str">
        <f>IFERROR(IF(OR($I112="",$N112=""),"",'Units of measurement'!$A$2),"")</f>
        <v>/container</v>
      </c>
      <c r="HZ112" s="253"/>
      <c r="IA112" s="253"/>
      <c r="IB112" s="31" t="str">
        <f t="shared" si="302"/>
        <v xml:space="preserve"> </v>
      </c>
      <c r="IC112" s="261"/>
      <c r="ID112" s="261"/>
      <c r="IE112" s="32" t="str">
        <f t="shared" si="303"/>
        <v xml:space="preserve"> </v>
      </c>
      <c r="IF112" s="9" t="str">
        <f t="shared" si="304"/>
        <v/>
      </c>
      <c r="IG112" s="252"/>
      <c r="IH112" s="252"/>
      <c r="II112" s="8" t="s">
        <v>98</v>
      </c>
      <c r="IJ112" s="256"/>
      <c r="IK112" s="256"/>
      <c r="IL112" s="164"/>
      <c r="IM112" s="257"/>
      <c r="IN112" s="257"/>
      <c r="IO112" s="17"/>
      <c r="IP112" s="9" t="str">
        <f t="shared" si="305"/>
        <v/>
      </c>
      <c r="IQ112" s="252"/>
      <c r="IR112" s="252"/>
      <c r="IS112" s="8" t="s">
        <v>98</v>
      </c>
      <c r="IT112" s="256"/>
      <c r="IU112" s="256"/>
      <c r="IV112" s="164"/>
      <c r="IW112" s="257"/>
      <c r="IX112" s="257"/>
      <c r="IY112" s="19"/>
      <c r="IZ112" s="201" t="s">
        <v>1150</v>
      </c>
      <c r="JA112" s="239" t="s">
        <v>99</v>
      </c>
      <c r="JB112" s="9" t="str">
        <f t="shared" si="306"/>
        <v>⚠</v>
      </c>
      <c r="JC112" s="238" t="str" cm="1">
        <f t="array" ref="JC112">IF(OR($I112="",$N112="")," ",_xlfn.IFS($JA112=""," ",$IZ112=""," ",JF112=""," ",JF112=" "," ",AND($JA112&lt;&gt;"",$JA112&lt;&gt;" ",$IZ112&lt;&gt;"",$IZ112&lt;&gt;" ",JF112&lt;&gt;"",JF112&lt;&gt;" "),IF($JA112=$IZ112,JF112,JF112/VLOOKUP(_xlfn.CONCAT($JA112,"/",$IZ112),Currencies!$C$73:$D$955,2,FALSE))))</f>
        <v xml:space="preserve"> </v>
      </c>
      <c r="JD112" s="238"/>
      <c r="JE112" s="238"/>
      <c r="JF112" s="8" t="s">
        <v>98</v>
      </c>
      <c r="JG112" s="25" t="str">
        <f>IFERROR(IF(OR($I112="",$N112=""),"",'Units of measurement'!$A$2),"")</f>
        <v>/container</v>
      </c>
      <c r="JH112" s="9" t="s">
        <v>2517</v>
      </c>
      <c r="JI112" s="238" t="str" cm="1">
        <f t="array" ref="JI112">IF(OR($I112="",$N112="")," ",_xlfn.IFS($JA112=""," ",$IZ112=""," ",JL112=""," ",JL112=" "," ",AND($JA112&lt;&gt;"",$JA112&lt;&gt;" ",$IZ112&lt;&gt;"",$IZ112&lt;&gt;" ",JL112&lt;&gt;"",JL112&lt;&gt;" "),IF($JA112=$IZ112,JL112,JL112/VLOOKUP(_xlfn.CONCAT($JA112,"/",$IZ112),Currencies!$C$73:$D$955,2,FALSE))))</f>
        <v xml:space="preserve"> </v>
      </c>
      <c r="JJ112" s="238"/>
      <c r="JK112" s="238"/>
      <c r="JL112" s="372" t="s">
        <v>98</v>
      </c>
      <c r="JM112" s="25" t="str">
        <f>IFERROR(IF(OR($I112="",$N112=""),"",'Units of measurement'!$A$2),"")</f>
        <v>/container</v>
      </c>
      <c r="JN112" s="9" t="s">
        <v>2517</v>
      </c>
      <c r="JO112" s="238" t="str" cm="1">
        <f t="array" ref="JO112">IF(OR($I112="",$N112="")," ",_xlfn.IFS($JA112=""," ",$IZ112=""," ",JR112=""," ",JR112=" "," ",AND($JA112&lt;&gt;"",$JA112&lt;&gt;" ",$IZ112&lt;&gt;"",$IZ112&lt;&gt;" ",JR112&lt;&gt;"",JR112&lt;&gt;" "),IF($JA112=$IZ112,JR112,JR112/VLOOKUP(_xlfn.CONCAT($JA112,"/",$IZ112),Currencies!$C$73:$D$955,2,FALSE))))</f>
        <v xml:space="preserve"> </v>
      </c>
      <c r="JP112" s="238"/>
      <c r="JQ112" s="238"/>
      <c r="JR112" s="372" t="s">
        <v>98</v>
      </c>
      <c r="JS112" s="25" t="str">
        <f>IFERROR(IF(OR($I112="",$N112=""),"",'Units of measurement'!$A$2),"")</f>
        <v>/container</v>
      </c>
      <c r="JT112" s="9" t="s">
        <v>2517</v>
      </c>
      <c r="JU112" s="238" t="str" cm="1">
        <f t="array" ref="JU112">IF(OR($I112="",$N112="")," ",_xlfn.IFS($JA112=""," ",$IZ112=""," ",JX112=""," ",JX112=" "," ",AND($JA112&lt;&gt;"",$JA112&lt;&gt;" ",$IZ112&lt;&gt;"",$IZ112&lt;&gt;" ",JX112&lt;&gt;"",JX112&lt;&gt;" "),IF($JA112=$IZ112,JX112,JX112/VLOOKUP(_xlfn.CONCAT($JA112,"/",$IZ112),Currencies!$C$73:$D$955,2,FALSE))))</f>
        <v xml:space="preserve"> </v>
      </c>
      <c r="JV112" s="238"/>
      <c r="JW112" s="238"/>
      <c r="JX112" s="372" t="s">
        <v>98</v>
      </c>
      <c r="JY112" s="25" t="str">
        <f>IFERROR(IF(OR($I112="",$N112=""),"",'Units of measurement'!$A$2),"")</f>
        <v>/container</v>
      </c>
      <c r="JZ112" s="9" t="s">
        <v>2517</v>
      </c>
      <c r="KA112" s="238" t="str" cm="1">
        <f t="array" ref="KA112">IF(OR($I112="",$N112="")," ",_xlfn.IFS($JA112=""," ",$IZ112=""," ",KD112=""," ",KD112=" "," ",AND($JA112&lt;&gt;"",$JA112&lt;&gt;" ",$IZ112&lt;&gt;"",$IZ112&lt;&gt;" ",KD112&lt;&gt;"",KD112&lt;&gt;" "),IF($JA112=$IZ112,KD112,KD112/VLOOKUP(_xlfn.CONCAT($JA112,"/",$IZ112),Currencies!$C$73:$D$955,2,FALSE))))</f>
        <v xml:space="preserve"> </v>
      </c>
      <c r="KB112" s="238"/>
      <c r="KC112" s="238"/>
      <c r="KD112" s="372" t="s">
        <v>98</v>
      </c>
      <c r="KE112" s="25" t="str">
        <f>IFERROR(IF(OR($I112="",$N112=""),"",'Units of measurement'!$A$2),"")</f>
        <v>/container</v>
      </c>
      <c r="KF112" s="11" t="s">
        <v>2517</v>
      </c>
      <c r="KG112" s="254"/>
      <c r="KH112" s="254"/>
      <c r="KI112" s="378" t="s">
        <v>98</v>
      </c>
      <c r="KJ112" s="9" t="str">
        <f t="shared" si="307"/>
        <v/>
      </c>
      <c r="KK112" s="252"/>
      <c r="KL112" s="252"/>
      <c r="KM112" s="8" t="s">
        <v>98</v>
      </c>
      <c r="KN112" s="256"/>
      <c r="KO112" s="256"/>
      <c r="KP112" s="164"/>
      <c r="KQ112" s="257"/>
      <c r="KR112" s="257"/>
      <c r="KS112" s="17"/>
      <c r="KT112" s="9" t="str">
        <f t="shared" si="308"/>
        <v/>
      </c>
      <c r="KU112" s="252"/>
      <c r="KV112" s="252"/>
      <c r="KW112" s="8" t="s">
        <v>98</v>
      </c>
      <c r="KX112" s="256"/>
      <c r="KY112" s="256"/>
      <c r="KZ112" s="164"/>
      <c r="LA112" s="257"/>
      <c r="LB112" s="257"/>
      <c r="LC112" s="19"/>
      <c r="LD112" s="201" t="s">
        <v>1150</v>
      </c>
      <c r="LE112" s="239" t="s">
        <v>99</v>
      </c>
      <c r="LF112" s="9" t="s">
        <v>2517</v>
      </c>
      <c r="LG112" s="238" t="str" cm="1">
        <f t="array" ref="LG112">IF(OR($I112="",$N112="")," ",_xlfn.IFS($AH112=""," ",$AG112=""," ",LL112=""," ",LL112=" "," ",AND($AH112&lt;&gt;"",$AH112&lt;&gt;" ",$AG112&lt;&gt;"",$AG112&lt;&gt;" ",LL112&lt;&gt;"",LL112&lt;&gt;" "),IF($AH112=$AG112,SUM(LL112,IF(OR(LK112="",LK112=" ",LJ112="Included"),0,LK112)),SUM(LL112,IF(OR(LK112="",LK112=" ",LJ112="Included"),0,LK112))/VLOOKUP(_xlfn.CONCAT($AH112,"/",$AG112),Currencies!$C$73:$D$955,2,FALSE))))</f>
        <v xml:space="preserve"> </v>
      </c>
      <c r="LH112" s="238"/>
      <c r="LI112" s="262"/>
      <c r="LJ112" s="379"/>
      <c r="LK112" s="333" t="s">
        <v>98</v>
      </c>
      <c r="LL112" s="380" t="s">
        <v>98</v>
      </c>
      <c r="LM112" s="25" t="str">
        <f>IFERROR(IF(OR($I112="",$N112=""),"",'Units of measurement'!$A$2),"")</f>
        <v>/container</v>
      </c>
      <c r="LN112" s="253"/>
      <c r="LO112" s="253"/>
      <c r="LP112" s="376"/>
      <c r="LQ112" s="170"/>
      <c r="LR112" s="170"/>
      <c r="LS112" s="381" t="s">
        <v>98</v>
      </c>
    </row>
    <row r="113" spans="1:331" ht="15" hidden="1" customHeight="1" x14ac:dyDescent="0.2">
      <c r="A113" s="46">
        <v>663</v>
      </c>
      <c r="B113" s="250">
        <f>ROW()</f>
        <v>113</v>
      </c>
      <c r="C113" s="41" t="s">
        <v>2547</v>
      </c>
      <c r="D113" s="47" t="s">
        <v>2524</v>
      </c>
      <c r="E113" s="48" t="s">
        <v>2525</v>
      </c>
      <c r="F113" s="55" t="s">
        <v>2286</v>
      </c>
      <c r="G113" s="42" t="s">
        <v>2508</v>
      </c>
      <c r="H113" s="43" t="s">
        <v>2514</v>
      </c>
      <c r="I113" s="353" t="s">
        <v>1261</v>
      </c>
      <c r="J113" s="357"/>
      <c r="K113" s="47" t="s">
        <v>2306</v>
      </c>
      <c r="L113" s="48" t="s">
        <v>2334</v>
      </c>
      <c r="M113" s="49" t="s">
        <v>2516</v>
      </c>
      <c r="N113" s="356" t="s">
        <v>1148</v>
      </c>
      <c r="O113" s="50" t="s">
        <v>2493</v>
      </c>
      <c r="P113" s="47" t="s">
        <v>2398</v>
      </c>
      <c r="Q113" s="48" t="s">
        <v>2445</v>
      </c>
      <c r="R113" s="51" t="s">
        <v>2206</v>
      </c>
      <c r="S113" s="52">
        <v>3</v>
      </c>
      <c r="T113" s="53">
        <f>IFERROR(IF(OR(R113="",S113=""),"",('FCL (No min.)'!S113*VLOOKUP('FCL (No min.)'!R113,containertype_table[#All],2,FALSE))),"")</f>
        <v>6</v>
      </c>
      <c r="U113" s="56">
        <v>22000</v>
      </c>
      <c r="V113" s="55" t="s">
        <v>2497</v>
      </c>
      <c r="W113" s="248" t="s">
        <v>104</v>
      </c>
      <c r="X113" s="337" t="s">
        <v>104</v>
      </c>
      <c r="Y113" s="248"/>
      <c r="Z113" s="248"/>
      <c r="AA113" s="248"/>
      <c r="AB113" s="248"/>
      <c r="AC113" s="248"/>
      <c r="AD113" s="248"/>
      <c r="AE113" s="248"/>
      <c r="AF113" s="248"/>
      <c r="AG113" s="201" t="s">
        <v>109</v>
      </c>
      <c r="AH113" s="239" t="s">
        <v>99</v>
      </c>
      <c r="AI113" s="9" t="str">
        <f t="shared" si="276"/>
        <v>⚠</v>
      </c>
      <c r="AJ113" s="238" t="str" cm="1">
        <f t="array" ref="AJ113">IF(OR($I113="",$N113="")," ",_xlfn.IFS($AH113=""," ",$AG113=""," ",AO113=""," ",AO113=" "," ",AND($AH113&lt;&gt;"",$AH113&lt;&gt;" ",$AG113&lt;&gt;"",$AG113&lt;&gt;" ",AO113&lt;&gt;"",AO113&lt;&gt;" "),IF($AH113=$AG113,SUM(AO113,IF(OR(AN113="",AN113=" ",AM113="Included"),0,AN113)),VLOOKUP(_xlfn.CONCAT($AG113,"/",$AH113),Currencies!$C$73:$D$955,2,FALSE)*SUM(AO113,IF(OR(AN113="",AN113=" ",AM113="Included"),0,AN113)))))</f>
        <v xml:space="preserve"> </v>
      </c>
      <c r="AK113" s="238"/>
      <c r="AL113" s="262"/>
      <c r="AM113" s="331"/>
      <c r="AN113" s="333" t="s">
        <v>98</v>
      </c>
      <c r="AO113" s="332" t="s">
        <v>98</v>
      </c>
      <c r="AP113" s="25" t="str">
        <f>IFERROR(IF(OR($I113="",$N113=""),"",'Units of measurement'!$A$2),"")</f>
        <v>/container</v>
      </c>
      <c r="AQ113" s="253"/>
      <c r="AR113" s="253"/>
      <c r="AS113" s="17"/>
      <c r="AT113" s="170"/>
      <c r="AU113" s="170"/>
      <c r="AV113" s="170" t="s">
        <v>98</v>
      </c>
      <c r="AW113" s="201" t="s">
        <v>109</v>
      </c>
      <c r="AX113" s="239" t="s">
        <v>99</v>
      </c>
      <c r="AY113" s="9" t="str">
        <f t="shared" si="277"/>
        <v>⚠</v>
      </c>
      <c r="AZ113" s="238" t="str" cm="1">
        <f t="array" ref="AZ113">IF(OR($I113="",$N113="")," ",_xlfn.IFS($AX113=""," ",$AW113=""," ",BC113=""," ",BC113=" "," ",AND($AX113&lt;&gt;"",$AX113&lt;&gt;" ",$AW113&lt;&gt;"",$AW113&lt;&gt;" ",BC113&lt;&gt;"",BC113&lt;&gt;" "),IF($AX113=$AW113,BC113,BC113/VLOOKUP(_xlfn.CONCAT($AX113,"/",$AW113),Currencies!$C$73:$D$955,2,FALSE))))</f>
        <v xml:space="preserve"> </v>
      </c>
      <c r="BA113" s="238"/>
      <c r="BB113" s="238"/>
      <c r="BC113" s="8" t="s">
        <v>98</v>
      </c>
      <c r="BD113" s="25" t="str">
        <f>IFERROR(IF(OR($I113="",$N113=""),"",'Units of measurement'!$A$2),"")</f>
        <v>/container</v>
      </c>
      <c r="BE113" s="9" t="str">
        <f t="shared" si="278"/>
        <v>⚠</v>
      </c>
      <c r="BF113" s="238" t="str" cm="1">
        <f t="array" ref="BF113">IF(OR($I113="",$N113="")," ",_xlfn.IFS($AX113=""," ",$AW113=""," ",BI113=""," ",BI113=" "," ",AND($AX113&lt;&gt;"",$AX113&lt;&gt;" ",$AW113&lt;&gt;"",$AW113&lt;&gt;" ",BI113&lt;&gt;"",BI113&lt;&gt;" "),IF($AX113=$AW113,BI113,BI113/VLOOKUP(_xlfn.CONCAT($AX113,"/",$AW113),Currencies!$C$73:$D$955,2,FALSE))))</f>
        <v xml:space="preserve"> </v>
      </c>
      <c r="BG113" s="238"/>
      <c r="BH113" s="238"/>
      <c r="BI113" s="8" t="s">
        <v>98</v>
      </c>
      <c r="BJ113" s="25" t="str">
        <f>IFERROR(IF(OR($I113="",$N113=""),"",'Units of measurement'!$A$2),"")</f>
        <v>/container</v>
      </c>
      <c r="BK113" s="9" t="str">
        <f t="shared" si="279"/>
        <v>⚠</v>
      </c>
      <c r="BL113" s="238" t="str" cm="1">
        <f t="array" ref="BL113">IF(OR($I113="",$N113="")," ",_xlfn.IFS($AX113=""," ",$AW113=""," ",BO113=""," ",BO113=" "," ",AND($AX113&lt;&gt;"",$AX113&lt;&gt;" ",$AW113&lt;&gt;"",$AW113&lt;&gt;" ",BO113&lt;&gt;"",BO113&lt;&gt;" "),IF($AX113=$AW113,BO113,BO113/VLOOKUP(_xlfn.CONCAT($AX113,"/",$AW113),Currencies!$C$73:$D$955,2,FALSE))))</f>
        <v xml:space="preserve"> </v>
      </c>
      <c r="BM113" s="238"/>
      <c r="BN113" s="238"/>
      <c r="BO113" s="8" t="s">
        <v>98</v>
      </c>
      <c r="BP113" s="25" t="str">
        <f>IFERROR(IF(OR($I113="",$N113=""),"",'Units of measurement'!$A$2),"")</f>
        <v>/container</v>
      </c>
      <c r="BQ113" s="9" t="str">
        <f t="shared" si="280"/>
        <v>⚠</v>
      </c>
      <c r="BR113" s="238" t="str" cm="1">
        <f t="array" ref="BR113">IF(OR($I113="",$N113="")," ",_xlfn.IFS($AX113=""," ",$AW113=""," ",BU113=""," ",BU113=" "," ",AND($AX113&lt;&gt;"",$AX113&lt;&gt;" ",$AW113&lt;&gt;"",$AW113&lt;&gt;" ",BU113&lt;&gt;"",BU113&lt;&gt;" "),IF($AX113=$AW113,BU113,BU113/VLOOKUP(_xlfn.CONCAT($AX113,"/",$AW113),Currencies!$C$73:$D$955,2,FALSE))))</f>
        <v xml:space="preserve"> </v>
      </c>
      <c r="BS113" s="238"/>
      <c r="BT113" s="238"/>
      <c r="BU113" s="8" t="s">
        <v>98</v>
      </c>
      <c r="BV113" s="25" t="str">
        <f>IFERROR(IF(OR($I113="",$N113=""),"",'Units of measurement'!$A$2),"")</f>
        <v>/container</v>
      </c>
      <c r="BW113" s="9" t="str">
        <f t="shared" si="281"/>
        <v>⚠</v>
      </c>
      <c r="BX113" s="238" t="str" cm="1">
        <f t="array" ref="BX113">IF(OR($I113="",$N113="")," ",_xlfn.IFS($AX113=""," ",$AW113=""," ",CA113=""," ",CA113=" "," ",AND($AX113&lt;&gt;"",$AX113&lt;&gt;" ",$AW113&lt;&gt;"",$AW113&lt;&gt;" ",CA113&lt;&gt;"",CA113&lt;&gt;" "),IF($AX113=$AW113,CA113,CA113/VLOOKUP(_xlfn.CONCAT($AX113,"/",$AW113),Currencies!$C$73:$D$955,2,FALSE))))</f>
        <v xml:space="preserve"> </v>
      </c>
      <c r="BY113" s="238"/>
      <c r="BZ113" s="238"/>
      <c r="CA113" s="8" t="s">
        <v>98</v>
      </c>
      <c r="CB113" s="25" t="str">
        <f>IFERROR(IF(OR($I113="",$N113=""),"",'Units of measurement'!$A$2),"")</f>
        <v>/container</v>
      </c>
      <c r="CC113" s="9" t="str">
        <f t="shared" si="282"/>
        <v>⚠</v>
      </c>
      <c r="CD113" s="238" t="str" cm="1">
        <f t="array" ref="CD113">IF(OR($I113="",$N113="")," ",_xlfn.IFS($AX113=""," ",$AW113=""," ",CG113=""," ",CG113=" "," ",AND($AX113&lt;&gt;"",$AX113&lt;&gt;" ",$AW113&lt;&gt;"",$AW113&lt;&gt;" ",CG113&lt;&gt;"",CG113&lt;&gt;" "),IF($AX113=$AW113,CG113,CG113/VLOOKUP(_xlfn.CONCAT($AX113,"/",$AW113),Currencies!$C$73:$D$955,2,FALSE))))</f>
        <v xml:space="preserve"> </v>
      </c>
      <c r="CE113" s="238"/>
      <c r="CF113" s="238"/>
      <c r="CG113" s="8" t="s">
        <v>98</v>
      </c>
      <c r="CH113" s="25" t="str">
        <f>IFERROR(IF(OR($I113="",$N113=""),"",'Units of measurement'!$A$2),"")</f>
        <v>/container</v>
      </c>
      <c r="CI113" s="9" t="str">
        <f t="shared" si="283"/>
        <v>⚠</v>
      </c>
      <c r="CJ113" s="238" t="str" cm="1">
        <f t="array" ref="CJ113">IF(OR($I113="",$N113="")," ",_xlfn.IFS($AX113=""," ",$AW113=""," ",CM113=""," ",CM113=" "," ",AND($AX113&lt;&gt;"",$AX113&lt;&gt;" ",$AW113&lt;&gt;"",$AW113&lt;&gt;" ",CM113&lt;&gt;"",CM113&lt;&gt;" "),IF($AX113=$AW113,CM113,CM113/VLOOKUP(_xlfn.CONCAT($AX113,"/",$AW113),Currencies!$C$73:$D$955,2,FALSE))))</f>
        <v xml:space="preserve"> </v>
      </c>
      <c r="CK113" s="238"/>
      <c r="CL113" s="238"/>
      <c r="CM113" s="8" t="s">
        <v>98</v>
      </c>
      <c r="CN113" s="25" t="str">
        <f>IFERROR(IF(OR($I113="",$N113=""),"",'Units of measurement'!$A$2),"")</f>
        <v>/container</v>
      </c>
      <c r="CO113" s="253"/>
      <c r="CP113" s="253"/>
      <c r="CQ113" s="194"/>
      <c r="CR113" s="9" t="str">
        <f t="shared" si="284"/>
        <v>⚠</v>
      </c>
      <c r="CS113" s="238" t="str" cm="1">
        <f t="array" ref="CS113">IF(OR($I113="",$N113="")," ",_xlfn.IFS($AX113=""," ",$AW113=""," ",CV113=""," ",CV113=" "," ",AND($AX113&lt;&gt;"",$AX113&lt;&gt;" ",$AW113&lt;&gt;"",$AW113&lt;&gt;" ",CV113&lt;&gt;"",CV113&lt;&gt;" "),IF($AX113=$AW113,CV113,CV113/VLOOKUP(_xlfn.CONCAT($AX113,"/",$AW113),Currencies!$C$73:$D$955,2,FALSE))))</f>
        <v xml:space="preserve"> </v>
      </c>
      <c r="CT113" s="238"/>
      <c r="CU113" s="238"/>
      <c r="CV113" s="8" t="s">
        <v>98</v>
      </c>
      <c r="CW113" s="25" t="str">
        <f>IFERROR(IF(OR($I113="",$N113=""),"",'Units of measurement'!$A$2),"")</f>
        <v>/container</v>
      </c>
      <c r="CX113" s="11" t="str">
        <f t="shared" si="285"/>
        <v>⚠</v>
      </c>
      <c r="CY113" s="254"/>
      <c r="CZ113" s="254"/>
      <c r="DA113" s="10" t="s">
        <v>98</v>
      </c>
      <c r="DB113" s="9" t="str">
        <f t="shared" si="286"/>
        <v/>
      </c>
      <c r="DC113" s="252"/>
      <c r="DD113" s="252"/>
      <c r="DE113" s="8" t="s">
        <v>98</v>
      </c>
      <c r="DF113" s="256"/>
      <c r="DG113" s="256"/>
      <c r="DH113" s="164"/>
      <c r="DI113" s="257"/>
      <c r="DJ113" s="257"/>
      <c r="DK113" s="17"/>
      <c r="DL113" s="9" t="str">
        <f t="shared" si="287"/>
        <v/>
      </c>
      <c r="DM113" s="252"/>
      <c r="DN113" s="252"/>
      <c r="DO113" s="8" t="s">
        <v>98</v>
      </c>
      <c r="DP113" s="256"/>
      <c r="DQ113" s="256"/>
      <c r="DR113" s="164"/>
      <c r="DS113" s="257"/>
      <c r="DT113" s="257"/>
      <c r="DU113" s="17"/>
      <c r="DV113" s="201" t="str">
        <f t="shared" si="288"/>
        <v>USD</v>
      </c>
      <c r="DW113" s="239" t="s">
        <v>99</v>
      </c>
      <c r="DX113" s="11" t="str">
        <f t="shared" si="289"/>
        <v>⚠</v>
      </c>
      <c r="DY113" s="254"/>
      <c r="DZ113" s="254"/>
      <c r="EA113" s="15"/>
      <c r="EB113" s="11" t="str">
        <f t="shared" si="290"/>
        <v>⚠</v>
      </c>
      <c r="EC113" s="254"/>
      <c r="ED113" s="254"/>
      <c r="EE113" s="16"/>
      <c r="EF113" s="9" t="str">
        <f t="shared" si="291"/>
        <v>⚠</v>
      </c>
      <c r="EG113" s="252"/>
      <c r="EH113" s="252"/>
      <c r="EI113" s="33"/>
      <c r="EJ113" s="33"/>
      <c r="EK113" s="33"/>
      <c r="EL113" s="33"/>
      <c r="EM113" s="14"/>
      <c r="EN113" s="14"/>
      <c r="EO113" s="35"/>
      <c r="EP113" s="11" t="str">
        <f t="shared" si="292"/>
        <v>⚠</v>
      </c>
      <c r="EQ113" s="254"/>
      <c r="ER113" s="254"/>
      <c r="ES113" s="12" t="s">
        <v>98</v>
      </c>
      <c r="ET113" s="199" t="s">
        <v>98</v>
      </c>
      <c r="EU113" s="9" t="str">
        <f t="shared" si="293"/>
        <v>⚠</v>
      </c>
      <c r="EV113" s="259"/>
      <c r="EW113" s="259"/>
      <c r="EX113" s="166" t="s">
        <v>98</v>
      </c>
      <c r="EY113" s="9" t="str">
        <f t="shared" si="294"/>
        <v>⚠</v>
      </c>
      <c r="EZ113" s="254"/>
      <c r="FA113" s="254"/>
      <c r="FB113" s="23"/>
      <c r="FC113" s="260"/>
      <c r="FD113" s="260"/>
      <c r="FE113" s="29"/>
      <c r="FF113" s="29"/>
      <c r="FG113" s="29"/>
      <c r="FH113" s="29"/>
      <c r="FI113" s="200" t="s">
        <v>100</v>
      </c>
      <c r="FJ113" s="9" t="str">
        <f t="shared" si="295"/>
        <v>⚠</v>
      </c>
      <c r="FK113" s="259"/>
      <c r="FL113" s="259"/>
      <c r="FM113" s="12" t="s">
        <v>98</v>
      </c>
      <c r="FN113" s="26" t="s">
        <v>98</v>
      </c>
      <c r="FO113" s="28" t="s">
        <v>98</v>
      </c>
      <c r="FP113" s="339" t="s">
        <v>98</v>
      </c>
      <c r="FQ113" s="339" t="s">
        <v>98</v>
      </c>
      <c r="FR113" s="9" t="str">
        <f t="shared" si="254"/>
        <v>⚠</v>
      </c>
      <c r="FS113" s="238" t="str" cm="1">
        <f t="array" ref="FS113">IF(OR($I113="",$N113="")," ",_xlfn.IFS($DW113=""," ",$DV113=""," ",FV113=""," ",FV113=" "," ",AND($DW113&lt;&gt;"",$DW113&lt;&gt;" ",$DV113&lt;&gt;"",$DV113&lt;&gt;" ",FV113&lt;&gt;"",FV113&lt;&gt;" "),IF($DW113=$DV113,FV113,FV113/VLOOKUP(_xlfn.CONCAT($DW113,"/",$DV113),Currencies!$C$73:$D$955,2,FALSE))))</f>
        <v xml:space="preserve"> </v>
      </c>
      <c r="FT113" s="238"/>
      <c r="FU113" s="238"/>
      <c r="FV113" s="8" t="s">
        <v>98</v>
      </c>
      <c r="FW113" s="25" t="s">
        <v>2549</v>
      </c>
      <c r="FX113" s="9" t="str">
        <f t="shared" si="296"/>
        <v>⚠</v>
      </c>
      <c r="FY113" s="259"/>
      <c r="FZ113" s="259"/>
      <c r="GA113" s="12" t="s">
        <v>98</v>
      </c>
      <c r="GB113" s="26" t="s">
        <v>98</v>
      </c>
      <c r="GC113" s="28" t="s">
        <v>98</v>
      </c>
      <c r="GD113" s="339" t="s">
        <v>98</v>
      </c>
      <c r="GE113" s="339" t="s">
        <v>98</v>
      </c>
      <c r="GF113" s="9" t="str">
        <f t="shared" si="256"/>
        <v>⚠</v>
      </c>
      <c r="GG113" s="238" t="str" cm="1">
        <f t="array" ref="GG113">IF(OR($I113="",$N113="")," ",_xlfn.IFS($DW113=""," ",$DV113=""," ",GJ113=""," ",GJ113=" "," ",AND($DW113&lt;&gt;"",$DW113&lt;&gt;" ",$DV113&lt;&gt;"",$DV113&lt;&gt;" ",GJ113&lt;&gt;"",GJ113&lt;&gt;" "),IF($DW113=$DV113,GJ113,GJ113/VLOOKUP(_xlfn.CONCAT($DW113,"/",$DV113),Currencies!$C$73:$D$955,2,FALSE))))</f>
        <v xml:space="preserve"> </v>
      </c>
      <c r="GH113" s="238"/>
      <c r="GI113" s="238"/>
      <c r="GJ113" s="8" t="s">
        <v>98</v>
      </c>
      <c r="GK113" s="25" t="s">
        <v>2549</v>
      </c>
      <c r="GL113" s="11" t="str">
        <f t="shared" si="297"/>
        <v>⚠</v>
      </c>
      <c r="GM113" s="238" t="str" cm="1">
        <f t="array" ref="GM113">IF(OR($I113="",$N113="")," ",_xlfn.IFS($DW113=""," ",$DV113=""," ",GP113=""," ",GP113=" "," ",AND($DW113&lt;&gt;"",$DW113&lt;&gt;" ",$DV113&lt;&gt;"",$DV113&lt;&gt;" ",GP113&lt;&gt;"",GP113&lt;&gt;" "),IF($DW113=$DV113,GP113,GP113/VLOOKUP(_xlfn.CONCAT($DW113,"/",$DV113),Currencies!$C$73:$D$955,2,FALSE))))</f>
        <v xml:space="preserve"> </v>
      </c>
      <c r="GN113" s="238"/>
      <c r="GO113" s="238"/>
      <c r="GP113" s="8" t="s">
        <v>98</v>
      </c>
      <c r="GQ113" s="25" t="str">
        <f>IFERROR(IF(OR($I113="",$N113=""),"",'Units of measurement'!$A$2),"")</f>
        <v>/container</v>
      </c>
      <c r="GR113" s="253"/>
      <c r="GS113" s="253"/>
      <c r="GT113" s="31" t="s">
        <v>98</v>
      </c>
      <c r="GU113" s="261"/>
      <c r="GV113" s="261"/>
      <c r="GW113" s="32" t="s">
        <v>98</v>
      </c>
      <c r="GX113" s="11" t="str">
        <f t="shared" si="298"/>
        <v>⚠</v>
      </c>
      <c r="GY113" s="238" t="str" cm="1">
        <f t="array" ref="GY113">IF(OR($I113="",$N113="")," ",_xlfn.IFS($DW113=""," ",$DV113=""," ",HE113=""," ",HE113=" "," ",AND($DW113&lt;&gt;"",$DW113&lt;&gt;" ",$DV113&lt;&gt;"",$DV113&lt;&gt;" ",HE113&lt;&gt;"",HE113&lt;&gt;" "),IF($DW113=$DV113,HE113,HE113/VLOOKUP(_xlfn.CONCAT($DW113,"/",$DV113),Currencies!$C$73:$D$955,2,FALSE))))</f>
        <v xml:space="preserve"> </v>
      </c>
      <c r="GZ113" s="262"/>
      <c r="HA113" s="262"/>
      <c r="HB113" s="15"/>
      <c r="HC113" s="15"/>
      <c r="HD113" s="15"/>
      <c r="HE113" s="8" t="s">
        <v>98</v>
      </c>
      <c r="HF113" s="255"/>
      <c r="HG113" s="255"/>
      <c r="HH113" s="25" t="str">
        <f>IFERROR(IF(OR($I113="",$N113=""),"",'Units of measurement'!$A$2),"")</f>
        <v>/container</v>
      </c>
      <c r="HI113" s="253"/>
      <c r="HJ113" s="253"/>
      <c r="HK113" s="31" t="str">
        <f t="shared" si="299"/>
        <v xml:space="preserve"> </v>
      </c>
      <c r="HL113" s="261"/>
      <c r="HM113" s="261"/>
      <c r="HN113" s="32" t="str">
        <f t="shared" si="300"/>
        <v xml:space="preserve"> </v>
      </c>
      <c r="HO113" s="11" t="str">
        <f t="shared" si="301"/>
        <v>⚠</v>
      </c>
      <c r="HP113" s="238" t="str" cm="1">
        <f t="array" ref="HP113">IF(OR($I113="",$N113="")," ",_xlfn.IFS($DW113=""," ",$DV113=""," ",HV113=""," ",HV113=" "," ",AND($DW113&lt;&gt;"",$DW113&lt;&gt;" ",$DV113&lt;&gt;"",$DV113&lt;&gt;" ",HV113&lt;&gt;"",HV113&lt;&gt;" "),IF($DW113=$DV113,HV113,HV113/VLOOKUP(_xlfn.CONCAT($DW113,"/",$DV113),Currencies!$C$73:$D$955,2,FALSE))))</f>
        <v xml:space="preserve"> </v>
      </c>
      <c r="HQ113" s="262"/>
      <c r="HR113" s="262"/>
      <c r="HS113" s="15"/>
      <c r="HT113" s="15"/>
      <c r="HU113" s="15"/>
      <c r="HV113" s="8" t="s">
        <v>98</v>
      </c>
      <c r="HW113" s="255"/>
      <c r="HX113" s="255"/>
      <c r="HY113" s="25" t="str">
        <f>IFERROR(IF(OR($I113="",$N113=""),"",'Units of measurement'!$A$2),"")</f>
        <v>/container</v>
      </c>
      <c r="HZ113" s="253"/>
      <c r="IA113" s="253"/>
      <c r="IB113" s="31" t="str">
        <f t="shared" si="302"/>
        <v xml:space="preserve"> </v>
      </c>
      <c r="IC113" s="261"/>
      <c r="ID113" s="261"/>
      <c r="IE113" s="32" t="str">
        <f t="shared" si="303"/>
        <v xml:space="preserve"> </v>
      </c>
      <c r="IF113" s="9" t="str">
        <f t="shared" si="304"/>
        <v/>
      </c>
      <c r="IG113" s="252"/>
      <c r="IH113" s="252"/>
      <c r="II113" s="8" t="s">
        <v>98</v>
      </c>
      <c r="IJ113" s="256"/>
      <c r="IK113" s="256"/>
      <c r="IL113" s="164"/>
      <c r="IM113" s="257"/>
      <c r="IN113" s="257"/>
      <c r="IO113" s="17"/>
      <c r="IP113" s="9" t="str">
        <f t="shared" si="305"/>
        <v/>
      </c>
      <c r="IQ113" s="252"/>
      <c r="IR113" s="252"/>
      <c r="IS113" s="8" t="s">
        <v>98</v>
      </c>
      <c r="IT113" s="256"/>
      <c r="IU113" s="256"/>
      <c r="IV113" s="164"/>
      <c r="IW113" s="257"/>
      <c r="IX113" s="257"/>
      <c r="IY113" s="19"/>
      <c r="IZ113" s="201" t="s">
        <v>1150</v>
      </c>
      <c r="JA113" s="239" t="s">
        <v>99</v>
      </c>
      <c r="JB113" s="9" t="str">
        <f t="shared" si="306"/>
        <v>⚠</v>
      </c>
      <c r="JC113" s="238" t="str" cm="1">
        <f t="array" ref="JC113">IF(OR($I113="",$N113="")," ",_xlfn.IFS($JA113=""," ",$IZ113=""," ",JF113=""," ",JF113=" "," ",AND($JA113&lt;&gt;"",$JA113&lt;&gt;" ",$IZ113&lt;&gt;"",$IZ113&lt;&gt;" ",JF113&lt;&gt;"",JF113&lt;&gt;" "),IF($JA113=$IZ113,JF113,JF113/VLOOKUP(_xlfn.CONCAT($JA113,"/",$IZ113),Currencies!$C$73:$D$955,2,FALSE))))</f>
        <v xml:space="preserve"> </v>
      </c>
      <c r="JD113" s="238"/>
      <c r="JE113" s="238"/>
      <c r="JF113" s="8" t="s">
        <v>98</v>
      </c>
      <c r="JG113" s="25" t="str">
        <f>IFERROR(IF(OR($I113="",$N113=""),"",'Units of measurement'!$A$2),"")</f>
        <v>/container</v>
      </c>
      <c r="JH113" s="9" t="s">
        <v>2517</v>
      </c>
      <c r="JI113" s="238" t="str" cm="1">
        <f t="array" ref="JI113">IF(OR($I113="",$N113="")," ",_xlfn.IFS($JA113=""," ",$IZ113=""," ",JL113=""," ",JL113=" "," ",AND($JA113&lt;&gt;"",$JA113&lt;&gt;" ",$IZ113&lt;&gt;"",$IZ113&lt;&gt;" ",JL113&lt;&gt;"",JL113&lt;&gt;" "),IF($JA113=$IZ113,JL113,JL113/VLOOKUP(_xlfn.CONCAT($JA113,"/",$IZ113),Currencies!$C$73:$D$955,2,FALSE))))</f>
        <v xml:space="preserve"> </v>
      </c>
      <c r="JJ113" s="238"/>
      <c r="JK113" s="238"/>
      <c r="JL113" s="372" t="s">
        <v>98</v>
      </c>
      <c r="JM113" s="25" t="str">
        <f>IFERROR(IF(OR($I113="",$N113=""),"",'Units of measurement'!$A$2),"")</f>
        <v>/container</v>
      </c>
      <c r="JN113" s="9" t="s">
        <v>2517</v>
      </c>
      <c r="JO113" s="238" t="str" cm="1">
        <f t="array" ref="JO113">IF(OR($I113="",$N113="")," ",_xlfn.IFS($JA113=""," ",$IZ113=""," ",JR113=""," ",JR113=" "," ",AND($JA113&lt;&gt;"",$JA113&lt;&gt;" ",$IZ113&lt;&gt;"",$IZ113&lt;&gt;" ",JR113&lt;&gt;"",JR113&lt;&gt;" "),IF($JA113=$IZ113,JR113,JR113/VLOOKUP(_xlfn.CONCAT($JA113,"/",$IZ113),Currencies!$C$73:$D$955,2,FALSE))))</f>
        <v xml:space="preserve"> </v>
      </c>
      <c r="JP113" s="238"/>
      <c r="JQ113" s="238"/>
      <c r="JR113" s="372" t="s">
        <v>98</v>
      </c>
      <c r="JS113" s="25" t="str">
        <f>IFERROR(IF(OR($I113="",$N113=""),"",'Units of measurement'!$A$2),"")</f>
        <v>/container</v>
      </c>
      <c r="JT113" s="9" t="s">
        <v>2517</v>
      </c>
      <c r="JU113" s="238" t="str" cm="1">
        <f t="array" ref="JU113">IF(OR($I113="",$N113="")," ",_xlfn.IFS($JA113=""," ",$IZ113=""," ",JX113=""," ",JX113=" "," ",AND($JA113&lt;&gt;"",$JA113&lt;&gt;" ",$IZ113&lt;&gt;"",$IZ113&lt;&gt;" ",JX113&lt;&gt;"",JX113&lt;&gt;" "),IF($JA113=$IZ113,JX113,JX113/VLOOKUP(_xlfn.CONCAT($JA113,"/",$IZ113),Currencies!$C$73:$D$955,2,FALSE))))</f>
        <v xml:space="preserve"> </v>
      </c>
      <c r="JV113" s="238"/>
      <c r="JW113" s="238"/>
      <c r="JX113" s="372" t="s">
        <v>98</v>
      </c>
      <c r="JY113" s="25" t="str">
        <f>IFERROR(IF(OR($I113="",$N113=""),"",'Units of measurement'!$A$2),"")</f>
        <v>/container</v>
      </c>
      <c r="JZ113" s="9" t="s">
        <v>2517</v>
      </c>
      <c r="KA113" s="238" t="str" cm="1">
        <f t="array" ref="KA113">IF(OR($I113="",$N113="")," ",_xlfn.IFS($JA113=""," ",$IZ113=""," ",KD113=""," ",KD113=" "," ",AND($JA113&lt;&gt;"",$JA113&lt;&gt;" ",$IZ113&lt;&gt;"",$IZ113&lt;&gt;" ",KD113&lt;&gt;"",KD113&lt;&gt;" "),IF($JA113=$IZ113,KD113,KD113/VLOOKUP(_xlfn.CONCAT($JA113,"/",$IZ113),Currencies!$C$73:$D$955,2,FALSE))))</f>
        <v xml:space="preserve"> </v>
      </c>
      <c r="KB113" s="238"/>
      <c r="KC113" s="238"/>
      <c r="KD113" s="372" t="s">
        <v>98</v>
      </c>
      <c r="KE113" s="25" t="str">
        <f>IFERROR(IF(OR($I113="",$N113=""),"",'Units of measurement'!$A$2),"")</f>
        <v>/container</v>
      </c>
      <c r="KF113" s="11" t="s">
        <v>2517</v>
      </c>
      <c r="KG113" s="254"/>
      <c r="KH113" s="254"/>
      <c r="KI113" s="378" t="s">
        <v>98</v>
      </c>
      <c r="KJ113" s="9" t="str">
        <f t="shared" si="307"/>
        <v/>
      </c>
      <c r="KK113" s="252"/>
      <c r="KL113" s="252"/>
      <c r="KM113" s="8" t="s">
        <v>98</v>
      </c>
      <c r="KN113" s="256"/>
      <c r="KO113" s="256"/>
      <c r="KP113" s="164"/>
      <c r="KQ113" s="257"/>
      <c r="KR113" s="257"/>
      <c r="KS113" s="17"/>
      <c r="KT113" s="9" t="str">
        <f t="shared" si="308"/>
        <v/>
      </c>
      <c r="KU113" s="252"/>
      <c r="KV113" s="252"/>
      <c r="KW113" s="8" t="s">
        <v>98</v>
      </c>
      <c r="KX113" s="256"/>
      <c r="KY113" s="256"/>
      <c r="KZ113" s="164"/>
      <c r="LA113" s="257"/>
      <c r="LB113" s="257"/>
      <c r="LC113" s="19"/>
      <c r="LD113" s="201" t="s">
        <v>1150</v>
      </c>
      <c r="LE113" s="239" t="s">
        <v>99</v>
      </c>
      <c r="LF113" s="9" t="s">
        <v>2517</v>
      </c>
      <c r="LG113" s="238" t="str" cm="1">
        <f t="array" ref="LG113">IF(OR($I113="",$N113="")," ",_xlfn.IFS($AH113=""," ",$AG113=""," ",LL113=""," ",LL113=" "," ",AND($AH113&lt;&gt;"",$AH113&lt;&gt;" ",$AG113&lt;&gt;"",$AG113&lt;&gt;" ",LL113&lt;&gt;"",LL113&lt;&gt;" "),IF($AH113=$AG113,SUM(LL113,IF(OR(LK113="",LK113=" ",LJ113="Included"),0,LK113)),SUM(LL113,IF(OR(LK113="",LK113=" ",LJ113="Included"),0,LK113))/VLOOKUP(_xlfn.CONCAT($AH113,"/",$AG113),Currencies!$C$73:$D$955,2,FALSE))))</f>
        <v xml:space="preserve"> </v>
      </c>
      <c r="LH113" s="238"/>
      <c r="LI113" s="262"/>
      <c r="LJ113" s="379"/>
      <c r="LK113" s="333" t="s">
        <v>98</v>
      </c>
      <c r="LL113" s="380" t="s">
        <v>98</v>
      </c>
      <c r="LM113" s="25" t="str">
        <f>IFERROR(IF(OR($I113="",$N113=""),"",'Units of measurement'!$A$2),"")</f>
        <v>/container</v>
      </c>
      <c r="LN113" s="253"/>
      <c r="LO113" s="253"/>
      <c r="LP113" s="376"/>
      <c r="LQ113" s="170"/>
      <c r="LR113" s="170"/>
      <c r="LS113" s="381" t="s">
        <v>98</v>
      </c>
    </row>
    <row r="114" spans="1:331" ht="15" hidden="1" customHeight="1" x14ac:dyDescent="0.2">
      <c r="A114" s="46">
        <v>701</v>
      </c>
      <c r="B114" s="250">
        <f>ROW()</f>
        <v>114</v>
      </c>
      <c r="C114" s="41" t="s">
        <v>2547</v>
      </c>
      <c r="D114" s="47" t="s">
        <v>2524</v>
      </c>
      <c r="E114" s="41" t="s">
        <v>2529</v>
      </c>
      <c r="F114" s="55" t="s">
        <v>2287</v>
      </c>
      <c r="G114" s="42" t="s">
        <v>2510</v>
      </c>
      <c r="H114" s="43" t="s">
        <v>2514</v>
      </c>
      <c r="I114" s="353" t="s">
        <v>1261</v>
      </c>
      <c r="J114" s="357"/>
      <c r="K114" s="47" t="s">
        <v>2306</v>
      </c>
      <c r="L114" s="48" t="s">
        <v>2334</v>
      </c>
      <c r="M114" s="49" t="s">
        <v>2516</v>
      </c>
      <c r="N114" s="356" t="s">
        <v>1154</v>
      </c>
      <c r="O114" s="357"/>
      <c r="P114" s="47" t="s">
        <v>2399</v>
      </c>
      <c r="Q114" s="48" t="s">
        <v>2446</v>
      </c>
      <c r="R114" s="51" t="s">
        <v>95</v>
      </c>
      <c r="S114" s="52">
        <v>1</v>
      </c>
      <c r="T114" s="53">
        <f>IFERROR(IF(OR(R114="",S114=""),"",('FCL (No min.)'!S114*VLOOKUP('FCL (No min.)'!R114,containertype_table[#All],2,FALSE))),"")</f>
        <v>1</v>
      </c>
      <c r="U114" s="56">
        <v>10000</v>
      </c>
      <c r="V114" s="55" t="s">
        <v>2497</v>
      </c>
      <c r="W114" s="248" t="s">
        <v>104</v>
      </c>
      <c r="X114" s="337" t="s">
        <v>104</v>
      </c>
      <c r="Y114" s="248"/>
      <c r="Z114" s="248"/>
      <c r="AA114" s="248"/>
      <c r="AB114" s="248"/>
      <c r="AC114" s="248"/>
      <c r="AD114" s="248"/>
      <c r="AE114" s="248"/>
      <c r="AF114" s="248"/>
      <c r="AG114" s="201" t="s">
        <v>109</v>
      </c>
      <c r="AH114" s="239" t="s">
        <v>99</v>
      </c>
      <c r="AI114" s="9" t="str">
        <f t="shared" si="276"/>
        <v>⚠</v>
      </c>
      <c r="AJ114" s="238" t="str" cm="1">
        <f t="array" ref="AJ114">IF(OR($I114="",$N114="")," ",_xlfn.IFS($AH114=""," ",$AG114=""," ",AO114=""," ",AO114=" "," ",AND($AH114&lt;&gt;"",$AH114&lt;&gt;" ",$AG114&lt;&gt;"",$AG114&lt;&gt;" ",AO114&lt;&gt;"",AO114&lt;&gt;" "),IF($AH114=$AG114,SUM(AO114,IF(OR(AN114="",AN114=" ",AM114="Included"),0,AN114)),VLOOKUP(_xlfn.CONCAT($AG114,"/",$AH114),Currencies!$C$73:$D$955,2,FALSE)*SUM(AO114,IF(OR(AN114="",AN114=" ",AM114="Included"),0,AN114)))))</f>
        <v xml:space="preserve"> </v>
      </c>
      <c r="AK114" s="238"/>
      <c r="AL114" s="262"/>
      <c r="AM114" s="331"/>
      <c r="AN114" s="333" t="s">
        <v>98</v>
      </c>
      <c r="AO114" s="332" t="s">
        <v>98</v>
      </c>
      <c r="AP114" s="25" t="str">
        <f>IFERROR(IF(OR($I114="",$N114=""),"",'Units of measurement'!$A$2),"")</f>
        <v>/container</v>
      </c>
      <c r="AQ114" s="253"/>
      <c r="AR114" s="253"/>
      <c r="AS114" s="17"/>
      <c r="AT114" s="170"/>
      <c r="AU114" s="170"/>
      <c r="AV114" s="170" t="s">
        <v>98</v>
      </c>
      <c r="AW114" s="201" t="s">
        <v>109</v>
      </c>
      <c r="AX114" s="239" t="s">
        <v>99</v>
      </c>
      <c r="AY114" s="9" t="str">
        <f t="shared" si="277"/>
        <v>⚠</v>
      </c>
      <c r="AZ114" s="238" t="str" cm="1">
        <f t="array" ref="AZ114">IF(OR($I114="",$N114="")," ",_xlfn.IFS($AX114=""," ",$AW114=""," ",BC114=""," ",BC114=" "," ",AND($AX114&lt;&gt;"",$AX114&lt;&gt;" ",$AW114&lt;&gt;"",$AW114&lt;&gt;" ",BC114&lt;&gt;"",BC114&lt;&gt;" "),IF($AX114=$AW114,BC114,BC114/VLOOKUP(_xlfn.CONCAT($AX114,"/",$AW114),Currencies!$C$73:$D$955,2,FALSE))))</f>
        <v xml:space="preserve"> </v>
      </c>
      <c r="BA114" s="238"/>
      <c r="BB114" s="238"/>
      <c r="BC114" s="8" t="s">
        <v>98</v>
      </c>
      <c r="BD114" s="25" t="str">
        <f>IFERROR(IF(OR($I114="",$N114=""),"",'Units of measurement'!$A$2),"")</f>
        <v>/container</v>
      </c>
      <c r="BE114" s="9" t="str">
        <f t="shared" si="278"/>
        <v>⚠</v>
      </c>
      <c r="BF114" s="238" t="str" cm="1">
        <f t="array" ref="BF114">IF(OR($I114="",$N114="")," ",_xlfn.IFS($AX114=""," ",$AW114=""," ",BI114=""," ",BI114=" "," ",AND($AX114&lt;&gt;"",$AX114&lt;&gt;" ",$AW114&lt;&gt;"",$AW114&lt;&gt;" ",BI114&lt;&gt;"",BI114&lt;&gt;" "),IF($AX114=$AW114,BI114,BI114/VLOOKUP(_xlfn.CONCAT($AX114,"/",$AW114),Currencies!$C$73:$D$955,2,FALSE))))</f>
        <v xml:space="preserve"> </v>
      </c>
      <c r="BG114" s="238"/>
      <c r="BH114" s="238"/>
      <c r="BI114" s="8" t="s">
        <v>98</v>
      </c>
      <c r="BJ114" s="25" t="str">
        <f>IFERROR(IF(OR($I114="",$N114=""),"",'Units of measurement'!$A$2),"")</f>
        <v>/container</v>
      </c>
      <c r="BK114" s="9" t="str">
        <f t="shared" si="279"/>
        <v>⚠</v>
      </c>
      <c r="BL114" s="238" t="str" cm="1">
        <f t="array" ref="BL114">IF(OR($I114="",$N114="")," ",_xlfn.IFS($AX114=""," ",$AW114=""," ",BO114=""," ",BO114=" "," ",AND($AX114&lt;&gt;"",$AX114&lt;&gt;" ",$AW114&lt;&gt;"",$AW114&lt;&gt;" ",BO114&lt;&gt;"",BO114&lt;&gt;" "),IF($AX114=$AW114,BO114,BO114/VLOOKUP(_xlfn.CONCAT($AX114,"/",$AW114),Currencies!$C$73:$D$955,2,FALSE))))</f>
        <v xml:space="preserve"> </v>
      </c>
      <c r="BM114" s="238"/>
      <c r="BN114" s="238"/>
      <c r="BO114" s="8" t="s">
        <v>98</v>
      </c>
      <c r="BP114" s="25" t="str">
        <f>IFERROR(IF(OR($I114="",$N114=""),"",'Units of measurement'!$A$2),"")</f>
        <v>/container</v>
      </c>
      <c r="BQ114" s="9" t="str">
        <f t="shared" si="280"/>
        <v>⚠</v>
      </c>
      <c r="BR114" s="238" t="str" cm="1">
        <f t="array" ref="BR114">IF(OR($I114="",$N114="")," ",_xlfn.IFS($AX114=""," ",$AW114=""," ",BU114=""," ",BU114=" "," ",AND($AX114&lt;&gt;"",$AX114&lt;&gt;" ",$AW114&lt;&gt;"",$AW114&lt;&gt;" ",BU114&lt;&gt;"",BU114&lt;&gt;" "),IF($AX114=$AW114,BU114,BU114/VLOOKUP(_xlfn.CONCAT($AX114,"/",$AW114),Currencies!$C$73:$D$955,2,FALSE))))</f>
        <v xml:space="preserve"> </v>
      </c>
      <c r="BS114" s="238"/>
      <c r="BT114" s="238"/>
      <c r="BU114" s="8" t="s">
        <v>98</v>
      </c>
      <c r="BV114" s="25" t="str">
        <f>IFERROR(IF(OR($I114="",$N114=""),"",'Units of measurement'!$A$2),"")</f>
        <v>/container</v>
      </c>
      <c r="BW114" s="9" t="str">
        <f t="shared" si="281"/>
        <v>⚠</v>
      </c>
      <c r="BX114" s="238" t="str" cm="1">
        <f t="array" ref="BX114">IF(OR($I114="",$N114="")," ",_xlfn.IFS($AX114=""," ",$AW114=""," ",CA114=""," ",CA114=" "," ",AND($AX114&lt;&gt;"",$AX114&lt;&gt;" ",$AW114&lt;&gt;"",$AW114&lt;&gt;" ",CA114&lt;&gt;"",CA114&lt;&gt;" "),IF($AX114=$AW114,CA114,CA114/VLOOKUP(_xlfn.CONCAT($AX114,"/",$AW114),Currencies!$C$73:$D$955,2,FALSE))))</f>
        <v xml:space="preserve"> </v>
      </c>
      <c r="BY114" s="238"/>
      <c r="BZ114" s="238"/>
      <c r="CA114" s="8" t="s">
        <v>98</v>
      </c>
      <c r="CB114" s="25" t="str">
        <f>IFERROR(IF(OR($I114="",$N114=""),"",'Units of measurement'!$A$2),"")</f>
        <v>/container</v>
      </c>
      <c r="CC114" s="9" t="str">
        <f t="shared" si="282"/>
        <v>⚠</v>
      </c>
      <c r="CD114" s="238" t="str" cm="1">
        <f t="array" ref="CD114">IF(OR($I114="",$N114="")," ",_xlfn.IFS($AX114=""," ",$AW114=""," ",CG114=""," ",CG114=" "," ",AND($AX114&lt;&gt;"",$AX114&lt;&gt;" ",$AW114&lt;&gt;"",$AW114&lt;&gt;" ",CG114&lt;&gt;"",CG114&lt;&gt;" "),IF($AX114=$AW114,CG114,CG114/VLOOKUP(_xlfn.CONCAT($AX114,"/",$AW114),Currencies!$C$73:$D$955,2,FALSE))))</f>
        <v xml:space="preserve"> </v>
      </c>
      <c r="CE114" s="238"/>
      <c r="CF114" s="238"/>
      <c r="CG114" s="8" t="s">
        <v>98</v>
      </c>
      <c r="CH114" s="25" t="str">
        <f>IFERROR(IF(OR($I114="",$N114=""),"",'Units of measurement'!$A$2),"")</f>
        <v>/container</v>
      </c>
      <c r="CI114" s="9" t="str">
        <f t="shared" si="283"/>
        <v>⚠</v>
      </c>
      <c r="CJ114" s="238" t="str" cm="1">
        <f t="array" ref="CJ114">IF(OR($I114="",$N114="")," ",_xlfn.IFS($AX114=""," ",$AW114=""," ",CM114=""," ",CM114=" "," ",AND($AX114&lt;&gt;"",$AX114&lt;&gt;" ",$AW114&lt;&gt;"",$AW114&lt;&gt;" ",CM114&lt;&gt;"",CM114&lt;&gt;" "),IF($AX114=$AW114,CM114,CM114/VLOOKUP(_xlfn.CONCAT($AX114,"/",$AW114),Currencies!$C$73:$D$955,2,FALSE))))</f>
        <v xml:space="preserve"> </v>
      </c>
      <c r="CK114" s="238"/>
      <c r="CL114" s="238"/>
      <c r="CM114" s="8" t="s">
        <v>98</v>
      </c>
      <c r="CN114" s="25" t="str">
        <f>IFERROR(IF(OR($I114="",$N114=""),"",'Units of measurement'!$A$2),"")</f>
        <v>/container</v>
      </c>
      <c r="CO114" s="253"/>
      <c r="CP114" s="253"/>
      <c r="CQ114" s="194"/>
      <c r="CR114" s="9" t="str">
        <f t="shared" si="284"/>
        <v>⚠</v>
      </c>
      <c r="CS114" s="238" t="str" cm="1">
        <f t="array" ref="CS114">IF(OR($I114="",$N114="")," ",_xlfn.IFS($AX114=""," ",$AW114=""," ",CV114=""," ",CV114=" "," ",AND($AX114&lt;&gt;"",$AX114&lt;&gt;" ",$AW114&lt;&gt;"",$AW114&lt;&gt;" ",CV114&lt;&gt;"",CV114&lt;&gt;" "),IF($AX114=$AW114,CV114,CV114/VLOOKUP(_xlfn.CONCAT($AX114,"/",$AW114),Currencies!$C$73:$D$955,2,FALSE))))</f>
        <v xml:space="preserve"> </v>
      </c>
      <c r="CT114" s="238"/>
      <c r="CU114" s="238"/>
      <c r="CV114" s="8" t="s">
        <v>98</v>
      </c>
      <c r="CW114" s="25" t="str">
        <f>IFERROR(IF(OR($I114="",$N114=""),"",'Units of measurement'!$A$2),"")</f>
        <v>/container</v>
      </c>
      <c r="CX114" s="11" t="str">
        <f t="shared" si="285"/>
        <v>⚠</v>
      </c>
      <c r="CY114" s="254"/>
      <c r="CZ114" s="254"/>
      <c r="DA114" s="10" t="s">
        <v>98</v>
      </c>
      <c r="DB114" s="9" t="str">
        <f t="shared" si="286"/>
        <v/>
      </c>
      <c r="DC114" s="252"/>
      <c r="DD114" s="252"/>
      <c r="DE114" s="8" t="s">
        <v>98</v>
      </c>
      <c r="DF114" s="256"/>
      <c r="DG114" s="256"/>
      <c r="DH114" s="164"/>
      <c r="DI114" s="257"/>
      <c r="DJ114" s="257"/>
      <c r="DK114" s="17"/>
      <c r="DL114" s="9" t="str">
        <f t="shared" si="287"/>
        <v/>
      </c>
      <c r="DM114" s="252"/>
      <c r="DN114" s="252"/>
      <c r="DO114" s="8" t="s">
        <v>98</v>
      </c>
      <c r="DP114" s="256"/>
      <c r="DQ114" s="256"/>
      <c r="DR114" s="164"/>
      <c r="DS114" s="257"/>
      <c r="DT114" s="257"/>
      <c r="DU114" s="17"/>
      <c r="DV114" s="201" t="str">
        <f t="shared" si="288"/>
        <v>USD</v>
      </c>
      <c r="DW114" s="239" t="s">
        <v>99</v>
      </c>
      <c r="DX114" s="11" t="str">
        <f t="shared" si="289"/>
        <v>⚠</v>
      </c>
      <c r="DY114" s="254"/>
      <c r="DZ114" s="254"/>
      <c r="EA114" s="15"/>
      <c r="EB114" s="11" t="str">
        <f t="shared" si="290"/>
        <v>⚠</v>
      </c>
      <c r="EC114" s="254"/>
      <c r="ED114" s="254"/>
      <c r="EE114" s="16"/>
      <c r="EF114" s="9" t="str">
        <f t="shared" si="291"/>
        <v>⚠</v>
      </c>
      <c r="EG114" s="252"/>
      <c r="EH114" s="252"/>
      <c r="EI114" s="33"/>
      <c r="EJ114" s="33"/>
      <c r="EK114" s="33"/>
      <c r="EL114" s="33"/>
      <c r="EM114" s="14"/>
      <c r="EN114" s="14"/>
      <c r="EO114" s="35"/>
      <c r="EP114" s="11" t="str">
        <f t="shared" si="292"/>
        <v>⚠</v>
      </c>
      <c r="EQ114" s="254"/>
      <c r="ER114" s="254"/>
      <c r="ES114" s="12" t="s">
        <v>98</v>
      </c>
      <c r="ET114" s="199">
        <v>25</v>
      </c>
      <c r="EU114" s="9" t="str">
        <f t="shared" si="293"/>
        <v>⚠</v>
      </c>
      <c r="EV114" s="259"/>
      <c r="EW114" s="259"/>
      <c r="EX114" s="166" t="s">
        <v>98</v>
      </c>
      <c r="EY114" s="9" t="str">
        <f t="shared" si="294"/>
        <v>⚠</v>
      </c>
      <c r="EZ114" s="254"/>
      <c r="FA114" s="254"/>
      <c r="FB114" s="23"/>
      <c r="FC114" s="260"/>
      <c r="FD114" s="260"/>
      <c r="FE114" s="29"/>
      <c r="FF114" s="29"/>
      <c r="FG114" s="29"/>
      <c r="FH114" s="29"/>
      <c r="FI114" s="200" t="s">
        <v>100</v>
      </c>
      <c r="FJ114" s="9" t="str">
        <f t="shared" si="295"/>
        <v>⚠</v>
      </c>
      <c r="FK114" s="259"/>
      <c r="FL114" s="259"/>
      <c r="FM114" s="12" t="s">
        <v>98</v>
      </c>
      <c r="FN114" s="26" t="s">
        <v>98</v>
      </c>
      <c r="FO114" s="28" t="s">
        <v>98</v>
      </c>
      <c r="FP114" s="339" t="s">
        <v>98</v>
      </c>
      <c r="FQ114" s="339" t="s">
        <v>98</v>
      </c>
      <c r="FR114" s="9" t="str">
        <f t="shared" si="254"/>
        <v>⚠</v>
      </c>
      <c r="FS114" s="238" t="str" cm="1">
        <f t="array" ref="FS114">IF(OR($I114="",$N114="")," ",_xlfn.IFS($DW114=""," ",$DV114=""," ",FV114=""," ",FV114=" "," ",AND($DW114&lt;&gt;"",$DW114&lt;&gt;" ",$DV114&lt;&gt;"",$DV114&lt;&gt;" ",FV114&lt;&gt;"",FV114&lt;&gt;" "),IF($DW114=$DV114,FV114,FV114/VLOOKUP(_xlfn.CONCAT($DW114,"/",$DV114),Currencies!$C$73:$D$955,2,FALSE))))</f>
        <v xml:space="preserve"> </v>
      </c>
      <c r="FT114" s="238"/>
      <c r="FU114" s="238"/>
      <c r="FV114" s="8" t="s">
        <v>98</v>
      </c>
      <c r="FW114" s="25" t="s">
        <v>2549</v>
      </c>
      <c r="FX114" s="9" t="str">
        <f t="shared" si="296"/>
        <v>⚠</v>
      </c>
      <c r="FY114" s="259"/>
      <c r="FZ114" s="259"/>
      <c r="GA114" s="12" t="s">
        <v>98</v>
      </c>
      <c r="GB114" s="26" t="s">
        <v>98</v>
      </c>
      <c r="GC114" s="28" t="s">
        <v>98</v>
      </c>
      <c r="GD114" s="339" t="s">
        <v>98</v>
      </c>
      <c r="GE114" s="339" t="s">
        <v>98</v>
      </c>
      <c r="GF114" s="9" t="str">
        <f t="shared" si="256"/>
        <v>⚠</v>
      </c>
      <c r="GG114" s="238" t="str" cm="1">
        <f t="array" ref="GG114">IF(OR($I114="",$N114="")," ",_xlfn.IFS($DW114=""," ",$DV114=""," ",GJ114=""," ",GJ114=" "," ",AND($DW114&lt;&gt;"",$DW114&lt;&gt;" ",$DV114&lt;&gt;"",$DV114&lt;&gt;" ",GJ114&lt;&gt;"",GJ114&lt;&gt;" "),IF($DW114=$DV114,GJ114,GJ114/VLOOKUP(_xlfn.CONCAT($DW114,"/",$DV114),Currencies!$C$73:$D$955,2,FALSE))))</f>
        <v xml:space="preserve"> </v>
      </c>
      <c r="GH114" s="238"/>
      <c r="GI114" s="238"/>
      <c r="GJ114" s="8" t="s">
        <v>98</v>
      </c>
      <c r="GK114" s="25" t="s">
        <v>2549</v>
      </c>
      <c r="GL114" s="11" t="str">
        <f t="shared" si="297"/>
        <v>⚠</v>
      </c>
      <c r="GM114" s="238" t="str" cm="1">
        <f t="array" ref="GM114">IF(OR($I114="",$N114="")," ",_xlfn.IFS($DW114=""," ",$DV114=""," ",GP114=""," ",GP114=" "," ",AND($DW114&lt;&gt;"",$DW114&lt;&gt;" ",$DV114&lt;&gt;"",$DV114&lt;&gt;" ",GP114&lt;&gt;"",GP114&lt;&gt;" "),IF($DW114=$DV114,GP114,GP114/VLOOKUP(_xlfn.CONCAT($DW114,"/",$DV114),Currencies!$C$73:$D$955,2,FALSE))))</f>
        <v xml:space="preserve"> </v>
      </c>
      <c r="GN114" s="238"/>
      <c r="GO114" s="238"/>
      <c r="GP114" s="8" t="s">
        <v>98</v>
      </c>
      <c r="GQ114" s="25" t="str">
        <f>IFERROR(IF(OR($I114="",$N114=""),"",'Units of measurement'!$A$2),"")</f>
        <v>/container</v>
      </c>
      <c r="GR114" s="253"/>
      <c r="GS114" s="253"/>
      <c r="GT114" s="31" t="s">
        <v>98</v>
      </c>
      <c r="GU114" s="261"/>
      <c r="GV114" s="261"/>
      <c r="GW114" s="32" t="s">
        <v>98</v>
      </c>
      <c r="GX114" s="11" t="str">
        <f t="shared" si="298"/>
        <v>⚠</v>
      </c>
      <c r="GY114" s="238" t="str" cm="1">
        <f t="array" ref="GY114">IF(OR($I114="",$N114="")," ",_xlfn.IFS($DW114=""," ",$DV114=""," ",HE114=""," ",HE114=" "," ",AND($DW114&lt;&gt;"",$DW114&lt;&gt;" ",$DV114&lt;&gt;"",$DV114&lt;&gt;" ",HE114&lt;&gt;"",HE114&lt;&gt;" "),IF($DW114=$DV114,HE114,HE114/VLOOKUP(_xlfn.CONCAT($DW114,"/",$DV114),Currencies!$C$73:$D$955,2,FALSE))))</f>
        <v xml:space="preserve"> </v>
      </c>
      <c r="GZ114" s="262"/>
      <c r="HA114" s="262"/>
      <c r="HB114" s="15"/>
      <c r="HC114" s="15"/>
      <c r="HD114" s="15"/>
      <c r="HE114" s="8" t="s">
        <v>98</v>
      </c>
      <c r="HF114" s="255"/>
      <c r="HG114" s="255"/>
      <c r="HH114" s="25" t="str">
        <f>IFERROR(IF(OR($I114="",$N114=""),"",'Units of measurement'!$A$2),"")</f>
        <v>/container</v>
      </c>
      <c r="HI114" s="253"/>
      <c r="HJ114" s="253"/>
      <c r="HK114" s="31" t="str">
        <f t="shared" si="299"/>
        <v xml:space="preserve"> </v>
      </c>
      <c r="HL114" s="261"/>
      <c r="HM114" s="261"/>
      <c r="HN114" s="32" t="str">
        <f t="shared" si="300"/>
        <v xml:space="preserve"> </v>
      </c>
      <c r="HO114" s="11" t="str">
        <f t="shared" si="301"/>
        <v>⚠</v>
      </c>
      <c r="HP114" s="238" t="str" cm="1">
        <f t="array" ref="HP114">IF(OR($I114="",$N114="")," ",_xlfn.IFS($DW114=""," ",$DV114=""," ",HV114=""," ",HV114=" "," ",AND($DW114&lt;&gt;"",$DW114&lt;&gt;" ",$DV114&lt;&gt;"",$DV114&lt;&gt;" ",HV114&lt;&gt;"",HV114&lt;&gt;" "),IF($DW114=$DV114,HV114,HV114/VLOOKUP(_xlfn.CONCAT($DW114,"/",$DV114),Currencies!$C$73:$D$955,2,FALSE))))</f>
        <v xml:space="preserve"> </v>
      </c>
      <c r="HQ114" s="262"/>
      <c r="HR114" s="262"/>
      <c r="HS114" s="15"/>
      <c r="HT114" s="15"/>
      <c r="HU114" s="15"/>
      <c r="HV114" s="8" t="s">
        <v>98</v>
      </c>
      <c r="HW114" s="255"/>
      <c r="HX114" s="255"/>
      <c r="HY114" s="25" t="str">
        <f>IFERROR(IF(OR($I114="",$N114=""),"",'Units of measurement'!$A$2),"")</f>
        <v>/container</v>
      </c>
      <c r="HZ114" s="253"/>
      <c r="IA114" s="253"/>
      <c r="IB114" s="31" t="str">
        <f t="shared" si="302"/>
        <v xml:space="preserve"> </v>
      </c>
      <c r="IC114" s="261"/>
      <c r="ID114" s="261"/>
      <c r="IE114" s="32" t="str">
        <f t="shared" si="303"/>
        <v xml:space="preserve"> </v>
      </c>
      <c r="IF114" s="9" t="str">
        <f t="shared" si="304"/>
        <v/>
      </c>
      <c r="IG114" s="252"/>
      <c r="IH114" s="252"/>
      <c r="II114" s="8" t="s">
        <v>98</v>
      </c>
      <c r="IJ114" s="256"/>
      <c r="IK114" s="256"/>
      <c r="IL114" s="164"/>
      <c r="IM114" s="257"/>
      <c r="IN114" s="257"/>
      <c r="IO114" s="17"/>
      <c r="IP114" s="9" t="str">
        <f t="shared" si="305"/>
        <v/>
      </c>
      <c r="IQ114" s="252"/>
      <c r="IR114" s="252"/>
      <c r="IS114" s="8" t="s">
        <v>98</v>
      </c>
      <c r="IT114" s="256"/>
      <c r="IU114" s="256"/>
      <c r="IV114" s="164"/>
      <c r="IW114" s="257"/>
      <c r="IX114" s="257"/>
      <c r="IY114" s="19"/>
      <c r="IZ114" s="201" t="s">
        <v>1156</v>
      </c>
      <c r="JA114" s="239" t="s">
        <v>99</v>
      </c>
      <c r="JB114" s="9" t="str">
        <f t="shared" si="306"/>
        <v>⚠</v>
      </c>
      <c r="JC114" s="238" t="str" cm="1">
        <f t="array" ref="JC114">IF(OR($I114="",$N114="")," ",_xlfn.IFS($JA114=""," ",$IZ114=""," ",JF114=""," ",JF114=" "," ",AND($JA114&lt;&gt;"",$JA114&lt;&gt;" ",$IZ114&lt;&gt;"",$IZ114&lt;&gt;" ",JF114&lt;&gt;"",JF114&lt;&gt;" "),IF($JA114=$IZ114,JF114,JF114/VLOOKUP(_xlfn.CONCAT($JA114,"/",$IZ114),Currencies!$C$73:$D$955,2,FALSE))))</f>
        <v xml:space="preserve"> </v>
      </c>
      <c r="JD114" s="238"/>
      <c r="JE114" s="238"/>
      <c r="JF114" s="8" t="s">
        <v>98</v>
      </c>
      <c r="JG114" s="25" t="str">
        <f>IFERROR(IF(OR($I114="",$N114=""),"",'Units of measurement'!$A$2),"")</f>
        <v>/container</v>
      </c>
      <c r="JH114" s="9" t="str">
        <f t="shared" ref="JH114:JH135" si="309">IFERROR(IF(OR($I114="",$N114=""),"",IF(OR(JL114=" ",JL114="",JM114=""),"⚠",IF(JL114=0,"!","✓"))),"")</f>
        <v>⚠</v>
      </c>
      <c r="JI114" s="238" t="str" cm="1">
        <f t="array" ref="JI114">IF(OR($I114="",$N114="")," ",_xlfn.IFS($JA114=""," ",$IZ114=""," ",JL114=""," ",JL114=" "," ",AND($JA114&lt;&gt;"",$JA114&lt;&gt;" ",$IZ114&lt;&gt;"",$IZ114&lt;&gt;" ",JL114&lt;&gt;"",JL114&lt;&gt;" "),IF($JA114=$IZ114,JL114,JL114/VLOOKUP(_xlfn.CONCAT($JA114,"/",$IZ114),Currencies!$C$73:$D$955,2,FALSE))))</f>
        <v xml:space="preserve"> </v>
      </c>
      <c r="JJ114" s="238"/>
      <c r="JK114" s="238"/>
      <c r="JL114" s="8" t="s">
        <v>98</v>
      </c>
      <c r="JM114" s="25" t="str">
        <f>IFERROR(IF(OR($I114="",$N114=""),"",'Units of measurement'!$A$2),"")</f>
        <v>/container</v>
      </c>
      <c r="JN114" s="9" t="str">
        <f t="shared" ref="JN114:JN135" si="310">IFERROR(IF(OR($I114="",$N114=""),"",IF(OR(JR114=" ",JR114="",JS114=""),"⚠",IF(JR114=0,"!","✓"))),"")</f>
        <v>⚠</v>
      </c>
      <c r="JO114" s="238" t="str" cm="1">
        <f t="array" ref="JO114">IF(OR($I114="",$N114="")," ",_xlfn.IFS($JA114=""," ",$IZ114=""," ",JR114=""," ",JR114=" "," ",AND($JA114&lt;&gt;"",$JA114&lt;&gt;" ",$IZ114&lt;&gt;"",$IZ114&lt;&gt;" ",JR114&lt;&gt;"",JR114&lt;&gt;" "),IF($JA114=$IZ114,JR114,JR114/VLOOKUP(_xlfn.CONCAT($JA114,"/",$IZ114),Currencies!$C$73:$D$955,2,FALSE))))</f>
        <v xml:space="preserve"> </v>
      </c>
      <c r="JP114" s="238"/>
      <c r="JQ114" s="238"/>
      <c r="JR114" s="8" t="s">
        <v>98</v>
      </c>
      <c r="JS114" s="25" t="str">
        <f>IFERROR(IF(OR($I114="",$N114=""),"",'Units of measurement'!$A$2),"")</f>
        <v>/container</v>
      </c>
      <c r="JT114" s="9" t="str">
        <f t="shared" ref="JT114:JT135" si="311">IFERROR(IF(OR($I114="",$N114=""),"",IF(OR(JX114=" ",JX114="",JY114=""),"⚠",IF(JX114=0,"!","✓"))),"")</f>
        <v>⚠</v>
      </c>
      <c r="JU114" s="238" t="str" cm="1">
        <f t="array" ref="JU114">IF(OR($I114="",$N114="")," ",_xlfn.IFS($JA114=""," ",$IZ114=""," ",JX114=""," ",JX114=" "," ",AND($JA114&lt;&gt;"",$JA114&lt;&gt;" ",$IZ114&lt;&gt;"",$IZ114&lt;&gt;" ",JX114&lt;&gt;"",JX114&lt;&gt;" "),IF($JA114=$IZ114,JX114,JX114/VLOOKUP(_xlfn.CONCAT($JA114,"/",$IZ114),Currencies!$C$73:$D$955,2,FALSE))))</f>
        <v xml:space="preserve"> </v>
      </c>
      <c r="JV114" s="238"/>
      <c r="JW114" s="238"/>
      <c r="JX114" s="8" t="s">
        <v>98</v>
      </c>
      <c r="JY114" s="25" t="str">
        <f>IFERROR(IF(OR($I114="",$N114=""),"",'Units of measurement'!$A$2),"")</f>
        <v>/container</v>
      </c>
      <c r="JZ114" s="9" t="str">
        <f t="shared" ref="JZ114:JZ135" si="312">IFERROR(IF(OR($I114="",$N114=""),"",IF(OR(KD114=" ",KD114="",KE114=""),"⚠",IF(KD114=0,"!","✓"))),"")</f>
        <v>⚠</v>
      </c>
      <c r="KA114" s="238" t="str" cm="1">
        <f t="array" ref="KA114">IF(OR($I114="",$N114="")," ",_xlfn.IFS($JA114=""," ",$IZ114=""," ",KD114=""," ",KD114=" "," ",AND($JA114&lt;&gt;"",$JA114&lt;&gt;" ",$IZ114&lt;&gt;"",$IZ114&lt;&gt;" ",KD114&lt;&gt;"",KD114&lt;&gt;" "),IF($JA114=$IZ114,KD114,KD114/VLOOKUP(_xlfn.CONCAT($JA114,"/",$IZ114),Currencies!$C$73:$D$955,2,FALSE))))</f>
        <v xml:space="preserve"> </v>
      </c>
      <c r="KB114" s="238"/>
      <c r="KC114" s="238"/>
      <c r="KD114" s="8" t="s">
        <v>98</v>
      </c>
      <c r="KE114" s="25" t="str">
        <f>IFERROR(IF(OR($I114="",$N114=""),"",'Units of measurement'!$A$2),"")</f>
        <v>/container</v>
      </c>
      <c r="KF114" s="11" t="str">
        <f t="shared" ref="KF114:KF135" si="313">IFERROR(IF(OR($I114="",$N114=""),"",IF(OR(KI114=" ",KI114=""),"⚠",IF(KI114=0,"!","✓"))),"")</f>
        <v>⚠</v>
      </c>
      <c r="KG114" s="254"/>
      <c r="KH114" s="254"/>
      <c r="KI114" s="10" t="s">
        <v>98</v>
      </c>
      <c r="KJ114" s="9" t="str">
        <f t="shared" si="307"/>
        <v/>
      </c>
      <c r="KK114" s="252"/>
      <c r="KL114" s="252"/>
      <c r="KM114" s="8" t="s">
        <v>98</v>
      </c>
      <c r="KN114" s="256"/>
      <c r="KO114" s="256"/>
      <c r="KP114" s="164"/>
      <c r="KQ114" s="257"/>
      <c r="KR114" s="257"/>
      <c r="KS114" s="17"/>
      <c r="KT114" s="9" t="str">
        <f t="shared" si="308"/>
        <v/>
      </c>
      <c r="KU114" s="252"/>
      <c r="KV114" s="252"/>
      <c r="KW114" s="8" t="s">
        <v>98</v>
      </c>
      <c r="KX114" s="256"/>
      <c r="KY114" s="256"/>
      <c r="KZ114" s="164"/>
      <c r="LA114" s="257"/>
      <c r="LB114" s="257"/>
      <c r="LC114" s="19"/>
      <c r="LD114" s="201" t="s">
        <v>1156</v>
      </c>
      <c r="LE114" s="239" t="s">
        <v>99</v>
      </c>
      <c r="LF114" s="9" t="str">
        <f t="shared" ref="LF114:LF135" si="314">IFERROR(IF(OR($I114="",$N114=""),"",IF(OR(AND(LJ114="Subject to",OR(LK114="",LK114=" ")),LJ114="",LJ114=" ",LL114="",LL114=" ",LM114="",LM114=" ",LP114="",LP114=" ",LS114="",LS114=" "),"⚠",IF(OR(AND(LJ114="Subject to",LK114=0),LL114=0),"!","✓"))),"")</f>
        <v>⚠</v>
      </c>
      <c r="LG114" s="238" t="str" cm="1">
        <f t="array" ref="LG114">IF(OR($I114="",$N114="")," ",_xlfn.IFS($AH114=""," ",$AG114=""," ",LL114=""," ",LL114=" "," ",AND($AH114&lt;&gt;"",$AH114&lt;&gt;" ",$AG114&lt;&gt;"",$AG114&lt;&gt;" ",LL114&lt;&gt;"",LL114&lt;&gt;" "),IF($AH114=$AG114,SUM(LL114,IF(OR(LK114="",LK114=" ",LJ114="Included"),0,LK114)),SUM(LL114,IF(OR(LK114="",LK114=" ",LJ114="Included"),0,LK114))/VLOOKUP(_xlfn.CONCAT($AH114,"/",$AG114),Currencies!$C$73:$D$955,2,FALSE))))</f>
        <v xml:space="preserve"> </v>
      </c>
      <c r="LH114" s="238"/>
      <c r="LI114" s="262"/>
      <c r="LJ114" s="331"/>
      <c r="LK114" s="333" t="s">
        <v>98</v>
      </c>
      <c r="LL114" s="332" t="s">
        <v>98</v>
      </c>
      <c r="LM114" s="25" t="str">
        <f>IFERROR(IF(OR($I114="",$N114=""),"",'Units of measurement'!$A$2),"")</f>
        <v>/container</v>
      </c>
      <c r="LN114" s="253"/>
      <c r="LO114" s="253"/>
      <c r="LP114" s="17"/>
      <c r="LQ114" s="170"/>
      <c r="LR114" s="170"/>
      <c r="LS114" s="170" t="s">
        <v>98</v>
      </c>
    </row>
    <row r="115" spans="1:331" ht="15" hidden="1" customHeight="1" x14ac:dyDescent="0.2">
      <c r="A115" s="46">
        <v>634</v>
      </c>
      <c r="B115" s="250">
        <f>ROW()</f>
        <v>115</v>
      </c>
      <c r="C115" s="41" t="s">
        <v>2547</v>
      </c>
      <c r="D115" s="47" t="s">
        <v>2524</v>
      </c>
      <c r="E115" s="41" t="s">
        <v>2529</v>
      </c>
      <c r="F115" s="55" t="s">
        <v>2287</v>
      </c>
      <c r="G115" s="42" t="s">
        <v>2510</v>
      </c>
      <c r="H115" s="43" t="s">
        <v>2514</v>
      </c>
      <c r="I115" s="353" t="s">
        <v>1261</v>
      </c>
      <c r="J115" s="357"/>
      <c r="K115" s="47" t="s">
        <v>2306</v>
      </c>
      <c r="L115" s="48" t="s">
        <v>2334</v>
      </c>
      <c r="M115" s="49" t="s">
        <v>2516</v>
      </c>
      <c r="N115" s="356" t="s">
        <v>1154</v>
      </c>
      <c r="O115" s="357"/>
      <c r="P115" s="47" t="s">
        <v>2399</v>
      </c>
      <c r="Q115" s="48" t="s">
        <v>2446</v>
      </c>
      <c r="R115" s="51" t="s">
        <v>2206</v>
      </c>
      <c r="S115" s="52">
        <v>6</v>
      </c>
      <c r="T115" s="53">
        <f>IFERROR(IF(OR(R115="",S115=""),"",('FCL (No min.)'!S115*VLOOKUP('FCL (No min.)'!R115,containertype_table[#All],2,FALSE))),"")</f>
        <v>12</v>
      </c>
      <c r="U115" s="56">
        <v>15000</v>
      </c>
      <c r="V115" s="55" t="s">
        <v>2497</v>
      </c>
      <c r="W115" s="248" t="s">
        <v>104</v>
      </c>
      <c r="X115" s="337" t="s">
        <v>104</v>
      </c>
      <c r="Y115" s="248"/>
      <c r="Z115" s="248"/>
      <c r="AA115" s="248"/>
      <c r="AB115" s="248"/>
      <c r="AC115" s="248"/>
      <c r="AD115" s="248"/>
      <c r="AE115" s="248"/>
      <c r="AF115" s="248"/>
      <c r="AG115" s="201" t="s">
        <v>109</v>
      </c>
      <c r="AH115" s="239" t="s">
        <v>99</v>
      </c>
      <c r="AI115" s="9" t="str">
        <f t="shared" si="276"/>
        <v>⚠</v>
      </c>
      <c r="AJ115" s="238" t="str" cm="1">
        <f t="array" ref="AJ115">IF(OR($I115="",$N115="")," ",_xlfn.IFS($AH115=""," ",$AG115=""," ",AO115=""," ",AO115=" "," ",AND($AH115&lt;&gt;"",$AH115&lt;&gt;" ",$AG115&lt;&gt;"",$AG115&lt;&gt;" ",AO115&lt;&gt;"",AO115&lt;&gt;" "),IF($AH115=$AG115,SUM(AO115,IF(OR(AN115="",AN115=" ",AM115="Included"),0,AN115)),VLOOKUP(_xlfn.CONCAT($AG115,"/",$AH115),Currencies!$C$73:$D$955,2,FALSE)*SUM(AO115,IF(OR(AN115="",AN115=" ",AM115="Included"),0,AN115)))))</f>
        <v xml:space="preserve"> </v>
      </c>
      <c r="AK115" s="238"/>
      <c r="AL115" s="262"/>
      <c r="AM115" s="331"/>
      <c r="AN115" s="333" t="s">
        <v>98</v>
      </c>
      <c r="AO115" s="332" t="s">
        <v>98</v>
      </c>
      <c r="AP115" s="25" t="str">
        <f>IFERROR(IF(OR($I115="",$N115=""),"",'Units of measurement'!$A$2),"")</f>
        <v>/container</v>
      </c>
      <c r="AQ115" s="253"/>
      <c r="AR115" s="253"/>
      <c r="AS115" s="17"/>
      <c r="AT115" s="170"/>
      <c r="AU115" s="170"/>
      <c r="AV115" s="170" t="s">
        <v>98</v>
      </c>
      <c r="AW115" s="201" t="s">
        <v>109</v>
      </c>
      <c r="AX115" s="239" t="s">
        <v>99</v>
      </c>
      <c r="AY115" s="9" t="str">
        <f t="shared" si="277"/>
        <v>⚠</v>
      </c>
      <c r="AZ115" s="238" t="str" cm="1">
        <f t="array" ref="AZ115">IF(OR($I115="",$N115="")," ",_xlfn.IFS($AX115=""," ",$AW115=""," ",BC115=""," ",BC115=" "," ",AND($AX115&lt;&gt;"",$AX115&lt;&gt;" ",$AW115&lt;&gt;"",$AW115&lt;&gt;" ",BC115&lt;&gt;"",BC115&lt;&gt;" "),IF($AX115=$AW115,BC115,BC115/VLOOKUP(_xlfn.CONCAT($AX115,"/",$AW115),Currencies!$C$73:$D$955,2,FALSE))))</f>
        <v xml:space="preserve"> </v>
      </c>
      <c r="BA115" s="238"/>
      <c r="BB115" s="238"/>
      <c r="BC115" s="8" t="s">
        <v>98</v>
      </c>
      <c r="BD115" s="25" t="str">
        <f>IFERROR(IF(OR($I115="",$N115=""),"",'Units of measurement'!$A$2),"")</f>
        <v>/container</v>
      </c>
      <c r="BE115" s="9" t="str">
        <f t="shared" si="278"/>
        <v>⚠</v>
      </c>
      <c r="BF115" s="238" t="str" cm="1">
        <f t="array" ref="BF115">IF(OR($I115="",$N115="")," ",_xlfn.IFS($AX115=""," ",$AW115=""," ",BI115=""," ",BI115=" "," ",AND($AX115&lt;&gt;"",$AX115&lt;&gt;" ",$AW115&lt;&gt;"",$AW115&lt;&gt;" ",BI115&lt;&gt;"",BI115&lt;&gt;" "),IF($AX115=$AW115,BI115,BI115/VLOOKUP(_xlfn.CONCAT($AX115,"/",$AW115),Currencies!$C$73:$D$955,2,FALSE))))</f>
        <v xml:space="preserve"> </v>
      </c>
      <c r="BG115" s="238"/>
      <c r="BH115" s="238"/>
      <c r="BI115" s="8" t="s">
        <v>98</v>
      </c>
      <c r="BJ115" s="25" t="str">
        <f>IFERROR(IF(OR($I115="",$N115=""),"",'Units of measurement'!$A$2),"")</f>
        <v>/container</v>
      </c>
      <c r="BK115" s="9" t="str">
        <f t="shared" si="279"/>
        <v>⚠</v>
      </c>
      <c r="BL115" s="238" t="str" cm="1">
        <f t="array" ref="BL115">IF(OR($I115="",$N115="")," ",_xlfn.IFS($AX115=""," ",$AW115=""," ",BO115=""," ",BO115=" "," ",AND($AX115&lt;&gt;"",$AX115&lt;&gt;" ",$AW115&lt;&gt;"",$AW115&lt;&gt;" ",BO115&lt;&gt;"",BO115&lt;&gt;" "),IF($AX115=$AW115,BO115,BO115/VLOOKUP(_xlfn.CONCAT($AX115,"/",$AW115),Currencies!$C$73:$D$955,2,FALSE))))</f>
        <v xml:space="preserve"> </v>
      </c>
      <c r="BM115" s="238"/>
      <c r="BN115" s="238"/>
      <c r="BO115" s="8" t="s">
        <v>98</v>
      </c>
      <c r="BP115" s="25" t="str">
        <f>IFERROR(IF(OR($I115="",$N115=""),"",'Units of measurement'!$A$2),"")</f>
        <v>/container</v>
      </c>
      <c r="BQ115" s="9" t="str">
        <f t="shared" si="280"/>
        <v>⚠</v>
      </c>
      <c r="BR115" s="238" t="str" cm="1">
        <f t="array" ref="BR115">IF(OR($I115="",$N115="")," ",_xlfn.IFS($AX115=""," ",$AW115=""," ",BU115=""," ",BU115=" "," ",AND($AX115&lt;&gt;"",$AX115&lt;&gt;" ",$AW115&lt;&gt;"",$AW115&lt;&gt;" ",BU115&lt;&gt;"",BU115&lt;&gt;" "),IF($AX115=$AW115,BU115,BU115/VLOOKUP(_xlfn.CONCAT($AX115,"/",$AW115),Currencies!$C$73:$D$955,2,FALSE))))</f>
        <v xml:space="preserve"> </v>
      </c>
      <c r="BS115" s="238"/>
      <c r="BT115" s="238"/>
      <c r="BU115" s="8" t="s">
        <v>98</v>
      </c>
      <c r="BV115" s="25" t="str">
        <f>IFERROR(IF(OR($I115="",$N115=""),"",'Units of measurement'!$A$2),"")</f>
        <v>/container</v>
      </c>
      <c r="BW115" s="9" t="str">
        <f t="shared" si="281"/>
        <v>⚠</v>
      </c>
      <c r="BX115" s="238" t="str" cm="1">
        <f t="array" ref="BX115">IF(OR($I115="",$N115="")," ",_xlfn.IFS($AX115=""," ",$AW115=""," ",CA115=""," ",CA115=" "," ",AND($AX115&lt;&gt;"",$AX115&lt;&gt;" ",$AW115&lt;&gt;"",$AW115&lt;&gt;" ",CA115&lt;&gt;"",CA115&lt;&gt;" "),IF($AX115=$AW115,CA115,CA115/VLOOKUP(_xlfn.CONCAT($AX115,"/",$AW115),Currencies!$C$73:$D$955,2,FALSE))))</f>
        <v xml:space="preserve"> </v>
      </c>
      <c r="BY115" s="238"/>
      <c r="BZ115" s="238"/>
      <c r="CA115" s="8" t="s">
        <v>98</v>
      </c>
      <c r="CB115" s="25" t="str">
        <f>IFERROR(IF(OR($I115="",$N115=""),"",'Units of measurement'!$A$2),"")</f>
        <v>/container</v>
      </c>
      <c r="CC115" s="9" t="str">
        <f t="shared" si="282"/>
        <v>⚠</v>
      </c>
      <c r="CD115" s="238" t="str" cm="1">
        <f t="array" ref="CD115">IF(OR($I115="",$N115="")," ",_xlfn.IFS($AX115=""," ",$AW115=""," ",CG115=""," ",CG115=" "," ",AND($AX115&lt;&gt;"",$AX115&lt;&gt;" ",$AW115&lt;&gt;"",$AW115&lt;&gt;" ",CG115&lt;&gt;"",CG115&lt;&gt;" "),IF($AX115=$AW115,CG115,CG115/VLOOKUP(_xlfn.CONCAT($AX115,"/",$AW115),Currencies!$C$73:$D$955,2,FALSE))))</f>
        <v xml:space="preserve"> </v>
      </c>
      <c r="CE115" s="238"/>
      <c r="CF115" s="238"/>
      <c r="CG115" s="8" t="s">
        <v>98</v>
      </c>
      <c r="CH115" s="25" t="str">
        <f>IFERROR(IF(OR($I115="",$N115=""),"",'Units of measurement'!$A$2),"")</f>
        <v>/container</v>
      </c>
      <c r="CI115" s="9" t="str">
        <f t="shared" si="283"/>
        <v>⚠</v>
      </c>
      <c r="CJ115" s="238" t="str" cm="1">
        <f t="array" ref="CJ115">IF(OR($I115="",$N115="")," ",_xlfn.IFS($AX115=""," ",$AW115=""," ",CM115=""," ",CM115=" "," ",AND($AX115&lt;&gt;"",$AX115&lt;&gt;" ",$AW115&lt;&gt;"",$AW115&lt;&gt;" ",CM115&lt;&gt;"",CM115&lt;&gt;" "),IF($AX115=$AW115,CM115,CM115/VLOOKUP(_xlfn.CONCAT($AX115,"/",$AW115),Currencies!$C$73:$D$955,2,FALSE))))</f>
        <v xml:space="preserve"> </v>
      </c>
      <c r="CK115" s="238"/>
      <c r="CL115" s="238"/>
      <c r="CM115" s="8" t="s">
        <v>98</v>
      </c>
      <c r="CN115" s="25" t="str">
        <f>IFERROR(IF(OR($I115="",$N115=""),"",'Units of measurement'!$A$2),"")</f>
        <v>/container</v>
      </c>
      <c r="CO115" s="253"/>
      <c r="CP115" s="253"/>
      <c r="CQ115" s="194"/>
      <c r="CR115" s="9" t="str">
        <f t="shared" si="284"/>
        <v>⚠</v>
      </c>
      <c r="CS115" s="238" t="str" cm="1">
        <f t="array" ref="CS115">IF(OR($I115="",$N115="")," ",_xlfn.IFS($AX115=""," ",$AW115=""," ",CV115=""," ",CV115=" "," ",AND($AX115&lt;&gt;"",$AX115&lt;&gt;" ",$AW115&lt;&gt;"",$AW115&lt;&gt;" ",CV115&lt;&gt;"",CV115&lt;&gt;" "),IF($AX115=$AW115,CV115,CV115/VLOOKUP(_xlfn.CONCAT($AX115,"/",$AW115),Currencies!$C$73:$D$955,2,FALSE))))</f>
        <v xml:space="preserve"> </v>
      </c>
      <c r="CT115" s="238"/>
      <c r="CU115" s="238"/>
      <c r="CV115" s="8" t="s">
        <v>98</v>
      </c>
      <c r="CW115" s="25" t="str">
        <f>IFERROR(IF(OR($I115="",$N115=""),"",'Units of measurement'!$A$2),"")</f>
        <v>/container</v>
      </c>
      <c r="CX115" s="11" t="str">
        <f t="shared" si="285"/>
        <v>⚠</v>
      </c>
      <c r="CY115" s="254"/>
      <c r="CZ115" s="254"/>
      <c r="DA115" s="10" t="s">
        <v>98</v>
      </c>
      <c r="DB115" s="9" t="str">
        <f t="shared" si="286"/>
        <v/>
      </c>
      <c r="DC115" s="252"/>
      <c r="DD115" s="252"/>
      <c r="DE115" s="8" t="s">
        <v>98</v>
      </c>
      <c r="DF115" s="256"/>
      <c r="DG115" s="256"/>
      <c r="DH115" s="164"/>
      <c r="DI115" s="257"/>
      <c r="DJ115" s="257"/>
      <c r="DK115" s="17"/>
      <c r="DL115" s="9" t="str">
        <f t="shared" si="287"/>
        <v/>
      </c>
      <c r="DM115" s="252"/>
      <c r="DN115" s="252"/>
      <c r="DO115" s="8" t="s">
        <v>98</v>
      </c>
      <c r="DP115" s="256"/>
      <c r="DQ115" s="256"/>
      <c r="DR115" s="164"/>
      <c r="DS115" s="257"/>
      <c r="DT115" s="257"/>
      <c r="DU115" s="17"/>
      <c r="DV115" s="201" t="str">
        <f t="shared" si="288"/>
        <v>USD</v>
      </c>
      <c r="DW115" s="239" t="s">
        <v>99</v>
      </c>
      <c r="DX115" s="11" t="str">
        <f t="shared" si="289"/>
        <v>⚠</v>
      </c>
      <c r="DY115" s="254"/>
      <c r="DZ115" s="254"/>
      <c r="EA115" s="15"/>
      <c r="EB115" s="11" t="str">
        <f t="shared" si="290"/>
        <v>⚠</v>
      </c>
      <c r="EC115" s="254"/>
      <c r="ED115" s="254"/>
      <c r="EE115" s="16"/>
      <c r="EF115" s="9" t="str">
        <f t="shared" si="291"/>
        <v>⚠</v>
      </c>
      <c r="EG115" s="252"/>
      <c r="EH115" s="252"/>
      <c r="EI115" s="33"/>
      <c r="EJ115" s="33"/>
      <c r="EK115" s="33"/>
      <c r="EL115" s="33"/>
      <c r="EM115" s="14"/>
      <c r="EN115" s="14"/>
      <c r="EO115" s="35"/>
      <c r="EP115" s="11" t="str">
        <f t="shared" si="292"/>
        <v>⚠</v>
      </c>
      <c r="EQ115" s="254"/>
      <c r="ER115" s="254"/>
      <c r="ES115" s="12" t="s">
        <v>98</v>
      </c>
      <c r="ET115" s="199">
        <v>25</v>
      </c>
      <c r="EU115" s="9" t="str">
        <f t="shared" si="293"/>
        <v>⚠</v>
      </c>
      <c r="EV115" s="259"/>
      <c r="EW115" s="259"/>
      <c r="EX115" s="166" t="s">
        <v>98</v>
      </c>
      <c r="EY115" s="9" t="str">
        <f t="shared" si="294"/>
        <v>⚠</v>
      </c>
      <c r="EZ115" s="254"/>
      <c r="FA115" s="254"/>
      <c r="FB115" s="23"/>
      <c r="FC115" s="260"/>
      <c r="FD115" s="260"/>
      <c r="FE115" s="29"/>
      <c r="FF115" s="29"/>
      <c r="FG115" s="29"/>
      <c r="FH115" s="29"/>
      <c r="FI115" s="200" t="s">
        <v>100</v>
      </c>
      <c r="FJ115" s="9" t="str">
        <f t="shared" si="295"/>
        <v>⚠</v>
      </c>
      <c r="FK115" s="259"/>
      <c r="FL115" s="259"/>
      <c r="FM115" s="12" t="s">
        <v>98</v>
      </c>
      <c r="FN115" s="26" t="s">
        <v>98</v>
      </c>
      <c r="FO115" s="28" t="s">
        <v>98</v>
      </c>
      <c r="FP115" s="339" t="s">
        <v>98</v>
      </c>
      <c r="FQ115" s="339" t="s">
        <v>98</v>
      </c>
      <c r="FR115" s="9" t="str">
        <f t="shared" si="254"/>
        <v>⚠</v>
      </c>
      <c r="FS115" s="238" t="str" cm="1">
        <f t="array" ref="FS115">IF(OR($I115="",$N115="")," ",_xlfn.IFS($DW115=""," ",$DV115=""," ",FV115=""," ",FV115=" "," ",AND($DW115&lt;&gt;"",$DW115&lt;&gt;" ",$DV115&lt;&gt;"",$DV115&lt;&gt;" ",FV115&lt;&gt;"",FV115&lt;&gt;" "),IF($DW115=$DV115,FV115,FV115/VLOOKUP(_xlfn.CONCAT($DW115,"/",$DV115),Currencies!$C$73:$D$955,2,FALSE))))</f>
        <v xml:space="preserve"> </v>
      </c>
      <c r="FT115" s="238"/>
      <c r="FU115" s="238"/>
      <c r="FV115" s="8" t="s">
        <v>98</v>
      </c>
      <c r="FW115" s="25" t="s">
        <v>2549</v>
      </c>
      <c r="FX115" s="9" t="str">
        <f t="shared" si="296"/>
        <v>⚠</v>
      </c>
      <c r="FY115" s="259"/>
      <c r="FZ115" s="259"/>
      <c r="GA115" s="12" t="s">
        <v>98</v>
      </c>
      <c r="GB115" s="26" t="s">
        <v>98</v>
      </c>
      <c r="GC115" s="28" t="s">
        <v>98</v>
      </c>
      <c r="GD115" s="339" t="s">
        <v>98</v>
      </c>
      <c r="GE115" s="339" t="s">
        <v>98</v>
      </c>
      <c r="GF115" s="9" t="str">
        <f t="shared" si="256"/>
        <v>⚠</v>
      </c>
      <c r="GG115" s="238" t="str" cm="1">
        <f t="array" ref="GG115">IF(OR($I115="",$N115="")," ",_xlfn.IFS($DW115=""," ",$DV115=""," ",GJ115=""," ",GJ115=" "," ",AND($DW115&lt;&gt;"",$DW115&lt;&gt;" ",$DV115&lt;&gt;"",$DV115&lt;&gt;" ",GJ115&lt;&gt;"",GJ115&lt;&gt;" "),IF($DW115=$DV115,GJ115,GJ115/VLOOKUP(_xlfn.CONCAT($DW115,"/",$DV115),Currencies!$C$73:$D$955,2,FALSE))))</f>
        <v xml:space="preserve"> </v>
      </c>
      <c r="GH115" s="238"/>
      <c r="GI115" s="238"/>
      <c r="GJ115" s="8" t="s">
        <v>98</v>
      </c>
      <c r="GK115" s="25" t="s">
        <v>2549</v>
      </c>
      <c r="GL115" s="11" t="str">
        <f t="shared" si="297"/>
        <v>⚠</v>
      </c>
      <c r="GM115" s="238" t="str" cm="1">
        <f t="array" ref="GM115">IF(OR($I115="",$N115="")," ",_xlfn.IFS($DW115=""," ",$DV115=""," ",GP115=""," ",GP115=" "," ",AND($DW115&lt;&gt;"",$DW115&lt;&gt;" ",$DV115&lt;&gt;"",$DV115&lt;&gt;" ",GP115&lt;&gt;"",GP115&lt;&gt;" "),IF($DW115=$DV115,GP115,GP115/VLOOKUP(_xlfn.CONCAT($DW115,"/",$DV115),Currencies!$C$73:$D$955,2,FALSE))))</f>
        <v xml:space="preserve"> </v>
      </c>
      <c r="GN115" s="238"/>
      <c r="GO115" s="238"/>
      <c r="GP115" s="8" t="s">
        <v>98</v>
      </c>
      <c r="GQ115" s="25" t="str">
        <f>IFERROR(IF(OR($I115="",$N115=""),"",'Units of measurement'!$A$2),"")</f>
        <v>/container</v>
      </c>
      <c r="GR115" s="253"/>
      <c r="GS115" s="253"/>
      <c r="GT115" s="31" t="s">
        <v>98</v>
      </c>
      <c r="GU115" s="261"/>
      <c r="GV115" s="261"/>
      <c r="GW115" s="32" t="s">
        <v>98</v>
      </c>
      <c r="GX115" s="11" t="str">
        <f t="shared" si="298"/>
        <v>⚠</v>
      </c>
      <c r="GY115" s="238" t="str" cm="1">
        <f t="array" ref="GY115">IF(OR($I115="",$N115="")," ",_xlfn.IFS($DW115=""," ",$DV115=""," ",HE115=""," ",HE115=" "," ",AND($DW115&lt;&gt;"",$DW115&lt;&gt;" ",$DV115&lt;&gt;"",$DV115&lt;&gt;" ",HE115&lt;&gt;"",HE115&lt;&gt;" "),IF($DW115=$DV115,HE115,HE115/VLOOKUP(_xlfn.CONCAT($DW115,"/",$DV115),Currencies!$C$73:$D$955,2,FALSE))))</f>
        <v xml:space="preserve"> </v>
      </c>
      <c r="GZ115" s="262"/>
      <c r="HA115" s="262"/>
      <c r="HB115" s="15"/>
      <c r="HC115" s="15"/>
      <c r="HD115" s="15"/>
      <c r="HE115" s="8" t="s">
        <v>98</v>
      </c>
      <c r="HF115" s="255"/>
      <c r="HG115" s="255"/>
      <c r="HH115" s="25" t="str">
        <f>IFERROR(IF(OR($I115="",$N115=""),"",'Units of measurement'!$A$2),"")</f>
        <v>/container</v>
      </c>
      <c r="HI115" s="253"/>
      <c r="HJ115" s="253"/>
      <c r="HK115" s="31" t="str">
        <f t="shared" si="299"/>
        <v xml:space="preserve"> </v>
      </c>
      <c r="HL115" s="261"/>
      <c r="HM115" s="261"/>
      <c r="HN115" s="32" t="str">
        <f t="shared" si="300"/>
        <v xml:space="preserve"> </v>
      </c>
      <c r="HO115" s="11" t="str">
        <f t="shared" si="301"/>
        <v>⚠</v>
      </c>
      <c r="HP115" s="238" t="str" cm="1">
        <f t="array" ref="HP115">IF(OR($I115="",$N115="")," ",_xlfn.IFS($DW115=""," ",$DV115=""," ",HV115=""," ",HV115=" "," ",AND($DW115&lt;&gt;"",$DW115&lt;&gt;" ",$DV115&lt;&gt;"",$DV115&lt;&gt;" ",HV115&lt;&gt;"",HV115&lt;&gt;" "),IF($DW115=$DV115,HV115,HV115/VLOOKUP(_xlfn.CONCAT($DW115,"/",$DV115),Currencies!$C$73:$D$955,2,FALSE))))</f>
        <v xml:space="preserve"> </v>
      </c>
      <c r="HQ115" s="262"/>
      <c r="HR115" s="262"/>
      <c r="HS115" s="15"/>
      <c r="HT115" s="15"/>
      <c r="HU115" s="15"/>
      <c r="HV115" s="8" t="s">
        <v>98</v>
      </c>
      <c r="HW115" s="255"/>
      <c r="HX115" s="255"/>
      <c r="HY115" s="25" t="str">
        <f>IFERROR(IF(OR($I115="",$N115=""),"",'Units of measurement'!$A$2),"")</f>
        <v>/container</v>
      </c>
      <c r="HZ115" s="253"/>
      <c r="IA115" s="253"/>
      <c r="IB115" s="31" t="str">
        <f t="shared" si="302"/>
        <v xml:space="preserve"> </v>
      </c>
      <c r="IC115" s="261"/>
      <c r="ID115" s="261"/>
      <c r="IE115" s="32" t="str">
        <f t="shared" si="303"/>
        <v xml:space="preserve"> </v>
      </c>
      <c r="IF115" s="9" t="str">
        <f t="shared" si="304"/>
        <v/>
      </c>
      <c r="IG115" s="252"/>
      <c r="IH115" s="252"/>
      <c r="II115" s="8" t="s">
        <v>98</v>
      </c>
      <c r="IJ115" s="256"/>
      <c r="IK115" s="256"/>
      <c r="IL115" s="164"/>
      <c r="IM115" s="257"/>
      <c r="IN115" s="257"/>
      <c r="IO115" s="17"/>
      <c r="IP115" s="9" t="str">
        <f t="shared" si="305"/>
        <v/>
      </c>
      <c r="IQ115" s="252"/>
      <c r="IR115" s="252"/>
      <c r="IS115" s="8" t="s">
        <v>98</v>
      </c>
      <c r="IT115" s="256"/>
      <c r="IU115" s="256"/>
      <c r="IV115" s="164"/>
      <c r="IW115" s="257"/>
      <c r="IX115" s="257"/>
      <c r="IY115" s="19"/>
      <c r="IZ115" s="201" t="s">
        <v>1156</v>
      </c>
      <c r="JA115" s="239" t="s">
        <v>99</v>
      </c>
      <c r="JB115" s="9" t="str">
        <f t="shared" si="306"/>
        <v>⚠</v>
      </c>
      <c r="JC115" s="238" t="str" cm="1">
        <f t="array" ref="JC115">IF(OR($I115="",$N115="")," ",_xlfn.IFS($JA115=""," ",$IZ115=""," ",JF115=""," ",JF115=" "," ",AND($JA115&lt;&gt;"",$JA115&lt;&gt;" ",$IZ115&lt;&gt;"",$IZ115&lt;&gt;" ",JF115&lt;&gt;"",JF115&lt;&gt;" "),IF($JA115=$IZ115,JF115,JF115/VLOOKUP(_xlfn.CONCAT($JA115,"/",$IZ115),Currencies!$C$73:$D$955,2,FALSE))))</f>
        <v xml:space="preserve"> </v>
      </c>
      <c r="JD115" s="238"/>
      <c r="JE115" s="238"/>
      <c r="JF115" s="8" t="s">
        <v>98</v>
      </c>
      <c r="JG115" s="25" t="str">
        <f>IFERROR(IF(OR($I115="",$N115=""),"",'Units of measurement'!$A$2),"")</f>
        <v>/container</v>
      </c>
      <c r="JH115" s="9" t="str">
        <f t="shared" si="309"/>
        <v>⚠</v>
      </c>
      <c r="JI115" s="238" t="str" cm="1">
        <f t="array" ref="JI115">IF(OR($I115="",$N115="")," ",_xlfn.IFS($JA115=""," ",$IZ115=""," ",JL115=""," ",JL115=" "," ",AND($JA115&lt;&gt;"",$JA115&lt;&gt;" ",$IZ115&lt;&gt;"",$IZ115&lt;&gt;" ",JL115&lt;&gt;"",JL115&lt;&gt;" "),IF($JA115=$IZ115,JL115,JL115/VLOOKUP(_xlfn.CONCAT($JA115,"/",$IZ115),Currencies!$C$73:$D$955,2,FALSE))))</f>
        <v xml:space="preserve"> </v>
      </c>
      <c r="JJ115" s="238"/>
      <c r="JK115" s="238"/>
      <c r="JL115" s="8" t="s">
        <v>98</v>
      </c>
      <c r="JM115" s="25" t="str">
        <f>IFERROR(IF(OR($I115="",$N115=""),"",'Units of measurement'!$A$2),"")</f>
        <v>/container</v>
      </c>
      <c r="JN115" s="9" t="str">
        <f t="shared" si="310"/>
        <v>⚠</v>
      </c>
      <c r="JO115" s="238" t="str" cm="1">
        <f t="array" ref="JO115">IF(OR($I115="",$N115="")," ",_xlfn.IFS($JA115=""," ",$IZ115=""," ",JR115=""," ",JR115=" "," ",AND($JA115&lt;&gt;"",$JA115&lt;&gt;" ",$IZ115&lt;&gt;"",$IZ115&lt;&gt;" ",JR115&lt;&gt;"",JR115&lt;&gt;" "),IF($JA115=$IZ115,JR115,JR115/VLOOKUP(_xlfn.CONCAT($JA115,"/",$IZ115),Currencies!$C$73:$D$955,2,FALSE))))</f>
        <v xml:space="preserve"> </v>
      </c>
      <c r="JP115" s="238"/>
      <c r="JQ115" s="238"/>
      <c r="JR115" s="8" t="s">
        <v>98</v>
      </c>
      <c r="JS115" s="25" t="str">
        <f>IFERROR(IF(OR($I115="",$N115=""),"",'Units of measurement'!$A$2),"")</f>
        <v>/container</v>
      </c>
      <c r="JT115" s="9" t="str">
        <f t="shared" si="311"/>
        <v>⚠</v>
      </c>
      <c r="JU115" s="238" t="str" cm="1">
        <f t="array" ref="JU115">IF(OR($I115="",$N115="")," ",_xlfn.IFS($JA115=""," ",$IZ115=""," ",JX115=""," ",JX115=" "," ",AND($JA115&lt;&gt;"",$JA115&lt;&gt;" ",$IZ115&lt;&gt;"",$IZ115&lt;&gt;" ",JX115&lt;&gt;"",JX115&lt;&gt;" "),IF($JA115=$IZ115,JX115,JX115/VLOOKUP(_xlfn.CONCAT($JA115,"/",$IZ115),Currencies!$C$73:$D$955,2,FALSE))))</f>
        <v xml:space="preserve"> </v>
      </c>
      <c r="JV115" s="238"/>
      <c r="JW115" s="238"/>
      <c r="JX115" s="8" t="s">
        <v>98</v>
      </c>
      <c r="JY115" s="25" t="str">
        <f>IFERROR(IF(OR($I115="",$N115=""),"",'Units of measurement'!$A$2),"")</f>
        <v>/container</v>
      </c>
      <c r="JZ115" s="9" t="str">
        <f t="shared" si="312"/>
        <v>⚠</v>
      </c>
      <c r="KA115" s="238" t="str" cm="1">
        <f t="array" ref="KA115">IF(OR($I115="",$N115="")," ",_xlfn.IFS($JA115=""," ",$IZ115=""," ",KD115=""," ",KD115=" "," ",AND($JA115&lt;&gt;"",$JA115&lt;&gt;" ",$IZ115&lt;&gt;"",$IZ115&lt;&gt;" ",KD115&lt;&gt;"",KD115&lt;&gt;" "),IF($JA115=$IZ115,KD115,KD115/VLOOKUP(_xlfn.CONCAT($JA115,"/",$IZ115),Currencies!$C$73:$D$955,2,FALSE))))</f>
        <v xml:space="preserve"> </v>
      </c>
      <c r="KB115" s="238"/>
      <c r="KC115" s="238"/>
      <c r="KD115" s="8" t="s">
        <v>98</v>
      </c>
      <c r="KE115" s="25" t="str">
        <f>IFERROR(IF(OR($I115="",$N115=""),"",'Units of measurement'!$A$2),"")</f>
        <v>/container</v>
      </c>
      <c r="KF115" s="11" t="str">
        <f t="shared" si="313"/>
        <v>⚠</v>
      </c>
      <c r="KG115" s="254"/>
      <c r="KH115" s="254"/>
      <c r="KI115" s="10" t="s">
        <v>98</v>
      </c>
      <c r="KJ115" s="9" t="str">
        <f t="shared" si="307"/>
        <v/>
      </c>
      <c r="KK115" s="252"/>
      <c r="KL115" s="252"/>
      <c r="KM115" s="8" t="s">
        <v>98</v>
      </c>
      <c r="KN115" s="256"/>
      <c r="KO115" s="256"/>
      <c r="KP115" s="164"/>
      <c r="KQ115" s="257"/>
      <c r="KR115" s="257"/>
      <c r="KS115" s="17"/>
      <c r="KT115" s="9" t="str">
        <f t="shared" si="308"/>
        <v/>
      </c>
      <c r="KU115" s="252"/>
      <c r="KV115" s="252"/>
      <c r="KW115" s="8" t="s">
        <v>98</v>
      </c>
      <c r="KX115" s="256"/>
      <c r="KY115" s="256"/>
      <c r="KZ115" s="164"/>
      <c r="LA115" s="257"/>
      <c r="LB115" s="257"/>
      <c r="LC115" s="19"/>
      <c r="LD115" s="201" t="s">
        <v>1156</v>
      </c>
      <c r="LE115" s="239" t="s">
        <v>99</v>
      </c>
      <c r="LF115" s="9" t="str">
        <f t="shared" si="314"/>
        <v>⚠</v>
      </c>
      <c r="LG115" s="238" t="str" cm="1">
        <f t="array" ref="LG115">IF(OR($I115="",$N115="")," ",_xlfn.IFS($AH115=""," ",$AG115=""," ",LL115=""," ",LL115=" "," ",AND($AH115&lt;&gt;"",$AH115&lt;&gt;" ",$AG115&lt;&gt;"",$AG115&lt;&gt;" ",LL115&lt;&gt;"",LL115&lt;&gt;" "),IF($AH115=$AG115,SUM(LL115,IF(OR(LK115="",LK115=" ",LJ115="Included"),0,LK115)),SUM(LL115,IF(OR(LK115="",LK115=" ",LJ115="Included"),0,LK115))/VLOOKUP(_xlfn.CONCAT($AH115,"/",$AG115),Currencies!$C$73:$D$955,2,FALSE))))</f>
        <v xml:space="preserve"> </v>
      </c>
      <c r="LH115" s="238"/>
      <c r="LI115" s="262"/>
      <c r="LJ115" s="331"/>
      <c r="LK115" s="333" t="s">
        <v>98</v>
      </c>
      <c r="LL115" s="332" t="s">
        <v>98</v>
      </c>
      <c r="LM115" s="25" t="str">
        <f>IFERROR(IF(OR($I115="",$N115=""),"",'Units of measurement'!$A$2),"")</f>
        <v>/container</v>
      </c>
      <c r="LN115" s="253"/>
      <c r="LO115" s="253"/>
      <c r="LP115" s="17"/>
      <c r="LQ115" s="170"/>
      <c r="LR115" s="170"/>
      <c r="LS115" s="170" t="s">
        <v>98</v>
      </c>
    </row>
    <row r="116" spans="1:331" ht="15" hidden="1" customHeight="1" x14ac:dyDescent="0.2">
      <c r="A116" s="46">
        <v>1570</v>
      </c>
      <c r="B116" s="250">
        <f>ROW()</f>
        <v>116</v>
      </c>
      <c r="C116" s="41" t="s">
        <v>2547</v>
      </c>
      <c r="D116" s="47" t="s">
        <v>2524</v>
      </c>
      <c r="E116" s="41" t="s">
        <v>2535</v>
      </c>
      <c r="F116" s="55" t="s">
        <v>2285</v>
      </c>
      <c r="G116" s="42" t="s">
        <v>2510</v>
      </c>
      <c r="H116" s="43" t="s">
        <v>2514</v>
      </c>
      <c r="I116" s="353" t="s">
        <v>1261</v>
      </c>
      <c r="J116" s="357"/>
      <c r="K116" s="47" t="s">
        <v>2306</v>
      </c>
      <c r="L116" s="48" t="s">
        <v>2334</v>
      </c>
      <c r="M116" s="49" t="s">
        <v>172</v>
      </c>
      <c r="N116" s="356" t="s">
        <v>1192</v>
      </c>
      <c r="O116" s="357" t="s">
        <v>2467</v>
      </c>
      <c r="P116" s="47" t="s">
        <v>2308</v>
      </c>
      <c r="Q116" s="48" t="s">
        <v>2427</v>
      </c>
      <c r="R116" s="51" t="s">
        <v>95</v>
      </c>
      <c r="S116" s="52">
        <v>3</v>
      </c>
      <c r="T116" s="53">
        <f>IFERROR(IF(OR(R116="",S116=""),"",('FCL (No min.)'!S116*VLOOKUP('FCL (No min.)'!R116,containertype_table[#All],2,FALSE))),"")</f>
        <v>3</v>
      </c>
      <c r="U116" s="56">
        <v>5000</v>
      </c>
      <c r="V116" s="55" t="s">
        <v>2497</v>
      </c>
      <c r="W116" s="248" t="s">
        <v>104</v>
      </c>
      <c r="X116" s="337" t="s">
        <v>104</v>
      </c>
      <c r="Y116" s="248"/>
      <c r="Z116" s="248"/>
      <c r="AA116" s="248"/>
      <c r="AB116" s="248"/>
      <c r="AC116" s="248"/>
      <c r="AD116" s="248"/>
      <c r="AE116" s="248"/>
      <c r="AF116" s="248"/>
      <c r="AG116" s="201" t="s">
        <v>109</v>
      </c>
      <c r="AH116" s="239" t="s">
        <v>99</v>
      </c>
      <c r="AI116" s="9" t="str">
        <f t="shared" si="276"/>
        <v>⚠</v>
      </c>
      <c r="AJ116" s="238" t="str" cm="1">
        <f t="array" ref="AJ116">IF(OR($I116="",$N116="")," ",_xlfn.IFS($AH116=""," ",$AG116=""," ",AO116=""," ",AO116=" "," ",AND($AH116&lt;&gt;"",$AH116&lt;&gt;" ",$AG116&lt;&gt;"",$AG116&lt;&gt;" ",AO116&lt;&gt;"",AO116&lt;&gt;" "),IF($AH116=$AG116,SUM(AO116,IF(OR(AN116="",AN116=" ",AM116="Included"),0,AN116)),VLOOKUP(_xlfn.CONCAT($AG116,"/",$AH116),Currencies!$C$73:$D$955,2,FALSE)*SUM(AO116,IF(OR(AN116="",AN116=" ",AM116="Included"),0,AN116)))))</f>
        <v xml:space="preserve"> </v>
      </c>
      <c r="AK116" s="238"/>
      <c r="AL116" s="262"/>
      <c r="AM116" s="331"/>
      <c r="AN116" s="333" t="s">
        <v>98</v>
      </c>
      <c r="AO116" s="332" t="s">
        <v>98</v>
      </c>
      <c r="AP116" s="25" t="str">
        <f>IFERROR(IF(OR($I116="",$N116=""),"",'Units of measurement'!$A$2),"")</f>
        <v>/container</v>
      </c>
      <c r="AQ116" s="253"/>
      <c r="AR116" s="253"/>
      <c r="AS116" s="17"/>
      <c r="AT116" s="170"/>
      <c r="AU116" s="170"/>
      <c r="AV116" s="170" t="s">
        <v>98</v>
      </c>
      <c r="AW116" s="201" t="s">
        <v>109</v>
      </c>
      <c r="AX116" s="239" t="s">
        <v>99</v>
      </c>
      <c r="AY116" s="9" t="str">
        <f t="shared" si="277"/>
        <v>⚠</v>
      </c>
      <c r="AZ116" s="238" t="str" cm="1">
        <f t="array" ref="AZ116">IF(OR($I116="",$N116="")," ",_xlfn.IFS($AX116=""," ",$AW116=""," ",BC116=""," ",BC116=" "," ",AND($AX116&lt;&gt;"",$AX116&lt;&gt;" ",$AW116&lt;&gt;"",$AW116&lt;&gt;" ",BC116&lt;&gt;"",BC116&lt;&gt;" "),IF($AX116=$AW116,BC116,BC116/VLOOKUP(_xlfn.CONCAT($AX116,"/",$AW116),Currencies!$C$73:$D$955,2,FALSE))))</f>
        <v xml:space="preserve"> </v>
      </c>
      <c r="BA116" s="238"/>
      <c r="BB116" s="238"/>
      <c r="BC116" s="8" t="s">
        <v>98</v>
      </c>
      <c r="BD116" s="25" t="str">
        <f>IFERROR(IF(OR($I116="",$N116=""),"",'Units of measurement'!$A$2),"")</f>
        <v>/container</v>
      </c>
      <c r="BE116" s="9" t="str">
        <f t="shared" si="278"/>
        <v>⚠</v>
      </c>
      <c r="BF116" s="238" t="str" cm="1">
        <f t="array" ref="BF116">IF(OR($I116="",$N116="")," ",_xlfn.IFS($AX116=""," ",$AW116=""," ",BI116=""," ",BI116=" "," ",AND($AX116&lt;&gt;"",$AX116&lt;&gt;" ",$AW116&lt;&gt;"",$AW116&lt;&gt;" ",BI116&lt;&gt;"",BI116&lt;&gt;" "),IF($AX116=$AW116,BI116,BI116/VLOOKUP(_xlfn.CONCAT($AX116,"/",$AW116),Currencies!$C$73:$D$955,2,FALSE))))</f>
        <v xml:space="preserve"> </v>
      </c>
      <c r="BG116" s="238"/>
      <c r="BH116" s="238"/>
      <c r="BI116" s="8" t="s">
        <v>98</v>
      </c>
      <c r="BJ116" s="25" t="str">
        <f>IFERROR(IF(OR($I116="",$N116=""),"",'Units of measurement'!$A$2),"")</f>
        <v>/container</v>
      </c>
      <c r="BK116" s="9" t="str">
        <f t="shared" si="279"/>
        <v>⚠</v>
      </c>
      <c r="BL116" s="238" t="str" cm="1">
        <f t="array" ref="BL116">IF(OR($I116="",$N116="")," ",_xlfn.IFS($AX116=""," ",$AW116=""," ",BO116=""," ",BO116=" "," ",AND($AX116&lt;&gt;"",$AX116&lt;&gt;" ",$AW116&lt;&gt;"",$AW116&lt;&gt;" ",BO116&lt;&gt;"",BO116&lt;&gt;" "),IF($AX116=$AW116,BO116,BO116/VLOOKUP(_xlfn.CONCAT($AX116,"/",$AW116),Currencies!$C$73:$D$955,2,FALSE))))</f>
        <v xml:space="preserve"> </v>
      </c>
      <c r="BM116" s="238"/>
      <c r="BN116" s="238"/>
      <c r="BO116" s="8" t="s">
        <v>98</v>
      </c>
      <c r="BP116" s="25" t="str">
        <f>IFERROR(IF(OR($I116="",$N116=""),"",'Units of measurement'!$A$2),"")</f>
        <v>/container</v>
      </c>
      <c r="BQ116" s="9" t="str">
        <f t="shared" si="280"/>
        <v>⚠</v>
      </c>
      <c r="BR116" s="238" t="str" cm="1">
        <f t="array" ref="BR116">IF(OR($I116="",$N116="")," ",_xlfn.IFS($AX116=""," ",$AW116=""," ",BU116=""," ",BU116=" "," ",AND($AX116&lt;&gt;"",$AX116&lt;&gt;" ",$AW116&lt;&gt;"",$AW116&lt;&gt;" ",BU116&lt;&gt;"",BU116&lt;&gt;" "),IF($AX116=$AW116,BU116,BU116/VLOOKUP(_xlfn.CONCAT($AX116,"/",$AW116),Currencies!$C$73:$D$955,2,FALSE))))</f>
        <v xml:space="preserve"> </v>
      </c>
      <c r="BS116" s="238"/>
      <c r="BT116" s="238"/>
      <c r="BU116" s="8" t="s">
        <v>98</v>
      </c>
      <c r="BV116" s="25" t="str">
        <f>IFERROR(IF(OR($I116="",$N116=""),"",'Units of measurement'!$A$2),"")</f>
        <v>/container</v>
      </c>
      <c r="BW116" s="9" t="str">
        <f t="shared" si="281"/>
        <v>⚠</v>
      </c>
      <c r="BX116" s="238" t="str" cm="1">
        <f t="array" ref="BX116">IF(OR($I116="",$N116="")," ",_xlfn.IFS($AX116=""," ",$AW116=""," ",CA116=""," ",CA116=" "," ",AND($AX116&lt;&gt;"",$AX116&lt;&gt;" ",$AW116&lt;&gt;"",$AW116&lt;&gt;" ",CA116&lt;&gt;"",CA116&lt;&gt;" "),IF($AX116=$AW116,CA116,CA116/VLOOKUP(_xlfn.CONCAT($AX116,"/",$AW116),Currencies!$C$73:$D$955,2,FALSE))))</f>
        <v xml:space="preserve"> </v>
      </c>
      <c r="BY116" s="238"/>
      <c r="BZ116" s="238"/>
      <c r="CA116" s="8" t="s">
        <v>98</v>
      </c>
      <c r="CB116" s="25" t="str">
        <f>IFERROR(IF(OR($I116="",$N116=""),"",'Units of measurement'!$A$2),"")</f>
        <v>/container</v>
      </c>
      <c r="CC116" s="9" t="str">
        <f t="shared" si="282"/>
        <v>⚠</v>
      </c>
      <c r="CD116" s="238" t="str" cm="1">
        <f t="array" ref="CD116">IF(OR($I116="",$N116="")," ",_xlfn.IFS($AX116=""," ",$AW116=""," ",CG116=""," ",CG116=" "," ",AND($AX116&lt;&gt;"",$AX116&lt;&gt;" ",$AW116&lt;&gt;"",$AW116&lt;&gt;" ",CG116&lt;&gt;"",CG116&lt;&gt;" "),IF($AX116=$AW116,CG116,CG116/VLOOKUP(_xlfn.CONCAT($AX116,"/",$AW116),Currencies!$C$73:$D$955,2,FALSE))))</f>
        <v xml:space="preserve"> </v>
      </c>
      <c r="CE116" s="238"/>
      <c r="CF116" s="238"/>
      <c r="CG116" s="8" t="s">
        <v>98</v>
      </c>
      <c r="CH116" s="25" t="str">
        <f>IFERROR(IF(OR($I116="",$N116=""),"",'Units of measurement'!$A$2),"")</f>
        <v>/container</v>
      </c>
      <c r="CI116" s="9" t="str">
        <f t="shared" si="283"/>
        <v>⚠</v>
      </c>
      <c r="CJ116" s="238" t="str" cm="1">
        <f t="array" ref="CJ116">IF(OR($I116="",$N116="")," ",_xlfn.IFS($AX116=""," ",$AW116=""," ",CM116=""," ",CM116=" "," ",AND($AX116&lt;&gt;"",$AX116&lt;&gt;" ",$AW116&lt;&gt;"",$AW116&lt;&gt;" ",CM116&lt;&gt;"",CM116&lt;&gt;" "),IF($AX116=$AW116,CM116,CM116/VLOOKUP(_xlfn.CONCAT($AX116,"/",$AW116),Currencies!$C$73:$D$955,2,FALSE))))</f>
        <v xml:space="preserve"> </v>
      </c>
      <c r="CK116" s="238"/>
      <c r="CL116" s="238"/>
      <c r="CM116" s="8" t="s">
        <v>98</v>
      </c>
      <c r="CN116" s="25" t="str">
        <f>IFERROR(IF(OR($I116="",$N116=""),"",'Units of measurement'!$A$2),"")</f>
        <v>/container</v>
      </c>
      <c r="CO116" s="253"/>
      <c r="CP116" s="253"/>
      <c r="CQ116" s="194"/>
      <c r="CR116" s="9" t="str">
        <f t="shared" si="284"/>
        <v>⚠</v>
      </c>
      <c r="CS116" s="238" t="str" cm="1">
        <f t="array" ref="CS116">IF(OR($I116="",$N116="")," ",_xlfn.IFS($AX116=""," ",$AW116=""," ",CV116=""," ",CV116=" "," ",AND($AX116&lt;&gt;"",$AX116&lt;&gt;" ",$AW116&lt;&gt;"",$AW116&lt;&gt;" ",CV116&lt;&gt;"",CV116&lt;&gt;" "),IF($AX116=$AW116,CV116,CV116/VLOOKUP(_xlfn.CONCAT($AX116,"/",$AW116),Currencies!$C$73:$D$955,2,FALSE))))</f>
        <v xml:space="preserve"> </v>
      </c>
      <c r="CT116" s="238"/>
      <c r="CU116" s="238"/>
      <c r="CV116" s="8" t="s">
        <v>98</v>
      </c>
      <c r="CW116" s="25" t="str">
        <f>IFERROR(IF(OR($I116="",$N116=""),"",'Units of measurement'!$A$2),"")</f>
        <v>/container</v>
      </c>
      <c r="CX116" s="11" t="str">
        <f t="shared" si="285"/>
        <v>⚠</v>
      </c>
      <c r="CY116" s="254"/>
      <c r="CZ116" s="254"/>
      <c r="DA116" s="10" t="s">
        <v>98</v>
      </c>
      <c r="DB116" s="9" t="str">
        <f t="shared" si="286"/>
        <v/>
      </c>
      <c r="DC116" s="252"/>
      <c r="DD116" s="252"/>
      <c r="DE116" s="8" t="s">
        <v>98</v>
      </c>
      <c r="DF116" s="256"/>
      <c r="DG116" s="256"/>
      <c r="DH116" s="164"/>
      <c r="DI116" s="257"/>
      <c r="DJ116" s="257"/>
      <c r="DK116" s="17"/>
      <c r="DL116" s="9" t="str">
        <f t="shared" si="287"/>
        <v/>
      </c>
      <c r="DM116" s="252"/>
      <c r="DN116" s="252"/>
      <c r="DO116" s="8" t="s">
        <v>98</v>
      </c>
      <c r="DP116" s="256"/>
      <c r="DQ116" s="256"/>
      <c r="DR116" s="164"/>
      <c r="DS116" s="257"/>
      <c r="DT116" s="257"/>
      <c r="DU116" s="17"/>
      <c r="DV116" s="201" t="str">
        <f t="shared" si="288"/>
        <v>USD</v>
      </c>
      <c r="DW116" s="239" t="s">
        <v>99</v>
      </c>
      <c r="DX116" s="11" t="str">
        <f t="shared" si="289"/>
        <v>⚠</v>
      </c>
      <c r="DY116" s="254"/>
      <c r="DZ116" s="254"/>
      <c r="EA116" s="15"/>
      <c r="EB116" s="11" t="str">
        <f t="shared" si="290"/>
        <v>⚠</v>
      </c>
      <c r="EC116" s="254"/>
      <c r="ED116" s="254"/>
      <c r="EE116" s="16"/>
      <c r="EF116" s="9" t="str">
        <f t="shared" si="291"/>
        <v>⚠</v>
      </c>
      <c r="EG116" s="252"/>
      <c r="EH116" s="252"/>
      <c r="EI116" s="33"/>
      <c r="EJ116" s="33"/>
      <c r="EK116" s="33"/>
      <c r="EL116" s="33"/>
      <c r="EM116" s="14"/>
      <c r="EN116" s="14"/>
      <c r="EO116" s="35"/>
      <c r="EP116" s="11" t="str">
        <f t="shared" si="292"/>
        <v>⚠</v>
      </c>
      <c r="EQ116" s="254"/>
      <c r="ER116" s="254"/>
      <c r="ES116" s="12" t="s">
        <v>98</v>
      </c>
      <c r="ET116" s="199" t="s">
        <v>98</v>
      </c>
      <c r="EU116" s="9" t="str">
        <f t="shared" si="293"/>
        <v>⚠</v>
      </c>
      <c r="EV116" s="259"/>
      <c r="EW116" s="259"/>
      <c r="EX116" s="166" t="s">
        <v>98</v>
      </c>
      <c r="EY116" s="9" t="str">
        <f t="shared" si="294"/>
        <v>⚠</v>
      </c>
      <c r="EZ116" s="254"/>
      <c r="FA116" s="254"/>
      <c r="FB116" s="23"/>
      <c r="FC116" s="260"/>
      <c r="FD116" s="260"/>
      <c r="FE116" s="29"/>
      <c r="FF116" s="29"/>
      <c r="FG116" s="29"/>
      <c r="FH116" s="29"/>
      <c r="FI116" s="200" t="s">
        <v>100</v>
      </c>
      <c r="FJ116" s="9" t="str">
        <f t="shared" si="295"/>
        <v>⚠</v>
      </c>
      <c r="FK116" s="259"/>
      <c r="FL116" s="259"/>
      <c r="FM116" s="12" t="s">
        <v>98</v>
      </c>
      <c r="FN116" s="26" t="s">
        <v>98</v>
      </c>
      <c r="FO116" s="28" t="s">
        <v>98</v>
      </c>
      <c r="FP116" s="339" t="s">
        <v>98</v>
      </c>
      <c r="FQ116" s="339" t="s">
        <v>98</v>
      </c>
      <c r="FR116" s="9" t="str">
        <f t="shared" si="254"/>
        <v>⚠</v>
      </c>
      <c r="FS116" s="238" t="str" cm="1">
        <f t="array" ref="FS116">IF(OR($I116="",$N116="")," ",_xlfn.IFS($DW116=""," ",$DV116=""," ",FV116=""," ",FV116=" "," ",AND($DW116&lt;&gt;"",$DW116&lt;&gt;" ",$DV116&lt;&gt;"",$DV116&lt;&gt;" ",FV116&lt;&gt;"",FV116&lt;&gt;" "),IF($DW116=$DV116,FV116,FV116/VLOOKUP(_xlfn.CONCAT($DW116,"/",$DV116),Currencies!$C$73:$D$955,2,FALSE))))</f>
        <v xml:space="preserve"> </v>
      </c>
      <c r="FT116" s="238"/>
      <c r="FU116" s="238"/>
      <c r="FV116" s="8" t="s">
        <v>98</v>
      </c>
      <c r="FW116" s="25" t="s">
        <v>2549</v>
      </c>
      <c r="FX116" s="9" t="str">
        <f t="shared" si="296"/>
        <v>⚠</v>
      </c>
      <c r="FY116" s="259"/>
      <c r="FZ116" s="259"/>
      <c r="GA116" s="12" t="s">
        <v>98</v>
      </c>
      <c r="GB116" s="26" t="s">
        <v>98</v>
      </c>
      <c r="GC116" s="28" t="s">
        <v>98</v>
      </c>
      <c r="GD116" s="339" t="s">
        <v>98</v>
      </c>
      <c r="GE116" s="339" t="s">
        <v>98</v>
      </c>
      <c r="GF116" s="9" t="str">
        <f t="shared" si="256"/>
        <v>⚠</v>
      </c>
      <c r="GG116" s="238" t="str" cm="1">
        <f t="array" ref="GG116">IF(OR($I116="",$N116="")," ",_xlfn.IFS($DW116=""," ",$DV116=""," ",GJ116=""," ",GJ116=" "," ",AND($DW116&lt;&gt;"",$DW116&lt;&gt;" ",$DV116&lt;&gt;"",$DV116&lt;&gt;" ",GJ116&lt;&gt;"",GJ116&lt;&gt;" "),IF($DW116=$DV116,GJ116,GJ116/VLOOKUP(_xlfn.CONCAT($DW116,"/",$DV116),Currencies!$C$73:$D$955,2,FALSE))))</f>
        <v xml:space="preserve"> </v>
      </c>
      <c r="GH116" s="238"/>
      <c r="GI116" s="238"/>
      <c r="GJ116" s="8" t="s">
        <v>98</v>
      </c>
      <c r="GK116" s="25" t="s">
        <v>2549</v>
      </c>
      <c r="GL116" s="11" t="str">
        <f t="shared" si="297"/>
        <v>⚠</v>
      </c>
      <c r="GM116" s="238" t="str" cm="1">
        <f t="array" ref="GM116">IF(OR($I116="",$N116="")," ",_xlfn.IFS($DW116=""," ",$DV116=""," ",GP116=""," ",GP116=" "," ",AND($DW116&lt;&gt;"",$DW116&lt;&gt;" ",$DV116&lt;&gt;"",$DV116&lt;&gt;" ",GP116&lt;&gt;"",GP116&lt;&gt;" "),IF($DW116=$DV116,GP116,GP116/VLOOKUP(_xlfn.CONCAT($DW116,"/",$DV116),Currencies!$C$73:$D$955,2,FALSE))))</f>
        <v xml:space="preserve"> </v>
      </c>
      <c r="GN116" s="238"/>
      <c r="GO116" s="238"/>
      <c r="GP116" s="8" t="s">
        <v>98</v>
      </c>
      <c r="GQ116" s="25" t="str">
        <f>IFERROR(IF(OR($I116="",$N116=""),"",'Units of measurement'!$A$2),"")</f>
        <v>/container</v>
      </c>
      <c r="GR116" s="253"/>
      <c r="GS116" s="253"/>
      <c r="GT116" s="31" t="s">
        <v>98</v>
      </c>
      <c r="GU116" s="261"/>
      <c r="GV116" s="261"/>
      <c r="GW116" s="32" t="s">
        <v>98</v>
      </c>
      <c r="GX116" s="11" t="str">
        <f t="shared" si="298"/>
        <v>⚠</v>
      </c>
      <c r="GY116" s="238" t="str" cm="1">
        <f t="array" ref="GY116">IF(OR($I116="",$N116="")," ",_xlfn.IFS($DW116=""," ",$DV116=""," ",HE116=""," ",HE116=" "," ",AND($DW116&lt;&gt;"",$DW116&lt;&gt;" ",$DV116&lt;&gt;"",$DV116&lt;&gt;" ",HE116&lt;&gt;"",HE116&lt;&gt;" "),IF($DW116=$DV116,HE116,HE116/VLOOKUP(_xlfn.CONCAT($DW116,"/",$DV116),Currencies!$C$73:$D$955,2,FALSE))))</f>
        <v xml:space="preserve"> </v>
      </c>
      <c r="GZ116" s="262"/>
      <c r="HA116" s="262"/>
      <c r="HB116" s="15"/>
      <c r="HC116" s="15"/>
      <c r="HD116" s="15"/>
      <c r="HE116" s="8" t="s">
        <v>98</v>
      </c>
      <c r="HF116" s="255"/>
      <c r="HG116" s="255"/>
      <c r="HH116" s="25" t="str">
        <f>IFERROR(IF(OR($I116="",$N116=""),"",'Units of measurement'!$A$2),"")</f>
        <v>/container</v>
      </c>
      <c r="HI116" s="253"/>
      <c r="HJ116" s="253"/>
      <c r="HK116" s="31" t="str">
        <f t="shared" si="299"/>
        <v xml:space="preserve"> </v>
      </c>
      <c r="HL116" s="261"/>
      <c r="HM116" s="261"/>
      <c r="HN116" s="32" t="str">
        <f t="shared" si="300"/>
        <v xml:space="preserve"> </v>
      </c>
      <c r="HO116" s="11" t="str">
        <f t="shared" si="301"/>
        <v>⚠</v>
      </c>
      <c r="HP116" s="238" t="str" cm="1">
        <f t="array" ref="HP116">IF(OR($I116="",$N116="")," ",_xlfn.IFS($DW116=""," ",$DV116=""," ",HV116=""," ",HV116=" "," ",AND($DW116&lt;&gt;"",$DW116&lt;&gt;" ",$DV116&lt;&gt;"",$DV116&lt;&gt;" ",HV116&lt;&gt;"",HV116&lt;&gt;" "),IF($DW116=$DV116,HV116,HV116/VLOOKUP(_xlfn.CONCAT($DW116,"/",$DV116),Currencies!$C$73:$D$955,2,FALSE))))</f>
        <v xml:space="preserve"> </v>
      </c>
      <c r="HQ116" s="262"/>
      <c r="HR116" s="262"/>
      <c r="HS116" s="15"/>
      <c r="HT116" s="15"/>
      <c r="HU116" s="15"/>
      <c r="HV116" s="8" t="s">
        <v>98</v>
      </c>
      <c r="HW116" s="255"/>
      <c r="HX116" s="255"/>
      <c r="HY116" s="25" t="str">
        <f>IFERROR(IF(OR($I116="",$N116=""),"",'Units of measurement'!$A$2),"")</f>
        <v>/container</v>
      </c>
      <c r="HZ116" s="253"/>
      <c r="IA116" s="253"/>
      <c r="IB116" s="31" t="str">
        <f t="shared" si="302"/>
        <v xml:space="preserve"> </v>
      </c>
      <c r="IC116" s="261"/>
      <c r="ID116" s="261"/>
      <c r="IE116" s="32" t="str">
        <f t="shared" si="303"/>
        <v xml:space="preserve"> </v>
      </c>
      <c r="IF116" s="9" t="str">
        <f t="shared" si="304"/>
        <v/>
      </c>
      <c r="IG116" s="252"/>
      <c r="IH116" s="252"/>
      <c r="II116" s="8" t="s">
        <v>98</v>
      </c>
      <c r="IJ116" s="256"/>
      <c r="IK116" s="256"/>
      <c r="IL116" s="164"/>
      <c r="IM116" s="257"/>
      <c r="IN116" s="257"/>
      <c r="IO116" s="17"/>
      <c r="IP116" s="9" t="str">
        <f t="shared" si="305"/>
        <v/>
      </c>
      <c r="IQ116" s="252"/>
      <c r="IR116" s="252"/>
      <c r="IS116" s="8" t="s">
        <v>98</v>
      </c>
      <c r="IT116" s="256"/>
      <c r="IU116" s="256"/>
      <c r="IV116" s="164"/>
      <c r="IW116" s="257"/>
      <c r="IX116" s="257"/>
      <c r="IY116" s="19"/>
      <c r="IZ116" s="201" t="s">
        <v>418</v>
      </c>
      <c r="JA116" s="239" t="s">
        <v>99</v>
      </c>
      <c r="JB116" s="9" t="str">
        <f t="shared" si="306"/>
        <v>⚠</v>
      </c>
      <c r="JC116" s="238" t="str" cm="1">
        <f t="array" ref="JC116">IF(OR($I116="",$N116="")," ",_xlfn.IFS($JA116=""," ",$IZ116=""," ",JF116=""," ",JF116=" "," ",AND($JA116&lt;&gt;"",$JA116&lt;&gt;" ",$IZ116&lt;&gt;"",$IZ116&lt;&gt;" ",JF116&lt;&gt;"",JF116&lt;&gt;" "),IF($JA116=$IZ116,JF116,JF116/VLOOKUP(_xlfn.CONCAT($JA116,"/",$IZ116),Currencies!$C$73:$D$955,2,FALSE))))</f>
        <v xml:space="preserve"> </v>
      </c>
      <c r="JD116" s="238"/>
      <c r="JE116" s="238"/>
      <c r="JF116" s="8" t="s">
        <v>98</v>
      </c>
      <c r="JG116" s="25" t="str">
        <f>IFERROR(IF(OR($I116="",$N116=""),"",'Units of measurement'!$A$2),"")</f>
        <v>/container</v>
      </c>
      <c r="JH116" s="9" t="str">
        <f t="shared" si="309"/>
        <v>⚠</v>
      </c>
      <c r="JI116" s="238" t="str" cm="1">
        <f t="array" ref="JI116">IF(OR($I116="",$N116="")," ",_xlfn.IFS($JA116=""," ",$IZ116=""," ",JL116=""," ",JL116=" "," ",AND($JA116&lt;&gt;"",$JA116&lt;&gt;" ",$IZ116&lt;&gt;"",$IZ116&lt;&gt;" ",JL116&lt;&gt;"",JL116&lt;&gt;" "),IF($JA116=$IZ116,JL116,JL116/VLOOKUP(_xlfn.CONCAT($JA116,"/",$IZ116),Currencies!$C$73:$D$955,2,FALSE))))</f>
        <v xml:space="preserve"> </v>
      </c>
      <c r="JJ116" s="238"/>
      <c r="JK116" s="238"/>
      <c r="JL116" s="8" t="s">
        <v>98</v>
      </c>
      <c r="JM116" s="25" t="str">
        <f>IFERROR(IF(OR($I116="",$N116=""),"",'Units of measurement'!$A$2),"")</f>
        <v>/container</v>
      </c>
      <c r="JN116" s="9" t="str">
        <f t="shared" si="310"/>
        <v>⚠</v>
      </c>
      <c r="JO116" s="238" t="str" cm="1">
        <f t="array" ref="JO116">IF(OR($I116="",$N116="")," ",_xlfn.IFS($JA116=""," ",$IZ116=""," ",JR116=""," ",JR116=" "," ",AND($JA116&lt;&gt;"",$JA116&lt;&gt;" ",$IZ116&lt;&gt;"",$IZ116&lt;&gt;" ",JR116&lt;&gt;"",JR116&lt;&gt;" "),IF($JA116=$IZ116,JR116,JR116/VLOOKUP(_xlfn.CONCAT($JA116,"/",$IZ116),Currencies!$C$73:$D$955,2,FALSE))))</f>
        <v xml:space="preserve"> </v>
      </c>
      <c r="JP116" s="238"/>
      <c r="JQ116" s="238"/>
      <c r="JR116" s="8" t="s">
        <v>98</v>
      </c>
      <c r="JS116" s="25" t="str">
        <f>IFERROR(IF(OR($I116="",$N116=""),"",'Units of measurement'!$A$2),"")</f>
        <v>/container</v>
      </c>
      <c r="JT116" s="9" t="str">
        <f t="shared" si="311"/>
        <v>⚠</v>
      </c>
      <c r="JU116" s="238" t="str" cm="1">
        <f t="array" ref="JU116">IF(OR($I116="",$N116="")," ",_xlfn.IFS($JA116=""," ",$IZ116=""," ",JX116=""," ",JX116=" "," ",AND($JA116&lt;&gt;"",$JA116&lt;&gt;" ",$IZ116&lt;&gt;"",$IZ116&lt;&gt;" ",JX116&lt;&gt;"",JX116&lt;&gt;" "),IF($JA116=$IZ116,JX116,JX116/VLOOKUP(_xlfn.CONCAT($JA116,"/",$IZ116),Currencies!$C$73:$D$955,2,FALSE))))</f>
        <v xml:space="preserve"> </v>
      </c>
      <c r="JV116" s="238"/>
      <c r="JW116" s="238"/>
      <c r="JX116" s="8" t="s">
        <v>98</v>
      </c>
      <c r="JY116" s="25" t="str">
        <f>IFERROR(IF(OR($I116="",$N116=""),"",'Units of measurement'!$A$2),"")</f>
        <v>/container</v>
      </c>
      <c r="JZ116" s="9" t="str">
        <f t="shared" si="312"/>
        <v>⚠</v>
      </c>
      <c r="KA116" s="238" t="str" cm="1">
        <f t="array" ref="KA116">IF(OR($I116="",$N116="")," ",_xlfn.IFS($JA116=""," ",$IZ116=""," ",KD116=""," ",KD116=" "," ",AND($JA116&lt;&gt;"",$JA116&lt;&gt;" ",$IZ116&lt;&gt;"",$IZ116&lt;&gt;" ",KD116&lt;&gt;"",KD116&lt;&gt;" "),IF($JA116=$IZ116,KD116,KD116/VLOOKUP(_xlfn.CONCAT($JA116,"/",$IZ116),Currencies!$C$73:$D$955,2,FALSE))))</f>
        <v xml:space="preserve"> </v>
      </c>
      <c r="KB116" s="238"/>
      <c r="KC116" s="238"/>
      <c r="KD116" s="8" t="s">
        <v>98</v>
      </c>
      <c r="KE116" s="25" t="str">
        <f>IFERROR(IF(OR($I116="",$N116=""),"",'Units of measurement'!$A$2),"")</f>
        <v>/container</v>
      </c>
      <c r="KF116" s="11" t="str">
        <f t="shared" si="313"/>
        <v>⚠</v>
      </c>
      <c r="KG116" s="254"/>
      <c r="KH116" s="254"/>
      <c r="KI116" s="10" t="s">
        <v>98</v>
      </c>
      <c r="KJ116" s="9" t="str">
        <f t="shared" si="307"/>
        <v/>
      </c>
      <c r="KK116" s="252"/>
      <c r="KL116" s="252"/>
      <c r="KM116" s="8" t="s">
        <v>98</v>
      </c>
      <c r="KN116" s="256"/>
      <c r="KO116" s="256"/>
      <c r="KP116" s="164"/>
      <c r="KQ116" s="257"/>
      <c r="KR116" s="257"/>
      <c r="KS116" s="17"/>
      <c r="KT116" s="9" t="str">
        <f t="shared" si="308"/>
        <v/>
      </c>
      <c r="KU116" s="252"/>
      <c r="KV116" s="252"/>
      <c r="KW116" s="8" t="s">
        <v>98</v>
      </c>
      <c r="KX116" s="256"/>
      <c r="KY116" s="256"/>
      <c r="KZ116" s="164"/>
      <c r="LA116" s="257"/>
      <c r="LB116" s="257"/>
      <c r="LC116" s="19"/>
      <c r="LD116" s="201" t="s">
        <v>418</v>
      </c>
      <c r="LE116" s="239" t="s">
        <v>99</v>
      </c>
      <c r="LF116" s="9" t="str">
        <f t="shared" si="314"/>
        <v>✓</v>
      </c>
      <c r="LG116" s="238" cm="1">
        <f t="array" ref="LG116">IF(OR($I116="",$N116="")," ",_xlfn.IFS($AH116=""," ",$AG116=""," ",LL116=""," ",LL116=" "," ",AND($AH116&lt;&gt;"",$AH116&lt;&gt;" ",$AG116&lt;&gt;"",$AG116&lt;&gt;" ",LL116&lt;&gt;"",LL116&lt;&gt;" "),IF($AH116=$AG116,SUM(LL116,IF(OR(LK116="",LK116=" ",LJ116="Included"),0,LK116)),SUM(LL116,IF(OR(LK116="",LK116=" ",LJ116="Included"),0,LK116))/VLOOKUP(_xlfn.CONCAT($AH116,"/",$AG116),Currencies!$C$73:$D$955,2,FALSE))))</f>
        <v>1601.9127316198446</v>
      </c>
      <c r="LH116" s="238"/>
      <c r="LI116" s="262"/>
      <c r="LJ116" s="331" t="s">
        <v>2552</v>
      </c>
      <c r="LK116" s="333" t="s">
        <v>98</v>
      </c>
      <c r="LL116" s="332">
        <v>1340</v>
      </c>
      <c r="LM116" s="25" t="str">
        <f>IFERROR(IF(OR($I116="",$N116=""),"",'Units of measurement'!$A$2),"")</f>
        <v>/container</v>
      </c>
      <c r="LN116" s="253"/>
      <c r="LO116" s="253"/>
      <c r="LP116" s="17" t="s">
        <v>1267</v>
      </c>
      <c r="LQ116" s="170"/>
      <c r="LR116" s="170"/>
      <c r="LS116" s="170">
        <v>3</v>
      </c>
    </row>
    <row r="117" spans="1:331" ht="15" hidden="1" customHeight="1" x14ac:dyDescent="0.2">
      <c r="A117" s="46">
        <v>1734</v>
      </c>
      <c r="B117" s="250">
        <f>ROW()</f>
        <v>117</v>
      </c>
      <c r="C117" s="41" t="s">
        <v>2547</v>
      </c>
      <c r="D117" s="47" t="s">
        <v>2524</v>
      </c>
      <c r="E117" s="41" t="s">
        <v>2535</v>
      </c>
      <c r="F117" s="55" t="s">
        <v>2287</v>
      </c>
      <c r="G117" s="42" t="s">
        <v>2510</v>
      </c>
      <c r="H117" s="43" t="s">
        <v>2514</v>
      </c>
      <c r="I117" s="353" t="s">
        <v>1261</v>
      </c>
      <c r="J117" s="357"/>
      <c r="K117" s="47" t="s">
        <v>2306</v>
      </c>
      <c r="L117" s="48" t="s">
        <v>2334</v>
      </c>
      <c r="M117" s="49" t="s">
        <v>172</v>
      </c>
      <c r="N117" s="356" t="s">
        <v>1192</v>
      </c>
      <c r="O117" s="357" t="s">
        <v>2467</v>
      </c>
      <c r="P117" s="47" t="s">
        <v>2308</v>
      </c>
      <c r="Q117" s="48" t="s">
        <v>2427</v>
      </c>
      <c r="R117" s="51" t="s">
        <v>2206</v>
      </c>
      <c r="S117" s="52">
        <v>6</v>
      </c>
      <c r="T117" s="53">
        <f>IFERROR(IF(OR(R117="",S117=""),"",('FCL (No min.)'!S117*VLOOKUP('FCL (No min.)'!R117,containertype_table[#All],2,FALSE))),"")</f>
        <v>12</v>
      </c>
      <c r="U117" s="56">
        <v>10000</v>
      </c>
      <c r="V117" s="55" t="s">
        <v>2497</v>
      </c>
      <c r="W117" s="248" t="s">
        <v>104</v>
      </c>
      <c r="X117" s="337" t="s">
        <v>104</v>
      </c>
      <c r="Y117" s="248"/>
      <c r="Z117" s="248"/>
      <c r="AA117" s="248"/>
      <c r="AB117" s="248"/>
      <c r="AC117" s="248"/>
      <c r="AD117" s="248"/>
      <c r="AE117" s="248"/>
      <c r="AF117" s="248"/>
      <c r="AG117" s="201" t="s">
        <v>109</v>
      </c>
      <c r="AH117" s="239" t="s">
        <v>99</v>
      </c>
      <c r="AI117" s="9" t="str">
        <f t="shared" si="276"/>
        <v>⚠</v>
      </c>
      <c r="AJ117" s="238" t="str" cm="1">
        <f t="array" ref="AJ117">IF(OR($I117="",$N117="")," ",_xlfn.IFS($AH117=""," ",$AG117=""," ",AO117=""," ",AO117=" "," ",AND($AH117&lt;&gt;"",$AH117&lt;&gt;" ",$AG117&lt;&gt;"",$AG117&lt;&gt;" ",AO117&lt;&gt;"",AO117&lt;&gt;" "),IF($AH117=$AG117,SUM(AO117,IF(OR(AN117="",AN117=" ",AM117="Included"),0,AN117)),VLOOKUP(_xlfn.CONCAT($AG117,"/",$AH117),Currencies!$C$73:$D$955,2,FALSE)*SUM(AO117,IF(OR(AN117="",AN117=" ",AM117="Included"),0,AN117)))))</f>
        <v xml:space="preserve"> </v>
      </c>
      <c r="AK117" s="238"/>
      <c r="AL117" s="262"/>
      <c r="AM117" s="331"/>
      <c r="AN117" s="333" t="s">
        <v>98</v>
      </c>
      <c r="AO117" s="332" t="s">
        <v>98</v>
      </c>
      <c r="AP117" s="25" t="str">
        <f>IFERROR(IF(OR($I117="",$N117=""),"",'Units of measurement'!$A$2),"")</f>
        <v>/container</v>
      </c>
      <c r="AQ117" s="253"/>
      <c r="AR117" s="253"/>
      <c r="AS117" s="17"/>
      <c r="AT117" s="170"/>
      <c r="AU117" s="170"/>
      <c r="AV117" s="170" t="s">
        <v>98</v>
      </c>
      <c r="AW117" s="201" t="s">
        <v>109</v>
      </c>
      <c r="AX117" s="239" t="s">
        <v>99</v>
      </c>
      <c r="AY117" s="9" t="str">
        <f t="shared" si="277"/>
        <v>⚠</v>
      </c>
      <c r="AZ117" s="238" t="str" cm="1">
        <f t="array" ref="AZ117">IF(OR($I117="",$N117="")," ",_xlfn.IFS($AX117=""," ",$AW117=""," ",BC117=""," ",BC117=" "," ",AND($AX117&lt;&gt;"",$AX117&lt;&gt;" ",$AW117&lt;&gt;"",$AW117&lt;&gt;" ",BC117&lt;&gt;"",BC117&lt;&gt;" "),IF($AX117=$AW117,BC117,BC117/VLOOKUP(_xlfn.CONCAT($AX117,"/",$AW117),Currencies!$C$73:$D$955,2,FALSE))))</f>
        <v xml:space="preserve"> </v>
      </c>
      <c r="BA117" s="238"/>
      <c r="BB117" s="238"/>
      <c r="BC117" s="8" t="s">
        <v>98</v>
      </c>
      <c r="BD117" s="25" t="str">
        <f>IFERROR(IF(OR($I117="",$N117=""),"",'Units of measurement'!$A$2),"")</f>
        <v>/container</v>
      </c>
      <c r="BE117" s="9" t="str">
        <f t="shared" si="278"/>
        <v>⚠</v>
      </c>
      <c r="BF117" s="238" t="str" cm="1">
        <f t="array" ref="BF117">IF(OR($I117="",$N117="")," ",_xlfn.IFS($AX117=""," ",$AW117=""," ",BI117=""," ",BI117=" "," ",AND($AX117&lt;&gt;"",$AX117&lt;&gt;" ",$AW117&lt;&gt;"",$AW117&lt;&gt;" ",BI117&lt;&gt;"",BI117&lt;&gt;" "),IF($AX117=$AW117,BI117,BI117/VLOOKUP(_xlfn.CONCAT($AX117,"/",$AW117),Currencies!$C$73:$D$955,2,FALSE))))</f>
        <v xml:space="preserve"> </v>
      </c>
      <c r="BG117" s="238"/>
      <c r="BH117" s="238"/>
      <c r="BI117" s="8" t="s">
        <v>98</v>
      </c>
      <c r="BJ117" s="25" t="str">
        <f>IFERROR(IF(OR($I117="",$N117=""),"",'Units of measurement'!$A$2),"")</f>
        <v>/container</v>
      </c>
      <c r="BK117" s="9" t="str">
        <f t="shared" si="279"/>
        <v>⚠</v>
      </c>
      <c r="BL117" s="238" t="str" cm="1">
        <f t="array" ref="BL117">IF(OR($I117="",$N117="")," ",_xlfn.IFS($AX117=""," ",$AW117=""," ",BO117=""," ",BO117=" "," ",AND($AX117&lt;&gt;"",$AX117&lt;&gt;" ",$AW117&lt;&gt;"",$AW117&lt;&gt;" ",BO117&lt;&gt;"",BO117&lt;&gt;" "),IF($AX117=$AW117,BO117,BO117/VLOOKUP(_xlfn.CONCAT($AX117,"/",$AW117),Currencies!$C$73:$D$955,2,FALSE))))</f>
        <v xml:space="preserve"> </v>
      </c>
      <c r="BM117" s="238"/>
      <c r="BN117" s="238"/>
      <c r="BO117" s="8" t="s">
        <v>98</v>
      </c>
      <c r="BP117" s="25" t="str">
        <f>IFERROR(IF(OR($I117="",$N117=""),"",'Units of measurement'!$A$2),"")</f>
        <v>/container</v>
      </c>
      <c r="BQ117" s="9" t="str">
        <f t="shared" si="280"/>
        <v>⚠</v>
      </c>
      <c r="BR117" s="238" t="str" cm="1">
        <f t="array" ref="BR117">IF(OR($I117="",$N117="")," ",_xlfn.IFS($AX117=""," ",$AW117=""," ",BU117=""," ",BU117=" "," ",AND($AX117&lt;&gt;"",$AX117&lt;&gt;" ",$AW117&lt;&gt;"",$AW117&lt;&gt;" ",BU117&lt;&gt;"",BU117&lt;&gt;" "),IF($AX117=$AW117,BU117,BU117/VLOOKUP(_xlfn.CONCAT($AX117,"/",$AW117),Currencies!$C$73:$D$955,2,FALSE))))</f>
        <v xml:space="preserve"> </v>
      </c>
      <c r="BS117" s="238"/>
      <c r="BT117" s="238"/>
      <c r="BU117" s="8" t="s">
        <v>98</v>
      </c>
      <c r="BV117" s="25" t="str">
        <f>IFERROR(IF(OR($I117="",$N117=""),"",'Units of measurement'!$A$2),"")</f>
        <v>/container</v>
      </c>
      <c r="BW117" s="9" t="str">
        <f t="shared" si="281"/>
        <v>⚠</v>
      </c>
      <c r="BX117" s="238" t="str" cm="1">
        <f t="array" ref="BX117">IF(OR($I117="",$N117="")," ",_xlfn.IFS($AX117=""," ",$AW117=""," ",CA117=""," ",CA117=" "," ",AND($AX117&lt;&gt;"",$AX117&lt;&gt;" ",$AW117&lt;&gt;"",$AW117&lt;&gt;" ",CA117&lt;&gt;"",CA117&lt;&gt;" "),IF($AX117=$AW117,CA117,CA117/VLOOKUP(_xlfn.CONCAT($AX117,"/",$AW117),Currencies!$C$73:$D$955,2,FALSE))))</f>
        <v xml:space="preserve"> </v>
      </c>
      <c r="BY117" s="238"/>
      <c r="BZ117" s="238"/>
      <c r="CA117" s="8" t="s">
        <v>98</v>
      </c>
      <c r="CB117" s="25" t="str">
        <f>IFERROR(IF(OR($I117="",$N117=""),"",'Units of measurement'!$A$2),"")</f>
        <v>/container</v>
      </c>
      <c r="CC117" s="9" t="str">
        <f t="shared" si="282"/>
        <v>⚠</v>
      </c>
      <c r="CD117" s="238" t="str" cm="1">
        <f t="array" ref="CD117">IF(OR($I117="",$N117="")," ",_xlfn.IFS($AX117=""," ",$AW117=""," ",CG117=""," ",CG117=" "," ",AND($AX117&lt;&gt;"",$AX117&lt;&gt;" ",$AW117&lt;&gt;"",$AW117&lt;&gt;" ",CG117&lt;&gt;"",CG117&lt;&gt;" "),IF($AX117=$AW117,CG117,CG117/VLOOKUP(_xlfn.CONCAT($AX117,"/",$AW117),Currencies!$C$73:$D$955,2,FALSE))))</f>
        <v xml:space="preserve"> </v>
      </c>
      <c r="CE117" s="238"/>
      <c r="CF117" s="238"/>
      <c r="CG117" s="8" t="s">
        <v>98</v>
      </c>
      <c r="CH117" s="25" t="str">
        <f>IFERROR(IF(OR($I117="",$N117=""),"",'Units of measurement'!$A$2),"")</f>
        <v>/container</v>
      </c>
      <c r="CI117" s="9" t="str">
        <f t="shared" si="283"/>
        <v>⚠</v>
      </c>
      <c r="CJ117" s="238" t="str" cm="1">
        <f t="array" ref="CJ117">IF(OR($I117="",$N117="")," ",_xlfn.IFS($AX117=""," ",$AW117=""," ",CM117=""," ",CM117=" "," ",AND($AX117&lt;&gt;"",$AX117&lt;&gt;" ",$AW117&lt;&gt;"",$AW117&lt;&gt;" ",CM117&lt;&gt;"",CM117&lt;&gt;" "),IF($AX117=$AW117,CM117,CM117/VLOOKUP(_xlfn.CONCAT($AX117,"/",$AW117),Currencies!$C$73:$D$955,2,FALSE))))</f>
        <v xml:space="preserve"> </v>
      </c>
      <c r="CK117" s="238"/>
      <c r="CL117" s="238"/>
      <c r="CM117" s="8" t="s">
        <v>98</v>
      </c>
      <c r="CN117" s="25" t="str">
        <f>IFERROR(IF(OR($I117="",$N117=""),"",'Units of measurement'!$A$2),"")</f>
        <v>/container</v>
      </c>
      <c r="CO117" s="253"/>
      <c r="CP117" s="253"/>
      <c r="CQ117" s="194"/>
      <c r="CR117" s="9" t="str">
        <f t="shared" si="284"/>
        <v>⚠</v>
      </c>
      <c r="CS117" s="238" t="str" cm="1">
        <f t="array" ref="CS117">IF(OR($I117="",$N117="")," ",_xlfn.IFS($AX117=""," ",$AW117=""," ",CV117=""," ",CV117=" "," ",AND($AX117&lt;&gt;"",$AX117&lt;&gt;" ",$AW117&lt;&gt;"",$AW117&lt;&gt;" ",CV117&lt;&gt;"",CV117&lt;&gt;" "),IF($AX117=$AW117,CV117,CV117/VLOOKUP(_xlfn.CONCAT($AX117,"/",$AW117),Currencies!$C$73:$D$955,2,FALSE))))</f>
        <v xml:space="preserve"> </v>
      </c>
      <c r="CT117" s="238"/>
      <c r="CU117" s="238"/>
      <c r="CV117" s="8" t="s">
        <v>98</v>
      </c>
      <c r="CW117" s="25" t="str">
        <f>IFERROR(IF(OR($I117="",$N117=""),"",'Units of measurement'!$A$2),"")</f>
        <v>/container</v>
      </c>
      <c r="CX117" s="11" t="str">
        <f t="shared" si="285"/>
        <v>⚠</v>
      </c>
      <c r="CY117" s="254"/>
      <c r="CZ117" s="254"/>
      <c r="DA117" s="10" t="s">
        <v>98</v>
      </c>
      <c r="DB117" s="9" t="str">
        <f t="shared" si="286"/>
        <v/>
      </c>
      <c r="DC117" s="252"/>
      <c r="DD117" s="252"/>
      <c r="DE117" s="8" t="s">
        <v>98</v>
      </c>
      <c r="DF117" s="256"/>
      <c r="DG117" s="256"/>
      <c r="DH117" s="164"/>
      <c r="DI117" s="257"/>
      <c r="DJ117" s="257"/>
      <c r="DK117" s="17"/>
      <c r="DL117" s="9" t="str">
        <f t="shared" si="287"/>
        <v/>
      </c>
      <c r="DM117" s="252"/>
      <c r="DN117" s="252"/>
      <c r="DO117" s="8" t="s">
        <v>98</v>
      </c>
      <c r="DP117" s="256"/>
      <c r="DQ117" s="256"/>
      <c r="DR117" s="164"/>
      <c r="DS117" s="257"/>
      <c r="DT117" s="257"/>
      <c r="DU117" s="17"/>
      <c r="DV117" s="201" t="str">
        <f t="shared" si="288"/>
        <v>USD</v>
      </c>
      <c r="DW117" s="239" t="s">
        <v>99</v>
      </c>
      <c r="DX117" s="11" t="str">
        <f t="shared" si="289"/>
        <v>⚠</v>
      </c>
      <c r="DY117" s="254"/>
      <c r="DZ117" s="254"/>
      <c r="EA117" s="15"/>
      <c r="EB117" s="11" t="str">
        <f t="shared" si="290"/>
        <v>⚠</v>
      </c>
      <c r="EC117" s="254"/>
      <c r="ED117" s="254"/>
      <c r="EE117" s="16"/>
      <c r="EF117" s="9" t="str">
        <f t="shared" si="291"/>
        <v>⚠</v>
      </c>
      <c r="EG117" s="252"/>
      <c r="EH117" s="252"/>
      <c r="EI117" s="33"/>
      <c r="EJ117" s="33"/>
      <c r="EK117" s="33"/>
      <c r="EL117" s="33"/>
      <c r="EM117" s="14"/>
      <c r="EN117" s="14"/>
      <c r="EO117" s="35"/>
      <c r="EP117" s="11" t="str">
        <f t="shared" si="292"/>
        <v>⚠</v>
      </c>
      <c r="EQ117" s="254"/>
      <c r="ER117" s="254"/>
      <c r="ES117" s="12" t="s">
        <v>98</v>
      </c>
      <c r="ET117" s="199" t="s">
        <v>98</v>
      </c>
      <c r="EU117" s="9" t="str">
        <f t="shared" si="293"/>
        <v>⚠</v>
      </c>
      <c r="EV117" s="259"/>
      <c r="EW117" s="259"/>
      <c r="EX117" s="166" t="s">
        <v>98</v>
      </c>
      <c r="EY117" s="9" t="str">
        <f t="shared" si="294"/>
        <v>⚠</v>
      </c>
      <c r="EZ117" s="254"/>
      <c r="FA117" s="254"/>
      <c r="FB117" s="23"/>
      <c r="FC117" s="260"/>
      <c r="FD117" s="260"/>
      <c r="FE117" s="29"/>
      <c r="FF117" s="29"/>
      <c r="FG117" s="29"/>
      <c r="FH117" s="29"/>
      <c r="FI117" s="200" t="s">
        <v>100</v>
      </c>
      <c r="FJ117" s="9" t="str">
        <f t="shared" si="295"/>
        <v>⚠</v>
      </c>
      <c r="FK117" s="259"/>
      <c r="FL117" s="259"/>
      <c r="FM117" s="12" t="s">
        <v>98</v>
      </c>
      <c r="FN117" s="26" t="s">
        <v>98</v>
      </c>
      <c r="FO117" s="28" t="s">
        <v>98</v>
      </c>
      <c r="FP117" s="339" t="s">
        <v>98</v>
      </c>
      <c r="FQ117" s="339" t="s">
        <v>98</v>
      </c>
      <c r="FR117" s="9" t="str">
        <f t="shared" si="254"/>
        <v>⚠</v>
      </c>
      <c r="FS117" s="238" t="str" cm="1">
        <f t="array" ref="FS117">IF(OR($I117="",$N117="")," ",_xlfn.IFS($DW117=""," ",$DV117=""," ",FV117=""," ",FV117=" "," ",AND($DW117&lt;&gt;"",$DW117&lt;&gt;" ",$DV117&lt;&gt;"",$DV117&lt;&gt;" ",FV117&lt;&gt;"",FV117&lt;&gt;" "),IF($DW117=$DV117,FV117,FV117/VLOOKUP(_xlfn.CONCAT($DW117,"/",$DV117),Currencies!$C$73:$D$955,2,FALSE))))</f>
        <v xml:space="preserve"> </v>
      </c>
      <c r="FT117" s="238"/>
      <c r="FU117" s="238"/>
      <c r="FV117" s="8" t="s">
        <v>98</v>
      </c>
      <c r="FW117" s="25" t="s">
        <v>2549</v>
      </c>
      <c r="FX117" s="9" t="str">
        <f t="shared" si="296"/>
        <v>⚠</v>
      </c>
      <c r="FY117" s="259"/>
      <c r="FZ117" s="259"/>
      <c r="GA117" s="12" t="s">
        <v>98</v>
      </c>
      <c r="GB117" s="26" t="s">
        <v>98</v>
      </c>
      <c r="GC117" s="28" t="s">
        <v>98</v>
      </c>
      <c r="GD117" s="339" t="s">
        <v>98</v>
      </c>
      <c r="GE117" s="339" t="s">
        <v>98</v>
      </c>
      <c r="GF117" s="9" t="str">
        <f t="shared" si="256"/>
        <v>⚠</v>
      </c>
      <c r="GG117" s="238" t="str" cm="1">
        <f t="array" ref="GG117">IF(OR($I117="",$N117="")," ",_xlfn.IFS($DW117=""," ",$DV117=""," ",GJ117=""," ",GJ117=" "," ",AND($DW117&lt;&gt;"",$DW117&lt;&gt;" ",$DV117&lt;&gt;"",$DV117&lt;&gt;" ",GJ117&lt;&gt;"",GJ117&lt;&gt;" "),IF($DW117=$DV117,GJ117,GJ117/VLOOKUP(_xlfn.CONCAT($DW117,"/",$DV117),Currencies!$C$73:$D$955,2,FALSE))))</f>
        <v xml:space="preserve"> </v>
      </c>
      <c r="GH117" s="238"/>
      <c r="GI117" s="238"/>
      <c r="GJ117" s="8" t="s">
        <v>98</v>
      </c>
      <c r="GK117" s="25" t="s">
        <v>2549</v>
      </c>
      <c r="GL117" s="11" t="str">
        <f t="shared" si="297"/>
        <v>⚠</v>
      </c>
      <c r="GM117" s="238" t="str" cm="1">
        <f t="array" ref="GM117">IF(OR($I117="",$N117="")," ",_xlfn.IFS($DW117=""," ",$DV117=""," ",GP117=""," ",GP117=" "," ",AND($DW117&lt;&gt;"",$DW117&lt;&gt;" ",$DV117&lt;&gt;"",$DV117&lt;&gt;" ",GP117&lt;&gt;"",GP117&lt;&gt;" "),IF($DW117=$DV117,GP117,GP117/VLOOKUP(_xlfn.CONCAT($DW117,"/",$DV117),Currencies!$C$73:$D$955,2,FALSE))))</f>
        <v xml:space="preserve"> </v>
      </c>
      <c r="GN117" s="238"/>
      <c r="GO117" s="238"/>
      <c r="GP117" s="8" t="s">
        <v>98</v>
      </c>
      <c r="GQ117" s="25" t="str">
        <f>IFERROR(IF(OR($I117="",$N117=""),"",'Units of measurement'!$A$2),"")</f>
        <v>/container</v>
      </c>
      <c r="GR117" s="253"/>
      <c r="GS117" s="253"/>
      <c r="GT117" s="31" t="s">
        <v>98</v>
      </c>
      <c r="GU117" s="261"/>
      <c r="GV117" s="261"/>
      <c r="GW117" s="32" t="s">
        <v>98</v>
      </c>
      <c r="GX117" s="11" t="str">
        <f t="shared" si="298"/>
        <v>⚠</v>
      </c>
      <c r="GY117" s="238" t="str" cm="1">
        <f t="array" ref="GY117">IF(OR($I117="",$N117="")," ",_xlfn.IFS($DW117=""," ",$DV117=""," ",HE117=""," ",HE117=" "," ",AND($DW117&lt;&gt;"",$DW117&lt;&gt;" ",$DV117&lt;&gt;"",$DV117&lt;&gt;" ",HE117&lt;&gt;"",HE117&lt;&gt;" "),IF($DW117=$DV117,HE117,HE117/VLOOKUP(_xlfn.CONCAT($DW117,"/",$DV117),Currencies!$C$73:$D$955,2,FALSE))))</f>
        <v xml:space="preserve"> </v>
      </c>
      <c r="GZ117" s="262"/>
      <c r="HA117" s="262"/>
      <c r="HB117" s="15"/>
      <c r="HC117" s="15"/>
      <c r="HD117" s="15"/>
      <c r="HE117" s="8" t="s">
        <v>98</v>
      </c>
      <c r="HF117" s="255"/>
      <c r="HG117" s="255"/>
      <c r="HH117" s="25" t="str">
        <f>IFERROR(IF(OR($I117="",$N117=""),"",'Units of measurement'!$A$2),"")</f>
        <v>/container</v>
      </c>
      <c r="HI117" s="253"/>
      <c r="HJ117" s="253"/>
      <c r="HK117" s="31" t="str">
        <f t="shared" si="299"/>
        <v xml:space="preserve"> </v>
      </c>
      <c r="HL117" s="261"/>
      <c r="HM117" s="261"/>
      <c r="HN117" s="32" t="str">
        <f t="shared" si="300"/>
        <v xml:space="preserve"> </v>
      </c>
      <c r="HO117" s="11" t="str">
        <f t="shared" si="301"/>
        <v>⚠</v>
      </c>
      <c r="HP117" s="238" t="str" cm="1">
        <f t="array" ref="HP117">IF(OR($I117="",$N117="")," ",_xlfn.IFS($DW117=""," ",$DV117=""," ",HV117=""," ",HV117=" "," ",AND($DW117&lt;&gt;"",$DW117&lt;&gt;" ",$DV117&lt;&gt;"",$DV117&lt;&gt;" ",HV117&lt;&gt;"",HV117&lt;&gt;" "),IF($DW117=$DV117,HV117,HV117/VLOOKUP(_xlfn.CONCAT($DW117,"/",$DV117),Currencies!$C$73:$D$955,2,FALSE))))</f>
        <v xml:space="preserve"> </v>
      </c>
      <c r="HQ117" s="262"/>
      <c r="HR117" s="262"/>
      <c r="HS117" s="15"/>
      <c r="HT117" s="15"/>
      <c r="HU117" s="15"/>
      <c r="HV117" s="8" t="s">
        <v>98</v>
      </c>
      <c r="HW117" s="255"/>
      <c r="HX117" s="255"/>
      <c r="HY117" s="25" t="str">
        <f>IFERROR(IF(OR($I117="",$N117=""),"",'Units of measurement'!$A$2),"")</f>
        <v>/container</v>
      </c>
      <c r="HZ117" s="253"/>
      <c r="IA117" s="253"/>
      <c r="IB117" s="31" t="str">
        <f t="shared" si="302"/>
        <v xml:space="preserve"> </v>
      </c>
      <c r="IC117" s="261"/>
      <c r="ID117" s="261"/>
      <c r="IE117" s="32" t="str">
        <f t="shared" si="303"/>
        <v xml:space="preserve"> </v>
      </c>
      <c r="IF117" s="9" t="str">
        <f t="shared" si="304"/>
        <v/>
      </c>
      <c r="IG117" s="252"/>
      <c r="IH117" s="252"/>
      <c r="II117" s="8" t="s">
        <v>98</v>
      </c>
      <c r="IJ117" s="256"/>
      <c r="IK117" s="256"/>
      <c r="IL117" s="164"/>
      <c r="IM117" s="257"/>
      <c r="IN117" s="257"/>
      <c r="IO117" s="17"/>
      <c r="IP117" s="9" t="str">
        <f t="shared" si="305"/>
        <v/>
      </c>
      <c r="IQ117" s="252"/>
      <c r="IR117" s="252"/>
      <c r="IS117" s="8" t="s">
        <v>98</v>
      </c>
      <c r="IT117" s="256"/>
      <c r="IU117" s="256"/>
      <c r="IV117" s="164"/>
      <c r="IW117" s="257"/>
      <c r="IX117" s="257"/>
      <c r="IY117" s="19"/>
      <c r="IZ117" s="201" t="s">
        <v>418</v>
      </c>
      <c r="JA117" s="239" t="s">
        <v>99</v>
      </c>
      <c r="JB117" s="9" t="str">
        <f t="shared" si="306"/>
        <v>⚠</v>
      </c>
      <c r="JC117" s="238" t="str" cm="1">
        <f t="array" ref="JC117">IF(OR($I117="",$N117="")," ",_xlfn.IFS($JA117=""," ",$IZ117=""," ",JF117=""," ",JF117=" "," ",AND($JA117&lt;&gt;"",$JA117&lt;&gt;" ",$IZ117&lt;&gt;"",$IZ117&lt;&gt;" ",JF117&lt;&gt;"",JF117&lt;&gt;" "),IF($JA117=$IZ117,JF117,JF117/VLOOKUP(_xlfn.CONCAT($JA117,"/",$IZ117),Currencies!$C$73:$D$955,2,FALSE))))</f>
        <v xml:space="preserve"> </v>
      </c>
      <c r="JD117" s="238"/>
      <c r="JE117" s="238"/>
      <c r="JF117" s="8" t="s">
        <v>98</v>
      </c>
      <c r="JG117" s="25" t="str">
        <f>IFERROR(IF(OR($I117="",$N117=""),"",'Units of measurement'!$A$2),"")</f>
        <v>/container</v>
      </c>
      <c r="JH117" s="9" t="str">
        <f t="shared" si="309"/>
        <v>⚠</v>
      </c>
      <c r="JI117" s="238" t="str" cm="1">
        <f t="array" ref="JI117">IF(OR($I117="",$N117="")," ",_xlfn.IFS($JA117=""," ",$IZ117=""," ",JL117=""," ",JL117=" "," ",AND($JA117&lt;&gt;"",$JA117&lt;&gt;" ",$IZ117&lt;&gt;"",$IZ117&lt;&gt;" ",JL117&lt;&gt;"",JL117&lt;&gt;" "),IF($JA117=$IZ117,JL117,JL117/VLOOKUP(_xlfn.CONCAT($JA117,"/",$IZ117),Currencies!$C$73:$D$955,2,FALSE))))</f>
        <v xml:space="preserve"> </v>
      </c>
      <c r="JJ117" s="238"/>
      <c r="JK117" s="238"/>
      <c r="JL117" s="8" t="s">
        <v>98</v>
      </c>
      <c r="JM117" s="25" t="str">
        <f>IFERROR(IF(OR($I117="",$N117=""),"",'Units of measurement'!$A$2),"")</f>
        <v>/container</v>
      </c>
      <c r="JN117" s="9" t="str">
        <f t="shared" si="310"/>
        <v>⚠</v>
      </c>
      <c r="JO117" s="238" t="str" cm="1">
        <f t="array" ref="JO117">IF(OR($I117="",$N117="")," ",_xlfn.IFS($JA117=""," ",$IZ117=""," ",JR117=""," ",JR117=" "," ",AND($JA117&lt;&gt;"",$JA117&lt;&gt;" ",$IZ117&lt;&gt;"",$IZ117&lt;&gt;" ",JR117&lt;&gt;"",JR117&lt;&gt;" "),IF($JA117=$IZ117,JR117,JR117/VLOOKUP(_xlfn.CONCAT($JA117,"/",$IZ117),Currencies!$C$73:$D$955,2,FALSE))))</f>
        <v xml:space="preserve"> </v>
      </c>
      <c r="JP117" s="238"/>
      <c r="JQ117" s="238"/>
      <c r="JR117" s="8" t="s">
        <v>98</v>
      </c>
      <c r="JS117" s="25" t="str">
        <f>IFERROR(IF(OR($I117="",$N117=""),"",'Units of measurement'!$A$2),"")</f>
        <v>/container</v>
      </c>
      <c r="JT117" s="9" t="str">
        <f t="shared" si="311"/>
        <v>⚠</v>
      </c>
      <c r="JU117" s="238" t="str" cm="1">
        <f t="array" ref="JU117">IF(OR($I117="",$N117="")," ",_xlfn.IFS($JA117=""," ",$IZ117=""," ",JX117=""," ",JX117=" "," ",AND($JA117&lt;&gt;"",$JA117&lt;&gt;" ",$IZ117&lt;&gt;"",$IZ117&lt;&gt;" ",JX117&lt;&gt;"",JX117&lt;&gt;" "),IF($JA117=$IZ117,JX117,JX117/VLOOKUP(_xlfn.CONCAT($JA117,"/",$IZ117),Currencies!$C$73:$D$955,2,FALSE))))</f>
        <v xml:space="preserve"> </v>
      </c>
      <c r="JV117" s="238"/>
      <c r="JW117" s="238"/>
      <c r="JX117" s="8" t="s">
        <v>98</v>
      </c>
      <c r="JY117" s="25" t="str">
        <f>IFERROR(IF(OR($I117="",$N117=""),"",'Units of measurement'!$A$2),"")</f>
        <v>/container</v>
      </c>
      <c r="JZ117" s="9" t="str">
        <f t="shared" si="312"/>
        <v>⚠</v>
      </c>
      <c r="KA117" s="238" t="str" cm="1">
        <f t="array" ref="KA117">IF(OR($I117="",$N117="")," ",_xlfn.IFS($JA117=""," ",$IZ117=""," ",KD117=""," ",KD117=" "," ",AND($JA117&lt;&gt;"",$JA117&lt;&gt;" ",$IZ117&lt;&gt;"",$IZ117&lt;&gt;" ",KD117&lt;&gt;"",KD117&lt;&gt;" "),IF($JA117=$IZ117,KD117,KD117/VLOOKUP(_xlfn.CONCAT($JA117,"/",$IZ117),Currencies!$C$73:$D$955,2,FALSE))))</f>
        <v xml:space="preserve"> </v>
      </c>
      <c r="KB117" s="238"/>
      <c r="KC117" s="238"/>
      <c r="KD117" s="8" t="s">
        <v>98</v>
      </c>
      <c r="KE117" s="25" t="str">
        <f>IFERROR(IF(OR($I117="",$N117=""),"",'Units of measurement'!$A$2),"")</f>
        <v>/container</v>
      </c>
      <c r="KF117" s="11" t="str">
        <f t="shared" si="313"/>
        <v>⚠</v>
      </c>
      <c r="KG117" s="254"/>
      <c r="KH117" s="254"/>
      <c r="KI117" s="10" t="s">
        <v>98</v>
      </c>
      <c r="KJ117" s="9" t="str">
        <f t="shared" si="307"/>
        <v/>
      </c>
      <c r="KK117" s="252"/>
      <c r="KL117" s="252"/>
      <c r="KM117" s="8" t="s">
        <v>98</v>
      </c>
      <c r="KN117" s="256"/>
      <c r="KO117" s="256"/>
      <c r="KP117" s="164"/>
      <c r="KQ117" s="257"/>
      <c r="KR117" s="257"/>
      <c r="KS117" s="17"/>
      <c r="KT117" s="9" t="str">
        <f t="shared" si="308"/>
        <v/>
      </c>
      <c r="KU117" s="252"/>
      <c r="KV117" s="252"/>
      <c r="KW117" s="8" t="s">
        <v>98</v>
      </c>
      <c r="KX117" s="256"/>
      <c r="KY117" s="256"/>
      <c r="KZ117" s="164"/>
      <c r="LA117" s="257"/>
      <c r="LB117" s="257"/>
      <c r="LC117" s="19"/>
      <c r="LD117" s="201" t="s">
        <v>418</v>
      </c>
      <c r="LE117" s="239" t="s">
        <v>99</v>
      </c>
      <c r="LF117" s="9" t="str">
        <f t="shared" si="314"/>
        <v>✓</v>
      </c>
      <c r="LG117" s="238" cm="1">
        <f t="array" ref="LG117">IF(OR($I117="",$N117="")," ",_xlfn.IFS($AH117=""," ",$AG117=""," ",LL117=""," ",LL117=" "," ",AND($AH117&lt;&gt;"",$AH117&lt;&gt;" ",$AG117&lt;&gt;"",$AG117&lt;&gt;" ",LL117&lt;&gt;"",LL117&lt;&gt;" "),IF($AH117=$AG117,SUM(LL117,IF(OR(LK117="",LK117=" ",LJ117="Included"),0,LK117)),SUM(LL117,IF(OR(LK117="",LK117=" ",LJ117="Included"),0,LK117))/VLOOKUP(_xlfn.CONCAT($AH117,"/",$AG117),Currencies!$C$73:$D$955,2,FALSE))))</f>
        <v>1601.9127316198446</v>
      </c>
      <c r="LH117" s="238"/>
      <c r="LI117" s="262"/>
      <c r="LJ117" s="331" t="s">
        <v>2552</v>
      </c>
      <c r="LK117" s="333" t="s">
        <v>98</v>
      </c>
      <c r="LL117" s="332">
        <v>1340</v>
      </c>
      <c r="LM117" s="25" t="str">
        <f>IFERROR(IF(OR($I117="",$N117=""),"",'Units of measurement'!$A$2),"")</f>
        <v>/container</v>
      </c>
      <c r="LN117" s="253"/>
      <c r="LO117" s="253"/>
      <c r="LP117" s="17" t="s">
        <v>1267</v>
      </c>
      <c r="LQ117" s="170"/>
      <c r="LR117" s="170"/>
      <c r="LS117" s="170">
        <v>3</v>
      </c>
    </row>
    <row r="118" spans="1:331" ht="15" hidden="1" customHeight="1" x14ac:dyDescent="0.2">
      <c r="A118" s="46">
        <v>1735</v>
      </c>
      <c r="B118" s="250">
        <f>ROW()</f>
        <v>118</v>
      </c>
      <c r="C118" s="41" t="s">
        <v>2547</v>
      </c>
      <c r="D118" s="47" t="s">
        <v>2524</v>
      </c>
      <c r="E118" s="41" t="s">
        <v>2535</v>
      </c>
      <c r="F118" s="55" t="s">
        <v>2286</v>
      </c>
      <c r="G118" s="42" t="s">
        <v>2508</v>
      </c>
      <c r="H118" s="43" t="s">
        <v>2514</v>
      </c>
      <c r="I118" s="353" t="s">
        <v>1261</v>
      </c>
      <c r="J118" s="357"/>
      <c r="K118" s="47" t="s">
        <v>2306</v>
      </c>
      <c r="L118" s="48" t="s">
        <v>2334</v>
      </c>
      <c r="M118" s="49" t="s">
        <v>172</v>
      </c>
      <c r="N118" s="356" t="s">
        <v>1192</v>
      </c>
      <c r="O118" s="50" t="s">
        <v>2494</v>
      </c>
      <c r="P118" s="47" t="s">
        <v>2400</v>
      </c>
      <c r="Q118" s="48" t="s">
        <v>2447</v>
      </c>
      <c r="R118" s="51" t="s">
        <v>95</v>
      </c>
      <c r="S118" s="52">
        <v>3</v>
      </c>
      <c r="T118" s="53">
        <f>IFERROR(IF(OR(R118="",S118=""),"",('FCL (No min.)'!S118*VLOOKUP('FCL (No min.)'!R118,containertype_table[#All],2,FALSE))),"")</f>
        <v>3</v>
      </c>
      <c r="U118" s="56">
        <v>10000</v>
      </c>
      <c r="V118" s="55" t="s">
        <v>2497</v>
      </c>
      <c r="W118" s="248" t="s">
        <v>104</v>
      </c>
      <c r="X118" s="337" t="s">
        <v>104</v>
      </c>
      <c r="Y118" s="248"/>
      <c r="Z118" s="248"/>
      <c r="AA118" s="248"/>
      <c r="AB118" s="248"/>
      <c r="AC118" s="248"/>
      <c r="AD118" s="248"/>
      <c r="AE118" s="248"/>
      <c r="AF118" s="248"/>
      <c r="AG118" s="201" t="s">
        <v>109</v>
      </c>
      <c r="AH118" s="239" t="s">
        <v>99</v>
      </c>
      <c r="AI118" s="9" t="str">
        <f t="shared" si="276"/>
        <v>⚠</v>
      </c>
      <c r="AJ118" s="238" t="str" cm="1">
        <f t="array" ref="AJ118">IF(OR($I118="",$N118="")," ",_xlfn.IFS($AH118=""," ",$AG118=""," ",AO118=""," ",AO118=" "," ",AND($AH118&lt;&gt;"",$AH118&lt;&gt;" ",$AG118&lt;&gt;"",$AG118&lt;&gt;" ",AO118&lt;&gt;"",AO118&lt;&gt;" "),IF($AH118=$AG118,SUM(AO118,IF(OR(AN118="",AN118=" ",AM118="Included"),0,AN118)),VLOOKUP(_xlfn.CONCAT($AG118,"/",$AH118),Currencies!$C$73:$D$955,2,FALSE)*SUM(AO118,IF(OR(AN118="",AN118=" ",AM118="Included"),0,AN118)))))</f>
        <v xml:space="preserve"> </v>
      </c>
      <c r="AK118" s="238"/>
      <c r="AL118" s="262"/>
      <c r="AM118" s="331"/>
      <c r="AN118" s="333" t="s">
        <v>98</v>
      </c>
      <c r="AO118" s="332" t="s">
        <v>98</v>
      </c>
      <c r="AP118" s="25" t="str">
        <f>IFERROR(IF(OR($I118="",$N118=""),"",'Units of measurement'!$A$2),"")</f>
        <v>/container</v>
      </c>
      <c r="AQ118" s="253"/>
      <c r="AR118" s="253"/>
      <c r="AS118" s="17"/>
      <c r="AT118" s="170"/>
      <c r="AU118" s="170"/>
      <c r="AV118" s="170" t="s">
        <v>98</v>
      </c>
      <c r="AW118" s="201" t="s">
        <v>109</v>
      </c>
      <c r="AX118" s="239" t="s">
        <v>99</v>
      </c>
      <c r="AY118" s="9" t="str">
        <f t="shared" si="277"/>
        <v>⚠</v>
      </c>
      <c r="AZ118" s="238" t="str" cm="1">
        <f t="array" ref="AZ118">IF(OR($I118="",$N118="")," ",_xlfn.IFS($AX118=""," ",$AW118=""," ",BC118=""," ",BC118=" "," ",AND($AX118&lt;&gt;"",$AX118&lt;&gt;" ",$AW118&lt;&gt;"",$AW118&lt;&gt;" ",BC118&lt;&gt;"",BC118&lt;&gt;" "),IF($AX118=$AW118,BC118,BC118/VLOOKUP(_xlfn.CONCAT($AX118,"/",$AW118),Currencies!$C$73:$D$955,2,FALSE))))</f>
        <v xml:space="preserve"> </v>
      </c>
      <c r="BA118" s="238"/>
      <c r="BB118" s="238"/>
      <c r="BC118" s="8" t="s">
        <v>98</v>
      </c>
      <c r="BD118" s="25" t="str">
        <f>IFERROR(IF(OR($I118="",$N118=""),"",'Units of measurement'!$A$2),"")</f>
        <v>/container</v>
      </c>
      <c r="BE118" s="9" t="str">
        <f t="shared" si="278"/>
        <v>⚠</v>
      </c>
      <c r="BF118" s="238" t="str" cm="1">
        <f t="array" ref="BF118">IF(OR($I118="",$N118="")," ",_xlfn.IFS($AX118=""," ",$AW118=""," ",BI118=""," ",BI118=" "," ",AND($AX118&lt;&gt;"",$AX118&lt;&gt;" ",$AW118&lt;&gt;"",$AW118&lt;&gt;" ",BI118&lt;&gt;"",BI118&lt;&gt;" "),IF($AX118=$AW118,BI118,BI118/VLOOKUP(_xlfn.CONCAT($AX118,"/",$AW118),Currencies!$C$73:$D$955,2,FALSE))))</f>
        <v xml:space="preserve"> </v>
      </c>
      <c r="BG118" s="238"/>
      <c r="BH118" s="238"/>
      <c r="BI118" s="8" t="s">
        <v>98</v>
      </c>
      <c r="BJ118" s="25" t="str">
        <f>IFERROR(IF(OR($I118="",$N118=""),"",'Units of measurement'!$A$2),"")</f>
        <v>/container</v>
      </c>
      <c r="BK118" s="9" t="str">
        <f t="shared" si="279"/>
        <v>⚠</v>
      </c>
      <c r="BL118" s="238" t="str" cm="1">
        <f t="array" ref="BL118">IF(OR($I118="",$N118="")," ",_xlfn.IFS($AX118=""," ",$AW118=""," ",BO118=""," ",BO118=" "," ",AND($AX118&lt;&gt;"",$AX118&lt;&gt;" ",$AW118&lt;&gt;"",$AW118&lt;&gt;" ",BO118&lt;&gt;"",BO118&lt;&gt;" "),IF($AX118=$AW118,BO118,BO118/VLOOKUP(_xlfn.CONCAT($AX118,"/",$AW118),Currencies!$C$73:$D$955,2,FALSE))))</f>
        <v xml:space="preserve"> </v>
      </c>
      <c r="BM118" s="238"/>
      <c r="BN118" s="238"/>
      <c r="BO118" s="8" t="s">
        <v>98</v>
      </c>
      <c r="BP118" s="25" t="str">
        <f>IFERROR(IF(OR($I118="",$N118=""),"",'Units of measurement'!$A$2),"")</f>
        <v>/container</v>
      </c>
      <c r="BQ118" s="9" t="str">
        <f t="shared" si="280"/>
        <v>⚠</v>
      </c>
      <c r="BR118" s="238" t="str" cm="1">
        <f t="array" ref="BR118">IF(OR($I118="",$N118="")," ",_xlfn.IFS($AX118=""," ",$AW118=""," ",BU118=""," ",BU118=" "," ",AND($AX118&lt;&gt;"",$AX118&lt;&gt;" ",$AW118&lt;&gt;"",$AW118&lt;&gt;" ",BU118&lt;&gt;"",BU118&lt;&gt;" "),IF($AX118=$AW118,BU118,BU118/VLOOKUP(_xlfn.CONCAT($AX118,"/",$AW118),Currencies!$C$73:$D$955,2,FALSE))))</f>
        <v xml:space="preserve"> </v>
      </c>
      <c r="BS118" s="238"/>
      <c r="BT118" s="238"/>
      <c r="BU118" s="8" t="s">
        <v>98</v>
      </c>
      <c r="BV118" s="25" t="str">
        <f>IFERROR(IF(OR($I118="",$N118=""),"",'Units of measurement'!$A$2),"")</f>
        <v>/container</v>
      </c>
      <c r="BW118" s="9" t="str">
        <f t="shared" si="281"/>
        <v>⚠</v>
      </c>
      <c r="BX118" s="238" t="str" cm="1">
        <f t="array" ref="BX118">IF(OR($I118="",$N118="")," ",_xlfn.IFS($AX118=""," ",$AW118=""," ",CA118=""," ",CA118=" "," ",AND($AX118&lt;&gt;"",$AX118&lt;&gt;" ",$AW118&lt;&gt;"",$AW118&lt;&gt;" ",CA118&lt;&gt;"",CA118&lt;&gt;" "),IF($AX118=$AW118,CA118,CA118/VLOOKUP(_xlfn.CONCAT($AX118,"/",$AW118),Currencies!$C$73:$D$955,2,FALSE))))</f>
        <v xml:space="preserve"> </v>
      </c>
      <c r="BY118" s="238"/>
      <c r="BZ118" s="238"/>
      <c r="CA118" s="8" t="s">
        <v>98</v>
      </c>
      <c r="CB118" s="25" t="str">
        <f>IFERROR(IF(OR($I118="",$N118=""),"",'Units of measurement'!$A$2),"")</f>
        <v>/container</v>
      </c>
      <c r="CC118" s="9" t="str">
        <f t="shared" si="282"/>
        <v>⚠</v>
      </c>
      <c r="CD118" s="238" t="str" cm="1">
        <f t="array" ref="CD118">IF(OR($I118="",$N118="")," ",_xlfn.IFS($AX118=""," ",$AW118=""," ",CG118=""," ",CG118=" "," ",AND($AX118&lt;&gt;"",$AX118&lt;&gt;" ",$AW118&lt;&gt;"",$AW118&lt;&gt;" ",CG118&lt;&gt;"",CG118&lt;&gt;" "),IF($AX118=$AW118,CG118,CG118/VLOOKUP(_xlfn.CONCAT($AX118,"/",$AW118),Currencies!$C$73:$D$955,2,FALSE))))</f>
        <v xml:space="preserve"> </v>
      </c>
      <c r="CE118" s="238"/>
      <c r="CF118" s="238"/>
      <c r="CG118" s="8" t="s">
        <v>98</v>
      </c>
      <c r="CH118" s="25" t="str">
        <f>IFERROR(IF(OR($I118="",$N118=""),"",'Units of measurement'!$A$2),"")</f>
        <v>/container</v>
      </c>
      <c r="CI118" s="9" t="str">
        <f t="shared" si="283"/>
        <v>⚠</v>
      </c>
      <c r="CJ118" s="238" t="str" cm="1">
        <f t="array" ref="CJ118">IF(OR($I118="",$N118="")," ",_xlfn.IFS($AX118=""," ",$AW118=""," ",CM118=""," ",CM118=" "," ",AND($AX118&lt;&gt;"",$AX118&lt;&gt;" ",$AW118&lt;&gt;"",$AW118&lt;&gt;" ",CM118&lt;&gt;"",CM118&lt;&gt;" "),IF($AX118=$AW118,CM118,CM118/VLOOKUP(_xlfn.CONCAT($AX118,"/",$AW118),Currencies!$C$73:$D$955,2,FALSE))))</f>
        <v xml:space="preserve"> </v>
      </c>
      <c r="CK118" s="238"/>
      <c r="CL118" s="238"/>
      <c r="CM118" s="8" t="s">
        <v>98</v>
      </c>
      <c r="CN118" s="25" t="str">
        <f>IFERROR(IF(OR($I118="",$N118=""),"",'Units of measurement'!$A$2),"")</f>
        <v>/container</v>
      </c>
      <c r="CO118" s="253"/>
      <c r="CP118" s="253"/>
      <c r="CQ118" s="194"/>
      <c r="CR118" s="9" t="str">
        <f t="shared" si="284"/>
        <v>⚠</v>
      </c>
      <c r="CS118" s="238" t="str" cm="1">
        <f t="array" ref="CS118">IF(OR($I118="",$N118="")," ",_xlfn.IFS($AX118=""," ",$AW118=""," ",CV118=""," ",CV118=" "," ",AND($AX118&lt;&gt;"",$AX118&lt;&gt;" ",$AW118&lt;&gt;"",$AW118&lt;&gt;" ",CV118&lt;&gt;"",CV118&lt;&gt;" "),IF($AX118=$AW118,CV118,CV118/VLOOKUP(_xlfn.CONCAT($AX118,"/",$AW118),Currencies!$C$73:$D$955,2,FALSE))))</f>
        <v xml:space="preserve"> </v>
      </c>
      <c r="CT118" s="238"/>
      <c r="CU118" s="238"/>
      <c r="CV118" s="8" t="s">
        <v>98</v>
      </c>
      <c r="CW118" s="25" t="str">
        <f>IFERROR(IF(OR($I118="",$N118=""),"",'Units of measurement'!$A$2),"")</f>
        <v>/container</v>
      </c>
      <c r="CX118" s="11" t="str">
        <f t="shared" si="285"/>
        <v>⚠</v>
      </c>
      <c r="CY118" s="254"/>
      <c r="CZ118" s="254"/>
      <c r="DA118" s="10" t="s">
        <v>98</v>
      </c>
      <c r="DB118" s="9" t="str">
        <f t="shared" si="286"/>
        <v/>
      </c>
      <c r="DC118" s="252"/>
      <c r="DD118" s="252"/>
      <c r="DE118" s="8" t="s">
        <v>98</v>
      </c>
      <c r="DF118" s="256"/>
      <c r="DG118" s="256"/>
      <c r="DH118" s="164"/>
      <c r="DI118" s="257"/>
      <c r="DJ118" s="257"/>
      <c r="DK118" s="17"/>
      <c r="DL118" s="9" t="str">
        <f t="shared" si="287"/>
        <v/>
      </c>
      <c r="DM118" s="252"/>
      <c r="DN118" s="252"/>
      <c r="DO118" s="8" t="s">
        <v>98</v>
      </c>
      <c r="DP118" s="256"/>
      <c r="DQ118" s="256"/>
      <c r="DR118" s="164"/>
      <c r="DS118" s="257"/>
      <c r="DT118" s="257"/>
      <c r="DU118" s="17"/>
      <c r="DV118" s="201" t="str">
        <f t="shared" si="288"/>
        <v>USD</v>
      </c>
      <c r="DW118" s="239" t="s">
        <v>99</v>
      </c>
      <c r="DX118" s="11" t="str">
        <f t="shared" si="289"/>
        <v>⚠</v>
      </c>
      <c r="DY118" s="254"/>
      <c r="DZ118" s="254"/>
      <c r="EA118" s="15"/>
      <c r="EB118" s="11" t="str">
        <f t="shared" si="290"/>
        <v>⚠</v>
      </c>
      <c r="EC118" s="254"/>
      <c r="ED118" s="254"/>
      <c r="EE118" s="16"/>
      <c r="EF118" s="9" t="str">
        <f t="shared" si="291"/>
        <v>⚠</v>
      </c>
      <c r="EG118" s="252"/>
      <c r="EH118" s="252"/>
      <c r="EI118" s="33"/>
      <c r="EJ118" s="33"/>
      <c r="EK118" s="33"/>
      <c r="EL118" s="33"/>
      <c r="EM118" s="14"/>
      <c r="EN118" s="14"/>
      <c r="EO118" s="35"/>
      <c r="EP118" s="11" t="str">
        <f t="shared" si="292"/>
        <v>⚠</v>
      </c>
      <c r="EQ118" s="254"/>
      <c r="ER118" s="254"/>
      <c r="ES118" s="12" t="s">
        <v>98</v>
      </c>
      <c r="ET118" s="199" t="s">
        <v>98</v>
      </c>
      <c r="EU118" s="9" t="str">
        <f t="shared" si="293"/>
        <v>⚠</v>
      </c>
      <c r="EV118" s="259"/>
      <c r="EW118" s="259"/>
      <c r="EX118" s="166" t="s">
        <v>98</v>
      </c>
      <c r="EY118" s="9" t="str">
        <f t="shared" si="294"/>
        <v>⚠</v>
      </c>
      <c r="EZ118" s="254"/>
      <c r="FA118" s="254"/>
      <c r="FB118" s="23"/>
      <c r="FC118" s="260"/>
      <c r="FD118" s="260"/>
      <c r="FE118" s="29"/>
      <c r="FF118" s="29"/>
      <c r="FG118" s="29"/>
      <c r="FH118" s="29"/>
      <c r="FI118" s="200" t="s">
        <v>100</v>
      </c>
      <c r="FJ118" s="9" t="str">
        <f t="shared" si="295"/>
        <v>⚠</v>
      </c>
      <c r="FK118" s="259"/>
      <c r="FL118" s="259"/>
      <c r="FM118" s="12" t="s">
        <v>98</v>
      </c>
      <c r="FN118" s="26" t="s">
        <v>98</v>
      </c>
      <c r="FO118" s="28" t="s">
        <v>98</v>
      </c>
      <c r="FP118" s="339" t="s">
        <v>98</v>
      </c>
      <c r="FQ118" s="339" t="s">
        <v>98</v>
      </c>
      <c r="FR118" s="9" t="str">
        <f t="shared" si="254"/>
        <v>⚠</v>
      </c>
      <c r="FS118" s="238" t="str" cm="1">
        <f t="array" ref="FS118">IF(OR($I118="",$N118="")," ",_xlfn.IFS($DW118=""," ",$DV118=""," ",FV118=""," ",FV118=" "," ",AND($DW118&lt;&gt;"",$DW118&lt;&gt;" ",$DV118&lt;&gt;"",$DV118&lt;&gt;" ",FV118&lt;&gt;"",FV118&lt;&gt;" "),IF($DW118=$DV118,FV118,FV118/VLOOKUP(_xlfn.CONCAT($DW118,"/",$DV118),Currencies!$C$73:$D$955,2,FALSE))))</f>
        <v xml:space="preserve"> </v>
      </c>
      <c r="FT118" s="238"/>
      <c r="FU118" s="238"/>
      <c r="FV118" s="8" t="s">
        <v>98</v>
      </c>
      <c r="FW118" s="25" t="s">
        <v>2549</v>
      </c>
      <c r="FX118" s="9" t="str">
        <f t="shared" si="296"/>
        <v>⚠</v>
      </c>
      <c r="FY118" s="259"/>
      <c r="FZ118" s="259"/>
      <c r="GA118" s="12" t="s">
        <v>98</v>
      </c>
      <c r="GB118" s="26" t="s">
        <v>98</v>
      </c>
      <c r="GC118" s="28" t="s">
        <v>98</v>
      </c>
      <c r="GD118" s="339" t="s">
        <v>98</v>
      </c>
      <c r="GE118" s="339" t="s">
        <v>98</v>
      </c>
      <c r="GF118" s="9" t="str">
        <f t="shared" si="256"/>
        <v>⚠</v>
      </c>
      <c r="GG118" s="238" t="str" cm="1">
        <f t="array" ref="GG118">IF(OR($I118="",$N118="")," ",_xlfn.IFS($DW118=""," ",$DV118=""," ",GJ118=""," ",GJ118=" "," ",AND($DW118&lt;&gt;"",$DW118&lt;&gt;" ",$DV118&lt;&gt;"",$DV118&lt;&gt;" ",GJ118&lt;&gt;"",GJ118&lt;&gt;" "),IF($DW118=$DV118,GJ118,GJ118/VLOOKUP(_xlfn.CONCAT($DW118,"/",$DV118),Currencies!$C$73:$D$955,2,FALSE))))</f>
        <v xml:space="preserve"> </v>
      </c>
      <c r="GH118" s="238"/>
      <c r="GI118" s="238"/>
      <c r="GJ118" s="8" t="s">
        <v>98</v>
      </c>
      <c r="GK118" s="25" t="s">
        <v>2549</v>
      </c>
      <c r="GL118" s="11" t="str">
        <f t="shared" si="297"/>
        <v>⚠</v>
      </c>
      <c r="GM118" s="238" t="str" cm="1">
        <f t="array" ref="GM118">IF(OR($I118="",$N118="")," ",_xlfn.IFS($DW118=""," ",$DV118=""," ",GP118=""," ",GP118=" "," ",AND($DW118&lt;&gt;"",$DW118&lt;&gt;" ",$DV118&lt;&gt;"",$DV118&lt;&gt;" ",GP118&lt;&gt;"",GP118&lt;&gt;" "),IF($DW118=$DV118,GP118,GP118/VLOOKUP(_xlfn.CONCAT($DW118,"/",$DV118),Currencies!$C$73:$D$955,2,FALSE))))</f>
        <v xml:space="preserve"> </v>
      </c>
      <c r="GN118" s="238"/>
      <c r="GO118" s="238"/>
      <c r="GP118" s="8" t="s">
        <v>98</v>
      </c>
      <c r="GQ118" s="25" t="str">
        <f>IFERROR(IF(OR($I118="",$N118=""),"",'Units of measurement'!$A$2),"")</f>
        <v>/container</v>
      </c>
      <c r="GR118" s="253"/>
      <c r="GS118" s="253"/>
      <c r="GT118" s="31" t="s">
        <v>98</v>
      </c>
      <c r="GU118" s="261"/>
      <c r="GV118" s="261"/>
      <c r="GW118" s="32" t="s">
        <v>98</v>
      </c>
      <c r="GX118" s="11" t="str">
        <f t="shared" si="298"/>
        <v>⚠</v>
      </c>
      <c r="GY118" s="238" t="str" cm="1">
        <f t="array" ref="GY118">IF(OR($I118="",$N118="")," ",_xlfn.IFS($DW118=""," ",$DV118=""," ",HE118=""," ",HE118=" "," ",AND($DW118&lt;&gt;"",$DW118&lt;&gt;" ",$DV118&lt;&gt;"",$DV118&lt;&gt;" ",HE118&lt;&gt;"",HE118&lt;&gt;" "),IF($DW118=$DV118,HE118,HE118/VLOOKUP(_xlfn.CONCAT($DW118,"/",$DV118),Currencies!$C$73:$D$955,2,FALSE))))</f>
        <v xml:space="preserve"> </v>
      </c>
      <c r="GZ118" s="262"/>
      <c r="HA118" s="262"/>
      <c r="HB118" s="15"/>
      <c r="HC118" s="15"/>
      <c r="HD118" s="15"/>
      <c r="HE118" s="8" t="s">
        <v>98</v>
      </c>
      <c r="HF118" s="255"/>
      <c r="HG118" s="255"/>
      <c r="HH118" s="25" t="str">
        <f>IFERROR(IF(OR($I118="",$N118=""),"",'Units of measurement'!$A$2),"")</f>
        <v>/container</v>
      </c>
      <c r="HI118" s="253"/>
      <c r="HJ118" s="253"/>
      <c r="HK118" s="31" t="str">
        <f t="shared" si="299"/>
        <v xml:space="preserve"> </v>
      </c>
      <c r="HL118" s="261"/>
      <c r="HM118" s="261"/>
      <c r="HN118" s="32" t="str">
        <f t="shared" si="300"/>
        <v xml:space="preserve"> </v>
      </c>
      <c r="HO118" s="11" t="str">
        <f t="shared" si="301"/>
        <v>⚠</v>
      </c>
      <c r="HP118" s="238" t="str" cm="1">
        <f t="array" ref="HP118">IF(OR($I118="",$N118="")," ",_xlfn.IFS($DW118=""," ",$DV118=""," ",HV118=""," ",HV118=" "," ",AND($DW118&lt;&gt;"",$DW118&lt;&gt;" ",$DV118&lt;&gt;"",$DV118&lt;&gt;" ",HV118&lt;&gt;"",HV118&lt;&gt;" "),IF($DW118=$DV118,HV118,HV118/VLOOKUP(_xlfn.CONCAT($DW118,"/",$DV118),Currencies!$C$73:$D$955,2,FALSE))))</f>
        <v xml:space="preserve"> </v>
      </c>
      <c r="HQ118" s="262"/>
      <c r="HR118" s="262"/>
      <c r="HS118" s="15"/>
      <c r="HT118" s="15"/>
      <c r="HU118" s="15"/>
      <c r="HV118" s="8" t="s">
        <v>98</v>
      </c>
      <c r="HW118" s="255"/>
      <c r="HX118" s="255"/>
      <c r="HY118" s="25" t="str">
        <f>IFERROR(IF(OR($I118="",$N118=""),"",'Units of measurement'!$A$2),"")</f>
        <v>/container</v>
      </c>
      <c r="HZ118" s="253"/>
      <c r="IA118" s="253"/>
      <c r="IB118" s="31" t="str">
        <f t="shared" si="302"/>
        <v xml:space="preserve"> </v>
      </c>
      <c r="IC118" s="261"/>
      <c r="ID118" s="261"/>
      <c r="IE118" s="32" t="str">
        <f t="shared" si="303"/>
        <v xml:space="preserve"> </v>
      </c>
      <c r="IF118" s="9" t="str">
        <f t="shared" si="304"/>
        <v/>
      </c>
      <c r="IG118" s="252"/>
      <c r="IH118" s="252"/>
      <c r="II118" s="8" t="s">
        <v>98</v>
      </c>
      <c r="IJ118" s="256"/>
      <c r="IK118" s="256"/>
      <c r="IL118" s="164"/>
      <c r="IM118" s="257"/>
      <c r="IN118" s="257"/>
      <c r="IO118" s="17"/>
      <c r="IP118" s="9" t="str">
        <f t="shared" si="305"/>
        <v/>
      </c>
      <c r="IQ118" s="252"/>
      <c r="IR118" s="252"/>
      <c r="IS118" s="8" t="s">
        <v>98</v>
      </c>
      <c r="IT118" s="256"/>
      <c r="IU118" s="256"/>
      <c r="IV118" s="164"/>
      <c r="IW118" s="257"/>
      <c r="IX118" s="257"/>
      <c r="IY118" s="19"/>
      <c r="IZ118" s="201" t="s">
        <v>418</v>
      </c>
      <c r="JA118" s="239" t="s">
        <v>99</v>
      </c>
      <c r="JB118" s="9" t="str">
        <f t="shared" si="306"/>
        <v>⚠</v>
      </c>
      <c r="JC118" s="238" t="str" cm="1">
        <f t="array" ref="JC118">IF(OR($I118="",$N118="")," ",_xlfn.IFS($JA118=""," ",$IZ118=""," ",JF118=""," ",JF118=" "," ",AND($JA118&lt;&gt;"",$JA118&lt;&gt;" ",$IZ118&lt;&gt;"",$IZ118&lt;&gt;" ",JF118&lt;&gt;"",JF118&lt;&gt;" "),IF($JA118=$IZ118,JF118,JF118/VLOOKUP(_xlfn.CONCAT($JA118,"/",$IZ118),Currencies!$C$73:$D$955,2,FALSE))))</f>
        <v xml:space="preserve"> </v>
      </c>
      <c r="JD118" s="238"/>
      <c r="JE118" s="238"/>
      <c r="JF118" s="8" t="s">
        <v>98</v>
      </c>
      <c r="JG118" s="25" t="str">
        <f>IFERROR(IF(OR($I118="",$N118=""),"",'Units of measurement'!$A$2),"")</f>
        <v>/container</v>
      </c>
      <c r="JH118" s="9" t="s">
        <v>2517</v>
      </c>
      <c r="JI118" s="238" t="str" cm="1">
        <f t="array" ref="JI118">IF(OR($I118="",$N118="")," ",_xlfn.IFS($JA118=""," ",$IZ118=""," ",JL118=""," ",JL118=" "," ",AND($JA118&lt;&gt;"",$JA118&lt;&gt;" ",$IZ118&lt;&gt;"",$IZ118&lt;&gt;" ",JL118&lt;&gt;"",JL118&lt;&gt;" "),IF($JA118=$IZ118,JL118,JL118/VLOOKUP(_xlfn.CONCAT($JA118,"/",$IZ118),Currencies!$C$73:$D$955,2,FALSE))))</f>
        <v xml:space="preserve"> </v>
      </c>
      <c r="JJ118" s="238"/>
      <c r="JK118" s="238"/>
      <c r="JL118" s="372" t="s">
        <v>98</v>
      </c>
      <c r="JM118" s="25" t="str">
        <f>IFERROR(IF(OR($I118="",$N118=""),"",'Units of measurement'!$A$2),"")</f>
        <v>/container</v>
      </c>
      <c r="JN118" s="9" t="s">
        <v>2517</v>
      </c>
      <c r="JO118" s="238" t="str" cm="1">
        <f t="array" ref="JO118">IF(OR($I118="",$N118="")," ",_xlfn.IFS($JA118=""," ",$IZ118=""," ",JR118=""," ",JR118=" "," ",AND($JA118&lt;&gt;"",$JA118&lt;&gt;" ",$IZ118&lt;&gt;"",$IZ118&lt;&gt;" ",JR118&lt;&gt;"",JR118&lt;&gt;" "),IF($JA118=$IZ118,JR118,JR118/VLOOKUP(_xlfn.CONCAT($JA118,"/",$IZ118),Currencies!$C$73:$D$955,2,FALSE))))</f>
        <v xml:space="preserve"> </v>
      </c>
      <c r="JP118" s="238"/>
      <c r="JQ118" s="238"/>
      <c r="JR118" s="372" t="s">
        <v>98</v>
      </c>
      <c r="JS118" s="25" t="str">
        <f>IFERROR(IF(OR($I118="",$N118=""),"",'Units of measurement'!$A$2),"")</f>
        <v>/container</v>
      </c>
      <c r="JT118" s="9" t="s">
        <v>2517</v>
      </c>
      <c r="JU118" s="238" t="str" cm="1">
        <f t="array" ref="JU118">IF(OR($I118="",$N118="")," ",_xlfn.IFS($JA118=""," ",$IZ118=""," ",JX118=""," ",JX118=" "," ",AND($JA118&lt;&gt;"",$JA118&lt;&gt;" ",$IZ118&lt;&gt;"",$IZ118&lt;&gt;" ",JX118&lt;&gt;"",JX118&lt;&gt;" "),IF($JA118=$IZ118,JX118,JX118/VLOOKUP(_xlfn.CONCAT($JA118,"/",$IZ118),Currencies!$C$73:$D$955,2,FALSE))))</f>
        <v xml:space="preserve"> </v>
      </c>
      <c r="JV118" s="238"/>
      <c r="JW118" s="238"/>
      <c r="JX118" s="372" t="s">
        <v>98</v>
      </c>
      <c r="JY118" s="25" t="str">
        <f>IFERROR(IF(OR($I118="",$N118=""),"",'Units of measurement'!$A$2),"")</f>
        <v>/container</v>
      </c>
      <c r="JZ118" s="9" t="s">
        <v>2517</v>
      </c>
      <c r="KA118" s="238" t="str" cm="1">
        <f t="array" ref="KA118">IF(OR($I118="",$N118="")," ",_xlfn.IFS($JA118=""," ",$IZ118=""," ",KD118=""," ",KD118=" "," ",AND($JA118&lt;&gt;"",$JA118&lt;&gt;" ",$IZ118&lt;&gt;"",$IZ118&lt;&gt;" ",KD118&lt;&gt;"",KD118&lt;&gt;" "),IF($JA118=$IZ118,KD118,KD118/VLOOKUP(_xlfn.CONCAT($JA118,"/",$IZ118),Currencies!$C$73:$D$955,2,FALSE))))</f>
        <v xml:space="preserve"> </v>
      </c>
      <c r="KB118" s="238"/>
      <c r="KC118" s="238"/>
      <c r="KD118" s="372" t="s">
        <v>98</v>
      </c>
      <c r="KE118" s="25" t="str">
        <f>IFERROR(IF(OR($I118="",$N118=""),"",'Units of measurement'!$A$2),"")</f>
        <v>/container</v>
      </c>
      <c r="KF118" s="11" t="s">
        <v>2517</v>
      </c>
      <c r="KG118" s="254"/>
      <c r="KH118" s="254"/>
      <c r="KI118" s="378" t="s">
        <v>98</v>
      </c>
      <c r="KJ118" s="9" t="str">
        <f t="shared" si="307"/>
        <v/>
      </c>
      <c r="KK118" s="252"/>
      <c r="KL118" s="252"/>
      <c r="KM118" s="8" t="s">
        <v>98</v>
      </c>
      <c r="KN118" s="256"/>
      <c r="KO118" s="256"/>
      <c r="KP118" s="164"/>
      <c r="KQ118" s="257"/>
      <c r="KR118" s="257"/>
      <c r="KS118" s="17"/>
      <c r="KT118" s="9" t="str">
        <f t="shared" si="308"/>
        <v/>
      </c>
      <c r="KU118" s="252"/>
      <c r="KV118" s="252"/>
      <c r="KW118" s="8" t="s">
        <v>98</v>
      </c>
      <c r="KX118" s="256"/>
      <c r="KY118" s="256"/>
      <c r="KZ118" s="164"/>
      <c r="LA118" s="257"/>
      <c r="LB118" s="257"/>
      <c r="LC118" s="19"/>
      <c r="LD118" s="201" t="s">
        <v>418</v>
      </c>
      <c r="LE118" s="239" t="s">
        <v>99</v>
      </c>
      <c r="LF118" s="9" t="s">
        <v>2517</v>
      </c>
      <c r="LG118" s="238" t="str" cm="1">
        <f t="array" ref="LG118">IF(OR($I118="",$N118="")," ",_xlfn.IFS($AH118=""," ",$AG118=""," ",LL118=""," ",LL118=" "," ",AND($AH118&lt;&gt;"",$AH118&lt;&gt;" ",$AG118&lt;&gt;"",$AG118&lt;&gt;" ",LL118&lt;&gt;"",LL118&lt;&gt;" "),IF($AH118=$AG118,SUM(LL118,IF(OR(LK118="",LK118=" ",LJ118="Included"),0,LK118)),SUM(LL118,IF(OR(LK118="",LK118=" ",LJ118="Included"),0,LK118))/VLOOKUP(_xlfn.CONCAT($AH118,"/",$AG118),Currencies!$C$73:$D$955,2,FALSE))))</f>
        <v xml:space="preserve"> </v>
      </c>
      <c r="LH118" s="238"/>
      <c r="LI118" s="262"/>
      <c r="LJ118" s="379"/>
      <c r="LK118" s="333" t="s">
        <v>98</v>
      </c>
      <c r="LL118" s="380" t="s">
        <v>98</v>
      </c>
      <c r="LM118" s="25" t="str">
        <f>IFERROR(IF(OR($I118="",$N118=""),"",'Units of measurement'!$A$2),"")</f>
        <v>/container</v>
      </c>
      <c r="LN118" s="253"/>
      <c r="LO118" s="253"/>
      <c r="LP118" s="376"/>
      <c r="LQ118" s="170"/>
      <c r="LR118" s="170"/>
      <c r="LS118" s="381" t="s">
        <v>98</v>
      </c>
    </row>
    <row r="119" spans="1:331" ht="15" hidden="1" customHeight="1" x14ac:dyDescent="0.2">
      <c r="A119" s="46">
        <v>678</v>
      </c>
      <c r="B119" s="250">
        <f>ROW()</f>
        <v>119</v>
      </c>
      <c r="C119" s="41" t="s">
        <v>2547</v>
      </c>
      <c r="D119" s="47" t="s">
        <v>2524</v>
      </c>
      <c r="E119" s="41" t="s">
        <v>2526</v>
      </c>
      <c r="F119" s="55" t="s">
        <v>2284</v>
      </c>
      <c r="G119" s="42" t="s">
        <v>2508</v>
      </c>
      <c r="H119" s="43" t="s">
        <v>2514</v>
      </c>
      <c r="I119" s="353" t="s">
        <v>1261</v>
      </c>
      <c r="J119" s="357"/>
      <c r="K119" s="47" t="s">
        <v>2306</v>
      </c>
      <c r="L119" s="48" t="s">
        <v>2334</v>
      </c>
      <c r="M119" s="49" t="s">
        <v>2516</v>
      </c>
      <c r="N119" s="356" t="s">
        <v>1039</v>
      </c>
      <c r="O119" s="50" t="s">
        <v>2455</v>
      </c>
      <c r="P119" s="47" t="s">
        <v>2401</v>
      </c>
      <c r="Q119" s="48" t="s">
        <v>2448</v>
      </c>
      <c r="R119" s="51" t="s">
        <v>2206</v>
      </c>
      <c r="S119" s="52">
        <v>3</v>
      </c>
      <c r="T119" s="53">
        <f>IFERROR(IF(OR(R119="",S119=""),"",('FCL (No min.)'!S119*VLOOKUP('FCL (No min.)'!R119,containertype_table[#All],2,FALSE))),"")</f>
        <v>6</v>
      </c>
      <c r="U119" s="56">
        <v>22000</v>
      </c>
      <c r="V119" s="55" t="s">
        <v>2497</v>
      </c>
      <c r="W119" s="248" t="s">
        <v>104</v>
      </c>
      <c r="X119" s="337" t="s">
        <v>104</v>
      </c>
      <c r="Y119" s="248"/>
      <c r="Z119" s="248"/>
      <c r="AA119" s="248"/>
      <c r="AB119" s="248"/>
      <c r="AC119" s="248"/>
      <c r="AD119" s="248"/>
      <c r="AE119" s="248"/>
      <c r="AF119" s="248"/>
      <c r="AG119" s="201" t="s">
        <v>109</v>
      </c>
      <c r="AH119" s="239" t="s">
        <v>99</v>
      </c>
      <c r="AI119" s="9" t="str">
        <f t="shared" si="276"/>
        <v>⚠</v>
      </c>
      <c r="AJ119" s="238" t="str" cm="1">
        <f t="array" ref="AJ119">IF(OR($I119="",$N119="")," ",_xlfn.IFS($AH119=""," ",$AG119=""," ",AO119=""," ",AO119=" "," ",AND($AH119&lt;&gt;"",$AH119&lt;&gt;" ",$AG119&lt;&gt;"",$AG119&lt;&gt;" ",AO119&lt;&gt;"",AO119&lt;&gt;" "),IF($AH119=$AG119,SUM(AO119,IF(OR(AN119="",AN119=" ",AM119="Included"),0,AN119)),VLOOKUP(_xlfn.CONCAT($AG119,"/",$AH119),Currencies!$C$73:$D$955,2,FALSE)*SUM(AO119,IF(OR(AN119="",AN119=" ",AM119="Included"),0,AN119)))))</f>
        <v xml:space="preserve"> </v>
      </c>
      <c r="AK119" s="238"/>
      <c r="AL119" s="262"/>
      <c r="AM119" s="331"/>
      <c r="AN119" s="333" t="s">
        <v>98</v>
      </c>
      <c r="AO119" s="332" t="s">
        <v>98</v>
      </c>
      <c r="AP119" s="25" t="str">
        <f>IFERROR(IF(OR($I119="",$N119=""),"",'Units of measurement'!$A$2),"")</f>
        <v>/container</v>
      </c>
      <c r="AQ119" s="253"/>
      <c r="AR119" s="253"/>
      <c r="AS119" s="17"/>
      <c r="AT119" s="170"/>
      <c r="AU119" s="170"/>
      <c r="AV119" s="170" t="s">
        <v>98</v>
      </c>
      <c r="AW119" s="201" t="s">
        <v>109</v>
      </c>
      <c r="AX119" s="239" t="s">
        <v>99</v>
      </c>
      <c r="AY119" s="9" t="str">
        <f t="shared" si="277"/>
        <v>⚠</v>
      </c>
      <c r="AZ119" s="238" t="str" cm="1">
        <f t="array" ref="AZ119">IF(OR($I119="",$N119="")," ",_xlfn.IFS($AX119=""," ",$AW119=""," ",BC119=""," ",BC119=" "," ",AND($AX119&lt;&gt;"",$AX119&lt;&gt;" ",$AW119&lt;&gt;"",$AW119&lt;&gt;" ",BC119&lt;&gt;"",BC119&lt;&gt;" "),IF($AX119=$AW119,BC119,BC119/VLOOKUP(_xlfn.CONCAT($AX119,"/",$AW119),Currencies!$C$73:$D$955,2,FALSE))))</f>
        <v xml:space="preserve"> </v>
      </c>
      <c r="BA119" s="238"/>
      <c r="BB119" s="238"/>
      <c r="BC119" s="8" t="s">
        <v>98</v>
      </c>
      <c r="BD119" s="25" t="str">
        <f>IFERROR(IF(OR($I119="",$N119=""),"",'Units of measurement'!$A$2),"")</f>
        <v>/container</v>
      </c>
      <c r="BE119" s="9" t="str">
        <f t="shared" si="278"/>
        <v>⚠</v>
      </c>
      <c r="BF119" s="238" t="str" cm="1">
        <f t="array" ref="BF119">IF(OR($I119="",$N119="")," ",_xlfn.IFS($AX119=""," ",$AW119=""," ",BI119=""," ",BI119=" "," ",AND($AX119&lt;&gt;"",$AX119&lt;&gt;" ",$AW119&lt;&gt;"",$AW119&lt;&gt;" ",BI119&lt;&gt;"",BI119&lt;&gt;" "),IF($AX119=$AW119,BI119,BI119/VLOOKUP(_xlfn.CONCAT($AX119,"/",$AW119),Currencies!$C$73:$D$955,2,FALSE))))</f>
        <v xml:space="preserve"> </v>
      </c>
      <c r="BG119" s="238"/>
      <c r="BH119" s="238"/>
      <c r="BI119" s="8" t="s">
        <v>98</v>
      </c>
      <c r="BJ119" s="25" t="str">
        <f>IFERROR(IF(OR($I119="",$N119=""),"",'Units of measurement'!$A$2),"")</f>
        <v>/container</v>
      </c>
      <c r="BK119" s="9" t="str">
        <f t="shared" si="279"/>
        <v>⚠</v>
      </c>
      <c r="BL119" s="238" t="str" cm="1">
        <f t="array" ref="BL119">IF(OR($I119="",$N119="")," ",_xlfn.IFS($AX119=""," ",$AW119=""," ",BO119=""," ",BO119=" "," ",AND($AX119&lt;&gt;"",$AX119&lt;&gt;" ",$AW119&lt;&gt;"",$AW119&lt;&gt;" ",BO119&lt;&gt;"",BO119&lt;&gt;" "),IF($AX119=$AW119,BO119,BO119/VLOOKUP(_xlfn.CONCAT($AX119,"/",$AW119),Currencies!$C$73:$D$955,2,FALSE))))</f>
        <v xml:space="preserve"> </v>
      </c>
      <c r="BM119" s="238"/>
      <c r="BN119" s="238"/>
      <c r="BO119" s="8" t="s">
        <v>98</v>
      </c>
      <c r="BP119" s="25" t="str">
        <f>IFERROR(IF(OR($I119="",$N119=""),"",'Units of measurement'!$A$2),"")</f>
        <v>/container</v>
      </c>
      <c r="BQ119" s="9" t="str">
        <f t="shared" si="280"/>
        <v>⚠</v>
      </c>
      <c r="BR119" s="238" t="str" cm="1">
        <f t="array" ref="BR119">IF(OR($I119="",$N119="")," ",_xlfn.IFS($AX119=""," ",$AW119=""," ",BU119=""," ",BU119=" "," ",AND($AX119&lt;&gt;"",$AX119&lt;&gt;" ",$AW119&lt;&gt;"",$AW119&lt;&gt;" ",BU119&lt;&gt;"",BU119&lt;&gt;" "),IF($AX119=$AW119,BU119,BU119/VLOOKUP(_xlfn.CONCAT($AX119,"/",$AW119),Currencies!$C$73:$D$955,2,FALSE))))</f>
        <v xml:space="preserve"> </v>
      </c>
      <c r="BS119" s="238"/>
      <c r="BT119" s="238"/>
      <c r="BU119" s="8" t="s">
        <v>98</v>
      </c>
      <c r="BV119" s="25" t="str">
        <f>IFERROR(IF(OR($I119="",$N119=""),"",'Units of measurement'!$A$2),"")</f>
        <v>/container</v>
      </c>
      <c r="BW119" s="9" t="str">
        <f t="shared" si="281"/>
        <v>⚠</v>
      </c>
      <c r="BX119" s="238" t="str" cm="1">
        <f t="array" ref="BX119">IF(OR($I119="",$N119="")," ",_xlfn.IFS($AX119=""," ",$AW119=""," ",CA119=""," ",CA119=" "," ",AND($AX119&lt;&gt;"",$AX119&lt;&gt;" ",$AW119&lt;&gt;"",$AW119&lt;&gt;" ",CA119&lt;&gt;"",CA119&lt;&gt;" "),IF($AX119=$AW119,CA119,CA119/VLOOKUP(_xlfn.CONCAT($AX119,"/",$AW119),Currencies!$C$73:$D$955,2,FALSE))))</f>
        <v xml:space="preserve"> </v>
      </c>
      <c r="BY119" s="238"/>
      <c r="BZ119" s="238"/>
      <c r="CA119" s="8" t="s">
        <v>98</v>
      </c>
      <c r="CB119" s="25" t="str">
        <f>IFERROR(IF(OR($I119="",$N119=""),"",'Units of measurement'!$A$2),"")</f>
        <v>/container</v>
      </c>
      <c r="CC119" s="9" t="str">
        <f t="shared" si="282"/>
        <v>⚠</v>
      </c>
      <c r="CD119" s="238" t="str" cm="1">
        <f t="array" ref="CD119">IF(OR($I119="",$N119="")," ",_xlfn.IFS($AX119=""," ",$AW119=""," ",CG119=""," ",CG119=" "," ",AND($AX119&lt;&gt;"",$AX119&lt;&gt;" ",$AW119&lt;&gt;"",$AW119&lt;&gt;" ",CG119&lt;&gt;"",CG119&lt;&gt;" "),IF($AX119=$AW119,CG119,CG119/VLOOKUP(_xlfn.CONCAT($AX119,"/",$AW119),Currencies!$C$73:$D$955,2,FALSE))))</f>
        <v xml:space="preserve"> </v>
      </c>
      <c r="CE119" s="238"/>
      <c r="CF119" s="238"/>
      <c r="CG119" s="8" t="s">
        <v>98</v>
      </c>
      <c r="CH119" s="25" t="str">
        <f>IFERROR(IF(OR($I119="",$N119=""),"",'Units of measurement'!$A$2),"")</f>
        <v>/container</v>
      </c>
      <c r="CI119" s="9" t="str">
        <f t="shared" si="283"/>
        <v>⚠</v>
      </c>
      <c r="CJ119" s="238" t="str" cm="1">
        <f t="array" ref="CJ119">IF(OR($I119="",$N119="")," ",_xlfn.IFS($AX119=""," ",$AW119=""," ",CM119=""," ",CM119=" "," ",AND($AX119&lt;&gt;"",$AX119&lt;&gt;" ",$AW119&lt;&gt;"",$AW119&lt;&gt;" ",CM119&lt;&gt;"",CM119&lt;&gt;" "),IF($AX119=$AW119,CM119,CM119/VLOOKUP(_xlfn.CONCAT($AX119,"/",$AW119),Currencies!$C$73:$D$955,2,FALSE))))</f>
        <v xml:space="preserve"> </v>
      </c>
      <c r="CK119" s="238"/>
      <c r="CL119" s="238"/>
      <c r="CM119" s="8" t="s">
        <v>98</v>
      </c>
      <c r="CN119" s="25" t="str">
        <f>IFERROR(IF(OR($I119="",$N119=""),"",'Units of measurement'!$A$2),"")</f>
        <v>/container</v>
      </c>
      <c r="CO119" s="253"/>
      <c r="CP119" s="253"/>
      <c r="CQ119" s="194"/>
      <c r="CR119" s="9" t="str">
        <f t="shared" si="284"/>
        <v>⚠</v>
      </c>
      <c r="CS119" s="238" t="str" cm="1">
        <f t="array" ref="CS119">IF(OR($I119="",$N119="")," ",_xlfn.IFS($AX119=""," ",$AW119=""," ",CV119=""," ",CV119=" "," ",AND($AX119&lt;&gt;"",$AX119&lt;&gt;" ",$AW119&lt;&gt;"",$AW119&lt;&gt;" ",CV119&lt;&gt;"",CV119&lt;&gt;" "),IF($AX119=$AW119,CV119,CV119/VLOOKUP(_xlfn.CONCAT($AX119,"/",$AW119),Currencies!$C$73:$D$955,2,FALSE))))</f>
        <v xml:space="preserve"> </v>
      </c>
      <c r="CT119" s="238"/>
      <c r="CU119" s="238"/>
      <c r="CV119" s="8" t="s">
        <v>98</v>
      </c>
      <c r="CW119" s="25" t="str">
        <f>IFERROR(IF(OR($I119="",$N119=""),"",'Units of measurement'!$A$2),"")</f>
        <v>/container</v>
      </c>
      <c r="CX119" s="11" t="str">
        <f t="shared" si="285"/>
        <v>⚠</v>
      </c>
      <c r="CY119" s="254"/>
      <c r="CZ119" s="254"/>
      <c r="DA119" s="10" t="s">
        <v>98</v>
      </c>
      <c r="DB119" s="9" t="str">
        <f t="shared" si="286"/>
        <v/>
      </c>
      <c r="DC119" s="252"/>
      <c r="DD119" s="252"/>
      <c r="DE119" s="8" t="s">
        <v>98</v>
      </c>
      <c r="DF119" s="256"/>
      <c r="DG119" s="256"/>
      <c r="DH119" s="164"/>
      <c r="DI119" s="257"/>
      <c r="DJ119" s="257"/>
      <c r="DK119" s="17"/>
      <c r="DL119" s="9" t="str">
        <f t="shared" si="287"/>
        <v/>
      </c>
      <c r="DM119" s="252"/>
      <c r="DN119" s="252"/>
      <c r="DO119" s="8" t="s">
        <v>98</v>
      </c>
      <c r="DP119" s="256"/>
      <c r="DQ119" s="256"/>
      <c r="DR119" s="164"/>
      <c r="DS119" s="257"/>
      <c r="DT119" s="257"/>
      <c r="DU119" s="17"/>
      <c r="DV119" s="201" t="str">
        <f t="shared" si="288"/>
        <v>USD</v>
      </c>
      <c r="DW119" s="239" t="s">
        <v>99</v>
      </c>
      <c r="DX119" s="11" t="str">
        <f t="shared" si="289"/>
        <v>⚠</v>
      </c>
      <c r="DY119" s="254"/>
      <c r="DZ119" s="254"/>
      <c r="EA119" s="15"/>
      <c r="EB119" s="11" t="str">
        <f t="shared" si="290"/>
        <v>⚠</v>
      </c>
      <c r="EC119" s="254"/>
      <c r="ED119" s="254"/>
      <c r="EE119" s="16"/>
      <c r="EF119" s="9" t="str">
        <f t="shared" si="291"/>
        <v>⚠</v>
      </c>
      <c r="EG119" s="252"/>
      <c r="EH119" s="252"/>
      <c r="EI119" s="33"/>
      <c r="EJ119" s="33"/>
      <c r="EK119" s="33"/>
      <c r="EL119" s="33"/>
      <c r="EM119" s="14"/>
      <c r="EN119" s="14"/>
      <c r="EO119" s="35"/>
      <c r="EP119" s="11" t="str">
        <f t="shared" si="292"/>
        <v>⚠</v>
      </c>
      <c r="EQ119" s="254"/>
      <c r="ER119" s="254"/>
      <c r="ES119" s="12" t="s">
        <v>98</v>
      </c>
      <c r="ET119" s="199">
        <v>23</v>
      </c>
      <c r="EU119" s="9" t="str">
        <f t="shared" si="293"/>
        <v>⚠</v>
      </c>
      <c r="EV119" s="259"/>
      <c r="EW119" s="259"/>
      <c r="EX119" s="166" t="s">
        <v>98</v>
      </c>
      <c r="EY119" s="9" t="str">
        <f t="shared" si="294"/>
        <v>⚠</v>
      </c>
      <c r="EZ119" s="254"/>
      <c r="FA119" s="254"/>
      <c r="FB119" s="23"/>
      <c r="FC119" s="260"/>
      <c r="FD119" s="260"/>
      <c r="FE119" s="29"/>
      <c r="FF119" s="29"/>
      <c r="FG119" s="29"/>
      <c r="FH119" s="29"/>
      <c r="FI119" s="200" t="s">
        <v>100</v>
      </c>
      <c r="FJ119" s="9" t="str">
        <f t="shared" si="295"/>
        <v>⚠</v>
      </c>
      <c r="FK119" s="259"/>
      <c r="FL119" s="259"/>
      <c r="FM119" s="12" t="s">
        <v>98</v>
      </c>
      <c r="FN119" s="26" t="s">
        <v>98</v>
      </c>
      <c r="FO119" s="28" t="s">
        <v>98</v>
      </c>
      <c r="FP119" s="339" t="s">
        <v>98</v>
      </c>
      <c r="FQ119" s="339" t="s">
        <v>98</v>
      </c>
      <c r="FR119" s="9" t="str">
        <f t="shared" si="254"/>
        <v>⚠</v>
      </c>
      <c r="FS119" s="238" t="str" cm="1">
        <f t="array" ref="FS119">IF(OR($I119="",$N119="")," ",_xlfn.IFS($DW119=""," ",$DV119=""," ",FV119=""," ",FV119=" "," ",AND($DW119&lt;&gt;"",$DW119&lt;&gt;" ",$DV119&lt;&gt;"",$DV119&lt;&gt;" ",FV119&lt;&gt;"",FV119&lt;&gt;" "),IF($DW119=$DV119,FV119,FV119/VLOOKUP(_xlfn.CONCAT($DW119,"/",$DV119),Currencies!$C$73:$D$955,2,FALSE))))</f>
        <v xml:space="preserve"> </v>
      </c>
      <c r="FT119" s="238"/>
      <c r="FU119" s="238"/>
      <c r="FV119" s="8" t="s">
        <v>98</v>
      </c>
      <c r="FW119" s="25" t="s">
        <v>2549</v>
      </c>
      <c r="FX119" s="9" t="str">
        <f t="shared" si="296"/>
        <v>⚠</v>
      </c>
      <c r="FY119" s="259"/>
      <c r="FZ119" s="259"/>
      <c r="GA119" s="12" t="s">
        <v>98</v>
      </c>
      <c r="GB119" s="26" t="s">
        <v>98</v>
      </c>
      <c r="GC119" s="28" t="s">
        <v>98</v>
      </c>
      <c r="GD119" s="339">
        <v>11</v>
      </c>
      <c r="GE119" s="339">
        <v>3</v>
      </c>
      <c r="GF119" s="9" t="str">
        <f t="shared" si="256"/>
        <v>⚠</v>
      </c>
      <c r="GG119" s="238" t="str" cm="1">
        <f t="array" ref="GG119">IF(OR($I119="",$N119="")," ",_xlfn.IFS($DW119=""," ",$DV119=""," ",GJ119=""," ",GJ119=" "," ",AND($DW119&lt;&gt;"",$DW119&lt;&gt;" ",$DV119&lt;&gt;"",$DV119&lt;&gt;" ",GJ119&lt;&gt;"",GJ119&lt;&gt;" "),IF($DW119=$DV119,GJ119,GJ119/VLOOKUP(_xlfn.CONCAT($DW119,"/",$DV119),Currencies!$C$73:$D$955,2,FALSE))))</f>
        <v xml:space="preserve"> </v>
      </c>
      <c r="GH119" s="238"/>
      <c r="GI119" s="238"/>
      <c r="GJ119" s="8" t="s">
        <v>98</v>
      </c>
      <c r="GK119" s="25" t="s">
        <v>2549</v>
      </c>
      <c r="GL119" s="11" t="str">
        <f t="shared" si="297"/>
        <v>⚠</v>
      </c>
      <c r="GM119" s="238" t="str" cm="1">
        <f t="array" ref="GM119">IF(OR($I119="",$N119="")," ",_xlfn.IFS($DW119=""," ",$DV119=""," ",GP119=""," ",GP119=" "," ",AND($DW119&lt;&gt;"",$DW119&lt;&gt;" ",$DV119&lt;&gt;"",$DV119&lt;&gt;" ",GP119&lt;&gt;"",GP119&lt;&gt;" "),IF($DW119=$DV119,GP119,GP119/VLOOKUP(_xlfn.CONCAT($DW119,"/",$DV119),Currencies!$C$73:$D$955,2,FALSE))))</f>
        <v xml:space="preserve"> </v>
      </c>
      <c r="GN119" s="238"/>
      <c r="GO119" s="238"/>
      <c r="GP119" s="8" t="s">
        <v>98</v>
      </c>
      <c r="GQ119" s="25" t="str">
        <f>IFERROR(IF(OR($I119="",$N119=""),"",'Units of measurement'!$A$2),"")</f>
        <v>/container</v>
      </c>
      <c r="GR119" s="253"/>
      <c r="GS119" s="253"/>
      <c r="GT119" s="31" t="s">
        <v>98</v>
      </c>
      <c r="GU119" s="261"/>
      <c r="GV119" s="261"/>
      <c r="GW119" s="32" t="s">
        <v>98</v>
      </c>
      <c r="GX119" s="11" t="str">
        <f t="shared" si="298"/>
        <v>⚠</v>
      </c>
      <c r="GY119" s="238" t="str" cm="1">
        <f t="array" ref="GY119">IF(OR($I119="",$N119="")," ",_xlfn.IFS($DW119=""," ",$DV119=""," ",HE119=""," ",HE119=" "," ",AND($DW119&lt;&gt;"",$DW119&lt;&gt;" ",$DV119&lt;&gt;"",$DV119&lt;&gt;" ",HE119&lt;&gt;"",HE119&lt;&gt;" "),IF($DW119=$DV119,HE119,HE119/VLOOKUP(_xlfn.CONCAT($DW119,"/",$DV119),Currencies!$C$73:$D$955,2,FALSE))))</f>
        <v xml:space="preserve"> </v>
      </c>
      <c r="GZ119" s="262"/>
      <c r="HA119" s="262"/>
      <c r="HB119" s="15"/>
      <c r="HC119" s="15"/>
      <c r="HD119" s="15"/>
      <c r="HE119" s="8" t="s">
        <v>98</v>
      </c>
      <c r="HF119" s="255"/>
      <c r="HG119" s="255"/>
      <c r="HH119" s="25" t="str">
        <f>IFERROR(IF(OR($I119="",$N119=""),"",'Units of measurement'!$A$2),"")</f>
        <v>/container</v>
      </c>
      <c r="HI119" s="253"/>
      <c r="HJ119" s="253"/>
      <c r="HK119" s="31" t="str">
        <f t="shared" si="299"/>
        <v xml:space="preserve"> </v>
      </c>
      <c r="HL119" s="261"/>
      <c r="HM119" s="261"/>
      <c r="HN119" s="32" t="str">
        <f t="shared" si="300"/>
        <v xml:space="preserve"> </v>
      </c>
      <c r="HO119" s="11" t="str">
        <f t="shared" si="301"/>
        <v>⚠</v>
      </c>
      <c r="HP119" s="238" t="str" cm="1">
        <f t="array" ref="HP119">IF(OR($I119="",$N119="")," ",_xlfn.IFS($DW119=""," ",$DV119=""," ",HV119=""," ",HV119=" "," ",AND($DW119&lt;&gt;"",$DW119&lt;&gt;" ",$DV119&lt;&gt;"",$DV119&lt;&gt;" ",HV119&lt;&gt;"",HV119&lt;&gt;" "),IF($DW119=$DV119,HV119,HV119/VLOOKUP(_xlfn.CONCAT($DW119,"/",$DV119),Currencies!$C$73:$D$955,2,FALSE))))</f>
        <v xml:space="preserve"> </v>
      </c>
      <c r="HQ119" s="262"/>
      <c r="HR119" s="262"/>
      <c r="HS119" s="15"/>
      <c r="HT119" s="15"/>
      <c r="HU119" s="15"/>
      <c r="HV119" s="8" t="s">
        <v>98</v>
      </c>
      <c r="HW119" s="255"/>
      <c r="HX119" s="255"/>
      <c r="HY119" s="25" t="str">
        <f>IFERROR(IF(OR($I119="",$N119=""),"",'Units of measurement'!$A$2),"")</f>
        <v>/container</v>
      </c>
      <c r="HZ119" s="253"/>
      <c r="IA119" s="253"/>
      <c r="IB119" s="31" t="str">
        <f t="shared" si="302"/>
        <v xml:space="preserve"> </v>
      </c>
      <c r="IC119" s="261"/>
      <c r="ID119" s="261"/>
      <c r="IE119" s="32" t="str">
        <f t="shared" si="303"/>
        <v xml:space="preserve"> </v>
      </c>
      <c r="IF119" s="9" t="str">
        <f t="shared" si="304"/>
        <v/>
      </c>
      <c r="IG119" s="252"/>
      <c r="IH119" s="252"/>
      <c r="II119" s="8" t="s">
        <v>98</v>
      </c>
      <c r="IJ119" s="256"/>
      <c r="IK119" s="256"/>
      <c r="IL119" s="164"/>
      <c r="IM119" s="257"/>
      <c r="IN119" s="257"/>
      <c r="IO119" s="17"/>
      <c r="IP119" s="9" t="str">
        <f t="shared" si="305"/>
        <v/>
      </c>
      <c r="IQ119" s="252"/>
      <c r="IR119" s="252"/>
      <c r="IS119" s="8" t="s">
        <v>98</v>
      </c>
      <c r="IT119" s="256"/>
      <c r="IU119" s="256"/>
      <c r="IV119" s="164"/>
      <c r="IW119" s="257"/>
      <c r="IX119" s="257"/>
      <c r="IY119" s="19"/>
      <c r="IZ119" s="201" t="s">
        <v>1041</v>
      </c>
      <c r="JA119" s="239" t="s">
        <v>99</v>
      </c>
      <c r="JB119" s="9" t="str">
        <f t="shared" si="306"/>
        <v>⚠</v>
      </c>
      <c r="JC119" s="238" t="str" cm="1">
        <f t="array" ref="JC119">IF(OR($I119="",$N119="")," ",_xlfn.IFS($JA119=""," ",$IZ119=""," ",JF119=""," ",JF119=" "," ",AND($JA119&lt;&gt;"",$JA119&lt;&gt;" ",$IZ119&lt;&gt;"",$IZ119&lt;&gt;" ",JF119&lt;&gt;"",JF119&lt;&gt;" "),IF($JA119=$IZ119,JF119,JF119/VLOOKUP(_xlfn.CONCAT($JA119,"/",$IZ119),Currencies!$C$73:$D$955,2,FALSE))))</f>
        <v xml:space="preserve"> </v>
      </c>
      <c r="JD119" s="238"/>
      <c r="JE119" s="238"/>
      <c r="JF119" s="8" t="s">
        <v>98</v>
      </c>
      <c r="JG119" s="25" t="str">
        <f>IFERROR(IF(OR($I119="",$N119=""),"",'Units of measurement'!$A$2),"")</f>
        <v>/container</v>
      </c>
      <c r="JH119" s="9" t="s">
        <v>2517</v>
      </c>
      <c r="JI119" s="238" t="str" cm="1">
        <f t="array" ref="JI119">IF(OR($I119="",$N119="")," ",_xlfn.IFS($JA119=""," ",$IZ119=""," ",JL119=""," ",JL119=" "," ",AND($JA119&lt;&gt;"",$JA119&lt;&gt;" ",$IZ119&lt;&gt;"",$IZ119&lt;&gt;" ",JL119&lt;&gt;"",JL119&lt;&gt;" "),IF($JA119=$IZ119,JL119,JL119/VLOOKUP(_xlfn.CONCAT($JA119,"/",$IZ119),Currencies!$C$73:$D$955,2,FALSE))))</f>
        <v xml:space="preserve"> </v>
      </c>
      <c r="JJ119" s="238"/>
      <c r="JK119" s="238"/>
      <c r="JL119" s="372" t="s">
        <v>98</v>
      </c>
      <c r="JM119" s="25" t="str">
        <f>IFERROR(IF(OR($I119="",$N119=""),"",'Units of measurement'!$A$2),"")</f>
        <v>/container</v>
      </c>
      <c r="JN119" s="9" t="s">
        <v>2517</v>
      </c>
      <c r="JO119" s="238" t="str" cm="1">
        <f t="array" ref="JO119">IF(OR($I119="",$N119="")," ",_xlfn.IFS($JA119=""," ",$IZ119=""," ",JR119=""," ",JR119=" "," ",AND($JA119&lt;&gt;"",$JA119&lt;&gt;" ",$IZ119&lt;&gt;"",$IZ119&lt;&gt;" ",JR119&lt;&gt;"",JR119&lt;&gt;" "),IF($JA119=$IZ119,JR119,JR119/VLOOKUP(_xlfn.CONCAT($JA119,"/",$IZ119),Currencies!$C$73:$D$955,2,FALSE))))</f>
        <v xml:space="preserve"> </v>
      </c>
      <c r="JP119" s="238"/>
      <c r="JQ119" s="238"/>
      <c r="JR119" s="372" t="s">
        <v>98</v>
      </c>
      <c r="JS119" s="25" t="str">
        <f>IFERROR(IF(OR($I119="",$N119=""),"",'Units of measurement'!$A$2),"")</f>
        <v>/container</v>
      </c>
      <c r="JT119" s="9" t="s">
        <v>2517</v>
      </c>
      <c r="JU119" s="238" t="str" cm="1">
        <f t="array" ref="JU119">IF(OR($I119="",$N119="")," ",_xlfn.IFS($JA119=""," ",$IZ119=""," ",JX119=""," ",JX119=" "," ",AND($JA119&lt;&gt;"",$JA119&lt;&gt;" ",$IZ119&lt;&gt;"",$IZ119&lt;&gt;" ",JX119&lt;&gt;"",JX119&lt;&gt;" "),IF($JA119=$IZ119,JX119,JX119/VLOOKUP(_xlfn.CONCAT($JA119,"/",$IZ119),Currencies!$C$73:$D$955,2,FALSE))))</f>
        <v xml:space="preserve"> </v>
      </c>
      <c r="JV119" s="238"/>
      <c r="JW119" s="238"/>
      <c r="JX119" s="372" t="s">
        <v>98</v>
      </c>
      <c r="JY119" s="25" t="str">
        <f>IFERROR(IF(OR($I119="",$N119=""),"",'Units of measurement'!$A$2),"")</f>
        <v>/container</v>
      </c>
      <c r="JZ119" s="9" t="s">
        <v>2517</v>
      </c>
      <c r="KA119" s="238" t="str" cm="1">
        <f t="array" ref="KA119">IF(OR($I119="",$N119="")," ",_xlfn.IFS($JA119=""," ",$IZ119=""," ",KD119=""," ",KD119=" "," ",AND($JA119&lt;&gt;"",$JA119&lt;&gt;" ",$IZ119&lt;&gt;"",$IZ119&lt;&gt;" ",KD119&lt;&gt;"",KD119&lt;&gt;" "),IF($JA119=$IZ119,KD119,KD119/VLOOKUP(_xlfn.CONCAT($JA119,"/",$IZ119),Currencies!$C$73:$D$955,2,FALSE))))</f>
        <v xml:space="preserve"> </v>
      </c>
      <c r="KB119" s="238"/>
      <c r="KC119" s="238"/>
      <c r="KD119" s="372" t="s">
        <v>98</v>
      </c>
      <c r="KE119" s="25" t="str">
        <f>IFERROR(IF(OR($I119="",$N119=""),"",'Units of measurement'!$A$2),"")</f>
        <v>/container</v>
      </c>
      <c r="KF119" s="11" t="s">
        <v>2517</v>
      </c>
      <c r="KG119" s="254"/>
      <c r="KH119" s="254"/>
      <c r="KI119" s="378" t="s">
        <v>98</v>
      </c>
      <c r="KJ119" s="9" t="str">
        <f t="shared" si="307"/>
        <v/>
      </c>
      <c r="KK119" s="252"/>
      <c r="KL119" s="252"/>
      <c r="KM119" s="8" t="s">
        <v>98</v>
      </c>
      <c r="KN119" s="256"/>
      <c r="KO119" s="256"/>
      <c r="KP119" s="164"/>
      <c r="KQ119" s="257"/>
      <c r="KR119" s="257"/>
      <c r="KS119" s="17"/>
      <c r="KT119" s="9" t="str">
        <f t="shared" si="308"/>
        <v/>
      </c>
      <c r="KU119" s="252"/>
      <c r="KV119" s="252"/>
      <c r="KW119" s="8" t="s">
        <v>98</v>
      </c>
      <c r="KX119" s="256"/>
      <c r="KY119" s="256"/>
      <c r="KZ119" s="164"/>
      <c r="LA119" s="257"/>
      <c r="LB119" s="257"/>
      <c r="LC119" s="19"/>
      <c r="LD119" s="201" t="s">
        <v>1041</v>
      </c>
      <c r="LE119" s="239" t="s">
        <v>99</v>
      </c>
      <c r="LF119" s="9" t="s">
        <v>2517</v>
      </c>
      <c r="LG119" s="238" t="str" cm="1">
        <f t="array" ref="LG119">IF(OR($I119="",$N119="")," ",_xlfn.IFS($AH119=""," ",$AG119=""," ",LL119=""," ",LL119=" "," ",AND($AH119&lt;&gt;"",$AH119&lt;&gt;" ",$AG119&lt;&gt;"",$AG119&lt;&gt;" ",LL119&lt;&gt;"",LL119&lt;&gt;" "),IF($AH119=$AG119,SUM(LL119,IF(OR(LK119="",LK119=" ",LJ119="Included"),0,LK119)),SUM(LL119,IF(OR(LK119="",LK119=" ",LJ119="Included"),0,LK119))/VLOOKUP(_xlfn.CONCAT($AH119,"/",$AG119),Currencies!$C$73:$D$955,2,FALSE))))</f>
        <v xml:space="preserve"> </v>
      </c>
      <c r="LH119" s="238"/>
      <c r="LI119" s="262"/>
      <c r="LJ119" s="379"/>
      <c r="LK119" s="333" t="s">
        <v>98</v>
      </c>
      <c r="LL119" s="380" t="s">
        <v>98</v>
      </c>
      <c r="LM119" s="25" t="str">
        <f>IFERROR(IF(OR($I119="",$N119=""),"",'Units of measurement'!$A$2),"")</f>
        <v>/container</v>
      </c>
      <c r="LN119" s="253"/>
      <c r="LO119" s="253"/>
      <c r="LP119" s="376"/>
      <c r="LQ119" s="170"/>
      <c r="LR119" s="170"/>
      <c r="LS119" s="381" t="s">
        <v>98</v>
      </c>
    </row>
    <row r="120" spans="1:331" ht="15" hidden="1" customHeight="1" x14ac:dyDescent="0.2">
      <c r="A120" s="46">
        <v>639</v>
      </c>
      <c r="B120" s="250">
        <f>ROW()</f>
        <v>120</v>
      </c>
      <c r="C120" s="41" t="s">
        <v>2547</v>
      </c>
      <c r="D120" s="47" t="s">
        <v>2524</v>
      </c>
      <c r="E120" s="41" t="s">
        <v>2526</v>
      </c>
      <c r="F120" s="55" t="s">
        <v>2284</v>
      </c>
      <c r="G120" s="42" t="s">
        <v>2508</v>
      </c>
      <c r="H120" s="43" t="s">
        <v>2514</v>
      </c>
      <c r="I120" s="353" t="s">
        <v>1261</v>
      </c>
      <c r="J120" s="357"/>
      <c r="K120" s="47" t="s">
        <v>2306</v>
      </c>
      <c r="L120" s="48" t="s">
        <v>2334</v>
      </c>
      <c r="M120" s="49" t="s">
        <v>2516</v>
      </c>
      <c r="N120" s="356" t="s">
        <v>1039</v>
      </c>
      <c r="O120" s="50" t="s">
        <v>2455</v>
      </c>
      <c r="P120" s="47" t="s">
        <v>2402</v>
      </c>
      <c r="Q120" s="48" t="s">
        <v>104</v>
      </c>
      <c r="R120" s="51" t="s">
        <v>95</v>
      </c>
      <c r="S120" s="52">
        <v>1</v>
      </c>
      <c r="T120" s="53">
        <f>IFERROR(IF(OR(R120="",S120=""),"",('FCL (No min.)'!S120*VLOOKUP('FCL (No min.)'!R120,containertype_table[#All],2,FALSE))),"")</f>
        <v>1</v>
      </c>
      <c r="U120" s="56">
        <v>10000</v>
      </c>
      <c r="V120" s="55" t="s">
        <v>2497</v>
      </c>
      <c r="W120" s="248" t="s">
        <v>104</v>
      </c>
      <c r="X120" s="337" t="s">
        <v>104</v>
      </c>
      <c r="Y120" s="248"/>
      <c r="Z120" s="248"/>
      <c r="AA120" s="248"/>
      <c r="AB120" s="248"/>
      <c r="AC120" s="248"/>
      <c r="AD120" s="248"/>
      <c r="AE120" s="248"/>
      <c r="AF120" s="248"/>
      <c r="AG120" s="201" t="s">
        <v>109</v>
      </c>
      <c r="AH120" s="239" t="s">
        <v>99</v>
      </c>
      <c r="AI120" s="9" t="str">
        <f t="shared" si="276"/>
        <v>⚠</v>
      </c>
      <c r="AJ120" s="238" t="str" cm="1">
        <f t="array" ref="AJ120">IF(OR($I120="",$N120="")," ",_xlfn.IFS($AH120=""," ",$AG120=""," ",AO120=""," ",AO120=" "," ",AND($AH120&lt;&gt;"",$AH120&lt;&gt;" ",$AG120&lt;&gt;"",$AG120&lt;&gt;" ",AO120&lt;&gt;"",AO120&lt;&gt;" "),IF($AH120=$AG120,SUM(AO120,IF(OR(AN120="",AN120=" ",AM120="Included"),0,AN120)),VLOOKUP(_xlfn.CONCAT($AG120,"/",$AH120),Currencies!$C$73:$D$955,2,FALSE)*SUM(AO120,IF(OR(AN120="",AN120=" ",AM120="Included"),0,AN120)))))</f>
        <v xml:space="preserve"> </v>
      </c>
      <c r="AK120" s="238"/>
      <c r="AL120" s="262"/>
      <c r="AM120" s="331"/>
      <c r="AN120" s="333" t="s">
        <v>98</v>
      </c>
      <c r="AO120" s="332" t="s">
        <v>98</v>
      </c>
      <c r="AP120" s="25" t="str">
        <f>IFERROR(IF(OR($I120="",$N120=""),"",'Units of measurement'!$A$2),"")</f>
        <v>/container</v>
      </c>
      <c r="AQ120" s="253"/>
      <c r="AR120" s="253"/>
      <c r="AS120" s="17"/>
      <c r="AT120" s="170"/>
      <c r="AU120" s="170"/>
      <c r="AV120" s="170" t="s">
        <v>98</v>
      </c>
      <c r="AW120" s="201" t="s">
        <v>109</v>
      </c>
      <c r="AX120" s="239" t="s">
        <v>99</v>
      </c>
      <c r="AY120" s="9" t="str">
        <f t="shared" si="277"/>
        <v>⚠</v>
      </c>
      <c r="AZ120" s="238" t="str" cm="1">
        <f t="array" ref="AZ120">IF(OR($I120="",$N120="")," ",_xlfn.IFS($AX120=""," ",$AW120=""," ",BC120=""," ",BC120=" "," ",AND($AX120&lt;&gt;"",$AX120&lt;&gt;" ",$AW120&lt;&gt;"",$AW120&lt;&gt;" ",BC120&lt;&gt;"",BC120&lt;&gt;" "),IF($AX120=$AW120,BC120,BC120/VLOOKUP(_xlfn.CONCAT($AX120,"/",$AW120),Currencies!$C$73:$D$955,2,FALSE))))</f>
        <v xml:space="preserve"> </v>
      </c>
      <c r="BA120" s="238"/>
      <c r="BB120" s="238"/>
      <c r="BC120" s="8" t="s">
        <v>98</v>
      </c>
      <c r="BD120" s="25" t="str">
        <f>IFERROR(IF(OR($I120="",$N120=""),"",'Units of measurement'!$A$2),"")</f>
        <v>/container</v>
      </c>
      <c r="BE120" s="9" t="str">
        <f t="shared" si="278"/>
        <v>⚠</v>
      </c>
      <c r="BF120" s="238" t="str" cm="1">
        <f t="array" ref="BF120">IF(OR($I120="",$N120="")," ",_xlfn.IFS($AX120=""," ",$AW120=""," ",BI120=""," ",BI120=" "," ",AND($AX120&lt;&gt;"",$AX120&lt;&gt;" ",$AW120&lt;&gt;"",$AW120&lt;&gt;" ",BI120&lt;&gt;"",BI120&lt;&gt;" "),IF($AX120=$AW120,BI120,BI120/VLOOKUP(_xlfn.CONCAT($AX120,"/",$AW120),Currencies!$C$73:$D$955,2,FALSE))))</f>
        <v xml:space="preserve"> </v>
      </c>
      <c r="BG120" s="238"/>
      <c r="BH120" s="238"/>
      <c r="BI120" s="8" t="s">
        <v>98</v>
      </c>
      <c r="BJ120" s="25" t="str">
        <f>IFERROR(IF(OR($I120="",$N120=""),"",'Units of measurement'!$A$2),"")</f>
        <v>/container</v>
      </c>
      <c r="BK120" s="9" t="str">
        <f t="shared" si="279"/>
        <v>⚠</v>
      </c>
      <c r="BL120" s="238" t="str" cm="1">
        <f t="array" ref="BL120">IF(OR($I120="",$N120="")," ",_xlfn.IFS($AX120=""," ",$AW120=""," ",BO120=""," ",BO120=" "," ",AND($AX120&lt;&gt;"",$AX120&lt;&gt;" ",$AW120&lt;&gt;"",$AW120&lt;&gt;" ",BO120&lt;&gt;"",BO120&lt;&gt;" "),IF($AX120=$AW120,BO120,BO120/VLOOKUP(_xlfn.CONCAT($AX120,"/",$AW120),Currencies!$C$73:$D$955,2,FALSE))))</f>
        <v xml:space="preserve"> </v>
      </c>
      <c r="BM120" s="238"/>
      <c r="BN120" s="238"/>
      <c r="BO120" s="8" t="s">
        <v>98</v>
      </c>
      <c r="BP120" s="25" t="str">
        <f>IFERROR(IF(OR($I120="",$N120=""),"",'Units of measurement'!$A$2),"")</f>
        <v>/container</v>
      </c>
      <c r="BQ120" s="9" t="str">
        <f t="shared" si="280"/>
        <v>⚠</v>
      </c>
      <c r="BR120" s="238" t="str" cm="1">
        <f t="array" ref="BR120">IF(OR($I120="",$N120="")," ",_xlfn.IFS($AX120=""," ",$AW120=""," ",BU120=""," ",BU120=" "," ",AND($AX120&lt;&gt;"",$AX120&lt;&gt;" ",$AW120&lt;&gt;"",$AW120&lt;&gt;" ",BU120&lt;&gt;"",BU120&lt;&gt;" "),IF($AX120=$AW120,BU120,BU120/VLOOKUP(_xlfn.CONCAT($AX120,"/",$AW120),Currencies!$C$73:$D$955,2,FALSE))))</f>
        <v xml:space="preserve"> </v>
      </c>
      <c r="BS120" s="238"/>
      <c r="BT120" s="238"/>
      <c r="BU120" s="8" t="s">
        <v>98</v>
      </c>
      <c r="BV120" s="25" t="str">
        <f>IFERROR(IF(OR($I120="",$N120=""),"",'Units of measurement'!$A$2),"")</f>
        <v>/container</v>
      </c>
      <c r="BW120" s="9" t="str">
        <f t="shared" si="281"/>
        <v>⚠</v>
      </c>
      <c r="BX120" s="238" t="str" cm="1">
        <f t="array" ref="BX120">IF(OR($I120="",$N120="")," ",_xlfn.IFS($AX120=""," ",$AW120=""," ",CA120=""," ",CA120=" "," ",AND($AX120&lt;&gt;"",$AX120&lt;&gt;" ",$AW120&lt;&gt;"",$AW120&lt;&gt;" ",CA120&lt;&gt;"",CA120&lt;&gt;" "),IF($AX120=$AW120,CA120,CA120/VLOOKUP(_xlfn.CONCAT($AX120,"/",$AW120),Currencies!$C$73:$D$955,2,FALSE))))</f>
        <v xml:space="preserve"> </v>
      </c>
      <c r="BY120" s="238"/>
      <c r="BZ120" s="238"/>
      <c r="CA120" s="8" t="s">
        <v>98</v>
      </c>
      <c r="CB120" s="25" t="str">
        <f>IFERROR(IF(OR($I120="",$N120=""),"",'Units of measurement'!$A$2),"")</f>
        <v>/container</v>
      </c>
      <c r="CC120" s="9" t="str">
        <f t="shared" si="282"/>
        <v>⚠</v>
      </c>
      <c r="CD120" s="238" t="str" cm="1">
        <f t="array" ref="CD120">IF(OR($I120="",$N120="")," ",_xlfn.IFS($AX120=""," ",$AW120=""," ",CG120=""," ",CG120=" "," ",AND($AX120&lt;&gt;"",$AX120&lt;&gt;" ",$AW120&lt;&gt;"",$AW120&lt;&gt;" ",CG120&lt;&gt;"",CG120&lt;&gt;" "),IF($AX120=$AW120,CG120,CG120/VLOOKUP(_xlfn.CONCAT($AX120,"/",$AW120),Currencies!$C$73:$D$955,2,FALSE))))</f>
        <v xml:space="preserve"> </v>
      </c>
      <c r="CE120" s="238"/>
      <c r="CF120" s="238"/>
      <c r="CG120" s="8" t="s">
        <v>98</v>
      </c>
      <c r="CH120" s="25" t="str">
        <f>IFERROR(IF(OR($I120="",$N120=""),"",'Units of measurement'!$A$2),"")</f>
        <v>/container</v>
      </c>
      <c r="CI120" s="9" t="str">
        <f t="shared" si="283"/>
        <v>⚠</v>
      </c>
      <c r="CJ120" s="238" t="str" cm="1">
        <f t="array" ref="CJ120">IF(OR($I120="",$N120="")," ",_xlfn.IFS($AX120=""," ",$AW120=""," ",CM120=""," ",CM120=" "," ",AND($AX120&lt;&gt;"",$AX120&lt;&gt;" ",$AW120&lt;&gt;"",$AW120&lt;&gt;" ",CM120&lt;&gt;"",CM120&lt;&gt;" "),IF($AX120=$AW120,CM120,CM120/VLOOKUP(_xlfn.CONCAT($AX120,"/",$AW120),Currencies!$C$73:$D$955,2,FALSE))))</f>
        <v xml:space="preserve"> </v>
      </c>
      <c r="CK120" s="238"/>
      <c r="CL120" s="238"/>
      <c r="CM120" s="8" t="s">
        <v>98</v>
      </c>
      <c r="CN120" s="25" t="str">
        <f>IFERROR(IF(OR($I120="",$N120=""),"",'Units of measurement'!$A$2),"")</f>
        <v>/container</v>
      </c>
      <c r="CO120" s="253"/>
      <c r="CP120" s="253"/>
      <c r="CQ120" s="194"/>
      <c r="CR120" s="9" t="str">
        <f t="shared" si="284"/>
        <v>⚠</v>
      </c>
      <c r="CS120" s="238" t="str" cm="1">
        <f t="array" ref="CS120">IF(OR($I120="",$N120="")," ",_xlfn.IFS($AX120=""," ",$AW120=""," ",CV120=""," ",CV120=" "," ",AND($AX120&lt;&gt;"",$AX120&lt;&gt;" ",$AW120&lt;&gt;"",$AW120&lt;&gt;" ",CV120&lt;&gt;"",CV120&lt;&gt;" "),IF($AX120=$AW120,CV120,CV120/VLOOKUP(_xlfn.CONCAT($AX120,"/",$AW120),Currencies!$C$73:$D$955,2,FALSE))))</f>
        <v xml:space="preserve"> </v>
      </c>
      <c r="CT120" s="238"/>
      <c r="CU120" s="238"/>
      <c r="CV120" s="8" t="s">
        <v>98</v>
      </c>
      <c r="CW120" s="25" t="str">
        <f>IFERROR(IF(OR($I120="",$N120=""),"",'Units of measurement'!$A$2),"")</f>
        <v>/container</v>
      </c>
      <c r="CX120" s="11" t="str">
        <f t="shared" si="285"/>
        <v>⚠</v>
      </c>
      <c r="CY120" s="254"/>
      <c r="CZ120" s="254"/>
      <c r="DA120" s="10" t="s">
        <v>98</v>
      </c>
      <c r="DB120" s="9" t="str">
        <f t="shared" si="286"/>
        <v/>
      </c>
      <c r="DC120" s="252"/>
      <c r="DD120" s="252"/>
      <c r="DE120" s="8" t="s">
        <v>98</v>
      </c>
      <c r="DF120" s="256"/>
      <c r="DG120" s="256"/>
      <c r="DH120" s="164"/>
      <c r="DI120" s="257"/>
      <c r="DJ120" s="257"/>
      <c r="DK120" s="17"/>
      <c r="DL120" s="9" t="str">
        <f t="shared" si="287"/>
        <v/>
      </c>
      <c r="DM120" s="252"/>
      <c r="DN120" s="252"/>
      <c r="DO120" s="8" t="s">
        <v>98</v>
      </c>
      <c r="DP120" s="256"/>
      <c r="DQ120" s="256"/>
      <c r="DR120" s="164"/>
      <c r="DS120" s="257"/>
      <c r="DT120" s="257"/>
      <c r="DU120" s="17"/>
      <c r="DV120" s="201" t="str">
        <f t="shared" si="288"/>
        <v>USD</v>
      </c>
      <c r="DW120" s="239" t="s">
        <v>99</v>
      </c>
      <c r="DX120" s="11" t="str">
        <f t="shared" si="289"/>
        <v>⚠</v>
      </c>
      <c r="DY120" s="254"/>
      <c r="DZ120" s="254"/>
      <c r="EA120" s="15"/>
      <c r="EB120" s="11" t="str">
        <f t="shared" si="290"/>
        <v>⚠</v>
      </c>
      <c r="EC120" s="254"/>
      <c r="ED120" s="254"/>
      <c r="EE120" s="16"/>
      <c r="EF120" s="9" t="str">
        <f t="shared" si="291"/>
        <v>⚠</v>
      </c>
      <c r="EG120" s="252"/>
      <c r="EH120" s="252"/>
      <c r="EI120" s="33"/>
      <c r="EJ120" s="33"/>
      <c r="EK120" s="33"/>
      <c r="EL120" s="33"/>
      <c r="EM120" s="14"/>
      <c r="EN120" s="14"/>
      <c r="EO120" s="35"/>
      <c r="EP120" s="11" t="str">
        <f t="shared" si="292"/>
        <v>⚠</v>
      </c>
      <c r="EQ120" s="254"/>
      <c r="ER120" s="254"/>
      <c r="ES120" s="12" t="s">
        <v>98</v>
      </c>
      <c r="ET120" s="199">
        <v>23</v>
      </c>
      <c r="EU120" s="9" t="str">
        <f t="shared" si="293"/>
        <v>⚠</v>
      </c>
      <c r="EV120" s="259"/>
      <c r="EW120" s="259"/>
      <c r="EX120" s="166" t="s">
        <v>98</v>
      </c>
      <c r="EY120" s="9" t="str">
        <f t="shared" si="294"/>
        <v>⚠</v>
      </c>
      <c r="EZ120" s="254"/>
      <c r="FA120" s="254"/>
      <c r="FB120" s="23"/>
      <c r="FC120" s="260"/>
      <c r="FD120" s="260"/>
      <c r="FE120" s="29"/>
      <c r="FF120" s="29"/>
      <c r="FG120" s="29"/>
      <c r="FH120" s="29"/>
      <c r="FI120" s="200" t="s">
        <v>100</v>
      </c>
      <c r="FJ120" s="9" t="str">
        <f t="shared" si="295"/>
        <v>⚠</v>
      </c>
      <c r="FK120" s="259"/>
      <c r="FL120" s="259"/>
      <c r="FM120" s="12" t="s">
        <v>98</v>
      </c>
      <c r="FN120" s="26" t="s">
        <v>98</v>
      </c>
      <c r="FO120" s="28" t="s">
        <v>98</v>
      </c>
      <c r="FP120" s="339" t="s">
        <v>98</v>
      </c>
      <c r="FQ120" s="339" t="s">
        <v>98</v>
      </c>
      <c r="FR120" s="9" t="str">
        <f t="shared" si="254"/>
        <v>⚠</v>
      </c>
      <c r="FS120" s="238" t="str" cm="1">
        <f t="array" ref="FS120">IF(OR($I120="",$N120="")," ",_xlfn.IFS($DW120=""," ",$DV120=""," ",FV120=""," ",FV120=" "," ",AND($DW120&lt;&gt;"",$DW120&lt;&gt;" ",$DV120&lt;&gt;"",$DV120&lt;&gt;" ",FV120&lt;&gt;"",FV120&lt;&gt;" "),IF($DW120=$DV120,FV120,FV120/VLOOKUP(_xlfn.CONCAT($DW120,"/",$DV120),Currencies!$C$73:$D$955,2,FALSE))))</f>
        <v xml:space="preserve"> </v>
      </c>
      <c r="FT120" s="238"/>
      <c r="FU120" s="238"/>
      <c r="FV120" s="8" t="s">
        <v>98</v>
      </c>
      <c r="FW120" s="25" t="s">
        <v>2549</v>
      </c>
      <c r="FX120" s="9" t="str">
        <f t="shared" si="296"/>
        <v>⚠</v>
      </c>
      <c r="FY120" s="259"/>
      <c r="FZ120" s="259"/>
      <c r="GA120" s="12" t="s">
        <v>98</v>
      </c>
      <c r="GB120" s="26" t="s">
        <v>98</v>
      </c>
      <c r="GC120" s="28" t="s">
        <v>98</v>
      </c>
      <c r="GD120" s="339">
        <v>11</v>
      </c>
      <c r="GE120" s="339">
        <v>3</v>
      </c>
      <c r="GF120" s="9" t="str">
        <f t="shared" si="256"/>
        <v>⚠</v>
      </c>
      <c r="GG120" s="238" t="str" cm="1">
        <f t="array" ref="GG120">IF(OR($I120="",$N120="")," ",_xlfn.IFS($DW120=""," ",$DV120=""," ",GJ120=""," ",GJ120=" "," ",AND($DW120&lt;&gt;"",$DW120&lt;&gt;" ",$DV120&lt;&gt;"",$DV120&lt;&gt;" ",GJ120&lt;&gt;"",GJ120&lt;&gt;" "),IF($DW120=$DV120,GJ120,GJ120/VLOOKUP(_xlfn.CONCAT($DW120,"/",$DV120),Currencies!$C$73:$D$955,2,FALSE))))</f>
        <v xml:space="preserve"> </v>
      </c>
      <c r="GH120" s="238"/>
      <c r="GI120" s="238"/>
      <c r="GJ120" s="8" t="s">
        <v>98</v>
      </c>
      <c r="GK120" s="25" t="s">
        <v>2549</v>
      </c>
      <c r="GL120" s="11" t="str">
        <f t="shared" si="297"/>
        <v>⚠</v>
      </c>
      <c r="GM120" s="238" t="str" cm="1">
        <f t="array" ref="GM120">IF(OR($I120="",$N120="")," ",_xlfn.IFS($DW120=""," ",$DV120=""," ",GP120=""," ",GP120=" "," ",AND($DW120&lt;&gt;"",$DW120&lt;&gt;" ",$DV120&lt;&gt;"",$DV120&lt;&gt;" ",GP120&lt;&gt;"",GP120&lt;&gt;" "),IF($DW120=$DV120,GP120,GP120/VLOOKUP(_xlfn.CONCAT($DW120,"/",$DV120),Currencies!$C$73:$D$955,2,FALSE))))</f>
        <v xml:space="preserve"> </v>
      </c>
      <c r="GN120" s="238"/>
      <c r="GO120" s="238"/>
      <c r="GP120" s="8" t="s">
        <v>98</v>
      </c>
      <c r="GQ120" s="25" t="str">
        <f>IFERROR(IF(OR($I120="",$N120=""),"",'Units of measurement'!$A$2),"")</f>
        <v>/container</v>
      </c>
      <c r="GR120" s="253"/>
      <c r="GS120" s="253"/>
      <c r="GT120" s="31" t="s">
        <v>98</v>
      </c>
      <c r="GU120" s="261"/>
      <c r="GV120" s="261"/>
      <c r="GW120" s="32" t="s">
        <v>98</v>
      </c>
      <c r="GX120" s="11" t="str">
        <f t="shared" si="298"/>
        <v>⚠</v>
      </c>
      <c r="GY120" s="238" t="str" cm="1">
        <f t="array" ref="GY120">IF(OR($I120="",$N120="")," ",_xlfn.IFS($DW120=""," ",$DV120=""," ",HE120=""," ",HE120=" "," ",AND($DW120&lt;&gt;"",$DW120&lt;&gt;" ",$DV120&lt;&gt;"",$DV120&lt;&gt;" ",HE120&lt;&gt;"",HE120&lt;&gt;" "),IF($DW120=$DV120,HE120,HE120/VLOOKUP(_xlfn.CONCAT($DW120,"/",$DV120),Currencies!$C$73:$D$955,2,FALSE))))</f>
        <v xml:space="preserve"> </v>
      </c>
      <c r="GZ120" s="262"/>
      <c r="HA120" s="262"/>
      <c r="HB120" s="15"/>
      <c r="HC120" s="15"/>
      <c r="HD120" s="15"/>
      <c r="HE120" s="8" t="s">
        <v>98</v>
      </c>
      <c r="HF120" s="255"/>
      <c r="HG120" s="255"/>
      <c r="HH120" s="25" t="str">
        <f>IFERROR(IF(OR($I120="",$N120=""),"",'Units of measurement'!$A$2),"")</f>
        <v>/container</v>
      </c>
      <c r="HI120" s="253"/>
      <c r="HJ120" s="253"/>
      <c r="HK120" s="31" t="str">
        <f t="shared" si="299"/>
        <v xml:space="preserve"> </v>
      </c>
      <c r="HL120" s="261"/>
      <c r="HM120" s="261"/>
      <c r="HN120" s="32" t="str">
        <f t="shared" si="300"/>
        <v xml:space="preserve"> </v>
      </c>
      <c r="HO120" s="11" t="str">
        <f t="shared" si="301"/>
        <v>⚠</v>
      </c>
      <c r="HP120" s="238" t="str" cm="1">
        <f t="array" ref="HP120">IF(OR($I120="",$N120="")," ",_xlfn.IFS($DW120=""," ",$DV120=""," ",HV120=""," ",HV120=" "," ",AND($DW120&lt;&gt;"",$DW120&lt;&gt;" ",$DV120&lt;&gt;"",$DV120&lt;&gt;" ",HV120&lt;&gt;"",HV120&lt;&gt;" "),IF($DW120=$DV120,HV120,HV120/VLOOKUP(_xlfn.CONCAT($DW120,"/",$DV120),Currencies!$C$73:$D$955,2,FALSE))))</f>
        <v xml:space="preserve"> </v>
      </c>
      <c r="HQ120" s="262"/>
      <c r="HR120" s="262"/>
      <c r="HS120" s="15"/>
      <c r="HT120" s="15"/>
      <c r="HU120" s="15"/>
      <c r="HV120" s="8" t="s">
        <v>98</v>
      </c>
      <c r="HW120" s="255"/>
      <c r="HX120" s="255"/>
      <c r="HY120" s="25" t="str">
        <f>IFERROR(IF(OR($I120="",$N120=""),"",'Units of measurement'!$A$2),"")</f>
        <v>/container</v>
      </c>
      <c r="HZ120" s="253"/>
      <c r="IA120" s="253"/>
      <c r="IB120" s="31" t="str">
        <f t="shared" si="302"/>
        <v xml:space="preserve"> </v>
      </c>
      <c r="IC120" s="261"/>
      <c r="ID120" s="261"/>
      <c r="IE120" s="32" t="str">
        <f t="shared" si="303"/>
        <v xml:space="preserve"> </v>
      </c>
      <c r="IF120" s="9" t="str">
        <f t="shared" si="304"/>
        <v/>
      </c>
      <c r="IG120" s="252"/>
      <c r="IH120" s="252"/>
      <c r="II120" s="8" t="s">
        <v>98</v>
      </c>
      <c r="IJ120" s="256"/>
      <c r="IK120" s="256"/>
      <c r="IL120" s="164"/>
      <c r="IM120" s="257"/>
      <c r="IN120" s="257"/>
      <c r="IO120" s="17"/>
      <c r="IP120" s="9" t="str">
        <f t="shared" si="305"/>
        <v/>
      </c>
      <c r="IQ120" s="252"/>
      <c r="IR120" s="252"/>
      <c r="IS120" s="8" t="s">
        <v>98</v>
      </c>
      <c r="IT120" s="256"/>
      <c r="IU120" s="256"/>
      <c r="IV120" s="164"/>
      <c r="IW120" s="257"/>
      <c r="IX120" s="257"/>
      <c r="IY120" s="19"/>
      <c r="IZ120" s="201" t="s">
        <v>1041</v>
      </c>
      <c r="JA120" s="239" t="s">
        <v>99</v>
      </c>
      <c r="JB120" s="9" t="str">
        <f t="shared" si="306"/>
        <v>⚠</v>
      </c>
      <c r="JC120" s="238" t="str" cm="1">
        <f t="array" ref="JC120">IF(OR($I120="",$N120="")," ",_xlfn.IFS($JA120=""," ",$IZ120=""," ",JF120=""," ",JF120=" "," ",AND($JA120&lt;&gt;"",$JA120&lt;&gt;" ",$IZ120&lt;&gt;"",$IZ120&lt;&gt;" ",JF120&lt;&gt;"",JF120&lt;&gt;" "),IF($JA120=$IZ120,JF120,JF120/VLOOKUP(_xlfn.CONCAT($JA120,"/",$IZ120),Currencies!$C$73:$D$955,2,FALSE))))</f>
        <v xml:space="preserve"> </v>
      </c>
      <c r="JD120" s="238"/>
      <c r="JE120" s="238"/>
      <c r="JF120" s="8" t="s">
        <v>98</v>
      </c>
      <c r="JG120" s="25" t="str">
        <f>IFERROR(IF(OR($I120="",$N120=""),"",'Units of measurement'!$A$2),"")</f>
        <v>/container</v>
      </c>
      <c r="JH120" s="9" t="s">
        <v>2517</v>
      </c>
      <c r="JI120" s="238" t="str" cm="1">
        <f t="array" ref="JI120">IF(OR($I120="",$N120="")," ",_xlfn.IFS($JA120=""," ",$IZ120=""," ",JL120=""," ",JL120=" "," ",AND($JA120&lt;&gt;"",$JA120&lt;&gt;" ",$IZ120&lt;&gt;"",$IZ120&lt;&gt;" ",JL120&lt;&gt;"",JL120&lt;&gt;" "),IF($JA120=$IZ120,JL120,JL120/VLOOKUP(_xlfn.CONCAT($JA120,"/",$IZ120),Currencies!$C$73:$D$955,2,FALSE))))</f>
        <v xml:space="preserve"> </v>
      </c>
      <c r="JJ120" s="238"/>
      <c r="JK120" s="238"/>
      <c r="JL120" s="372" t="s">
        <v>98</v>
      </c>
      <c r="JM120" s="25" t="str">
        <f>IFERROR(IF(OR($I120="",$N120=""),"",'Units of measurement'!$A$2),"")</f>
        <v>/container</v>
      </c>
      <c r="JN120" s="9" t="s">
        <v>2517</v>
      </c>
      <c r="JO120" s="238" t="str" cm="1">
        <f t="array" ref="JO120">IF(OR($I120="",$N120="")," ",_xlfn.IFS($JA120=""," ",$IZ120=""," ",JR120=""," ",JR120=" "," ",AND($JA120&lt;&gt;"",$JA120&lt;&gt;" ",$IZ120&lt;&gt;"",$IZ120&lt;&gt;" ",JR120&lt;&gt;"",JR120&lt;&gt;" "),IF($JA120=$IZ120,JR120,JR120/VLOOKUP(_xlfn.CONCAT($JA120,"/",$IZ120),Currencies!$C$73:$D$955,2,FALSE))))</f>
        <v xml:space="preserve"> </v>
      </c>
      <c r="JP120" s="238"/>
      <c r="JQ120" s="238"/>
      <c r="JR120" s="372" t="s">
        <v>98</v>
      </c>
      <c r="JS120" s="25" t="str">
        <f>IFERROR(IF(OR($I120="",$N120=""),"",'Units of measurement'!$A$2),"")</f>
        <v>/container</v>
      </c>
      <c r="JT120" s="9" t="s">
        <v>2517</v>
      </c>
      <c r="JU120" s="238" t="str" cm="1">
        <f t="array" ref="JU120">IF(OR($I120="",$N120="")," ",_xlfn.IFS($JA120=""," ",$IZ120=""," ",JX120=""," ",JX120=" "," ",AND($JA120&lt;&gt;"",$JA120&lt;&gt;" ",$IZ120&lt;&gt;"",$IZ120&lt;&gt;" ",JX120&lt;&gt;"",JX120&lt;&gt;" "),IF($JA120=$IZ120,JX120,JX120/VLOOKUP(_xlfn.CONCAT($JA120,"/",$IZ120),Currencies!$C$73:$D$955,2,FALSE))))</f>
        <v xml:space="preserve"> </v>
      </c>
      <c r="JV120" s="238"/>
      <c r="JW120" s="238"/>
      <c r="JX120" s="372" t="s">
        <v>98</v>
      </c>
      <c r="JY120" s="25" t="str">
        <f>IFERROR(IF(OR($I120="",$N120=""),"",'Units of measurement'!$A$2),"")</f>
        <v>/container</v>
      </c>
      <c r="JZ120" s="9" t="s">
        <v>2517</v>
      </c>
      <c r="KA120" s="238" t="str" cm="1">
        <f t="array" ref="KA120">IF(OR($I120="",$N120="")," ",_xlfn.IFS($JA120=""," ",$IZ120=""," ",KD120=""," ",KD120=" "," ",AND($JA120&lt;&gt;"",$JA120&lt;&gt;" ",$IZ120&lt;&gt;"",$IZ120&lt;&gt;" ",KD120&lt;&gt;"",KD120&lt;&gt;" "),IF($JA120=$IZ120,KD120,KD120/VLOOKUP(_xlfn.CONCAT($JA120,"/",$IZ120),Currencies!$C$73:$D$955,2,FALSE))))</f>
        <v xml:space="preserve"> </v>
      </c>
      <c r="KB120" s="238"/>
      <c r="KC120" s="238"/>
      <c r="KD120" s="372" t="s">
        <v>98</v>
      </c>
      <c r="KE120" s="25" t="str">
        <f>IFERROR(IF(OR($I120="",$N120=""),"",'Units of measurement'!$A$2),"")</f>
        <v>/container</v>
      </c>
      <c r="KF120" s="11" t="s">
        <v>2517</v>
      </c>
      <c r="KG120" s="254"/>
      <c r="KH120" s="254"/>
      <c r="KI120" s="378" t="s">
        <v>98</v>
      </c>
      <c r="KJ120" s="9" t="str">
        <f t="shared" si="307"/>
        <v/>
      </c>
      <c r="KK120" s="252"/>
      <c r="KL120" s="252"/>
      <c r="KM120" s="8" t="s">
        <v>98</v>
      </c>
      <c r="KN120" s="256"/>
      <c r="KO120" s="256"/>
      <c r="KP120" s="164"/>
      <c r="KQ120" s="257"/>
      <c r="KR120" s="257"/>
      <c r="KS120" s="17"/>
      <c r="KT120" s="9" t="str">
        <f t="shared" si="308"/>
        <v/>
      </c>
      <c r="KU120" s="252"/>
      <c r="KV120" s="252"/>
      <c r="KW120" s="8" t="s">
        <v>98</v>
      </c>
      <c r="KX120" s="256"/>
      <c r="KY120" s="256"/>
      <c r="KZ120" s="164"/>
      <c r="LA120" s="257"/>
      <c r="LB120" s="257"/>
      <c r="LC120" s="19"/>
      <c r="LD120" s="201" t="s">
        <v>1041</v>
      </c>
      <c r="LE120" s="239" t="s">
        <v>99</v>
      </c>
      <c r="LF120" s="9" t="s">
        <v>2517</v>
      </c>
      <c r="LG120" s="238" t="str" cm="1">
        <f t="array" ref="LG120">IF(OR($I120="",$N120="")," ",_xlfn.IFS($AH120=""," ",$AG120=""," ",LL120=""," ",LL120=" "," ",AND($AH120&lt;&gt;"",$AH120&lt;&gt;" ",$AG120&lt;&gt;"",$AG120&lt;&gt;" ",LL120&lt;&gt;"",LL120&lt;&gt;" "),IF($AH120=$AG120,SUM(LL120,IF(OR(LK120="",LK120=" ",LJ120="Included"),0,LK120)),SUM(LL120,IF(OR(LK120="",LK120=" ",LJ120="Included"),0,LK120))/VLOOKUP(_xlfn.CONCAT($AH120,"/",$AG120),Currencies!$C$73:$D$955,2,FALSE))))</f>
        <v xml:space="preserve"> </v>
      </c>
      <c r="LH120" s="238"/>
      <c r="LI120" s="262"/>
      <c r="LJ120" s="379"/>
      <c r="LK120" s="333" t="s">
        <v>98</v>
      </c>
      <c r="LL120" s="380" t="s">
        <v>98</v>
      </c>
      <c r="LM120" s="25" t="str">
        <f>IFERROR(IF(OR($I120="",$N120=""),"",'Units of measurement'!$A$2),"")</f>
        <v>/container</v>
      </c>
      <c r="LN120" s="253"/>
      <c r="LO120" s="253"/>
      <c r="LP120" s="376"/>
      <c r="LQ120" s="170"/>
      <c r="LR120" s="170"/>
      <c r="LS120" s="381" t="s">
        <v>98</v>
      </c>
    </row>
    <row r="121" spans="1:331" ht="15" hidden="1" customHeight="1" x14ac:dyDescent="0.2">
      <c r="A121" s="46">
        <v>1718</v>
      </c>
      <c r="B121" s="250">
        <f>ROW()</f>
        <v>121</v>
      </c>
      <c r="C121" s="41" t="s">
        <v>2535</v>
      </c>
      <c r="D121" s="41" t="s">
        <v>2535</v>
      </c>
      <c r="E121" s="41" t="s">
        <v>2548</v>
      </c>
      <c r="F121" s="55" t="s">
        <v>106</v>
      </c>
      <c r="G121" s="42" t="s">
        <v>2510</v>
      </c>
      <c r="H121" s="43" t="s">
        <v>172</v>
      </c>
      <c r="I121" s="353" t="s">
        <v>1192</v>
      </c>
      <c r="J121" s="357"/>
      <c r="K121" s="47" t="s">
        <v>2308</v>
      </c>
      <c r="L121" s="48" t="s">
        <v>2335</v>
      </c>
      <c r="M121" s="49" t="s">
        <v>2514</v>
      </c>
      <c r="N121" s="356" t="s">
        <v>584</v>
      </c>
      <c r="O121" s="357"/>
      <c r="P121" s="47" t="s">
        <v>2403</v>
      </c>
      <c r="Q121" s="48" t="s">
        <v>2449</v>
      </c>
      <c r="R121" s="51" t="s">
        <v>95</v>
      </c>
      <c r="S121" s="52">
        <v>2</v>
      </c>
      <c r="T121" s="53">
        <f>IFERROR(IF(OR(R121="",S121=""),"",('FCL (No min.)'!S121*VLOOKUP('FCL (No min.)'!R121,containertype_table[#All],2,FALSE))),"")</f>
        <v>2</v>
      </c>
      <c r="U121" s="56">
        <v>5000</v>
      </c>
      <c r="V121" s="55" t="s">
        <v>2497</v>
      </c>
      <c r="W121" s="248" t="s">
        <v>104</v>
      </c>
      <c r="X121" s="337" t="s">
        <v>104</v>
      </c>
      <c r="Y121" s="248"/>
      <c r="Z121" s="248"/>
      <c r="AA121" s="248"/>
      <c r="AB121" s="248"/>
      <c r="AC121" s="248"/>
      <c r="AD121" s="248"/>
      <c r="AE121" s="248"/>
      <c r="AF121" s="248"/>
      <c r="AG121" s="201" t="s">
        <v>418</v>
      </c>
      <c r="AH121" s="239" t="s">
        <v>99</v>
      </c>
      <c r="AI121" s="9" t="str">
        <f t="shared" si="276"/>
        <v>⚠</v>
      </c>
      <c r="AJ121" s="238" t="str" cm="1">
        <f t="array" ref="AJ121">IF(OR($I121="",$N121="")," ",_xlfn.IFS($AH121=""," ",$AG121=""," ",AO121=""," ",AO121=" "," ",AND($AH121&lt;&gt;"",$AH121&lt;&gt;" ",$AG121&lt;&gt;"",$AG121&lt;&gt;" ",AO121&lt;&gt;"",AO121&lt;&gt;" "),IF($AH121=$AG121,SUM(AO121,IF(OR(AN121="",AN121=" ",AM121="Included"),0,AN121)),VLOOKUP(_xlfn.CONCAT($AG121,"/",$AH121),Currencies!$C$73:$D$955,2,FALSE)*SUM(AO121,IF(OR(AN121="",AN121=" ",AM121="Included"),0,AN121)))))</f>
        <v xml:space="preserve"> </v>
      </c>
      <c r="AK121" s="238"/>
      <c r="AL121" s="262"/>
      <c r="AM121" s="331"/>
      <c r="AN121" s="333" t="s">
        <v>98</v>
      </c>
      <c r="AO121" s="332" t="s">
        <v>98</v>
      </c>
      <c r="AP121" s="25" t="str">
        <f>IFERROR(IF(OR($I121="",$N121=""),"",'Units of measurement'!$A$2),"")</f>
        <v>/container</v>
      </c>
      <c r="AQ121" s="253"/>
      <c r="AR121" s="253"/>
      <c r="AS121" s="17"/>
      <c r="AT121" s="170"/>
      <c r="AU121" s="170"/>
      <c r="AV121" s="170" t="s">
        <v>98</v>
      </c>
      <c r="AW121" s="201" t="s">
        <v>418</v>
      </c>
      <c r="AX121" s="239" t="s">
        <v>99</v>
      </c>
      <c r="AY121" s="9" t="str">
        <f t="shared" si="277"/>
        <v>⚠</v>
      </c>
      <c r="AZ121" s="238" t="str" cm="1">
        <f t="array" ref="AZ121">IF(OR($I121="",$N121="")," ",_xlfn.IFS($AX121=""," ",$AW121=""," ",BC121=""," ",BC121=" "," ",AND($AX121&lt;&gt;"",$AX121&lt;&gt;" ",$AW121&lt;&gt;"",$AW121&lt;&gt;" ",BC121&lt;&gt;"",BC121&lt;&gt;" "),IF($AX121=$AW121,BC121,BC121/VLOOKUP(_xlfn.CONCAT($AX121,"/",$AW121),Currencies!$C$73:$D$955,2,FALSE))))</f>
        <v xml:space="preserve"> </v>
      </c>
      <c r="BA121" s="238"/>
      <c r="BB121" s="238"/>
      <c r="BC121" s="8" t="s">
        <v>98</v>
      </c>
      <c r="BD121" s="25" t="str">
        <f>IFERROR(IF(OR($I121="",$N121=""),"",'Units of measurement'!$A$2),"")</f>
        <v>/container</v>
      </c>
      <c r="BE121" s="9" t="str">
        <f t="shared" si="278"/>
        <v>⚠</v>
      </c>
      <c r="BF121" s="238" t="str" cm="1">
        <f t="array" ref="BF121">IF(OR($I121="",$N121="")," ",_xlfn.IFS($AX121=""," ",$AW121=""," ",BI121=""," ",BI121=" "," ",AND($AX121&lt;&gt;"",$AX121&lt;&gt;" ",$AW121&lt;&gt;"",$AW121&lt;&gt;" ",BI121&lt;&gt;"",BI121&lt;&gt;" "),IF($AX121=$AW121,BI121,BI121/VLOOKUP(_xlfn.CONCAT($AX121,"/",$AW121),Currencies!$C$73:$D$955,2,FALSE))))</f>
        <v xml:space="preserve"> </v>
      </c>
      <c r="BG121" s="238"/>
      <c r="BH121" s="238"/>
      <c r="BI121" s="8" t="s">
        <v>98</v>
      </c>
      <c r="BJ121" s="25" t="str">
        <f>IFERROR(IF(OR($I121="",$N121=""),"",'Units of measurement'!$A$2),"")</f>
        <v>/container</v>
      </c>
      <c r="BK121" s="9" t="str">
        <f t="shared" si="279"/>
        <v>⚠</v>
      </c>
      <c r="BL121" s="238" t="str" cm="1">
        <f t="array" ref="BL121">IF(OR($I121="",$N121="")," ",_xlfn.IFS($AX121=""," ",$AW121=""," ",BO121=""," ",BO121=" "," ",AND($AX121&lt;&gt;"",$AX121&lt;&gt;" ",$AW121&lt;&gt;"",$AW121&lt;&gt;" ",BO121&lt;&gt;"",BO121&lt;&gt;" "),IF($AX121=$AW121,BO121,BO121/VLOOKUP(_xlfn.CONCAT($AX121,"/",$AW121),Currencies!$C$73:$D$955,2,FALSE))))</f>
        <v xml:space="preserve"> </v>
      </c>
      <c r="BM121" s="238"/>
      <c r="BN121" s="238"/>
      <c r="BO121" s="8" t="s">
        <v>98</v>
      </c>
      <c r="BP121" s="25" t="str">
        <f>IFERROR(IF(OR($I121="",$N121=""),"",'Units of measurement'!$A$2),"")</f>
        <v>/container</v>
      </c>
      <c r="BQ121" s="9" t="str">
        <f t="shared" si="280"/>
        <v>⚠</v>
      </c>
      <c r="BR121" s="238" t="str" cm="1">
        <f t="array" ref="BR121">IF(OR($I121="",$N121="")," ",_xlfn.IFS($AX121=""," ",$AW121=""," ",BU121=""," ",BU121=" "," ",AND($AX121&lt;&gt;"",$AX121&lt;&gt;" ",$AW121&lt;&gt;"",$AW121&lt;&gt;" ",BU121&lt;&gt;"",BU121&lt;&gt;" "),IF($AX121=$AW121,BU121,BU121/VLOOKUP(_xlfn.CONCAT($AX121,"/",$AW121),Currencies!$C$73:$D$955,2,FALSE))))</f>
        <v xml:space="preserve"> </v>
      </c>
      <c r="BS121" s="238"/>
      <c r="BT121" s="238"/>
      <c r="BU121" s="8" t="s">
        <v>98</v>
      </c>
      <c r="BV121" s="25" t="str">
        <f>IFERROR(IF(OR($I121="",$N121=""),"",'Units of measurement'!$A$2),"")</f>
        <v>/container</v>
      </c>
      <c r="BW121" s="9" t="str">
        <f t="shared" si="281"/>
        <v>⚠</v>
      </c>
      <c r="BX121" s="238" t="str" cm="1">
        <f t="array" ref="BX121">IF(OR($I121="",$N121="")," ",_xlfn.IFS($AX121=""," ",$AW121=""," ",CA121=""," ",CA121=" "," ",AND($AX121&lt;&gt;"",$AX121&lt;&gt;" ",$AW121&lt;&gt;"",$AW121&lt;&gt;" ",CA121&lt;&gt;"",CA121&lt;&gt;" "),IF($AX121=$AW121,CA121,CA121/VLOOKUP(_xlfn.CONCAT($AX121,"/",$AW121),Currencies!$C$73:$D$955,2,FALSE))))</f>
        <v xml:space="preserve"> </v>
      </c>
      <c r="BY121" s="238"/>
      <c r="BZ121" s="238"/>
      <c r="CA121" s="8" t="s">
        <v>98</v>
      </c>
      <c r="CB121" s="25" t="str">
        <f>IFERROR(IF(OR($I121="",$N121=""),"",'Units of measurement'!$A$2),"")</f>
        <v>/container</v>
      </c>
      <c r="CC121" s="9" t="str">
        <f t="shared" si="282"/>
        <v>⚠</v>
      </c>
      <c r="CD121" s="238" t="str" cm="1">
        <f t="array" ref="CD121">IF(OR($I121="",$N121="")," ",_xlfn.IFS($AX121=""," ",$AW121=""," ",CG121=""," ",CG121=" "," ",AND($AX121&lt;&gt;"",$AX121&lt;&gt;" ",$AW121&lt;&gt;"",$AW121&lt;&gt;" ",CG121&lt;&gt;"",CG121&lt;&gt;" "),IF($AX121=$AW121,CG121,CG121/VLOOKUP(_xlfn.CONCAT($AX121,"/",$AW121),Currencies!$C$73:$D$955,2,FALSE))))</f>
        <v xml:space="preserve"> </v>
      </c>
      <c r="CE121" s="238"/>
      <c r="CF121" s="238"/>
      <c r="CG121" s="8" t="s">
        <v>98</v>
      </c>
      <c r="CH121" s="25" t="str">
        <f>IFERROR(IF(OR($I121="",$N121=""),"",'Units of measurement'!$A$2),"")</f>
        <v>/container</v>
      </c>
      <c r="CI121" s="9" t="str">
        <f t="shared" si="283"/>
        <v>⚠</v>
      </c>
      <c r="CJ121" s="238" t="str" cm="1">
        <f t="array" ref="CJ121">IF(OR($I121="",$N121="")," ",_xlfn.IFS($AX121=""," ",$AW121=""," ",CM121=""," ",CM121=" "," ",AND($AX121&lt;&gt;"",$AX121&lt;&gt;" ",$AW121&lt;&gt;"",$AW121&lt;&gt;" ",CM121&lt;&gt;"",CM121&lt;&gt;" "),IF($AX121=$AW121,CM121,CM121/VLOOKUP(_xlfn.CONCAT($AX121,"/",$AW121),Currencies!$C$73:$D$955,2,FALSE))))</f>
        <v xml:space="preserve"> </v>
      </c>
      <c r="CK121" s="238"/>
      <c r="CL121" s="238"/>
      <c r="CM121" s="8" t="s">
        <v>98</v>
      </c>
      <c r="CN121" s="25" t="str">
        <f>IFERROR(IF(OR($I121="",$N121=""),"",'Units of measurement'!$A$2),"")</f>
        <v>/container</v>
      </c>
      <c r="CO121" s="253"/>
      <c r="CP121" s="253"/>
      <c r="CQ121" s="194"/>
      <c r="CR121" s="9" t="str">
        <f t="shared" si="284"/>
        <v>⚠</v>
      </c>
      <c r="CS121" s="238" t="str" cm="1">
        <f t="array" ref="CS121">IF(OR($I121="",$N121="")," ",_xlfn.IFS($AX121=""," ",$AW121=""," ",CV121=""," ",CV121=" "," ",AND($AX121&lt;&gt;"",$AX121&lt;&gt;" ",$AW121&lt;&gt;"",$AW121&lt;&gt;" ",CV121&lt;&gt;"",CV121&lt;&gt;" "),IF($AX121=$AW121,CV121,CV121/VLOOKUP(_xlfn.CONCAT($AX121,"/",$AW121),Currencies!$C$73:$D$955,2,FALSE))))</f>
        <v xml:space="preserve"> </v>
      </c>
      <c r="CT121" s="238"/>
      <c r="CU121" s="238"/>
      <c r="CV121" s="8" t="s">
        <v>98</v>
      </c>
      <c r="CW121" s="25" t="str">
        <f>IFERROR(IF(OR($I121="",$N121=""),"",'Units of measurement'!$A$2),"")</f>
        <v>/container</v>
      </c>
      <c r="CX121" s="11" t="str">
        <f t="shared" si="285"/>
        <v>⚠</v>
      </c>
      <c r="CY121" s="254"/>
      <c r="CZ121" s="254"/>
      <c r="DA121" s="10" t="s">
        <v>98</v>
      </c>
      <c r="DB121" s="9" t="str">
        <f t="shared" si="286"/>
        <v/>
      </c>
      <c r="DC121" s="252"/>
      <c r="DD121" s="252"/>
      <c r="DE121" s="8" t="s">
        <v>98</v>
      </c>
      <c r="DF121" s="256"/>
      <c r="DG121" s="256"/>
      <c r="DH121" s="164"/>
      <c r="DI121" s="257"/>
      <c r="DJ121" s="257"/>
      <c r="DK121" s="17"/>
      <c r="DL121" s="9" t="str">
        <f t="shared" si="287"/>
        <v/>
      </c>
      <c r="DM121" s="252"/>
      <c r="DN121" s="252"/>
      <c r="DO121" s="8" t="s">
        <v>98</v>
      </c>
      <c r="DP121" s="256"/>
      <c r="DQ121" s="256"/>
      <c r="DR121" s="164"/>
      <c r="DS121" s="257"/>
      <c r="DT121" s="257"/>
      <c r="DU121" s="17"/>
      <c r="DV121" s="201" t="str">
        <f t="shared" si="288"/>
        <v>USD</v>
      </c>
      <c r="DW121" s="239" t="s">
        <v>99</v>
      </c>
      <c r="DX121" s="11" t="str">
        <f t="shared" si="289"/>
        <v>⚠</v>
      </c>
      <c r="DY121" s="254"/>
      <c r="DZ121" s="254"/>
      <c r="EA121" s="15"/>
      <c r="EB121" s="11" t="str">
        <f t="shared" si="290"/>
        <v>⚠</v>
      </c>
      <c r="EC121" s="254"/>
      <c r="ED121" s="254"/>
      <c r="EE121" s="16"/>
      <c r="EF121" s="9" t="str">
        <f t="shared" si="291"/>
        <v>⚠</v>
      </c>
      <c r="EG121" s="252"/>
      <c r="EH121" s="252"/>
      <c r="EI121" s="33"/>
      <c r="EJ121" s="33"/>
      <c r="EK121" s="33"/>
      <c r="EL121" s="33"/>
      <c r="EM121" s="14"/>
      <c r="EN121" s="14"/>
      <c r="EO121" s="35"/>
      <c r="EP121" s="11" t="str">
        <f t="shared" si="292"/>
        <v>⚠</v>
      </c>
      <c r="EQ121" s="254"/>
      <c r="ER121" s="254"/>
      <c r="ES121" s="12" t="s">
        <v>98</v>
      </c>
      <c r="ET121" s="199">
        <v>20</v>
      </c>
      <c r="EU121" s="9" t="str">
        <f t="shared" si="293"/>
        <v>⚠</v>
      </c>
      <c r="EV121" s="259"/>
      <c r="EW121" s="259"/>
      <c r="EX121" s="166" t="s">
        <v>98</v>
      </c>
      <c r="EY121" s="9" t="str">
        <f t="shared" si="294"/>
        <v>⚠</v>
      </c>
      <c r="EZ121" s="254"/>
      <c r="FA121" s="254"/>
      <c r="FB121" s="23"/>
      <c r="FC121" s="260"/>
      <c r="FD121" s="260"/>
      <c r="FE121" s="29"/>
      <c r="FF121" s="29"/>
      <c r="FG121" s="29"/>
      <c r="FH121" s="29"/>
      <c r="FI121" s="200" t="s">
        <v>100</v>
      </c>
      <c r="FJ121" s="9" t="str">
        <f t="shared" si="295"/>
        <v>⚠</v>
      </c>
      <c r="FK121" s="259"/>
      <c r="FL121" s="259"/>
      <c r="FM121" s="12" t="s">
        <v>98</v>
      </c>
      <c r="FN121" s="26" t="s">
        <v>98</v>
      </c>
      <c r="FO121" s="28" t="s">
        <v>98</v>
      </c>
      <c r="FP121" s="339" t="s">
        <v>98</v>
      </c>
      <c r="FQ121" s="339" t="s">
        <v>98</v>
      </c>
      <c r="FR121" s="9" t="str">
        <f t="shared" si="254"/>
        <v>⚠</v>
      </c>
      <c r="FS121" s="238" t="str" cm="1">
        <f t="array" ref="FS121">IF(OR($I121="",$N121="")," ",_xlfn.IFS($DW121=""," ",$DV121=""," ",FV121=""," ",FV121=" "," ",AND($DW121&lt;&gt;"",$DW121&lt;&gt;" ",$DV121&lt;&gt;"",$DV121&lt;&gt;" ",FV121&lt;&gt;"",FV121&lt;&gt;" "),IF($DW121=$DV121,FV121,FV121/VLOOKUP(_xlfn.CONCAT($DW121,"/",$DV121),Currencies!$C$73:$D$955,2,FALSE))))</f>
        <v xml:space="preserve"> </v>
      </c>
      <c r="FT121" s="238"/>
      <c r="FU121" s="238"/>
      <c r="FV121" s="8" t="s">
        <v>98</v>
      </c>
      <c r="FW121" s="25" t="s">
        <v>2549</v>
      </c>
      <c r="FX121" s="9" t="str">
        <f t="shared" si="296"/>
        <v>⚠</v>
      </c>
      <c r="FY121" s="259"/>
      <c r="FZ121" s="259"/>
      <c r="GA121" s="12" t="s">
        <v>98</v>
      </c>
      <c r="GB121" s="26" t="s">
        <v>98</v>
      </c>
      <c r="GC121" s="28" t="s">
        <v>98</v>
      </c>
      <c r="GD121" s="339" t="s">
        <v>98</v>
      </c>
      <c r="GE121" s="339" t="s">
        <v>98</v>
      </c>
      <c r="GF121" s="9" t="str">
        <f t="shared" si="256"/>
        <v>⚠</v>
      </c>
      <c r="GG121" s="238" t="str" cm="1">
        <f t="array" ref="GG121">IF(OR($I121="",$N121="")," ",_xlfn.IFS($DW121=""," ",$DV121=""," ",GJ121=""," ",GJ121=" "," ",AND($DW121&lt;&gt;"",$DW121&lt;&gt;" ",$DV121&lt;&gt;"",$DV121&lt;&gt;" ",GJ121&lt;&gt;"",GJ121&lt;&gt;" "),IF($DW121=$DV121,GJ121,GJ121/VLOOKUP(_xlfn.CONCAT($DW121,"/",$DV121),Currencies!$C$73:$D$955,2,FALSE))))</f>
        <v xml:space="preserve"> </v>
      </c>
      <c r="GH121" s="238"/>
      <c r="GI121" s="238"/>
      <c r="GJ121" s="8" t="s">
        <v>98</v>
      </c>
      <c r="GK121" s="25" t="s">
        <v>2549</v>
      </c>
      <c r="GL121" s="11" t="str">
        <f t="shared" si="297"/>
        <v>⚠</v>
      </c>
      <c r="GM121" s="238" t="str" cm="1">
        <f t="array" ref="GM121">IF(OR($I121="",$N121="")," ",_xlfn.IFS($DW121=""," ",$DV121=""," ",GP121=""," ",GP121=" "," ",AND($DW121&lt;&gt;"",$DW121&lt;&gt;" ",$DV121&lt;&gt;"",$DV121&lt;&gt;" ",GP121&lt;&gt;"",GP121&lt;&gt;" "),IF($DW121=$DV121,GP121,GP121/VLOOKUP(_xlfn.CONCAT($DW121,"/",$DV121),Currencies!$C$73:$D$955,2,FALSE))))</f>
        <v xml:space="preserve"> </v>
      </c>
      <c r="GN121" s="238"/>
      <c r="GO121" s="238"/>
      <c r="GP121" s="8" t="s">
        <v>98</v>
      </c>
      <c r="GQ121" s="25" t="str">
        <f>IFERROR(IF(OR($I121="",$N121=""),"",'Units of measurement'!$A$2),"")</f>
        <v>/container</v>
      </c>
      <c r="GR121" s="253"/>
      <c r="GS121" s="253"/>
      <c r="GT121" s="31" t="s">
        <v>98</v>
      </c>
      <c r="GU121" s="261"/>
      <c r="GV121" s="261"/>
      <c r="GW121" s="32" t="s">
        <v>98</v>
      </c>
      <c r="GX121" s="11" t="str">
        <f t="shared" si="298"/>
        <v>⚠</v>
      </c>
      <c r="GY121" s="238" t="str" cm="1">
        <f t="array" ref="GY121">IF(OR($I121="",$N121="")," ",_xlfn.IFS($DW121=""," ",$DV121=""," ",HE121=""," ",HE121=" "," ",AND($DW121&lt;&gt;"",$DW121&lt;&gt;" ",$DV121&lt;&gt;"",$DV121&lt;&gt;" ",HE121&lt;&gt;"",HE121&lt;&gt;" "),IF($DW121=$DV121,HE121,HE121/VLOOKUP(_xlfn.CONCAT($DW121,"/",$DV121),Currencies!$C$73:$D$955,2,FALSE))))</f>
        <v xml:space="preserve"> </v>
      </c>
      <c r="GZ121" s="262"/>
      <c r="HA121" s="262"/>
      <c r="HB121" s="15"/>
      <c r="HC121" s="15"/>
      <c r="HD121" s="15"/>
      <c r="HE121" s="8" t="s">
        <v>98</v>
      </c>
      <c r="HF121" s="255"/>
      <c r="HG121" s="255"/>
      <c r="HH121" s="25" t="str">
        <f>IFERROR(IF(OR($I121="",$N121=""),"",'Units of measurement'!$A$2),"")</f>
        <v>/container</v>
      </c>
      <c r="HI121" s="253"/>
      <c r="HJ121" s="253"/>
      <c r="HK121" s="31" t="str">
        <f t="shared" si="299"/>
        <v xml:space="preserve"> </v>
      </c>
      <c r="HL121" s="261"/>
      <c r="HM121" s="261"/>
      <c r="HN121" s="32" t="str">
        <f t="shared" si="300"/>
        <v xml:space="preserve"> </v>
      </c>
      <c r="HO121" s="11" t="str">
        <f t="shared" si="301"/>
        <v>⚠</v>
      </c>
      <c r="HP121" s="238" t="str" cm="1">
        <f t="array" ref="HP121">IF(OR($I121="",$N121="")," ",_xlfn.IFS($DW121=""," ",$DV121=""," ",HV121=""," ",HV121=" "," ",AND($DW121&lt;&gt;"",$DW121&lt;&gt;" ",$DV121&lt;&gt;"",$DV121&lt;&gt;" ",HV121&lt;&gt;"",HV121&lt;&gt;" "),IF($DW121=$DV121,HV121,HV121/VLOOKUP(_xlfn.CONCAT($DW121,"/",$DV121),Currencies!$C$73:$D$955,2,FALSE))))</f>
        <v xml:space="preserve"> </v>
      </c>
      <c r="HQ121" s="262"/>
      <c r="HR121" s="262"/>
      <c r="HS121" s="15"/>
      <c r="HT121" s="15"/>
      <c r="HU121" s="15"/>
      <c r="HV121" s="8" t="s">
        <v>98</v>
      </c>
      <c r="HW121" s="255"/>
      <c r="HX121" s="255"/>
      <c r="HY121" s="25" t="str">
        <f>IFERROR(IF(OR($I121="",$N121=""),"",'Units of measurement'!$A$2),"")</f>
        <v>/container</v>
      </c>
      <c r="HZ121" s="253"/>
      <c r="IA121" s="253"/>
      <c r="IB121" s="31" t="str">
        <f t="shared" si="302"/>
        <v xml:space="preserve"> </v>
      </c>
      <c r="IC121" s="261"/>
      <c r="ID121" s="261"/>
      <c r="IE121" s="32" t="str">
        <f t="shared" si="303"/>
        <v xml:space="preserve"> </v>
      </c>
      <c r="IF121" s="9" t="str">
        <f t="shared" si="304"/>
        <v/>
      </c>
      <c r="IG121" s="252"/>
      <c r="IH121" s="252"/>
      <c r="II121" s="8" t="s">
        <v>98</v>
      </c>
      <c r="IJ121" s="256"/>
      <c r="IK121" s="256"/>
      <c r="IL121" s="164"/>
      <c r="IM121" s="257"/>
      <c r="IN121" s="257"/>
      <c r="IO121" s="17"/>
      <c r="IP121" s="9" t="str">
        <f t="shared" si="305"/>
        <v/>
      </c>
      <c r="IQ121" s="252"/>
      <c r="IR121" s="252"/>
      <c r="IS121" s="8" t="s">
        <v>98</v>
      </c>
      <c r="IT121" s="256"/>
      <c r="IU121" s="256"/>
      <c r="IV121" s="164"/>
      <c r="IW121" s="257"/>
      <c r="IX121" s="257"/>
      <c r="IY121" s="19"/>
      <c r="IZ121" s="201" t="s">
        <v>99</v>
      </c>
      <c r="JA121" s="239" t="s">
        <v>99</v>
      </c>
      <c r="JB121" s="9" t="str">
        <f t="shared" si="306"/>
        <v>⚠</v>
      </c>
      <c r="JC121" s="238" t="str" cm="1">
        <f t="array" ref="JC121">IF(OR($I121="",$N121="")," ",_xlfn.IFS($JA121=""," ",$IZ121=""," ",JF121=""," ",JF121=" "," ",AND($JA121&lt;&gt;"",$JA121&lt;&gt;" ",$IZ121&lt;&gt;"",$IZ121&lt;&gt;" ",JF121&lt;&gt;"",JF121&lt;&gt;" "),IF($JA121=$IZ121,JF121,JF121/VLOOKUP(_xlfn.CONCAT($JA121,"/",$IZ121),Currencies!$C$73:$D$955,2,FALSE))))</f>
        <v xml:space="preserve"> </v>
      </c>
      <c r="JD121" s="238"/>
      <c r="JE121" s="238"/>
      <c r="JF121" s="8" t="s">
        <v>98</v>
      </c>
      <c r="JG121" s="25" t="str">
        <f>IFERROR(IF(OR($I121="",$N121=""),"",'Units of measurement'!$A$2),"")</f>
        <v>/container</v>
      </c>
      <c r="JH121" s="9" t="str">
        <f t="shared" si="309"/>
        <v>⚠</v>
      </c>
      <c r="JI121" s="238" t="str" cm="1">
        <f t="array" ref="JI121">IF(OR($I121="",$N121="")," ",_xlfn.IFS($JA121=""," ",$IZ121=""," ",JL121=""," ",JL121=" "," ",AND($JA121&lt;&gt;"",$JA121&lt;&gt;" ",$IZ121&lt;&gt;"",$IZ121&lt;&gt;" ",JL121&lt;&gt;"",JL121&lt;&gt;" "),IF($JA121=$IZ121,JL121,JL121/VLOOKUP(_xlfn.CONCAT($JA121,"/",$IZ121),Currencies!$C$73:$D$955,2,FALSE))))</f>
        <v xml:space="preserve"> </v>
      </c>
      <c r="JJ121" s="238"/>
      <c r="JK121" s="238"/>
      <c r="JL121" s="8" t="s">
        <v>98</v>
      </c>
      <c r="JM121" s="25" t="str">
        <f>IFERROR(IF(OR($I121="",$N121=""),"",'Units of measurement'!$A$2),"")</f>
        <v>/container</v>
      </c>
      <c r="JN121" s="9" t="str">
        <f t="shared" si="310"/>
        <v>⚠</v>
      </c>
      <c r="JO121" s="238" t="str" cm="1">
        <f t="array" ref="JO121">IF(OR($I121="",$N121="")," ",_xlfn.IFS($JA121=""," ",$IZ121=""," ",JR121=""," ",JR121=" "," ",AND($JA121&lt;&gt;"",$JA121&lt;&gt;" ",$IZ121&lt;&gt;"",$IZ121&lt;&gt;" ",JR121&lt;&gt;"",JR121&lt;&gt;" "),IF($JA121=$IZ121,JR121,JR121/VLOOKUP(_xlfn.CONCAT($JA121,"/",$IZ121),Currencies!$C$73:$D$955,2,FALSE))))</f>
        <v xml:space="preserve"> </v>
      </c>
      <c r="JP121" s="238"/>
      <c r="JQ121" s="238"/>
      <c r="JR121" s="8" t="s">
        <v>98</v>
      </c>
      <c r="JS121" s="25" t="str">
        <f>IFERROR(IF(OR($I121="",$N121=""),"",'Units of measurement'!$A$2),"")</f>
        <v>/container</v>
      </c>
      <c r="JT121" s="9" t="str">
        <f t="shared" si="311"/>
        <v>⚠</v>
      </c>
      <c r="JU121" s="238" t="str" cm="1">
        <f t="array" ref="JU121">IF(OR($I121="",$N121="")," ",_xlfn.IFS($JA121=""," ",$IZ121=""," ",JX121=""," ",JX121=" "," ",AND($JA121&lt;&gt;"",$JA121&lt;&gt;" ",$IZ121&lt;&gt;"",$IZ121&lt;&gt;" ",JX121&lt;&gt;"",JX121&lt;&gt;" "),IF($JA121=$IZ121,JX121,JX121/VLOOKUP(_xlfn.CONCAT($JA121,"/",$IZ121),Currencies!$C$73:$D$955,2,FALSE))))</f>
        <v xml:space="preserve"> </v>
      </c>
      <c r="JV121" s="238"/>
      <c r="JW121" s="238"/>
      <c r="JX121" s="8" t="s">
        <v>98</v>
      </c>
      <c r="JY121" s="25" t="str">
        <f>IFERROR(IF(OR($I121="",$N121=""),"",'Units of measurement'!$A$2),"")</f>
        <v>/container</v>
      </c>
      <c r="JZ121" s="9" t="str">
        <f t="shared" si="312"/>
        <v>⚠</v>
      </c>
      <c r="KA121" s="238" t="str" cm="1">
        <f t="array" ref="KA121">IF(OR($I121="",$N121="")," ",_xlfn.IFS($JA121=""," ",$IZ121=""," ",KD121=""," ",KD121=" "," ",AND($JA121&lt;&gt;"",$JA121&lt;&gt;" ",$IZ121&lt;&gt;"",$IZ121&lt;&gt;" ",KD121&lt;&gt;"",KD121&lt;&gt;" "),IF($JA121=$IZ121,KD121,KD121/VLOOKUP(_xlfn.CONCAT($JA121,"/",$IZ121),Currencies!$C$73:$D$955,2,FALSE))))</f>
        <v xml:space="preserve"> </v>
      </c>
      <c r="KB121" s="238"/>
      <c r="KC121" s="238"/>
      <c r="KD121" s="8" t="s">
        <v>98</v>
      </c>
      <c r="KE121" s="25" t="str">
        <f>IFERROR(IF(OR($I121="",$N121=""),"",'Units of measurement'!$A$2),"")</f>
        <v>/container</v>
      </c>
      <c r="KF121" s="11" t="str">
        <f t="shared" si="313"/>
        <v>⚠</v>
      </c>
      <c r="KG121" s="254"/>
      <c r="KH121" s="254"/>
      <c r="KI121" s="10" t="s">
        <v>98</v>
      </c>
      <c r="KJ121" s="9" t="str">
        <f t="shared" si="307"/>
        <v/>
      </c>
      <c r="KK121" s="252"/>
      <c r="KL121" s="252"/>
      <c r="KM121" s="8" t="s">
        <v>98</v>
      </c>
      <c r="KN121" s="256"/>
      <c r="KO121" s="256"/>
      <c r="KP121" s="164"/>
      <c r="KQ121" s="257"/>
      <c r="KR121" s="257"/>
      <c r="KS121" s="17"/>
      <c r="KT121" s="9" t="str">
        <f t="shared" si="308"/>
        <v/>
      </c>
      <c r="KU121" s="252"/>
      <c r="KV121" s="252"/>
      <c r="KW121" s="8" t="s">
        <v>98</v>
      </c>
      <c r="KX121" s="256"/>
      <c r="KY121" s="256"/>
      <c r="KZ121" s="164"/>
      <c r="LA121" s="257"/>
      <c r="LB121" s="257"/>
      <c r="LC121" s="19"/>
      <c r="LD121" s="201" t="s">
        <v>99</v>
      </c>
      <c r="LE121" s="239" t="s">
        <v>99</v>
      </c>
      <c r="LF121" s="9" t="str">
        <f t="shared" si="314"/>
        <v>⚠</v>
      </c>
      <c r="LG121" s="238" t="str" cm="1">
        <f t="array" ref="LG121">IF(OR($I121="",$N121="")," ",_xlfn.IFS($AH121=""," ",$AG121=""," ",LL121=""," ",LL121=" "," ",AND($AH121&lt;&gt;"",$AH121&lt;&gt;" ",$AG121&lt;&gt;"",$AG121&lt;&gt;" ",LL121&lt;&gt;"",LL121&lt;&gt;" "),IF($AH121=$AG121,SUM(LL121,IF(OR(LK121="",LK121=" ",LJ121="Included"),0,LK121)),SUM(LL121,IF(OR(LK121="",LK121=" ",LJ121="Included"),0,LK121))/VLOOKUP(_xlfn.CONCAT($AH121,"/",$AG121),Currencies!$C$73:$D$955,2,FALSE))))</f>
        <v xml:space="preserve"> </v>
      </c>
      <c r="LH121" s="238"/>
      <c r="LI121" s="262"/>
      <c r="LJ121" s="331"/>
      <c r="LK121" s="333" t="s">
        <v>98</v>
      </c>
      <c r="LL121" s="332" t="s">
        <v>98</v>
      </c>
      <c r="LM121" s="25" t="str">
        <f>IFERROR(IF(OR($I121="",$N121=""),"",'Units of measurement'!$A$2),"")</f>
        <v>/container</v>
      </c>
      <c r="LN121" s="253"/>
      <c r="LO121" s="253"/>
      <c r="LP121" s="17"/>
      <c r="LQ121" s="170"/>
      <c r="LR121" s="170"/>
      <c r="LS121" s="170" t="s">
        <v>98</v>
      </c>
    </row>
    <row r="122" spans="1:331" ht="15" hidden="1" customHeight="1" x14ac:dyDescent="0.2">
      <c r="A122" s="46">
        <v>1719</v>
      </c>
      <c r="B122" s="250">
        <f>ROW()</f>
        <v>122</v>
      </c>
      <c r="C122" s="41" t="s">
        <v>2535</v>
      </c>
      <c r="D122" s="41" t="s">
        <v>2535</v>
      </c>
      <c r="E122" s="41" t="s">
        <v>2548</v>
      </c>
      <c r="F122" s="55" t="s">
        <v>106</v>
      </c>
      <c r="G122" s="42" t="s">
        <v>2510</v>
      </c>
      <c r="H122" s="43" t="s">
        <v>172</v>
      </c>
      <c r="I122" s="353" t="s">
        <v>1192</v>
      </c>
      <c r="J122" s="357"/>
      <c r="K122" s="47" t="s">
        <v>2308</v>
      </c>
      <c r="L122" s="48" t="s">
        <v>2335</v>
      </c>
      <c r="M122" s="49" t="s">
        <v>2514</v>
      </c>
      <c r="N122" s="356" t="s">
        <v>584</v>
      </c>
      <c r="O122" s="357"/>
      <c r="P122" s="47" t="s">
        <v>2403</v>
      </c>
      <c r="Q122" s="48" t="s">
        <v>2449</v>
      </c>
      <c r="R122" s="51" t="s">
        <v>2206</v>
      </c>
      <c r="S122" s="52">
        <v>2</v>
      </c>
      <c r="T122" s="53">
        <f>IFERROR(IF(OR(R122="",S122=""),"",('FCL (No min.)'!S122*VLOOKUP('FCL (No min.)'!R122,containertype_table[#All],2,FALSE))),"")</f>
        <v>4</v>
      </c>
      <c r="U122" s="56">
        <v>15000</v>
      </c>
      <c r="V122" s="55" t="s">
        <v>2497</v>
      </c>
      <c r="W122" s="248" t="s">
        <v>104</v>
      </c>
      <c r="X122" s="337" t="s">
        <v>104</v>
      </c>
      <c r="Y122" s="248"/>
      <c r="Z122" s="248"/>
      <c r="AA122" s="248"/>
      <c r="AB122" s="248"/>
      <c r="AC122" s="248"/>
      <c r="AD122" s="248"/>
      <c r="AE122" s="248"/>
      <c r="AF122" s="248"/>
      <c r="AG122" s="201" t="s">
        <v>418</v>
      </c>
      <c r="AH122" s="239" t="s">
        <v>99</v>
      </c>
      <c r="AI122" s="9" t="str">
        <f t="shared" si="276"/>
        <v>⚠</v>
      </c>
      <c r="AJ122" s="238" t="str" cm="1">
        <f t="array" ref="AJ122">IF(OR($I122="",$N122="")," ",_xlfn.IFS($AH122=""," ",$AG122=""," ",AO122=""," ",AO122=" "," ",AND($AH122&lt;&gt;"",$AH122&lt;&gt;" ",$AG122&lt;&gt;"",$AG122&lt;&gt;" ",AO122&lt;&gt;"",AO122&lt;&gt;" "),IF($AH122=$AG122,SUM(AO122,IF(OR(AN122="",AN122=" ",AM122="Included"),0,AN122)),VLOOKUP(_xlfn.CONCAT($AG122,"/",$AH122),Currencies!$C$73:$D$955,2,FALSE)*SUM(AO122,IF(OR(AN122="",AN122=" ",AM122="Included"),0,AN122)))))</f>
        <v xml:space="preserve"> </v>
      </c>
      <c r="AK122" s="238"/>
      <c r="AL122" s="262"/>
      <c r="AM122" s="331"/>
      <c r="AN122" s="333" t="s">
        <v>98</v>
      </c>
      <c r="AO122" s="332" t="s">
        <v>98</v>
      </c>
      <c r="AP122" s="25" t="str">
        <f>IFERROR(IF(OR($I122="",$N122=""),"",'Units of measurement'!$A$2),"")</f>
        <v>/container</v>
      </c>
      <c r="AQ122" s="253"/>
      <c r="AR122" s="253"/>
      <c r="AS122" s="17"/>
      <c r="AT122" s="170"/>
      <c r="AU122" s="170"/>
      <c r="AV122" s="170" t="s">
        <v>98</v>
      </c>
      <c r="AW122" s="201" t="s">
        <v>418</v>
      </c>
      <c r="AX122" s="239" t="s">
        <v>99</v>
      </c>
      <c r="AY122" s="9" t="str">
        <f t="shared" si="277"/>
        <v>⚠</v>
      </c>
      <c r="AZ122" s="238" t="str" cm="1">
        <f t="array" ref="AZ122">IF(OR($I122="",$N122="")," ",_xlfn.IFS($AX122=""," ",$AW122=""," ",BC122=""," ",BC122=" "," ",AND($AX122&lt;&gt;"",$AX122&lt;&gt;" ",$AW122&lt;&gt;"",$AW122&lt;&gt;" ",BC122&lt;&gt;"",BC122&lt;&gt;" "),IF($AX122=$AW122,BC122,BC122/VLOOKUP(_xlfn.CONCAT($AX122,"/",$AW122),Currencies!$C$73:$D$955,2,FALSE))))</f>
        <v xml:space="preserve"> </v>
      </c>
      <c r="BA122" s="238"/>
      <c r="BB122" s="238"/>
      <c r="BC122" s="8" t="s">
        <v>98</v>
      </c>
      <c r="BD122" s="25" t="str">
        <f>IFERROR(IF(OR($I122="",$N122=""),"",'Units of measurement'!$A$2),"")</f>
        <v>/container</v>
      </c>
      <c r="BE122" s="9" t="str">
        <f t="shared" si="278"/>
        <v>⚠</v>
      </c>
      <c r="BF122" s="238" t="str" cm="1">
        <f t="array" ref="BF122">IF(OR($I122="",$N122="")," ",_xlfn.IFS($AX122=""," ",$AW122=""," ",BI122=""," ",BI122=" "," ",AND($AX122&lt;&gt;"",$AX122&lt;&gt;" ",$AW122&lt;&gt;"",$AW122&lt;&gt;" ",BI122&lt;&gt;"",BI122&lt;&gt;" "),IF($AX122=$AW122,BI122,BI122/VLOOKUP(_xlfn.CONCAT($AX122,"/",$AW122),Currencies!$C$73:$D$955,2,FALSE))))</f>
        <v xml:space="preserve"> </v>
      </c>
      <c r="BG122" s="238"/>
      <c r="BH122" s="238"/>
      <c r="BI122" s="8" t="s">
        <v>98</v>
      </c>
      <c r="BJ122" s="25" t="str">
        <f>IFERROR(IF(OR($I122="",$N122=""),"",'Units of measurement'!$A$2),"")</f>
        <v>/container</v>
      </c>
      <c r="BK122" s="9" t="str">
        <f t="shared" si="279"/>
        <v>⚠</v>
      </c>
      <c r="BL122" s="238" t="str" cm="1">
        <f t="array" ref="BL122">IF(OR($I122="",$N122="")," ",_xlfn.IFS($AX122=""," ",$AW122=""," ",BO122=""," ",BO122=" "," ",AND($AX122&lt;&gt;"",$AX122&lt;&gt;" ",$AW122&lt;&gt;"",$AW122&lt;&gt;" ",BO122&lt;&gt;"",BO122&lt;&gt;" "),IF($AX122=$AW122,BO122,BO122/VLOOKUP(_xlfn.CONCAT($AX122,"/",$AW122),Currencies!$C$73:$D$955,2,FALSE))))</f>
        <v xml:space="preserve"> </v>
      </c>
      <c r="BM122" s="238"/>
      <c r="BN122" s="238"/>
      <c r="BO122" s="8" t="s">
        <v>98</v>
      </c>
      <c r="BP122" s="25" t="str">
        <f>IFERROR(IF(OR($I122="",$N122=""),"",'Units of measurement'!$A$2),"")</f>
        <v>/container</v>
      </c>
      <c r="BQ122" s="9" t="str">
        <f t="shared" si="280"/>
        <v>⚠</v>
      </c>
      <c r="BR122" s="238" t="str" cm="1">
        <f t="array" ref="BR122">IF(OR($I122="",$N122="")," ",_xlfn.IFS($AX122=""," ",$AW122=""," ",BU122=""," ",BU122=" "," ",AND($AX122&lt;&gt;"",$AX122&lt;&gt;" ",$AW122&lt;&gt;"",$AW122&lt;&gt;" ",BU122&lt;&gt;"",BU122&lt;&gt;" "),IF($AX122=$AW122,BU122,BU122/VLOOKUP(_xlfn.CONCAT($AX122,"/",$AW122),Currencies!$C$73:$D$955,2,FALSE))))</f>
        <v xml:space="preserve"> </v>
      </c>
      <c r="BS122" s="238"/>
      <c r="BT122" s="238"/>
      <c r="BU122" s="8" t="s">
        <v>98</v>
      </c>
      <c r="BV122" s="25" t="str">
        <f>IFERROR(IF(OR($I122="",$N122=""),"",'Units of measurement'!$A$2),"")</f>
        <v>/container</v>
      </c>
      <c r="BW122" s="9" t="str">
        <f t="shared" si="281"/>
        <v>⚠</v>
      </c>
      <c r="BX122" s="238" t="str" cm="1">
        <f t="array" ref="BX122">IF(OR($I122="",$N122="")," ",_xlfn.IFS($AX122=""," ",$AW122=""," ",CA122=""," ",CA122=" "," ",AND($AX122&lt;&gt;"",$AX122&lt;&gt;" ",$AW122&lt;&gt;"",$AW122&lt;&gt;" ",CA122&lt;&gt;"",CA122&lt;&gt;" "),IF($AX122=$AW122,CA122,CA122/VLOOKUP(_xlfn.CONCAT($AX122,"/",$AW122),Currencies!$C$73:$D$955,2,FALSE))))</f>
        <v xml:space="preserve"> </v>
      </c>
      <c r="BY122" s="238"/>
      <c r="BZ122" s="238"/>
      <c r="CA122" s="8" t="s">
        <v>98</v>
      </c>
      <c r="CB122" s="25" t="str">
        <f>IFERROR(IF(OR($I122="",$N122=""),"",'Units of measurement'!$A$2),"")</f>
        <v>/container</v>
      </c>
      <c r="CC122" s="9" t="str">
        <f t="shared" si="282"/>
        <v>⚠</v>
      </c>
      <c r="CD122" s="238" t="str" cm="1">
        <f t="array" ref="CD122">IF(OR($I122="",$N122="")," ",_xlfn.IFS($AX122=""," ",$AW122=""," ",CG122=""," ",CG122=" "," ",AND($AX122&lt;&gt;"",$AX122&lt;&gt;" ",$AW122&lt;&gt;"",$AW122&lt;&gt;" ",CG122&lt;&gt;"",CG122&lt;&gt;" "),IF($AX122=$AW122,CG122,CG122/VLOOKUP(_xlfn.CONCAT($AX122,"/",$AW122),Currencies!$C$73:$D$955,2,FALSE))))</f>
        <v xml:space="preserve"> </v>
      </c>
      <c r="CE122" s="238"/>
      <c r="CF122" s="238"/>
      <c r="CG122" s="8" t="s">
        <v>98</v>
      </c>
      <c r="CH122" s="25" t="str">
        <f>IFERROR(IF(OR($I122="",$N122=""),"",'Units of measurement'!$A$2),"")</f>
        <v>/container</v>
      </c>
      <c r="CI122" s="9" t="str">
        <f t="shared" si="283"/>
        <v>⚠</v>
      </c>
      <c r="CJ122" s="238" t="str" cm="1">
        <f t="array" ref="CJ122">IF(OR($I122="",$N122="")," ",_xlfn.IFS($AX122=""," ",$AW122=""," ",CM122=""," ",CM122=" "," ",AND($AX122&lt;&gt;"",$AX122&lt;&gt;" ",$AW122&lt;&gt;"",$AW122&lt;&gt;" ",CM122&lt;&gt;"",CM122&lt;&gt;" "),IF($AX122=$AW122,CM122,CM122/VLOOKUP(_xlfn.CONCAT($AX122,"/",$AW122),Currencies!$C$73:$D$955,2,FALSE))))</f>
        <v xml:space="preserve"> </v>
      </c>
      <c r="CK122" s="238"/>
      <c r="CL122" s="238"/>
      <c r="CM122" s="8" t="s">
        <v>98</v>
      </c>
      <c r="CN122" s="25" t="str">
        <f>IFERROR(IF(OR($I122="",$N122=""),"",'Units of measurement'!$A$2),"")</f>
        <v>/container</v>
      </c>
      <c r="CO122" s="253"/>
      <c r="CP122" s="253"/>
      <c r="CQ122" s="194"/>
      <c r="CR122" s="9" t="str">
        <f t="shared" si="284"/>
        <v>⚠</v>
      </c>
      <c r="CS122" s="238" t="str" cm="1">
        <f t="array" ref="CS122">IF(OR($I122="",$N122="")," ",_xlfn.IFS($AX122=""," ",$AW122=""," ",CV122=""," ",CV122=" "," ",AND($AX122&lt;&gt;"",$AX122&lt;&gt;" ",$AW122&lt;&gt;"",$AW122&lt;&gt;" ",CV122&lt;&gt;"",CV122&lt;&gt;" "),IF($AX122=$AW122,CV122,CV122/VLOOKUP(_xlfn.CONCAT($AX122,"/",$AW122),Currencies!$C$73:$D$955,2,FALSE))))</f>
        <v xml:space="preserve"> </v>
      </c>
      <c r="CT122" s="238"/>
      <c r="CU122" s="238"/>
      <c r="CV122" s="8" t="s">
        <v>98</v>
      </c>
      <c r="CW122" s="25" t="str">
        <f>IFERROR(IF(OR($I122="",$N122=""),"",'Units of measurement'!$A$2),"")</f>
        <v>/container</v>
      </c>
      <c r="CX122" s="11" t="str">
        <f t="shared" si="285"/>
        <v>⚠</v>
      </c>
      <c r="CY122" s="254"/>
      <c r="CZ122" s="254"/>
      <c r="DA122" s="10" t="s">
        <v>98</v>
      </c>
      <c r="DB122" s="9" t="str">
        <f t="shared" si="286"/>
        <v/>
      </c>
      <c r="DC122" s="252"/>
      <c r="DD122" s="252"/>
      <c r="DE122" s="8" t="s">
        <v>98</v>
      </c>
      <c r="DF122" s="256"/>
      <c r="DG122" s="256"/>
      <c r="DH122" s="164"/>
      <c r="DI122" s="257"/>
      <c r="DJ122" s="257"/>
      <c r="DK122" s="17"/>
      <c r="DL122" s="9" t="str">
        <f t="shared" si="287"/>
        <v/>
      </c>
      <c r="DM122" s="252"/>
      <c r="DN122" s="252"/>
      <c r="DO122" s="8" t="s">
        <v>98</v>
      </c>
      <c r="DP122" s="256"/>
      <c r="DQ122" s="256"/>
      <c r="DR122" s="164"/>
      <c r="DS122" s="257"/>
      <c r="DT122" s="257"/>
      <c r="DU122" s="17"/>
      <c r="DV122" s="201" t="str">
        <f t="shared" si="288"/>
        <v>USD</v>
      </c>
      <c r="DW122" s="239" t="s">
        <v>99</v>
      </c>
      <c r="DX122" s="11" t="str">
        <f t="shared" si="289"/>
        <v>⚠</v>
      </c>
      <c r="DY122" s="254"/>
      <c r="DZ122" s="254"/>
      <c r="EA122" s="15"/>
      <c r="EB122" s="11" t="str">
        <f t="shared" si="290"/>
        <v>⚠</v>
      </c>
      <c r="EC122" s="254"/>
      <c r="ED122" s="254"/>
      <c r="EE122" s="16"/>
      <c r="EF122" s="9" t="str">
        <f t="shared" si="291"/>
        <v>⚠</v>
      </c>
      <c r="EG122" s="252"/>
      <c r="EH122" s="252"/>
      <c r="EI122" s="33"/>
      <c r="EJ122" s="33"/>
      <c r="EK122" s="33"/>
      <c r="EL122" s="33"/>
      <c r="EM122" s="14"/>
      <c r="EN122" s="14"/>
      <c r="EO122" s="35"/>
      <c r="EP122" s="11" t="str">
        <f t="shared" si="292"/>
        <v>⚠</v>
      </c>
      <c r="EQ122" s="254"/>
      <c r="ER122" s="254"/>
      <c r="ES122" s="12" t="s">
        <v>98</v>
      </c>
      <c r="ET122" s="199">
        <v>20</v>
      </c>
      <c r="EU122" s="9" t="str">
        <f t="shared" si="293"/>
        <v>⚠</v>
      </c>
      <c r="EV122" s="259"/>
      <c r="EW122" s="259"/>
      <c r="EX122" s="166" t="s">
        <v>98</v>
      </c>
      <c r="EY122" s="9" t="str">
        <f t="shared" si="294"/>
        <v>⚠</v>
      </c>
      <c r="EZ122" s="254"/>
      <c r="FA122" s="254"/>
      <c r="FB122" s="23"/>
      <c r="FC122" s="260"/>
      <c r="FD122" s="260"/>
      <c r="FE122" s="29"/>
      <c r="FF122" s="29"/>
      <c r="FG122" s="29"/>
      <c r="FH122" s="29"/>
      <c r="FI122" s="200" t="s">
        <v>100</v>
      </c>
      <c r="FJ122" s="9" t="str">
        <f t="shared" si="295"/>
        <v>⚠</v>
      </c>
      <c r="FK122" s="259"/>
      <c r="FL122" s="259"/>
      <c r="FM122" s="12" t="s">
        <v>98</v>
      </c>
      <c r="FN122" s="26" t="s">
        <v>98</v>
      </c>
      <c r="FO122" s="28" t="s">
        <v>98</v>
      </c>
      <c r="FP122" s="339" t="s">
        <v>98</v>
      </c>
      <c r="FQ122" s="339" t="s">
        <v>98</v>
      </c>
      <c r="FR122" s="9" t="str">
        <f t="shared" si="254"/>
        <v>⚠</v>
      </c>
      <c r="FS122" s="238" t="str" cm="1">
        <f t="array" ref="FS122">IF(OR($I122="",$N122="")," ",_xlfn.IFS($DW122=""," ",$DV122=""," ",FV122=""," ",FV122=" "," ",AND($DW122&lt;&gt;"",$DW122&lt;&gt;" ",$DV122&lt;&gt;"",$DV122&lt;&gt;" ",FV122&lt;&gt;"",FV122&lt;&gt;" "),IF($DW122=$DV122,FV122,FV122/VLOOKUP(_xlfn.CONCAT($DW122,"/",$DV122),Currencies!$C$73:$D$955,2,FALSE))))</f>
        <v xml:space="preserve"> </v>
      </c>
      <c r="FT122" s="238"/>
      <c r="FU122" s="238"/>
      <c r="FV122" s="8" t="s">
        <v>98</v>
      </c>
      <c r="FW122" s="25" t="s">
        <v>2549</v>
      </c>
      <c r="FX122" s="9" t="str">
        <f t="shared" si="296"/>
        <v>⚠</v>
      </c>
      <c r="FY122" s="259"/>
      <c r="FZ122" s="259"/>
      <c r="GA122" s="12" t="s">
        <v>98</v>
      </c>
      <c r="GB122" s="26" t="s">
        <v>98</v>
      </c>
      <c r="GC122" s="28" t="s">
        <v>98</v>
      </c>
      <c r="GD122" s="339" t="s">
        <v>98</v>
      </c>
      <c r="GE122" s="339" t="s">
        <v>98</v>
      </c>
      <c r="GF122" s="9" t="str">
        <f t="shared" si="256"/>
        <v>⚠</v>
      </c>
      <c r="GG122" s="238" t="str" cm="1">
        <f t="array" ref="GG122">IF(OR($I122="",$N122="")," ",_xlfn.IFS($DW122=""," ",$DV122=""," ",GJ122=""," ",GJ122=" "," ",AND($DW122&lt;&gt;"",$DW122&lt;&gt;" ",$DV122&lt;&gt;"",$DV122&lt;&gt;" ",GJ122&lt;&gt;"",GJ122&lt;&gt;" "),IF($DW122=$DV122,GJ122,GJ122/VLOOKUP(_xlfn.CONCAT($DW122,"/",$DV122),Currencies!$C$73:$D$955,2,FALSE))))</f>
        <v xml:space="preserve"> </v>
      </c>
      <c r="GH122" s="238"/>
      <c r="GI122" s="238"/>
      <c r="GJ122" s="8" t="s">
        <v>98</v>
      </c>
      <c r="GK122" s="25" t="s">
        <v>2549</v>
      </c>
      <c r="GL122" s="11" t="str">
        <f t="shared" si="297"/>
        <v>⚠</v>
      </c>
      <c r="GM122" s="238" t="str" cm="1">
        <f t="array" ref="GM122">IF(OR($I122="",$N122="")," ",_xlfn.IFS($DW122=""," ",$DV122=""," ",GP122=""," ",GP122=" "," ",AND($DW122&lt;&gt;"",$DW122&lt;&gt;" ",$DV122&lt;&gt;"",$DV122&lt;&gt;" ",GP122&lt;&gt;"",GP122&lt;&gt;" "),IF($DW122=$DV122,GP122,GP122/VLOOKUP(_xlfn.CONCAT($DW122,"/",$DV122),Currencies!$C$73:$D$955,2,FALSE))))</f>
        <v xml:space="preserve"> </v>
      </c>
      <c r="GN122" s="238"/>
      <c r="GO122" s="238"/>
      <c r="GP122" s="8" t="s">
        <v>98</v>
      </c>
      <c r="GQ122" s="25" t="str">
        <f>IFERROR(IF(OR($I122="",$N122=""),"",'Units of measurement'!$A$2),"")</f>
        <v>/container</v>
      </c>
      <c r="GR122" s="253"/>
      <c r="GS122" s="253"/>
      <c r="GT122" s="31" t="s">
        <v>98</v>
      </c>
      <c r="GU122" s="261"/>
      <c r="GV122" s="261"/>
      <c r="GW122" s="32" t="s">
        <v>98</v>
      </c>
      <c r="GX122" s="11" t="str">
        <f t="shared" si="298"/>
        <v>⚠</v>
      </c>
      <c r="GY122" s="238" t="str" cm="1">
        <f t="array" ref="GY122">IF(OR($I122="",$N122="")," ",_xlfn.IFS($DW122=""," ",$DV122=""," ",HE122=""," ",HE122=" "," ",AND($DW122&lt;&gt;"",$DW122&lt;&gt;" ",$DV122&lt;&gt;"",$DV122&lt;&gt;" ",HE122&lt;&gt;"",HE122&lt;&gt;" "),IF($DW122=$DV122,HE122,HE122/VLOOKUP(_xlfn.CONCAT($DW122,"/",$DV122),Currencies!$C$73:$D$955,2,FALSE))))</f>
        <v xml:space="preserve"> </v>
      </c>
      <c r="GZ122" s="262"/>
      <c r="HA122" s="262"/>
      <c r="HB122" s="15"/>
      <c r="HC122" s="15"/>
      <c r="HD122" s="15"/>
      <c r="HE122" s="8" t="s">
        <v>98</v>
      </c>
      <c r="HF122" s="255"/>
      <c r="HG122" s="255"/>
      <c r="HH122" s="25" t="str">
        <f>IFERROR(IF(OR($I122="",$N122=""),"",'Units of measurement'!$A$2),"")</f>
        <v>/container</v>
      </c>
      <c r="HI122" s="253"/>
      <c r="HJ122" s="253"/>
      <c r="HK122" s="31" t="str">
        <f t="shared" si="299"/>
        <v xml:space="preserve"> </v>
      </c>
      <c r="HL122" s="261"/>
      <c r="HM122" s="261"/>
      <c r="HN122" s="32" t="str">
        <f t="shared" si="300"/>
        <v xml:space="preserve"> </v>
      </c>
      <c r="HO122" s="11" t="str">
        <f t="shared" si="301"/>
        <v>⚠</v>
      </c>
      <c r="HP122" s="238" t="str" cm="1">
        <f t="array" ref="HP122">IF(OR($I122="",$N122="")," ",_xlfn.IFS($DW122=""," ",$DV122=""," ",HV122=""," ",HV122=" "," ",AND($DW122&lt;&gt;"",$DW122&lt;&gt;" ",$DV122&lt;&gt;"",$DV122&lt;&gt;" ",HV122&lt;&gt;"",HV122&lt;&gt;" "),IF($DW122=$DV122,HV122,HV122/VLOOKUP(_xlfn.CONCAT($DW122,"/",$DV122),Currencies!$C$73:$D$955,2,FALSE))))</f>
        <v xml:space="preserve"> </v>
      </c>
      <c r="HQ122" s="262"/>
      <c r="HR122" s="262"/>
      <c r="HS122" s="15"/>
      <c r="HT122" s="15"/>
      <c r="HU122" s="15"/>
      <c r="HV122" s="8" t="s">
        <v>98</v>
      </c>
      <c r="HW122" s="255"/>
      <c r="HX122" s="255"/>
      <c r="HY122" s="25" t="str">
        <f>IFERROR(IF(OR($I122="",$N122=""),"",'Units of measurement'!$A$2),"")</f>
        <v>/container</v>
      </c>
      <c r="HZ122" s="253"/>
      <c r="IA122" s="253"/>
      <c r="IB122" s="31" t="str">
        <f t="shared" si="302"/>
        <v xml:space="preserve"> </v>
      </c>
      <c r="IC122" s="261"/>
      <c r="ID122" s="261"/>
      <c r="IE122" s="32" t="str">
        <f t="shared" si="303"/>
        <v xml:space="preserve"> </v>
      </c>
      <c r="IF122" s="9" t="str">
        <f t="shared" si="304"/>
        <v/>
      </c>
      <c r="IG122" s="252"/>
      <c r="IH122" s="252"/>
      <c r="II122" s="8" t="s">
        <v>98</v>
      </c>
      <c r="IJ122" s="256"/>
      <c r="IK122" s="256"/>
      <c r="IL122" s="164"/>
      <c r="IM122" s="257"/>
      <c r="IN122" s="257"/>
      <c r="IO122" s="17"/>
      <c r="IP122" s="9" t="str">
        <f t="shared" si="305"/>
        <v/>
      </c>
      <c r="IQ122" s="252"/>
      <c r="IR122" s="252"/>
      <c r="IS122" s="8" t="s">
        <v>98</v>
      </c>
      <c r="IT122" s="256"/>
      <c r="IU122" s="256"/>
      <c r="IV122" s="164"/>
      <c r="IW122" s="257"/>
      <c r="IX122" s="257"/>
      <c r="IY122" s="19"/>
      <c r="IZ122" s="201" t="s">
        <v>99</v>
      </c>
      <c r="JA122" s="239" t="s">
        <v>99</v>
      </c>
      <c r="JB122" s="9" t="str">
        <f t="shared" si="306"/>
        <v>⚠</v>
      </c>
      <c r="JC122" s="238" t="str" cm="1">
        <f t="array" ref="JC122">IF(OR($I122="",$N122="")," ",_xlfn.IFS($JA122=""," ",$IZ122=""," ",JF122=""," ",JF122=" "," ",AND($JA122&lt;&gt;"",$JA122&lt;&gt;" ",$IZ122&lt;&gt;"",$IZ122&lt;&gt;" ",JF122&lt;&gt;"",JF122&lt;&gt;" "),IF($JA122=$IZ122,JF122,JF122/VLOOKUP(_xlfn.CONCAT($JA122,"/",$IZ122),Currencies!$C$73:$D$955,2,FALSE))))</f>
        <v xml:space="preserve"> </v>
      </c>
      <c r="JD122" s="238"/>
      <c r="JE122" s="238"/>
      <c r="JF122" s="8" t="s">
        <v>98</v>
      </c>
      <c r="JG122" s="25" t="str">
        <f>IFERROR(IF(OR($I122="",$N122=""),"",'Units of measurement'!$A$2),"")</f>
        <v>/container</v>
      </c>
      <c r="JH122" s="9" t="str">
        <f t="shared" si="309"/>
        <v>⚠</v>
      </c>
      <c r="JI122" s="238" t="str" cm="1">
        <f t="array" ref="JI122">IF(OR($I122="",$N122="")," ",_xlfn.IFS($JA122=""," ",$IZ122=""," ",JL122=""," ",JL122=" "," ",AND($JA122&lt;&gt;"",$JA122&lt;&gt;" ",$IZ122&lt;&gt;"",$IZ122&lt;&gt;" ",JL122&lt;&gt;"",JL122&lt;&gt;" "),IF($JA122=$IZ122,JL122,JL122/VLOOKUP(_xlfn.CONCAT($JA122,"/",$IZ122),Currencies!$C$73:$D$955,2,FALSE))))</f>
        <v xml:space="preserve"> </v>
      </c>
      <c r="JJ122" s="238"/>
      <c r="JK122" s="238"/>
      <c r="JL122" s="8" t="s">
        <v>98</v>
      </c>
      <c r="JM122" s="25" t="str">
        <f>IFERROR(IF(OR($I122="",$N122=""),"",'Units of measurement'!$A$2),"")</f>
        <v>/container</v>
      </c>
      <c r="JN122" s="9" t="str">
        <f t="shared" si="310"/>
        <v>⚠</v>
      </c>
      <c r="JO122" s="238" t="str" cm="1">
        <f t="array" ref="JO122">IF(OR($I122="",$N122="")," ",_xlfn.IFS($JA122=""," ",$IZ122=""," ",JR122=""," ",JR122=" "," ",AND($JA122&lt;&gt;"",$JA122&lt;&gt;" ",$IZ122&lt;&gt;"",$IZ122&lt;&gt;" ",JR122&lt;&gt;"",JR122&lt;&gt;" "),IF($JA122=$IZ122,JR122,JR122/VLOOKUP(_xlfn.CONCAT($JA122,"/",$IZ122),Currencies!$C$73:$D$955,2,FALSE))))</f>
        <v xml:space="preserve"> </v>
      </c>
      <c r="JP122" s="238"/>
      <c r="JQ122" s="238"/>
      <c r="JR122" s="8" t="s">
        <v>98</v>
      </c>
      <c r="JS122" s="25" t="str">
        <f>IFERROR(IF(OR($I122="",$N122=""),"",'Units of measurement'!$A$2),"")</f>
        <v>/container</v>
      </c>
      <c r="JT122" s="9" t="str">
        <f t="shared" si="311"/>
        <v>⚠</v>
      </c>
      <c r="JU122" s="238" t="str" cm="1">
        <f t="array" ref="JU122">IF(OR($I122="",$N122="")," ",_xlfn.IFS($JA122=""," ",$IZ122=""," ",JX122=""," ",JX122=" "," ",AND($JA122&lt;&gt;"",$JA122&lt;&gt;" ",$IZ122&lt;&gt;"",$IZ122&lt;&gt;" ",JX122&lt;&gt;"",JX122&lt;&gt;" "),IF($JA122=$IZ122,JX122,JX122/VLOOKUP(_xlfn.CONCAT($JA122,"/",$IZ122),Currencies!$C$73:$D$955,2,FALSE))))</f>
        <v xml:space="preserve"> </v>
      </c>
      <c r="JV122" s="238"/>
      <c r="JW122" s="238"/>
      <c r="JX122" s="8" t="s">
        <v>98</v>
      </c>
      <c r="JY122" s="25" t="str">
        <f>IFERROR(IF(OR($I122="",$N122=""),"",'Units of measurement'!$A$2),"")</f>
        <v>/container</v>
      </c>
      <c r="JZ122" s="9" t="str">
        <f t="shared" si="312"/>
        <v>⚠</v>
      </c>
      <c r="KA122" s="238" t="str" cm="1">
        <f t="array" ref="KA122">IF(OR($I122="",$N122="")," ",_xlfn.IFS($JA122=""," ",$IZ122=""," ",KD122=""," ",KD122=" "," ",AND($JA122&lt;&gt;"",$JA122&lt;&gt;" ",$IZ122&lt;&gt;"",$IZ122&lt;&gt;" ",KD122&lt;&gt;"",KD122&lt;&gt;" "),IF($JA122=$IZ122,KD122,KD122/VLOOKUP(_xlfn.CONCAT($JA122,"/",$IZ122),Currencies!$C$73:$D$955,2,FALSE))))</f>
        <v xml:space="preserve"> </v>
      </c>
      <c r="KB122" s="238"/>
      <c r="KC122" s="238"/>
      <c r="KD122" s="8" t="s">
        <v>98</v>
      </c>
      <c r="KE122" s="25" t="str">
        <f>IFERROR(IF(OR($I122="",$N122=""),"",'Units of measurement'!$A$2),"")</f>
        <v>/container</v>
      </c>
      <c r="KF122" s="11" t="str">
        <f t="shared" si="313"/>
        <v>⚠</v>
      </c>
      <c r="KG122" s="254"/>
      <c r="KH122" s="254"/>
      <c r="KI122" s="10" t="s">
        <v>98</v>
      </c>
      <c r="KJ122" s="9" t="str">
        <f t="shared" si="307"/>
        <v/>
      </c>
      <c r="KK122" s="252"/>
      <c r="KL122" s="252"/>
      <c r="KM122" s="8" t="s">
        <v>98</v>
      </c>
      <c r="KN122" s="256"/>
      <c r="KO122" s="256"/>
      <c r="KP122" s="164"/>
      <c r="KQ122" s="257"/>
      <c r="KR122" s="257"/>
      <c r="KS122" s="17"/>
      <c r="KT122" s="9" t="str">
        <f t="shared" si="308"/>
        <v/>
      </c>
      <c r="KU122" s="252"/>
      <c r="KV122" s="252"/>
      <c r="KW122" s="8" t="s">
        <v>98</v>
      </c>
      <c r="KX122" s="256"/>
      <c r="KY122" s="256"/>
      <c r="KZ122" s="164"/>
      <c r="LA122" s="257"/>
      <c r="LB122" s="257"/>
      <c r="LC122" s="19"/>
      <c r="LD122" s="201" t="s">
        <v>99</v>
      </c>
      <c r="LE122" s="239" t="s">
        <v>99</v>
      </c>
      <c r="LF122" s="9" t="str">
        <f t="shared" si="314"/>
        <v>⚠</v>
      </c>
      <c r="LG122" s="238" t="str" cm="1">
        <f t="array" ref="LG122">IF(OR($I122="",$N122="")," ",_xlfn.IFS($AH122=""," ",$AG122=""," ",LL122=""," ",LL122=" "," ",AND($AH122&lt;&gt;"",$AH122&lt;&gt;" ",$AG122&lt;&gt;"",$AG122&lt;&gt;" ",LL122&lt;&gt;"",LL122&lt;&gt;" "),IF($AH122=$AG122,SUM(LL122,IF(OR(LK122="",LK122=" ",LJ122="Included"),0,LK122)),SUM(LL122,IF(OR(LK122="",LK122=" ",LJ122="Included"),0,LK122))/VLOOKUP(_xlfn.CONCAT($AH122,"/",$AG122),Currencies!$C$73:$D$955,2,FALSE))))</f>
        <v xml:space="preserve"> </v>
      </c>
      <c r="LH122" s="238"/>
      <c r="LI122" s="262"/>
      <c r="LJ122" s="331"/>
      <c r="LK122" s="333" t="s">
        <v>98</v>
      </c>
      <c r="LL122" s="332" t="s">
        <v>98</v>
      </c>
      <c r="LM122" s="25" t="str">
        <f>IFERROR(IF(OR($I122="",$N122=""),"",'Units of measurement'!$A$2),"")</f>
        <v>/container</v>
      </c>
      <c r="LN122" s="253"/>
      <c r="LO122" s="253"/>
      <c r="LP122" s="17"/>
      <c r="LQ122" s="170"/>
      <c r="LR122" s="170"/>
      <c r="LS122" s="170" t="s">
        <v>98</v>
      </c>
    </row>
    <row r="123" spans="1:331" ht="15" hidden="1" customHeight="1" x14ac:dyDescent="0.2">
      <c r="A123" s="46">
        <v>1276</v>
      </c>
      <c r="B123" s="250">
        <f>ROW()</f>
        <v>123</v>
      </c>
      <c r="C123" s="41" t="s">
        <v>2535</v>
      </c>
      <c r="D123" s="41" t="s">
        <v>2535</v>
      </c>
      <c r="E123" s="41" t="s">
        <v>2527</v>
      </c>
      <c r="F123" s="55" t="s">
        <v>106</v>
      </c>
      <c r="G123" s="42" t="s">
        <v>2508</v>
      </c>
      <c r="H123" s="43" t="s">
        <v>172</v>
      </c>
      <c r="I123" s="353" t="s">
        <v>1192</v>
      </c>
      <c r="J123" s="357"/>
      <c r="K123" s="47" t="s">
        <v>2309</v>
      </c>
      <c r="L123" s="48" t="s">
        <v>2336</v>
      </c>
      <c r="M123" s="49" t="s">
        <v>172</v>
      </c>
      <c r="N123" s="356" t="s">
        <v>277</v>
      </c>
      <c r="O123" s="50" t="s">
        <v>2468</v>
      </c>
      <c r="P123" s="47" t="s">
        <v>2404</v>
      </c>
      <c r="Q123" s="48" t="s">
        <v>2450</v>
      </c>
      <c r="R123" s="51" t="s">
        <v>95</v>
      </c>
      <c r="S123" s="52">
        <v>1</v>
      </c>
      <c r="T123" s="53">
        <f>IFERROR(IF(OR(R123="",S123=""),"",('FCL (No min.)'!S123*VLOOKUP('FCL (No min.)'!R123,containertype_table[#All],2,FALSE))),"")</f>
        <v>1</v>
      </c>
      <c r="U123" s="56">
        <v>10000</v>
      </c>
      <c r="V123" s="55" t="s">
        <v>2497</v>
      </c>
      <c r="W123" s="248" t="s">
        <v>104</v>
      </c>
      <c r="X123" s="337" t="s">
        <v>104</v>
      </c>
      <c r="Y123" s="248"/>
      <c r="Z123" s="248"/>
      <c r="AA123" s="248"/>
      <c r="AB123" s="248"/>
      <c r="AC123" s="248"/>
      <c r="AD123" s="248"/>
      <c r="AE123" s="248"/>
      <c r="AF123" s="248"/>
      <c r="AG123" s="201" t="s">
        <v>418</v>
      </c>
      <c r="AH123" s="239" t="s">
        <v>99</v>
      </c>
      <c r="AI123" s="9" t="str">
        <f t="shared" si="276"/>
        <v>⚠</v>
      </c>
      <c r="AJ123" s="238" t="str" cm="1">
        <f t="array" ref="AJ123">IF(OR($I123="",$N123="")," ",_xlfn.IFS($AH123=""," ",$AG123=""," ",AO123=""," ",AO123=" "," ",AND($AH123&lt;&gt;"",$AH123&lt;&gt;" ",$AG123&lt;&gt;"",$AG123&lt;&gt;" ",AO123&lt;&gt;"",AO123&lt;&gt;" "),IF($AH123=$AG123,SUM(AO123,IF(OR(AN123="",AN123=" ",AM123="Included"),0,AN123)),VLOOKUP(_xlfn.CONCAT($AG123,"/",$AH123),Currencies!$C$73:$D$955,2,FALSE)*SUM(AO123,IF(OR(AN123="",AN123=" ",AM123="Included"),0,AN123)))))</f>
        <v xml:space="preserve"> </v>
      </c>
      <c r="AK123" s="238"/>
      <c r="AL123" s="262"/>
      <c r="AM123" s="331"/>
      <c r="AN123" s="333" t="s">
        <v>98</v>
      </c>
      <c r="AO123" s="332" t="s">
        <v>98</v>
      </c>
      <c r="AP123" s="25" t="str">
        <f>IFERROR(IF(OR($I123="",$N123=""),"",'Units of measurement'!$A$2),"")</f>
        <v>/container</v>
      </c>
      <c r="AQ123" s="253"/>
      <c r="AR123" s="253"/>
      <c r="AS123" s="17"/>
      <c r="AT123" s="170"/>
      <c r="AU123" s="170"/>
      <c r="AV123" s="170" t="s">
        <v>98</v>
      </c>
      <c r="AW123" s="201" t="s">
        <v>418</v>
      </c>
      <c r="AX123" s="239" t="s">
        <v>99</v>
      </c>
      <c r="AY123" s="9" t="str">
        <f t="shared" si="277"/>
        <v>⚠</v>
      </c>
      <c r="AZ123" s="238" t="str" cm="1">
        <f t="array" ref="AZ123">IF(OR($I123="",$N123="")," ",_xlfn.IFS($AX123=""," ",$AW123=""," ",BC123=""," ",BC123=" "," ",AND($AX123&lt;&gt;"",$AX123&lt;&gt;" ",$AW123&lt;&gt;"",$AW123&lt;&gt;" ",BC123&lt;&gt;"",BC123&lt;&gt;" "),IF($AX123=$AW123,BC123,BC123/VLOOKUP(_xlfn.CONCAT($AX123,"/",$AW123),Currencies!$C$73:$D$955,2,FALSE))))</f>
        <v xml:space="preserve"> </v>
      </c>
      <c r="BA123" s="238"/>
      <c r="BB123" s="238"/>
      <c r="BC123" s="8" t="s">
        <v>98</v>
      </c>
      <c r="BD123" s="25" t="str">
        <f>IFERROR(IF(OR($I123="",$N123=""),"",'Units of measurement'!$A$2),"")</f>
        <v>/container</v>
      </c>
      <c r="BE123" s="9" t="str">
        <f t="shared" si="278"/>
        <v>⚠</v>
      </c>
      <c r="BF123" s="238" t="str" cm="1">
        <f t="array" ref="BF123">IF(OR($I123="",$N123="")," ",_xlfn.IFS($AX123=""," ",$AW123=""," ",BI123=""," ",BI123=" "," ",AND($AX123&lt;&gt;"",$AX123&lt;&gt;" ",$AW123&lt;&gt;"",$AW123&lt;&gt;" ",BI123&lt;&gt;"",BI123&lt;&gt;" "),IF($AX123=$AW123,BI123,BI123/VLOOKUP(_xlfn.CONCAT($AX123,"/",$AW123),Currencies!$C$73:$D$955,2,FALSE))))</f>
        <v xml:space="preserve"> </v>
      </c>
      <c r="BG123" s="238"/>
      <c r="BH123" s="238"/>
      <c r="BI123" s="8" t="s">
        <v>98</v>
      </c>
      <c r="BJ123" s="25" t="str">
        <f>IFERROR(IF(OR($I123="",$N123=""),"",'Units of measurement'!$A$2),"")</f>
        <v>/container</v>
      </c>
      <c r="BK123" s="9" t="str">
        <f t="shared" si="279"/>
        <v>⚠</v>
      </c>
      <c r="BL123" s="238" t="str" cm="1">
        <f t="array" ref="BL123">IF(OR($I123="",$N123="")," ",_xlfn.IFS($AX123=""," ",$AW123=""," ",BO123=""," ",BO123=" "," ",AND($AX123&lt;&gt;"",$AX123&lt;&gt;" ",$AW123&lt;&gt;"",$AW123&lt;&gt;" ",BO123&lt;&gt;"",BO123&lt;&gt;" "),IF($AX123=$AW123,BO123,BO123/VLOOKUP(_xlfn.CONCAT($AX123,"/",$AW123),Currencies!$C$73:$D$955,2,FALSE))))</f>
        <v xml:space="preserve"> </v>
      </c>
      <c r="BM123" s="238"/>
      <c r="BN123" s="238"/>
      <c r="BO123" s="8" t="s">
        <v>98</v>
      </c>
      <c r="BP123" s="25" t="str">
        <f>IFERROR(IF(OR($I123="",$N123=""),"",'Units of measurement'!$A$2),"")</f>
        <v>/container</v>
      </c>
      <c r="BQ123" s="9" t="str">
        <f t="shared" si="280"/>
        <v>⚠</v>
      </c>
      <c r="BR123" s="238" t="str" cm="1">
        <f t="array" ref="BR123">IF(OR($I123="",$N123="")," ",_xlfn.IFS($AX123=""," ",$AW123=""," ",BU123=""," ",BU123=" "," ",AND($AX123&lt;&gt;"",$AX123&lt;&gt;" ",$AW123&lt;&gt;"",$AW123&lt;&gt;" ",BU123&lt;&gt;"",BU123&lt;&gt;" "),IF($AX123=$AW123,BU123,BU123/VLOOKUP(_xlfn.CONCAT($AX123,"/",$AW123),Currencies!$C$73:$D$955,2,FALSE))))</f>
        <v xml:space="preserve"> </v>
      </c>
      <c r="BS123" s="238"/>
      <c r="BT123" s="238"/>
      <c r="BU123" s="8" t="s">
        <v>98</v>
      </c>
      <c r="BV123" s="25" t="str">
        <f>IFERROR(IF(OR($I123="",$N123=""),"",'Units of measurement'!$A$2),"")</f>
        <v>/container</v>
      </c>
      <c r="BW123" s="9" t="str">
        <f t="shared" si="281"/>
        <v>⚠</v>
      </c>
      <c r="BX123" s="238" t="str" cm="1">
        <f t="array" ref="BX123">IF(OR($I123="",$N123="")," ",_xlfn.IFS($AX123=""," ",$AW123=""," ",CA123=""," ",CA123=" "," ",AND($AX123&lt;&gt;"",$AX123&lt;&gt;" ",$AW123&lt;&gt;"",$AW123&lt;&gt;" ",CA123&lt;&gt;"",CA123&lt;&gt;" "),IF($AX123=$AW123,CA123,CA123/VLOOKUP(_xlfn.CONCAT($AX123,"/",$AW123),Currencies!$C$73:$D$955,2,FALSE))))</f>
        <v xml:space="preserve"> </v>
      </c>
      <c r="BY123" s="238"/>
      <c r="BZ123" s="238"/>
      <c r="CA123" s="8" t="s">
        <v>98</v>
      </c>
      <c r="CB123" s="25" t="str">
        <f>IFERROR(IF(OR($I123="",$N123=""),"",'Units of measurement'!$A$2),"")</f>
        <v>/container</v>
      </c>
      <c r="CC123" s="9" t="str">
        <f t="shared" si="282"/>
        <v>⚠</v>
      </c>
      <c r="CD123" s="238" t="str" cm="1">
        <f t="array" ref="CD123">IF(OR($I123="",$N123="")," ",_xlfn.IFS($AX123=""," ",$AW123=""," ",CG123=""," ",CG123=" "," ",AND($AX123&lt;&gt;"",$AX123&lt;&gt;" ",$AW123&lt;&gt;"",$AW123&lt;&gt;" ",CG123&lt;&gt;"",CG123&lt;&gt;" "),IF($AX123=$AW123,CG123,CG123/VLOOKUP(_xlfn.CONCAT($AX123,"/",$AW123),Currencies!$C$73:$D$955,2,FALSE))))</f>
        <v xml:space="preserve"> </v>
      </c>
      <c r="CE123" s="238"/>
      <c r="CF123" s="238"/>
      <c r="CG123" s="8" t="s">
        <v>98</v>
      </c>
      <c r="CH123" s="25" t="str">
        <f>IFERROR(IF(OR($I123="",$N123=""),"",'Units of measurement'!$A$2),"")</f>
        <v>/container</v>
      </c>
      <c r="CI123" s="9" t="str">
        <f t="shared" si="283"/>
        <v>⚠</v>
      </c>
      <c r="CJ123" s="238" t="str" cm="1">
        <f t="array" ref="CJ123">IF(OR($I123="",$N123="")," ",_xlfn.IFS($AX123=""," ",$AW123=""," ",CM123=""," ",CM123=" "," ",AND($AX123&lt;&gt;"",$AX123&lt;&gt;" ",$AW123&lt;&gt;"",$AW123&lt;&gt;" ",CM123&lt;&gt;"",CM123&lt;&gt;" "),IF($AX123=$AW123,CM123,CM123/VLOOKUP(_xlfn.CONCAT($AX123,"/",$AW123),Currencies!$C$73:$D$955,2,FALSE))))</f>
        <v xml:space="preserve"> </v>
      </c>
      <c r="CK123" s="238"/>
      <c r="CL123" s="238"/>
      <c r="CM123" s="8" t="s">
        <v>98</v>
      </c>
      <c r="CN123" s="25" t="str">
        <f>IFERROR(IF(OR($I123="",$N123=""),"",'Units of measurement'!$A$2),"")</f>
        <v>/container</v>
      </c>
      <c r="CO123" s="253"/>
      <c r="CP123" s="253"/>
      <c r="CQ123" s="194"/>
      <c r="CR123" s="9" t="str">
        <f t="shared" si="284"/>
        <v>⚠</v>
      </c>
      <c r="CS123" s="238" t="str" cm="1">
        <f t="array" ref="CS123">IF(OR($I123="",$N123="")," ",_xlfn.IFS($AX123=""," ",$AW123=""," ",CV123=""," ",CV123=" "," ",AND($AX123&lt;&gt;"",$AX123&lt;&gt;" ",$AW123&lt;&gt;"",$AW123&lt;&gt;" ",CV123&lt;&gt;"",CV123&lt;&gt;" "),IF($AX123=$AW123,CV123,CV123/VLOOKUP(_xlfn.CONCAT($AX123,"/",$AW123),Currencies!$C$73:$D$955,2,FALSE))))</f>
        <v xml:space="preserve"> </v>
      </c>
      <c r="CT123" s="238"/>
      <c r="CU123" s="238"/>
      <c r="CV123" s="8" t="s">
        <v>98</v>
      </c>
      <c r="CW123" s="25" t="str">
        <f>IFERROR(IF(OR($I123="",$N123=""),"",'Units of measurement'!$A$2),"")</f>
        <v>/container</v>
      </c>
      <c r="CX123" s="11" t="str">
        <f t="shared" si="285"/>
        <v>⚠</v>
      </c>
      <c r="CY123" s="254"/>
      <c r="CZ123" s="254"/>
      <c r="DA123" s="10" t="s">
        <v>98</v>
      </c>
      <c r="DB123" s="9" t="str">
        <f t="shared" si="286"/>
        <v/>
      </c>
      <c r="DC123" s="252"/>
      <c r="DD123" s="252"/>
      <c r="DE123" s="8" t="s">
        <v>98</v>
      </c>
      <c r="DF123" s="256"/>
      <c r="DG123" s="256"/>
      <c r="DH123" s="164"/>
      <c r="DI123" s="257"/>
      <c r="DJ123" s="257"/>
      <c r="DK123" s="17"/>
      <c r="DL123" s="9" t="str">
        <f t="shared" si="287"/>
        <v/>
      </c>
      <c r="DM123" s="252"/>
      <c r="DN123" s="252"/>
      <c r="DO123" s="8" t="s">
        <v>98</v>
      </c>
      <c r="DP123" s="256"/>
      <c r="DQ123" s="256"/>
      <c r="DR123" s="164"/>
      <c r="DS123" s="257"/>
      <c r="DT123" s="257"/>
      <c r="DU123" s="17"/>
      <c r="DV123" s="201" t="str">
        <f t="shared" si="288"/>
        <v>USD</v>
      </c>
      <c r="DW123" s="239" t="s">
        <v>99</v>
      </c>
      <c r="DX123" s="11" t="str">
        <f t="shared" si="289"/>
        <v>⚠</v>
      </c>
      <c r="DY123" s="254"/>
      <c r="DZ123" s="254"/>
      <c r="EA123" s="15"/>
      <c r="EB123" s="11" t="str">
        <f t="shared" si="290"/>
        <v>⚠</v>
      </c>
      <c r="EC123" s="254"/>
      <c r="ED123" s="254"/>
      <c r="EE123" s="16"/>
      <c r="EF123" s="9" t="str">
        <f t="shared" si="291"/>
        <v>⚠</v>
      </c>
      <c r="EG123" s="252"/>
      <c r="EH123" s="252"/>
      <c r="EI123" s="33"/>
      <c r="EJ123" s="33"/>
      <c r="EK123" s="33"/>
      <c r="EL123" s="33"/>
      <c r="EM123" s="14"/>
      <c r="EN123" s="14"/>
      <c r="EO123" s="35"/>
      <c r="EP123" s="11" t="str">
        <f t="shared" si="292"/>
        <v>⚠</v>
      </c>
      <c r="EQ123" s="254"/>
      <c r="ER123" s="254"/>
      <c r="ES123" s="12" t="s">
        <v>98</v>
      </c>
      <c r="ET123" s="199">
        <v>35</v>
      </c>
      <c r="EU123" s="9" t="str">
        <f t="shared" si="293"/>
        <v>⚠</v>
      </c>
      <c r="EV123" s="259"/>
      <c r="EW123" s="259"/>
      <c r="EX123" s="166" t="s">
        <v>98</v>
      </c>
      <c r="EY123" s="9" t="str">
        <f t="shared" si="294"/>
        <v>⚠</v>
      </c>
      <c r="EZ123" s="254"/>
      <c r="FA123" s="254"/>
      <c r="FB123" s="23"/>
      <c r="FC123" s="260"/>
      <c r="FD123" s="260"/>
      <c r="FE123" s="29"/>
      <c r="FF123" s="29"/>
      <c r="FG123" s="29"/>
      <c r="FH123" s="29"/>
      <c r="FI123" s="200" t="s">
        <v>100</v>
      </c>
      <c r="FJ123" s="9" t="str">
        <f t="shared" si="295"/>
        <v>⚠</v>
      </c>
      <c r="FK123" s="259"/>
      <c r="FL123" s="259"/>
      <c r="FM123" s="12" t="s">
        <v>98</v>
      </c>
      <c r="FN123" s="26" t="s">
        <v>98</v>
      </c>
      <c r="FO123" s="28" t="s">
        <v>98</v>
      </c>
      <c r="FP123" s="339" t="s">
        <v>98</v>
      </c>
      <c r="FQ123" s="339" t="s">
        <v>98</v>
      </c>
      <c r="FR123" s="9" t="str">
        <f t="shared" si="254"/>
        <v>⚠</v>
      </c>
      <c r="FS123" s="238" t="str" cm="1">
        <f t="array" ref="FS123">IF(OR($I123="",$N123="")," ",_xlfn.IFS($DW123=""," ",$DV123=""," ",FV123=""," ",FV123=" "," ",AND($DW123&lt;&gt;"",$DW123&lt;&gt;" ",$DV123&lt;&gt;"",$DV123&lt;&gt;" ",FV123&lt;&gt;"",FV123&lt;&gt;" "),IF($DW123=$DV123,FV123,FV123/VLOOKUP(_xlfn.CONCAT($DW123,"/",$DV123),Currencies!$C$73:$D$955,2,FALSE))))</f>
        <v xml:space="preserve"> </v>
      </c>
      <c r="FT123" s="238"/>
      <c r="FU123" s="238"/>
      <c r="FV123" s="8" t="s">
        <v>98</v>
      </c>
      <c r="FW123" s="25" t="s">
        <v>2549</v>
      </c>
      <c r="FX123" s="9" t="str">
        <f t="shared" si="296"/>
        <v>⚠</v>
      </c>
      <c r="FY123" s="259"/>
      <c r="FZ123" s="259"/>
      <c r="GA123" s="12" t="s">
        <v>98</v>
      </c>
      <c r="GB123" s="26" t="s">
        <v>98</v>
      </c>
      <c r="GC123" s="28" t="s">
        <v>98</v>
      </c>
      <c r="GD123" s="339">
        <v>21</v>
      </c>
      <c r="GE123" s="339">
        <v>0</v>
      </c>
      <c r="GF123" s="9" t="str">
        <f t="shared" si="256"/>
        <v>⚠</v>
      </c>
      <c r="GG123" s="238" t="str" cm="1">
        <f t="array" ref="GG123">IF(OR($I123="",$N123="")," ",_xlfn.IFS($DW123=""," ",$DV123=""," ",GJ123=""," ",GJ123=" "," ",AND($DW123&lt;&gt;"",$DW123&lt;&gt;" ",$DV123&lt;&gt;"",$DV123&lt;&gt;" ",GJ123&lt;&gt;"",GJ123&lt;&gt;" "),IF($DW123=$DV123,GJ123,GJ123/VLOOKUP(_xlfn.CONCAT($DW123,"/",$DV123),Currencies!$C$73:$D$955,2,FALSE))))</f>
        <v xml:space="preserve"> </v>
      </c>
      <c r="GH123" s="238"/>
      <c r="GI123" s="238"/>
      <c r="GJ123" s="8" t="s">
        <v>98</v>
      </c>
      <c r="GK123" s="25" t="s">
        <v>2549</v>
      </c>
      <c r="GL123" s="11" t="str">
        <f t="shared" si="297"/>
        <v>⚠</v>
      </c>
      <c r="GM123" s="238" t="str" cm="1">
        <f t="array" ref="GM123">IF(OR($I123="",$N123="")," ",_xlfn.IFS($DW123=""," ",$DV123=""," ",GP123=""," ",GP123=" "," ",AND($DW123&lt;&gt;"",$DW123&lt;&gt;" ",$DV123&lt;&gt;"",$DV123&lt;&gt;" ",GP123&lt;&gt;"",GP123&lt;&gt;" "),IF($DW123=$DV123,GP123,GP123/VLOOKUP(_xlfn.CONCAT($DW123,"/",$DV123),Currencies!$C$73:$D$955,2,FALSE))))</f>
        <v xml:space="preserve"> </v>
      </c>
      <c r="GN123" s="238"/>
      <c r="GO123" s="238"/>
      <c r="GP123" s="8" t="s">
        <v>98</v>
      </c>
      <c r="GQ123" s="25" t="str">
        <f>IFERROR(IF(OR($I123="",$N123=""),"",'Units of measurement'!$A$2),"")</f>
        <v>/container</v>
      </c>
      <c r="GR123" s="253"/>
      <c r="GS123" s="253"/>
      <c r="GT123" s="31" t="s">
        <v>98</v>
      </c>
      <c r="GU123" s="261"/>
      <c r="GV123" s="261"/>
      <c r="GW123" s="32" t="s">
        <v>98</v>
      </c>
      <c r="GX123" s="11" t="str">
        <f t="shared" si="298"/>
        <v>⚠</v>
      </c>
      <c r="GY123" s="238" t="str" cm="1">
        <f t="array" ref="GY123">IF(OR($I123="",$N123="")," ",_xlfn.IFS($DW123=""," ",$DV123=""," ",HE123=""," ",HE123=" "," ",AND($DW123&lt;&gt;"",$DW123&lt;&gt;" ",$DV123&lt;&gt;"",$DV123&lt;&gt;" ",HE123&lt;&gt;"",HE123&lt;&gt;" "),IF($DW123=$DV123,HE123,HE123/VLOOKUP(_xlfn.CONCAT($DW123,"/",$DV123),Currencies!$C$73:$D$955,2,FALSE))))</f>
        <v xml:space="preserve"> </v>
      </c>
      <c r="GZ123" s="262"/>
      <c r="HA123" s="262"/>
      <c r="HB123" s="15"/>
      <c r="HC123" s="15"/>
      <c r="HD123" s="15"/>
      <c r="HE123" s="8" t="s">
        <v>98</v>
      </c>
      <c r="HF123" s="255"/>
      <c r="HG123" s="255"/>
      <c r="HH123" s="25" t="str">
        <f>IFERROR(IF(OR($I123="",$N123=""),"",'Units of measurement'!$A$2),"")</f>
        <v>/container</v>
      </c>
      <c r="HI123" s="253"/>
      <c r="HJ123" s="253"/>
      <c r="HK123" s="31" t="str">
        <f t="shared" si="299"/>
        <v xml:space="preserve"> </v>
      </c>
      <c r="HL123" s="261"/>
      <c r="HM123" s="261"/>
      <c r="HN123" s="32" t="str">
        <f t="shared" si="300"/>
        <v xml:space="preserve"> </v>
      </c>
      <c r="HO123" s="11" t="str">
        <f t="shared" si="301"/>
        <v>⚠</v>
      </c>
      <c r="HP123" s="238" t="str" cm="1">
        <f t="array" ref="HP123">IF(OR($I123="",$N123="")," ",_xlfn.IFS($DW123=""," ",$DV123=""," ",HV123=""," ",HV123=" "," ",AND($DW123&lt;&gt;"",$DW123&lt;&gt;" ",$DV123&lt;&gt;"",$DV123&lt;&gt;" ",HV123&lt;&gt;"",HV123&lt;&gt;" "),IF($DW123=$DV123,HV123,HV123/VLOOKUP(_xlfn.CONCAT($DW123,"/",$DV123),Currencies!$C$73:$D$955,2,FALSE))))</f>
        <v xml:space="preserve"> </v>
      </c>
      <c r="HQ123" s="262"/>
      <c r="HR123" s="262"/>
      <c r="HS123" s="15"/>
      <c r="HT123" s="15"/>
      <c r="HU123" s="15"/>
      <c r="HV123" s="8" t="s">
        <v>98</v>
      </c>
      <c r="HW123" s="255"/>
      <c r="HX123" s="255"/>
      <c r="HY123" s="25" t="str">
        <f>IFERROR(IF(OR($I123="",$N123=""),"",'Units of measurement'!$A$2),"")</f>
        <v>/container</v>
      </c>
      <c r="HZ123" s="253"/>
      <c r="IA123" s="253"/>
      <c r="IB123" s="31" t="str">
        <f t="shared" si="302"/>
        <v xml:space="preserve"> </v>
      </c>
      <c r="IC123" s="261"/>
      <c r="ID123" s="261"/>
      <c r="IE123" s="32" t="str">
        <f t="shared" si="303"/>
        <v xml:space="preserve"> </v>
      </c>
      <c r="IF123" s="9" t="str">
        <f t="shared" si="304"/>
        <v/>
      </c>
      <c r="IG123" s="252"/>
      <c r="IH123" s="252"/>
      <c r="II123" s="8" t="s">
        <v>98</v>
      </c>
      <c r="IJ123" s="256"/>
      <c r="IK123" s="256"/>
      <c r="IL123" s="164"/>
      <c r="IM123" s="257"/>
      <c r="IN123" s="257"/>
      <c r="IO123" s="17"/>
      <c r="IP123" s="9" t="str">
        <f t="shared" si="305"/>
        <v/>
      </c>
      <c r="IQ123" s="252"/>
      <c r="IR123" s="252"/>
      <c r="IS123" s="8" t="s">
        <v>98</v>
      </c>
      <c r="IT123" s="256"/>
      <c r="IU123" s="256"/>
      <c r="IV123" s="164"/>
      <c r="IW123" s="257"/>
      <c r="IX123" s="257"/>
      <c r="IY123" s="19"/>
      <c r="IZ123" s="201" t="s">
        <v>279</v>
      </c>
      <c r="JA123" s="239" t="s">
        <v>99</v>
      </c>
      <c r="JB123" s="9" t="str">
        <f t="shared" si="306"/>
        <v>⚠</v>
      </c>
      <c r="JC123" s="238" t="str" cm="1">
        <f t="array" ref="JC123">IF(OR($I123="",$N123="")," ",_xlfn.IFS($JA123=""," ",$IZ123=""," ",JF123=""," ",JF123=" "," ",AND($JA123&lt;&gt;"",$JA123&lt;&gt;" ",$IZ123&lt;&gt;"",$IZ123&lt;&gt;" ",JF123&lt;&gt;"",JF123&lt;&gt;" "),IF($JA123=$IZ123,JF123,JF123/VLOOKUP(_xlfn.CONCAT($JA123,"/",$IZ123),Currencies!$C$73:$D$955,2,FALSE))))</f>
        <v xml:space="preserve"> </v>
      </c>
      <c r="JD123" s="238"/>
      <c r="JE123" s="238"/>
      <c r="JF123" s="8" t="s">
        <v>98</v>
      </c>
      <c r="JG123" s="25" t="str">
        <f>IFERROR(IF(OR($I123="",$N123=""),"",'Units of measurement'!$A$2),"")</f>
        <v>/container</v>
      </c>
      <c r="JH123" s="9" t="str">
        <f t="shared" si="309"/>
        <v>⚠</v>
      </c>
      <c r="JI123" s="238" t="str" cm="1">
        <f t="array" ref="JI123">IF(OR($I123="",$N123="")," ",_xlfn.IFS($JA123=""," ",$IZ123=""," ",JL123=""," ",JL123=" "," ",AND($JA123&lt;&gt;"",$JA123&lt;&gt;" ",$IZ123&lt;&gt;"",$IZ123&lt;&gt;" ",JL123&lt;&gt;"",JL123&lt;&gt;" "),IF($JA123=$IZ123,JL123,JL123/VLOOKUP(_xlfn.CONCAT($JA123,"/",$IZ123),Currencies!$C$73:$D$955,2,FALSE))))</f>
        <v xml:space="preserve"> </v>
      </c>
      <c r="JJ123" s="238"/>
      <c r="JK123" s="238"/>
      <c r="JL123" s="8" t="s">
        <v>98</v>
      </c>
      <c r="JM123" s="25" t="str">
        <f>IFERROR(IF(OR($I123="",$N123=""),"",'Units of measurement'!$A$2),"")</f>
        <v>/container</v>
      </c>
      <c r="JN123" s="9" t="str">
        <f t="shared" si="310"/>
        <v>⚠</v>
      </c>
      <c r="JO123" s="238" t="str" cm="1">
        <f t="array" ref="JO123">IF(OR($I123="",$N123="")," ",_xlfn.IFS($JA123=""," ",$IZ123=""," ",JR123=""," ",JR123=" "," ",AND($JA123&lt;&gt;"",$JA123&lt;&gt;" ",$IZ123&lt;&gt;"",$IZ123&lt;&gt;" ",JR123&lt;&gt;"",JR123&lt;&gt;" "),IF($JA123=$IZ123,JR123,JR123/VLOOKUP(_xlfn.CONCAT($JA123,"/",$IZ123),Currencies!$C$73:$D$955,2,FALSE))))</f>
        <v xml:space="preserve"> </v>
      </c>
      <c r="JP123" s="238"/>
      <c r="JQ123" s="238"/>
      <c r="JR123" s="8" t="s">
        <v>98</v>
      </c>
      <c r="JS123" s="25" t="str">
        <f>IFERROR(IF(OR($I123="",$N123=""),"",'Units of measurement'!$A$2),"")</f>
        <v>/container</v>
      </c>
      <c r="JT123" s="9" t="str">
        <f t="shared" si="311"/>
        <v>⚠</v>
      </c>
      <c r="JU123" s="238" t="str" cm="1">
        <f t="array" ref="JU123">IF(OR($I123="",$N123="")," ",_xlfn.IFS($JA123=""," ",$IZ123=""," ",JX123=""," ",JX123=" "," ",AND($JA123&lt;&gt;"",$JA123&lt;&gt;" ",$IZ123&lt;&gt;"",$IZ123&lt;&gt;" ",JX123&lt;&gt;"",JX123&lt;&gt;" "),IF($JA123=$IZ123,JX123,JX123/VLOOKUP(_xlfn.CONCAT($JA123,"/",$IZ123),Currencies!$C$73:$D$955,2,FALSE))))</f>
        <v xml:space="preserve"> </v>
      </c>
      <c r="JV123" s="238"/>
      <c r="JW123" s="238"/>
      <c r="JX123" s="8" t="s">
        <v>98</v>
      </c>
      <c r="JY123" s="25" t="str">
        <f>IFERROR(IF(OR($I123="",$N123=""),"",'Units of measurement'!$A$2),"")</f>
        <v>/container</v>
      </c>
      <c r="JZ123" s="9" t="str">
        <f t="shared" si="312"/>
        <v>⚠</v>
      </c>
      <c r="KA123" s="238" t="str" cm="1">
        <f t="array" ref="KA123">IF(OR($I123="",$N123="")," ",_xlfn.IFS($JA123=""," ",$IZ123=""," ",KD123=""," ",KD123=" "," ",AND($JA123&lt;&gt;"",$JA123&lt;&gt;" ",$IZ123&lt;&gt;"",$IZ123&lt;&gt;" ",KD123&lt;&gt;"",KD123&lt;&gt;" "),IF($JA123=$IZ123,KD123,KD123/VLOOKUP(_xlfn.CONCAT($JA123,"/",$IZ123),Currencies!$C$73:$D$955,2,FALSE))))</f>
        <v xml:space="preserve"> </v>
      </c>
      <c r="KB123" s="238"/>
      <c r="KC123" s="238"/>
      <c r="KD123" s="8" t="s">
        <v>98</v>
      </c>
      <c r="KE123" s="25" t="str">
        <f>IFERROR(IF(OR($I123="",$N123=""),"",'Units of measurement'!$A$2),"")</f>
        <v>/container</v>
      </c>
      <c r="KF123" s="11" t="str">
        <f t="shared" si="313"/>
        <v>⚠</v>
      </c>
      <c r="KG123" s="254"/>
      <c r="KH123" s="254"/>
      <c r="KI123" s="10" t="s">
        <v>98</v>
      </c>
      <c r="KJ123" s="9" t="str">
        <f t="shared" si="307"/>
        <v/>
      </c>
      <c r="KK123" s="252"/>
      <c r="KL123" s="252"/>
      <c r="KM123" s="8" t="s">
        <v>98</v>
      </c>
      <c r="KN123" s="256"/>
      <c r="KO123" s="256"/>
      <c r="KP123" s="164"/>
      <c r="KQ123" s="257"/>
      <c r="KR123" s="257"/>
      <c r="KS123" s="17"/>
      <c r="KT123" s="9" t="str">
        <f t="shared" si="308"/>
        <v/>
      </c>
      <c r="KU123" s="252"/>
      <c r="KV123" s="252"/>
      <c r="KW123" s="8" t="s">
        <v>98</v>
      </c>
      <c r="KX123" s="256"/>
      <c r="KY123" s="256"/>
      <c r="KZ123" s="164"/>
      <c r="LA123" s="257"/>
      <c r="LB123" s="257"/>
      <c r="LC123" s="19"/>
      <c r="LD123" s="201" t="s">
        <v>279</v>
      </c>
      <c r="LE123" s="239" t="s">
        <v>99</v>
      </c>
      <c r="LF123" s="9" t="str">
        <f t="shared" si="314"/>
        <v>⚠</v>
      </c>
      <c r="LG123" s="238" t="str" cm="1">
        <f t="array" ref="LG123">IF(OR($I123="",$N123="")," ",_xlfn.IFS($AH123=""," ",$AG123=""," ",LL123=""," ",LL123=" "," ",AND($AH123&lt;&gt;"",$AH123&lt;&gt;" ",$AG123&lt;&gt;"",$AG123&lt;&gt;" ",LL123&lt;&gt;"",LL123&lt;&gt;" "),IF($AH123=$AG123,SUM(LL123,IF(OR(LK123="",LK123=" ",LJ123="Included"),0,LK123)),SUM(LL123,IF(OR(LK123="",LK123=" ",LJ123="Included"),0,LK123))/VLOOKUP(_xlfn.CONCAT($AH123,"/",$AG123),Currencies!$C$73:$D$955,2,FALSE))))</f>
        <v xml:space="preserve"> </v>
      </c>
      <c r="LH123" s="238"/>
      <c r="LI123" s="262"/>
      <c r="LJ123" s="331"/>
      <c r="LK123" s="333" t="s">
        <v>98</v>
      </c>
      <c r="LL123" s="332" t="s">
        <v>98</v>
      </c>
      <c r="LM123" s="25" t="str">
        <f>IFERROR(IF(OR($I123="",$N123=""),"",'Units of measurement'!$A$2),"")</f>
        <v>/container</v>
      </c>
      <c r="LN123" s="253"/>
      <c r="LO123" s="253"/>
      <c r="LP123" s="17"/>
      <c r="LQ123" s="170"/>
      <c r="LR123" s="170"/>
      <c r="LS123" s="170" t="s">
        <v>98</v>
      </c>
    </row>
    <row r="124" spans="1:331" ht="15" hidden="1" customHeight="1" x14ac:dyDescent="0.2">
      <c r="A124" s="46">
        <v>1278</v>
      </c>
      <c r="B124" s="250">
        <f>ROW()</f>
        <v>124</v>
      </c>
      <c r="C124" s="41" t="s">
        <v>2535</v>
      </c>
      <c r="D124" s="41" t="s">
        <v>2535</v>
      </c>
      <c r="E124" s="41" t="s">
        <v>2527</v>
      </c>
      <c r="F124" s="55" t="s">
        <v>106</v>
      </c>
      <c r="G124" s="42" t="s">
        <v>2508</v>
      </c>
      <c r="H124" s="43" t="s">
        <v>172</v>
      </c>
      <c r="I124" s="353" t="s">
        <v>1192</v>
      </c>
      <c r="J124" s="357"/>
      <c r="K124" s="47" t="s">
        <v>2310</v>
      </c>
      <c r="L124" s="48" t="s">
        <v>2337</v>
      </c>
      <c r="M124" s="49" t="s">
        <v>172</v>
      </c>
      <c r="N124" s="356" t="s">
        <v>277</v>
      </c>
      <c r="O124" s="357" t="s">
        <v>2468</v>
      </c>
      <c r="P124" s="47" t="s">
        <v>2349</v>
      </c>
      <c r="Q124" s="48" t="s">
        <v>2407</v>
      </c>
      <c r="R124" s="51" t="s">
        <v>2206</v>
      </c>
      <c r="S124" s="52">
        <v>2</v>
      </c>
      <c r="T124" s="53">
        <f>IFERROR(IF(OR(R124="",S124=""),"",('FCL (No min.)'!S124*VLOOKUP('FCL (No min.)'!R124,containertype_table[#All],2,FALSE))),"")</f>
        <v>4</v>
      </c>
      <c r="U124" s="56">
        <v>22000</v>
      </c>
      <c r="V124" s="55" t="s">
        <v>2497</v>
      </c>
      <c r="W124" s="248" t="s">
        <v>104</v>
      </c>
      <c r="X124" s="337" t="s">
        <v>104</v>
      </c>
      <c r="Y124" s="248"/>
      <c r="Z124" s="248"/>
      <c r="AA124" s="248"/>
      <c r="AB124" s="248"/>
      <c r="AC124" s="248"/>
      <c r="AD124" s="248"/>
      <c r="AE124" s="248"/>
      <c r="AF124" s="248"/>
      <c r="AG124" s="201" t="s">
        <v>418</v>
      </c>
      <c r="AH124" s="239" t="s">
        <v>99</v>
      </c>
      <c r="AI124" s="9" t="str">
        <f t="shared" si="276"/>
        <v>⚠</v>
      </c>
      <c r="AJ124" s="238" t="str" cm="1">
        <f t="array" ref="AJ124">IF(OR($I124="",$N124="")," ",_xlfn.IFS($AH124=""," ",$AG124=""," ",AO124=""," ",AO124=" "," ",AND($AH124&lt;&gt;"",$AH124&lt;&gt;" ",$AG124&lt;&gt;"",$AG124&lt;&gt;" ",AO124&lt;&gt;"",AO124&lt;&gt;" "),IF($AH124=$AG124,SUM(AO124,IF(OR(AN124="",AN124=" ",AM124="Included"),0,AN124)),VLOOKUP(_xlfn.CONCAT($AG124,"/",$AH124),Currencies!$C$73:$D$955,2,FALSE)*SUM(AO124,IF(OR(AN124="",AN124=" ",AM124="Included"),0,AN124)))))</f>
        <v xml:space="preserve"> </v>
      </c>
      <c r="AK124" s="238"/>
      <c r="AL124" s="262"/>
      <c r="AM124" s="331"/>
      <c r="AN124" s="333" t="s">
        <v>98</v>
      </c>
      <c r="AO124" s="332" t="s">
        <v>98</v>
      </c>
      <c r="AP124" s="25" t="str">
        <f>IFERROR(IF(OR($I124="",$N124=""),"",'Units of measurement'!$A$2),"")</f>
        <v>/container</v>
      </c>
      <c r="AQ124" s="253"/>
      <c r="AR124" s="253"/>
      <c r="AS124" s="17"/>
      <c r="AT124" s="170"/>
      <c r="AU124" s="170"/>
      <c r="AV124" s="170" t="s">
        <v>98</v>
      </c>
      <c r="AW124" s="201" t="s">
        <v>418</v>
      </c>
      <c r="AX124" s="239" t="s">
        <v>99</v>
      </c>
      <c r="AY124" s="9" t="str">
        <f t="shared" si="277"/>
        <v>⚠</v>
      </c>
      <c r="AZ124" s="238" t="str" cm="1">
        <f t="array" ref="AZ124">IF(OR($I124="",$N124="")," ",_xlfn.IFS($AX124=""," ",$AW124=""," ",BC124=""," ",BC124=" "," ",AND($AX124&lt;&gt;"",$AX124&lt;&gt;" ",$AW124&lt;&gt;"",$AW124&lt;&gt;" ",BC124&lt;&gt;"",BC124&lt;&gt;" "),IF($AX124=$AW124,BC124,BC124/VLOOKUP(_xlfn.CONCAT($AX124,"/",$AW124),Currencies!$C$73:$D$955,2,FALSE))))</f>
        <v xml:space="preserve"> </v>
      </c>
      <c r="BA124" s="238"/>
      <c r="BB124" s="238"/>
      <c r="BC124" s="8" t="s">
        <v>98</v>
      </c>
      <c r="BD124" s="25" t="str">
        <f>IFERROR(IF(OR($I124="",$N124=""),"",'Units of measurement'!$A$2),"")</f>
        <v>/container</v>
      </c>
      <c r="BE124" s="9" t="str">
        <f t="shared" si="278"/>
        <v>⚠</v>
      </c>
      <c r="BF124" s="238" t="str" cm="1">
        <f t="array" ref="BF124">IF(OR($I124="",$N124="")," ",_xlfn.IFS($AX124=""," ",$AW124=""," ",BI124=""," ",BI124=" "," ",AND($AX124&lt;&gt;"",$AX124&lt;&gt;" ",$AW124&lt;&gt;"",$AW124&lt;&gt;" ",BI124&lt;&gt;"",BI124&lt;&gt;" "),IF($AX124=$AW124,BI124,BI124/VLOOKUP(_xlfn.CONCAT($AX124,"/",$AW124),Currencies!$C$73:$D$955,2,FALSE))))</f>
        <v xml:space="preserve"> </v>
      </c>
      <c r="BG124" s="238"/>
      <c r="BH124" s="238"/>
      <c r="BI124" s="8" t="s">
        <v>98</v>
      </c>
      <c r="BJ124" s="25" t="str">
        <f>IFERROR(IF(OR($I124="",$N124=""),"",'Units of measurement'!$A$2),"")</f>
        <v>/container</v>
      </c>
      <c r="BK124" s="9" t="str">
        <f t="shared" si="279"/>
        <v>⚠</v>
      </c>
      <c r="BL124" s="238" t="str" cm="1">
        <f t="array" ref="BL124">IF(OR($I124="",$N124="")," ",_xlfn.IFS($AX124=""," ",$AW124=""," ",BO124=""," ",BO124=" "," ",AND($AX124&lt;&gt;"",$AX124&lt;&gt;" ",$AW124&lt;&gt;"",$AW124&lt;&gt;" ",BO124&lt;&gt;"",BO124&lt;&gt;" "),IF($AX124=$AW124,BO124,BO124/VLOOKUP(_xlfn.CONCAT($AX124,"/",$AW124),Currencies!$C$73:$D$955,2,FALSE))))</f>
        <v xml:space="preserve"> </v>
      </c>
      <c r="BM124" s="238"/>
      <c r="BN124" s="238"/>
      <c r="BO124" s="8" t="s">
        <v>98</v>
      </c>
      <c r="BP124" s="25" t="str">
        <f>IFERROR(IF(OR($I124="",$N124=""),"",'Units of measurement'!$A$2),"")</f>
        <v>/container</v>
      </c>
      <c r="BQ124" s="9" t="str">
        <f t="shared" si="280"/>
        <v>⚠</v>
      </c>
      <c r="BR124" s="238" t="str" cm="1">
        <f t="array" ref="BR124">IF(OR($I124="",$N124="")," ",_xlfn.IFS($AX124=""," ",$AW124=""," ",BU124=""," ",BU124=" "," ",AND($AX124&lt;&gt;"",$AX124&lt;&gt;" ",$AW124&lt;&gt;"",$AW124&lt;&gt;" ",BU124&lt;&gt;"",BU124&lt;&gt;" "),IF($AX124=$AW124,BU124,BU124/VLOOKUP(_xlfn.CONCAT($AX124,"/",$AW124),Currencies!$C$73:$D$955,2,FALSE))))</f>
        <v xml:space="preserve"> </v>
      </c>
      <c r="BS124" s="238"/>
      <c r="BT124" s="238"/>
      <c r="BU124" s="8" t="s">
        <v>98</v>
      </c>
      <c r="BV124" s="25" t="str">
        <f>IFERROR(IF(OR($I124="",$N124=""),"",'Units of measurement'!$A$2),"")</f>
        <v>/container</v>
      </c>
      <c r="BW124" s="9" t="str">
        <f t="shared" si="281"/>
        <v>⚠</v>
      </c>
      <c r="BX124" s="238" t="str" cm="1">
        <f t="array" ref="BX124">IF(OR($I124="",$N124="")," ",_xlfn.IFS($AX124=""," ",$AW124=""," ",CA124=""," ",CA124=" "," ",AND($AX124&lt;&gt;"",$AX124&lt;&gt;" ",$AW124&lt;&gt;"",$AW124&lt;&gt;" ",CA124&lt;&gt;"",CA124&lt;&gt;" "),IF($AX124=$AW124,CA124,CA124/VLOOKUP(_xlfn.CONCAT($AX124,"/",$AW124),Currencies!$C$73:$D$955,2,FALSE))))</f>
        <v xml:space="preserve"> </v>
      </c>
      <c r="BY124" s="238"/>
      <c r="BZ124" s="238"/>
      <c r="CA124" s="8" t="s">
        <v>98</v>
      </c>
      <c r="CB124" s="25" t="str">
        <f>IFERROR(IF(OR($I124="",$N124=""),"",'Units of measurement'!$A$2),"")</f>
        <v>/container</v>
      </c>
      <c r="CC124" s="9" t="str">
        <f t="shared" si="282"/>
        <v>⚠</v>
      </c>
      <c r="CD124" s="238" t="str" cm="1">
        <f t="array" ref="CD124">IF(OR($I124="",$N124="")," ",_xlfn.IFS($AX124=""," ",$AW124=""," ",CG124=""," ",CG124=" "," ",AND($AX124&lt;&gt;"",$AX124&lt;&gt;" ",$AW124&lt;&gt;"",$AW124&lt;&gt;" ",CG124&lt;&gt;"",CG124&lt;&gt;" "),IF($AX124=$AW124,CG124,CG124/VLOOKUP(_xlfn.CONCAT($AX124,"/",$AW124),Currencies!$C$73:$D$955,2,FALSE))))</f>
        <v xml:space="preserve"> </v>
      </c>
      <c r="CE124" s="238"/>
      <c r="CF124" s="238"/>
      <c r="CG124" s="8" t="s">
        <v>98</v>
      </c>
      <c r="CH124" s="25" t="str">
        <f>IFERROR(IF(OR($I124="",$N124=""),"",'Units of measurement'!$A$2),"")</f>
        <v>/container</v>
      </c>
      <c r="CI124" s="9" t="str">
        <f t="shared" si="283"/>
        <v>⚠</v>
      </c>
      <c r="CJ124" s="238" t="str" cm="1">
        <f t="array" ref="CJ124">IF(OR($I124="",$N124="")," ",_xlfn.IFS($AX124=""," ",$AW124=""," ",CM124=""," ",CM124=" "," ",AND($AX124&lt;&gt;"",$AX124&lt;&gt;" ",$AW124&lt;&gt;"",$AW124&lt;&gt;" ",CM124&lt;&gt;"",CM124&lt;&gt;" "),IF($AX124=$AW124,CM124,CM124/VLOOKUP(_xlfn.CONCAT($AX124,"/",$AW124),Currencies!$C$73:$D$955,2,FALSE))))</f>
        <v xml:space="preserve"> </v>
      </c>
      <c r="CK124" s="238"/>
      <c r="CL124" s="238"/>
      <c r="CM124" s="8" t="s">
        <v>98</v>
      </c>
      <c r="CN124" s="25" t="str">
        <f>IFERROR(IF(OR($I124="",$N124=""),"",'Units of measurement'!$A$2),"")</f>
        <v>/container</v>
      </c>
      <c r="CO124" s="253"/>
      <c r="CP124" s="253"/>
      <c r="CQ124" s="194"/>
      <c r="CR124" s="9" t="str">
        <f t="shared" si="284"/>
        <v>⚠</v>
      </c>
      <c r="CS124" s="238" t="str" cm="1">
        <f t="array" ref="CS124">IF(OR($I124="",$N124="")," ",_xlfn.IFS($AX124=""," ",$AW124=""," ",CV124=""," ",CV124=" "," ",AND($AX124&lt;&gt;"",$AX124&lt;&gt;" ",$AW124&lt;&gt;"",$AW124&lt;&gt;" ",CV124&lt;&gt;"",CV124&lt;&gt;" "),IF($AX124=$AW124,CV124,CV124/VLOOKUP(_xlfn.CONCAT($AX124,"/",$AW124),Currencies!$C$73:$D$955,2,FALSE))))</f>
        <v xml:space="preserve"> </v>
      </c>
      <c r="CT124" s="238"/>
      <c r="CU124" s="238"/>
      <c r="CV124" s="8" t="s">
        <v>98</v>
      </c>
      <c r="CW124" s="25" t="str">
        <f>IFERROR(IF(OR($I124="",$N124=""),"",'Units of measurement'!$A$2),"")</f>
        <v>/container</v>
      </c>
      <c r="CX124" s="11" t="str">
        <f t="shared" si="285"/>
        <v>⚠</v>
      </c>
      <c r="CY124" s="254"/>
      <c r="CZ124" s="254"/>
      <c r="DA124" s="10" t="s">
        <v>98</v>
      </c>
      <c r="DB124" s="9" t="str">
        <f t="shared" si="286"/>
        <v/>
      </c>
      <c r="DC124" s="252"/>
      <c r="DD124" s="252"/>
      <c r="DE124" s="8" t="s">
        <v>98</v>
      </c>
      <c r="DF124" s="256"/>
      <c r="DG124" s="256"/>
      <c r="DH124" s="164"/>
      <c r="DI124" s="257"/>
      <c r="DJ124" s="257"/>
      <c r="DK124" s="17"/>
      <c r="DL124" s="9" t="str">
        <f t="shared" si="287"/>
        <v/>
      </c>
      <c r="DM124" s="252"/>
      <c r="DN124" s="252"/>
      <c r="DO124" s="8" t="s">
        <v>98</v>
      </c>
      <c r="DP124" s="256"/>
      <c r="DQ124" s="256"/>
      <c r="DR124" s="164"/>
      <c r="DS124" s="257"/>
      <c r="DT124" s="257"/>
      <c r="DU124" s="17"/>
      <c r="DV124" s="201" t="str">
        <f t="shared" si="288"/>
        <v>USD</v>
      </c>
      <c r="DW124" s="239" t="s">
        <v>99</v>
      </c>
      <c r="DX124" s="11" t="str">
        <f t="shared" si="289"/>
        <v>⚠</v>
      </c>
      <c r="DY124" s="254"/>
      <c r="DZ124" s="254"/>
      <c r="EA124" s="15"/>
      <c r="EB124" s="11" t="str">
        <f t="shared" si="290"/>
        <v>⚠</v>
      </c>
      <c r="EC124" s="254"/>
      <c r="ED124" s="254"/>
      <c r="EE124" s="16"/>
      <c r="EF124" s="9" t="str">
        <f t="shared" si="291"/>
        <v>⚠</v>
      </c>
      <c r="EG124" s="252"/>
      <c r="EH124" s="252"/>
      <c r="EI124" s="33"/>
      <c r="EJ124" s="33"/>
      <c r="EK124" s="33"/>
      <c r="EL124" s="33"/>
      <c r="EM124" s="14"/>
      <c r="EN124" s="14"/>
      <c r="EO124" s="35"/>
      <c r="EP124" s="11" t="str">
        <f t="shared" si="292"/>
        <v>⚠</v>
      </c>
      <c r="EQ124" s="254"/>
      <c r="ER124" s="254"/>
      <c r="ES124" s="12" t="s">
        <v>98</v>
      </c>
      <c r="ET124" s="199">
        <v>34</v>
      </c>
      <c r="EU124" s="9" t="str">
        <f t="shared" si="293"/>
        <v>⚠</v>
      </c>
      <c r="EV124" s="259"/>
      <c r="EW124" s="259"/>
      <c r="EX124" s="166" t="s">
        <v>98</v>
      </c>
      <c r="EY124" s="9" t="str">
        <f t="shared" si="294"/>
        <v>⚠</v>
      </c>
      <c r="EZ124" s="254"/>
      <c r="FA124" s="254"/>
      <c r="FB124" s="23"/>
      <c r="FC124" s="260"/>
      <c r="FD124" s="260"/>
      <c r="FE124" s="29"/>
      <c r="FF124" s="29"/>
      <c r="FG124" s="29"/>
      <c r="FH124" s="29"/>
      <c r="FI124" s="200" t="s">
        <v>100</v>
      </c>
      <c r="FJ124" s="9" t="str">
        <f t="shared" si="295"/>
        <v>⚠</v>
      </c>
      <c r="FK124" s="259"/>
      <c r="FL124" s="259"/>
      <c r="FM124" s="12" t="s">
        <v>98</v>
      </c>
      <c r="FN124" s="26" t="s">
        <v>98</v>
      </c>
      <c r="FO124" s="28" t="s">
        <v>98</v>
      </c>
      <c r="FP124" s="339">
        <v>10</v>
      </c>
      <c r="FQ124" s="339">
        <v>7</v>
      </c>
      <c r="FR124" s="9" t="str">
        <f t="shared" si="254"/>
        <v>⚠</v>
      </c>
      <c r="FS124" s="238" t="str" cm="1">
        <f t="array" ref="FS124">IF(OR($I124="",$N124="")," ",_xlfn.IFS($DW124=""," ",$DV124=""," ",FV124=""," ",FV124=" "," ",AND($DW124&lt;&gt;"",$DW124&lt;&gt;" ",$DV124&lt;&gt;"",$DV124&lt;&gt;" ",FV124&lt;&gt;"",FV124&lt;&gt;" "),IF($DW124=$DV124,FV124,FV124/VLOOKUP(_xlfn.CONCAT($DW124,"/",$DV124),Currencies!$C$73:$D$955,2,FALSE))))</f>
        <v xml:space="preserve"> </v>
      </c>
      <c r="FT124" s="238"/>
      <c r="FU124" s="238"/>
      <c r="FV124" s="8" t="s">
        <v>98</v>
      </c>
      <c r="FW124" s="25" t="s">
        <v>2549</v>
      </c>
      <c r="FX124" s="9" t="str">
        <f t="shared" si="296"/>
        <v>⚠</v>
      </c>
      <c r="FY124" s="259"/>
      <c r="FZ124" s="259"/>
      <c r="GA124" s="12" t="s">
        <v>98</v>
      </c>
      <c r="GB124" s="26" t="s">
        <v>98</v>
      </c>
      <c r="GC124" s="28" t="s">
        <v>98</v>
      </c>
      <c r="GD124" s="339">
        <v>10</v>
      </c>
      <c r="GE124" s="339">
        <v>7</v>
      </c>
      <c r="GF124" s="9" t="str">
        <f t="shared" si="256"/>
        <v>⚠</v>
      </c>
      <c r="GG124" s="238" t="str" cm="1">
        <f t="array" ref="GG124">IF(OR($I124="",$N124="")," ",_xlfn.IFS($DW124=""," ",$DV124=""," ",GJ124=""," ",GJ124=" "," ",AND($DW124&lt;&gt;"",$DW124&lt;&gt;" ",$DV124&lt;&gt;"",$DV124&lt;&gt;" ",GJ124&lt;&gt;"",GJ124&lt;&gt;" "),IF($DW124=$DV124,GJ124,GJ124/VLOOKUP(_xlfn.CONCAT($DW124,"/",$DV124),Currencies!$C$73:$D$955,2,FALSE))))</f>
        <v xml:space="preserve"> </v>
      </c>
      <c r="GH124" s="238"/>
      <c r="GI124" s="238"/>
      <c r="GJ124" s="8" t="s">
        <v>98</v>
      </c>
      <c r="GK124" s="25" t="s">
        <v>2549</v>
      </c>
      <c r="GL124" s="11" t="str">
        <f t="shared" si="297"/>
        <v>⚠</v>
      </c>
      <c r="GM124" s="238" t="str" cm="1">
        <f t="array" ref="GM124">IF(OR($I124="",$N124="")," ",_xlfn.IFS($DW124=""," ",$DV124=""," ",GP124=""," ",GP124=" "," ",AND($DW124&lt;&gt;"",$DW124&lt;&gt;" ",$DV124&lt;&gt;"",$DV124&lt;&gt;" ",GP124&lt;&gt;"",GP124&lt;&gt;" "),IF($DW124=$DV124,GP124,GP124/VLOOKUP(_xlfn.CONCAT($DW124,"/",$DV124),Currencies!$C$73:$D$955,2,FALSE))))</f>
        <v xml:space="preserve"> </v>
      </c>
      <c r="GN124" s="238"/>
      <c r="GO124" s="238"/>
      <c r="GP124" s="8" t="s">
        <v>98</v>
      </c>
      <c r="GQ124" s="25" t="str">
        <f>IFERROR(IF(OR($I124="",$N124=""),"",'Units of measurement'!$A$2),"")</f>
        <v>/container</v>
      </c>
      <c r="GR124" s="253"/>
      <c r="GS124" s="253"/>
      <c r="GT124" s="31" t="s">
        <v>98</v>
      </c>
      <c r="GU124" s="261"/>
      <c r="GV124" s="261"/>
      <c r="GW124" s="32" t="s">
        <v>98</v>
      </c>
      <c r="GX124" s="11" t="str">
        <f t="shared" si="298"/>
        <v>⚠</v>
      </c>
      <c r="GY124" s="238" t="str" cm="1">
        <f t="array" ref="GY124">IF(OR($I124="",$N124="")," ",_xlfn.IFS($DW124=""," ",$DV124=""," ",HE124=""," ",HE124=" "," ",AND($DW124&lt;&gt;"",$DW124&lt;&gt;" ",$DV124&lt;&gt;"",$DV124&lt;&gt;" ",HE124&lt;&gt;"",HE124&lt;&gt;" "),IF($DW124=$DV124,HE124,HE124/VLOOKUP(_xlfn.CONCAT($DW124,"/",$DV124),Currencies!$C$73:$D$955,2,FALSE))))</f>
        <v xml:space="preserve"> </v>
      </c>
      <c r="GZ124" s="262"/>
      <c r="HA124" s="262"/>
      <c r="HB124" s="15"/>
      <c r="HC124" s="15"/>
      <c r="HD124" s="15"/>
      <c r="HE124" s="8" t="s">
        <v>98</v>
      </c>
      <c r="HF124" s="255"/>
      <c r="HG124" s="255"/>
      <c r="HH124" s="25" t="str">
        <f>IFERROR(IF(OR($I124="",$N124=""),"",'Units of measurement'!$A$2),"")</f>
        <v>/container</v>
      </c>
      <c r="HI124" s="253"/>
      <c r="HJ124" s="253"/>
      <c r="HK124" s="31" t="str">
        <f t="shared" si="299"/>
        <v xml:space="preserve"> </v>
      </c>
      <c r="HL124" s="261"/>
      <c r="HM124" s="261"/>
      <c r="HN124" s="32" t="str">
        <f t="shared" si="300"/>
        <v xml:space="preserve"> </v>
      </c>
      <c r="HO124" s="11" t="str">
        <f t="shared" si="301"/>
        <v>⚠</v>
      </c>
      <c r="HP124" s="238" t="str" cm="1">
        <f t="array" ref="HP124">IF(OR($I124="",$N124="")," ",_xlfn.IFS($DW124=""," ",$DV124=""," ",HV124=""," ",HV124=" "," ",AND($DW124&lt;&gt;"",$DW124&lt;&gt;" ",$DV124&lt;&gt;"",$DV124&lt;&gt;" ",HV124&lt;&gt;"",HV124&lt;&gt;" "),IF($DW124=$DV124,HV124,HV124/VLOOKUP(_xlfn.CONCAT($DW124,"/",$DV124),Currencies!$C$73:$D$955,2,FALSE))))</f>
        <v xml:space="preserve"> </v>
      </c>
      <c r="HQ124" s="262"/>
      <c r="HR124" s="262"/>
      <c r="HS124" s="15"/>
      <c r="HT124" s="15"/>
      <c r="HU124" s="15"/>
      <c r="HV124" s="8" t="s">
        <v>98</v>
      </c>
      <c r="HW124" s="255"/>
      <c r="HX124" s="255"/>
      <c r="HY124" s="25" t="str">
        <f>IFERROR(IF(OR($I124="",$N124=""),"",'Units of measurement'!$A$2),"")</f>
        <v>/container</v>
      </c>
      <c r="HZ124" s="253"/>
      <c r="IA124" s="253"/>
      <c r="IB124" s="31" t="str">
        <f t="shared" si="302"/>
        <v xml:space="preserve"> </v>
      </c>
      <c r="IC124" s="261"/>
      <c r="ID124" s="261"/>
      <c r="IE124" s="32" t="str">
        <f t="shared" si="303"/>
        <v xml:space="preserve"> </v>
      </c>
      <c r="IF124" s="9" t="str">
        <f t="shared" si="304"/>
        <v/>
      </c>
      <c r="IG124" s="252"/>
      <c r="IH124" s="252"/>
      <c r="II124" s="8" t="s">
        <v>98</v>
      </c>
      <c r="IJ124" s="256"/>
      <c r="IK124" s="256"/>
      <c r="IL124" s="164"/>
      <c r="IM124" s="257"/>
      <c r="IN124" s="257"/>
      <c r="IO124" s="17"/>
      <c r="IP124" s="9" t="str">
        <f t="shared" si="305"/>
        <v/>
      </c>
      <c r="IQ124" s="252"/>
      <c r="IR124" s="252"/>
      <c r="IS124" s="8" t="s">
        <v>98</v>
      </c>
      <c r="IT124" s="256"/>
      <c r="IU124" s="256"/>
      <c r="IV124" s="164"/>
      <c r="IW124" s="257"/>
      <c r="IX124" s="257"/>
      <c r="IY124" s="19"/>
      <c r="IZ124" s="201" t="s">
        <v>279</v>
      </c>
      <c r="JA124" s="239" t="s">
        <v>99</v>
      </c>
      <c r="JB124" s="9" t="str">
        <f t="shared" si="306"/>
        <v>⚠</v>
      </c>
      <c r="JC124" s="238" t="str" cm="1">
        <f t="array" ref="JC124">IF(OR($I124="",$N124="")," ",_xlfn.IFS($JA124=""," ",$IZ124=""," ",JF124=""," ",JF124=" "," ",AND($JA124&lt;&gt;"",$JA124&lt;&gt;" ",$IZ124&lt;&gt;"",$IZ124&lt;&gt;" ",JF124&lt;&gt;"",JF124&lt;&gt;" "),IF($JA124=$IZ124,JF124,JF124/VLOOKUP(_xlfn.CONCAT($JA124,"/",$IZ124),Currencies!$C$73:$D$955,2,FALSE))))</f>
        <v xml:space="preserve"> </v>
      </c>
      <c r="JD124" s="238"/>
      <c r="JE124" s="238"/>
      <c r="JF124" s="8" t="s">
        <v>98</v>
      </c>
      <c r="JG124" s="25" t="str">
        <f>IFERROR(IF(OR($I124="",$N124=""),"",'Units of measurement'!$A$2),"")</f>
        <v>/container</v>
      </c>
      <c r="JH124" s="9" t="str">
        <f t="shared" si="309"/>
        <v>⚠</v>
      </c>
      <c r="JI124" s="238" t="str" cm="1">
        <f t="array" ref="JI124">IF(OR($I124="",$N124="")," ",_xlfn.IFS($JA124=""," ",$IZ124=""," ",JL124=""," ",JL124=" "," ",AND($JA124&lt;&gt;"",$JA124&lt;&gt;" ",$IZ124&lt;&gt;"",$IZ124&lt;&gt;" ",JL124&lt;&gt;"",JL124&lt;&gt;" "),IF($JA124=$IZ124,JL124,JL124/VLOOKUP(_xlfn.CONCAT($JA124,"/",$IZ124),Currencies!$C$73:$D$955,2,FALSE))))</f>
        <v xml:space="preserve"> </v>
      </c>
      <c r="JJ124" s="238"/>
      <c r="JK124" s="238"/>
      <c r="JL124" s="8" t="s">
        <v>98</v>
      </c>
      <c r="JM124" s="25" t="str">
        <f>IFERROR(IF(OR($I124="",$N124=""),"",'Units of measurement'!$A$2),"")</f>
        <v>/container</v>
      </c>
      <c r="JN124" s="9" t="str">
        <f t="shared" si="310"/>
        <v>⚠</v>
      </c>
      <c r="JO124" s="238" t="str" cm="1">
        <f t="array" ref="JO124">IF(OR($I124="",$N124="")," ",_xlfn.IFS($JA124=""," ",$IZ124=""," ",JR124=""," ",JR124=" "," ",AND($JA124&lt;&gt;"",$JA124&lt;&gt;" ",$IZ124&lt;&gt;"",$IZ124&lt;&gt;" ",JR124&lt;&gt;"",JR124&lt;&gt;" "),IF($JA124=$IZ124,JR124,JR124/VLOOKUP(_xlfn.CONCAT($JA124,"/",$IZ124),Currencies!$C$73:$D$955,2,FALSE))))</f>
        <v xml:space="preserve"> </v>
      </c>
      <c r="JP124" s="238"/>
      <c r="JQ124" s="238"/>
      <c r="JR124" s="8" t="s">
        <v>98</v>
      </c>
      <c r="JS124" s="25" t="str">
        <f>IFERROR(IF(OR($I124="",$N124=""),"",'Units of measurement'!$A$2),"")</f>
        <v>/container</v>
      </c>
      <c r="JT124" s="9" t="str">
        <f t="shared" si="311"/>
        <v>⚠</v>
      </c>
      <c r="JU124" s="238" t="str" cm="1">
        <f t="array" ref="JU124">IF(OR($I124="",$N124="")," ",_xlfn.IFS($JA124=""," ",$IZ124=""," ",JX124=""," ",JX124=" "," ",AND($JA124&lt;&gt;"",$JA124&lt;&gt;" ",$IZ124&lt;&gt;"",$IZ124&lt;&gt;" ",JX124&lt;&gt;"",JX124&lt;&gt;" "),IF($JA124=$IZ124,JX124,JX124/VLOOKUP(_xlfn.CONCAT($JA124,"/",$IZ124),Currencies!$C$73:$D$955,2,FALSE))))</f>
        <v xml:space="preserve"> </v>
      </c>
      <c r="JV124" s="238"/>
      <c r="JW124" s="238"/>
      <c r="JX124" s="8" t="s">
        <v>98</v>
      </c>
      <c r="JY124" s="25" t="str">
        <f>IFERROR(IF(OR($I124="",$N124=""),"",'Units of measurement'!$A$2),"")</f>
        <v>/container</v>
      </c>
      <c r="JZ124" s="9" t="str">
        <f t="shared" si="312"/>
        <v>⚠</v>
      </c>
      <c r="KA124" s="238" t="str" cm="1">
        <f t="array" ref="KA124">IF(OR($I124="",$N124="")," ",_xlfn.IFS($JA124=""," ",$IZ124=""," ",KD124=""," ",KD124=" "," ",AND($JA124&lt;&gt;"",$JA124&lt;&gt;" ",$IZ124&lt;&gt;"",$IZ124&lt;&gt;" ",KD124&lt;&gt;"",KD124&lt;&gt;" "),IF($JA124=$IZ124,KD124,KD124/VLOOKUP(_xlfn.CONCAT($JA124,"/",$IZ124),Currencies!$C$73:$D$955,2,FALSE))))</f>
        <v xml:space="preserve"> </v>
      </c>
      <c r="KB124" s="238"/>
      <c r="KC124" s="238"/>
      <c r="KD124" s="8" t="s">
        <v>98</v>
      </c>
      <c r="KE124" s="25" t="str">
        <f>IFERROR(IF(OR($I124="",$N124=""),"",'Units of measurement'!$A$2),"")</f>
        <v>/container</v>
      </c>
      <c r="KF124" s="11" t="str">
        <f t="shared" si="313"/>
        <v>⚠</v>
      </c>
      <c r="KG124" s="254"/>
      <c r="KH124" s="254"/>
      <c r="KI124" s="10" t="s">
        <v>98</v>
      </c>
      <c r="KJ124" s="9" t="str">
        <f t="shared" si="307"/>
        <v/>
      </c>
      <c r="KK124" s="252"/>
      <c r="KL124" s="252"/>
      <c r="KM124" s="8" t="s">
        <v>98</v>
      </c>
      <c r="KN124" s="256"/>
      <c r="KO124" s="256"/>
      <c r="KP124" s="164"/>
      <c r="KQ124" s="257"/>
      <c r="KR124" s="257"/>
      <c r="KS124" s="17"/>
      <c r="KT124" s="9" t="str">
        <f t="shared" si="308"/>
        <v/>
      </c>
      <c r="KU124" s="252"/>
      <c r="KV124" s="252"/>
      <c r="KW124" s="8" t="s">
        <v>98</v>
      </c>
      <c r="KX124" s="256"/>
      <c r="KY124" s="256"/>
      <c r="KZ124" s="164"/>
      <c r="LA124" s="257"/>
      <c r="LB124" s="257"/>
      <c r="LC124" s="19"/>
      <c r="LD124" s="201" t="s">
        <v>279</v>
      </c>
      <c r="LE124" s="239" t="s">
        <v>99</v>
      </c>
      <c r="LF124" s="9" t="str">
        <f t="shared" si="314"/>
        <v>⚠</v>
      </c>
      <c r="LG124" s="238" t="str" cm="1">
        <f t="array" ref="LG124">IF(OR($I124="",$N124="")," ",_xlfn.IFS($AH124=""," ",$AG124=""," ",LL124=""," ",LL124=" "," ",AND($AH124&lt;&gt;"",$AH124&lt;&gt;" ",$AG124&lt;&gt;"",$AG124&lt;&gt;" ",LL124&lt;&gt;"",LL124&lt;&gt;" "),IF($AH124=$AG124,SUM(LL124,IF(OR(LK124="",LK124=" ",LJ124="Included"),0,LK124)),SUM(LL124,IF(OR(LK124="",LK124=" ",LJ124="Included"),0,LK124))/VLOOKUP(_xlfn.CONCAT($AH124,"/",$AG124),Currencies!$C$73:$D$955,2,FALSE))))</f>
        <v xml:space="preserve"> </v>
      </c>
      <c r="LH124" s="238"/>
      <c r="LI124" s="262"/>
      <c r="LJ124" s="331"/>
      <c r="LK124" s="333" t="s">
        <v>98</v>
      </c>
      <c r="LL124" s="332" t="s">
        <v>98</v>
      </c>
      <c r="LM124" s="25" t="str">
        <f>IFERROR(IF(OR($I124="",$N124=""),"",'Units of measurement'!$A$2),"")</f>
        <v>/container</v>
      </c>
      <c r="LN124" s="253"/>
      <c r="LO124" s="253"/>
      <c r="LP124" s="17"/>
      <c r="LQ124" s="170"/>
      <c r="LR124" s="170"/>
      <c r="LS124" s="170" t="s">
        <v>98</v>
      </c>
    </row>
    <row r="125" spans="1:331" ht="15" hidden="1" customHeight="1" x14ac:dyDescent="0.2">
      <c r="A125" s="46">
        <v>669</v>
      </c>
      <c r="B125" s="250">
        <f>ROW()</f>
        <v>125</v>
      </c>
      <c r="C125" s="41" t="s">
        <v>2535</v>
      </c>
      <c r="D125" s="41" t="s">
        <v>2535</v>
      </c>
      <c r="E125" s="41" t="s">
        <v>2547</v>
      </c>
      <c r="F125" s="55" t="s">
        <v>106</v>
      </c>
      <c r="G125" s="42" t="s">
        <v>2510</v>
      </c>
      <c r="H125" s="43" t="s">
        <v>172</v>
      </c>
      <c r="I125" s="353" t="s">
        <v>1192</v>
      </c>
      <c r="J125" s="357"/>
      <c r="K125" s="47" t="s">
        <v>2310</v>
      </c>
      <c r="L125" s="48" t="s">
        <v>2338</v>
      </c>
      <c r="M125" s="49" t="s">
        <v>2514</v>
      </c>
      <c r="N125" s="356" t="s">
        <v>1261</v>
      </c>
      <c r="O125" s="357" t="s">
        <v>3024</v>
      </c>
      <c r="P125" s="47" t="s">
        <v>2306</v>
      </c>
      <c r="Q125" s="48" t="s">
        <v>2334</v>
      </c>
      <c r="R125" s="51" t="s">
        <v>95</v>
      </c>
      <c r="S125" s="52">
        <v>2</v>
      </c>
      <c r="T125" s="53">
        <f>IFERROR(IF(OR(R125="",S125=""),"",('FCL (No min.)'!S125*VLOOKUP('FCL (No min.)'!R125,containertype_table[#All],2,FALSE))),"")</f>
        <v>2</v>
      </c>
      <c r="U125" s="56">
        <v>10000</v>
      </c>
      <c r="V125" s="55" t="s">
        <v>2497</v>
      </c>
      <c r="W125" s="248" t="s">
        <v>104</v>
      </c>
      <c r="X125" s="337" t="s">
        <v>104</v>
      </c>
      <c r="Y125" s="248"/>
      <c r="Z125" s="248"/>
      <c r="AA125" s="248"/>
      <c r="AB125" s="248"/>
      <c r="AC125" s="248"/>
      <c r="AD125" s="248"/>
      <c r="AE125" s="248"/>
      <c r="AF125" s="248"/>
      <c r="AG125" s="201" t="s">
        <v>418</v>
      </c>
      <c r="AH125" s="239" t="s">
        <v>99</v>
      </c>
      <c r="AI125" s="9" t="str">
        <f t="shared" si="276"/>
        <v>⚠</v>
      </c>
      <c r="AJ125" s="238" t="str" cm="1">
        <f t="array" ref="AJ125">IF(OR($I125="",$N125="")," ",_xlfn.IFS($AH125=""," ",$AG125=""," ",AO125=""," ",AO125=" "," ",AND($AH125&lt;&gt;"",$AH125&lt;&gt;" ",$AG125&lt;&gt;"",$AG125&lt;&gt;" ",AO125&lt;&gt;"",AO125&lt;&gt;" "),IF($AH125=$AG125,SUM(AO125,IF(OR(AN125="",AN125=" ",AM125="Included"),0,AN125)),VLOOKUP(_xlfn.CONCAT($AG125,"/",$AH125),Currencies!$C$73:$D$955,2,FALSE)*SUM(AO125,IF(OR(AN125="",AN125=" ",AM125="Included"),0,AN125)))))</f>
        <v xml:space="preserve"> </v>
      </c>
      <c r="AK125" s="238"/>
      <c r="AL125" s="262"/>
      <c r="AM125" s="331"/>
      <c r="AN125" s="333" t="s">
        <v>98</v>
      </c>
      <c r="AO125" s="332" t="s">
        <v>98</v>
      </c>
      <c r="AP125" s="25" t="str">
        <f>IFERROR(IF(OR($I125="",$N125=""),"",'Units of measurement'!$A$2),"")</f>
        <v>/container</v>
      </c>
      <c r="AQ125" s="253"/>
      <c r="AR125" s="253"/>
      <c r="AS125" s="17"/>
      <c r="AT125" s="170"/>
      <c r="AU125" s="170"/>
      <c r="AV125" s="170" t="s">
        <v>98</v>
      </c>
      <c r="AW125" s="201" t="s">
        <v>418</v>
      </c>
      <c r="AX125" s="239" t="s">
        <v>99</v>
      </c>
      <c r="AY125" s="9" t="str">
        <f t="shared" si="277"/>
        <v>⚠</v>
      </c>
      <c r="AZ125" s="238" t="str" cm="1">
        <f t="array" ref="AZ125">IF(OR($I125="",$N125="")," ",_xlfn.IFS($AX125=""," ",$AW125=""," ",BC125=""," ",BC125=" "," ",AND($AX125&lt;&gt;"",$AX125&lt;&gt;" ",$AW125&lt;&gt;"",$AW125&lt;&gt;" ",BC125&lt;&gt;"",BC125&lt;&gt;" "),IF($AX125=$AW125,BC125,BC125/VLOOKUP(_xlfn.CONCAT($AX125,"/",$AW125),Currencies!$C$73:$D$955,2,FALSE))))</f>
        <v xml:space="preserve"> </v>
      </c>
      <c r="BA125" s="238"/>
      <c r="BB125" s="238"/>
      <c r="BC125" s="8" t="s">
        <v>98</v>
      </c>
      <c r="BD125" s="25" t="str">
        <f>IFERROR(IF(OR($I125="",$N125=""),"",'Units of measurement'!$A$2),"")</f>
        <v>/container</v>
      </c>
      <c r="BE125" s="9" t="str">
        <f t="shared" si="278"/>
        <v>⚠</v>
      </c>
      <c r="BF125" s="238" t="str" cm="1">
        <f t="array" ref="BF125">IF(OR($I125="",$N125="")," ",_xlfn.IFS($AX125=""," ",$AW125=""," ",BI125=""," ",BI125=" "," ",AND($AX125&lt;&gt;"",$AX125&lt;&gt;" ",$AW125&lt;&gt;"",$AW125&lt;&gt;" ",BI125&lt;&gt;"",BI125&lt;&gt;" "),IF($AX125=$AW125,BI125,BI125/VLOOKUP(_xlfn.CONCAT($AX125,"/",$AW125),Currencies!$C$73:$D$955,2,FALSE))))</f>
        <v xml:space="preserve"> </v>
      </c>
      <c r="BG125" s="238"/>
      <c r="BH125" s="238"/>
      <c r="BI125" s="8" t="s">
        <v>98</v>
      </c>
      <c r="BJ125" s="25" t="str">
        <f>IFERROR(IF(OR($I125="",$N125=""),"",'Units of measurement'!$A$2),"")</f>
        <v>/container</v>
      </c>
      <c r="BK125" s="9" t="str">
        <f t="shared" si="279"/>
        <v>⚠</v>
      </c>
      <c r="BL125" s="238" t="str" cm="1">
        <f t="array" ref="BL125">IF(OR($I125="",$N125="")," ",_xlfn.IFS($AX125=""," ",$AW125=""," ",BO125=""," ",BO125=" "," ",AND($AX125&lt;&gt;"",$AX125&lt;&gt;" ",$AW125&lt;&gt;"",$AW125&lt;&gt;" ",BO125&lt;&gt;"",BO125&lt;&gt;" "),IF($AX125=$AW125,BO125,BO125/VLOOKUP(_xlfn.CONCAT($AX125,"/",$AW125),Currencies!$C$73:$D$955,2,FALSE))))</f>
        <v xml:space="preserve"> </v>
      </c>
      <c r="BM125" s="238"/>
      <c r="BN125" s="238"/>
      <c r="BO125" s="8" t="s">
        <v>98</v>
      </c>
      <c r="BP125" s="25" t="str">
        <f>IFERROR(IF(OR($I125="",$N125=""),"",'Units of measurement'!$A$2),"")</f>
        <v>/container</v>
      </c>
      <c r="BQ125" s="9" t="str">
        <f t="shared" si="280"/>
        <v>⚠</v>
      </c>
      <c r="BR125" s="238" t="str" cm="1">
        <f t="array" ref="BR125">IF(OR($I125="",$N125="")," ",_xlfn.IFS($AX125=""," ",$AW125=""," ",BU125=""," ",BU125=" "," ",AND($AX125&lt;&gt;"",$AX125&lt;&gt;" ",$AW125&lt;&gt;"",$AW125&lt;&gt;" ",BU125&lt;&gt;"",BU125&lt;&gt;" "),IF($AX125=$AW125,BU125,BU125/VLOOKUP(_xlfn.CONCAT($AX125,"/",$AW125),Currencies!$C$73:$D$955,2,FALSE))))</f>
        <v xml:space="preserve"> </v>
      </c>
      <c r="BS125" s="238"/>
      <c r="BT125" s="238"/>
      <c r="BU125" s="8" t="s">
        <v>98</v>
      </c>
      <c r="BV125" s="25" t="str">
        <f>IFERROR(IF(OR($I125="",$N125=""),"",'Units of measurement'!$A$2),"")</f>
        <v>/container</v>
      </c>
      <c r="BW125" s="9" t="str">
        <f t="shared" si="281"/>
        <v>⚠</v>
      </c>
      <c r="BX125" s="238" t="str" cm="1">
        <f t="array" ref="BX125">IF(OR($I125="",$N125="")," ",_xlfn.IFS($AX125=""," ",$AW125=""," ",CA125=""," ",CA125=" "," ",AND($AX125&lt;&gt;"",$AX125&lt;&gt;" ",$AW125&lt;&gt;"",$AW125&lt;&gt;" ",CA125&lt;&gt;"",CA125&lt;&gt;" "),IF($AX125=$AW125,CA125,CA125/VLOOKUP(_xlfn.CONCAT($AX125,"/",$AW125),Currencies!$C$73:$D$955,2,FALSE))))</f>
        <v xml:space="preserve"> </v>
      </c>
      <c r="BY125" s="238"/>
      <c r="BZ125" s="238"/>
      <c r="CA125" s="8" t="s">
        <v>98</v>
      </c>
      <c r="CB125" s="25" t="str">
        <f>IFERROR(IF(OR($I125="",$N125=""),"",'Units of measurement'!$A$2),"")</f>
        <v>/container</v>
      </c>
      <c r="CC125" s="9" t="str">
        <f t="shared" si="282"/>
        <v>⚠</v>
      </c>
      <c r="CD125" s="238" t="str" cm="1">
        <f t="array" ref="CD125">IF(OR($I125="",$N125="")," ",_xlfn.IFS($AX125=""," ",$AW125=""," ",CG125=""," ",CG125=" "," ",AND($AX125&lt;&gt;"",$AX125&lt;&gt;" ",$AW125&lt;&gt;"",$AW125&lt;&gt;" ",CG125&lt;&gt;"",CG125&lt;&gt;" "),IF($AX125=$AW125,CG125,CG125/VLOOKUP(_xlfn.CONCAT($AX125,"/",$AW125),Currencies!$C$73:$D$955,2,FALSE))))</f>
        <v xml:space="preserve"> </v>
      </c>
      <c r="CE125" s="238"/>
      <c r="CF125" s="238"/>
      <c r="CG125" s="8" t="s">
        <v>98</v>
      </c>
      <c r="CH125" s="25" t="str">
        <f>IFERROR(IF(OR($I125="",$N125=""),"",'Units of measurement'!$A$2),"")</f>
        <v>/container</v>
      </c>
      <c r="CI125" s="9" t="str">
        <f t="shared" si="283"/>
        <v>⚠</v>
      </c>
      <c r="CJ125" s="238" t="str" cm="1">
        <f t="array" ref="CJ125">IF(OR($I125="",$N125="")," ",_xlfn.IFS($AX125=""," ",$AW125=""," ",CM125=""," ",CM125=" "," ",AND($AX125&lt;&gt;"",$AX125&lt;&gt;" ",$AW125&lt;&gt;"",$AW125&lt;&gt;" ",CM125&lt;&gt;"",CM125&lt;&gt;" "),IF($AX125=$AW125,CM125,CM125/VLOOKUP(_xlfn.CONCAT($AX125,"/",$AW125),Currencies!$C$73:$D$955,2,FALSE))))</f>
        <v xml:space="preserve"> </v>
      </c>
      <c r="CK125" s="238"/>
      <c r="CL125" s="238"/>
      <c r="CM125" s="8" t="s">
        <v>98</v>
      </c>
      <c r="CN125" s="25" t="str">
        <f>IFERROR(IF(OR($I125="",$N125=""),"",'Units of measurement'!$A$2),"")</f>
        <v>/container</v>
      </c>
      <c r="CO125" s="253"/>
      <c r="CP125" s="253"/>
      <c r="CQ125" s="194"/>
      <c r="CR125" s="9" t="str">
        <f t="shared" si="284"/>
        <v>⚠</v>
      </c>
      <c r="CS125" s="238" t="str" cm="1">
        <f t="array" ref="CS125">IF(OR($I125="",$N125="")," ",_xlfn.IFS($AX125=""," ",$AW125=""," ",CV125=""," ",CV125=" "," ",AND($AX125&lt;&gt;"",$AX125&lt;&gt;" ",$AW125&lt;&gt;"",$AW125&lt;&gt;" ",CV125&lt;&gt;"",CV125&lt;&gt;" "),IF($AX125=$AW125,CV125,CV125/VLOOKUP(_xlfn.CONCAT($AX125,"/",$AW125),Currencies!$C$73:$D$955,2,FALSE))))</f>
        <v xml:space="preserve"> </v>
      </c>
      <c r="CT125" s="238"/>
      <c r="CU125" s="238"/>
      <c r="CV125" s="8" t="s">
        <v>98</v>
      </c>
      <c r="CW125" s="25" t="str">
        <f>IFERROR(IF(OR($I125="",$N125=""),"",'Units of measurement'!$A$2),"")</f>
        <v>/container</v>
      </c>
      <c r="CX125" s="11" t="str">
        <f t="shared" si="285"/>
        <v>⚠</v>
      </c>
      <c r="CY125" s="254"/>
      <c r="CZ125" s="254"/>
      <c r="DA125" s="10" t="s">
        <v>98</v>
      </c>
      <c r="DB125" s="9" t="str">
        <f t="shared" si="286"/>
        <v/>
      </c>
      <c r="DC125" s="252"/>
      <c r="DD125" s="252"/>
      <c r="DE125" s="8" t="s">
        <v>98</v>
      </c>
      <c r="DF125" s="256"/>
      <c r="DG125" s="256"/>
      <c r="DH125" s="164"/>
      <c r="DI125" s="257"/>
      <c r="DJ125" s="257"/>
      <c r="DK125" s="17"/>
      <c r="DL125" s="9" t="str">
        <f t="shared" si="287"/>
        <v/>
      </c>
      <c r="DM125" s="252"/>
      <c r="DN125" s="252"/>
      <c r="DO125" s="8" t="s">
        <v>98</v>
      </c>
      <c r="DP125" s="256"/>
      <c r="DQ125" s="256"/>
      <c r="DR125" s="164"/>
      <c r="DS125" s="257"/>
      <c r="DT125" s="257"/>
      <c r="DU125" s="17"/>
      <c r="DV125" s="201" t="str">
        <f t="shared" si="288"/>
        <v>USD</v>
      </c>
      <c r="DW125" s="239" t="s">
        <v>99</v>
      </c>
      <c r="DX125" s="11" t="str">
        <f t="shared" si="289"/>
        <v>⚠</v>
      </c>
      <c r="DY125" s="254"/>
      <c r="DZ125" s="254"/>
      <c r="EA125" s="15"/>
      <c r="EB125" s="11" t="str">
        <f t="shared" si="290"/>
        <v>⚠</v>
      </c>
      <c r="EC125" s="254"/>
      <c r="ED125" s="254"/>
      <c r="EE125" s="16"/>
      <c r="EF125" s="9" t="str">
        <f t="shared" si="291"/>
        <v>⚠</v>
      </c>
      <c r="EG125" s="252"/>
      <c r="EH125" s="252"/>
      <c r="EI125" s="33"/>
      <c r="EJ125" s="33"/>
      <c r="EK125" s="33"/>
      <c r="EL125" s="33"/>
      <c r="EM125" s="14"/>
      <c r="EN125" s="14"/>
      <c r="EO125" s="35"/>
      <c r="EP125" s="11" t="str">
        <f t="shared" si="292"/>
        <v>⚠</v>
      </c>
      <c r="EQ125" s="254"/>
      <c r="ER125" s="254"/>
      <c r="ES125" s="12" t="s">
        <v>98</v>
      </c>
      <c r="ET125" s="199">
        <v>23</v>
      </c>
      <c r="EU125" s="9" t="str">
        <f t="shared" si="293"/>
        <v>⚠</v>
      </c>
      <c r="EV125" s="259"/>
      <c r="EW125" s="259"/>
      <c r="EX125" s="166" t="s">
        <v>98</v>
      </c>
      <c r="EY125" s="9" t="str">
        <f t="shared" si="294"/>
        <v>⚠</v>
      </c>
      <c r="EZ125" s="254"/>
      <c r="FA125" s="254"/>
      <c r="FB125" s="23"/>
      <c r="FC125" s="260"/>
      <c r="FD125" s="260"/>
      <c r="FE125" s="29"/>
      <c r="FF125" s="29"/>
      <c r="FG125" s="29"/>
      <c r="FH125" s="29"/>
      <c r="FI125" s="200" t="s">
        <v>100</v>
      </c>
      <c r="FJ125" s="9" t="str">
        <f t="shared" si="295"/>
        <v>⚠</v>
      </c>
      <c r="FK125" s="259"/>
      <c r="FL125" s="259"/>
      <c r="FM125" s="12" t="s">
        <v>98</v>
      </c>
      <c r="FN125" s="26" t="s">
        <v>98</v>
      </c>
      <c r="FO125" s="28" t="s">
        <v>98</v>
      </c>
      <c r="FP125" s="339" t="s">
        <v>98</v>
      </c>
      <c r="FQ125" s="339" t="s">
        <v>98</v>
      </c>
      <c r="FR125" s="9" t="str">
        <f t="shared" si="254"/>
        <v>⚠</v>
      </c>
      <c r="FS125" s="238" t="str" cm="1">
        <f t="array" ref="FS125">IF(OR($I125="",$N125="")," ",_xlfn.IFS($DW125=""," ",$DV125=""," ",FV125=""," ",FV125=" "," ",AND($DW125&lt;&gt;"",$DW125&lt;&gt;" ",$DV125&lt;&gt;"",$DV125&lt;&gt;" ",FV125&lt;&gt;"",FV125&lt;&gt;" "),IF($DW125=$DV125,FV125,FV125/VLOOKUP(_xlfn.CONCAT($DW125,"/",$DV125),Currencies!$C$73:$D$955,2,FALSE))))</f>
        <v xml:space="preserve"> </v>
      </c>
      <c r="FT125" s="238"/>
      <c r="FU125" s="238"/>
      <c r="FV125" s="8" t="s">
        <v>98</v>
      </c>
      <c r="FW125" s="25" t="s">
        <v>2549</v>
      </c>
      <c r="FX125" s="9" t="str">
        <f t="shared" si="296"/>
        <v>⚠</v>
      </c>
      <c r="FY125" s="259"/>
      <c r="FZ125" s="259"/>
      <c r="GA125" s="12" t="s">
        <v>98</v>
      </c>
      <c r="GB125" s="26" t="s">
        <v>98</v>
      </c>
      <c r="GC125" s="28" t="s">
        <v>98</v>
      </c>
      <c r="GD125" s="339" t="s">
        <v>98</v>
      </c>
      <c r="GE125" s="339" t="s">
        <v>98</v>
      </c>
      <c r="GF125" s="9" t="str">
        <f t="shared" si="256"/>
        <v>⚠</v>
      </c>
      <c r="GG125" s="238" t="str" cm="1">
        <f t="array" ref="GG125">IF(OR($I125="",$N125="")," ",_xlfn.IFS($DW125=""," ",$DV125=""," ",GJ125=""," ",GJ125=" "," ",AND($DW125&lt;&gt;"",$DW125&lt;&gt;" ",$DV125&lt;&gt;"",$DV125&lt;&gt;" ",GJ125&lt;&gt;"",GJ125&lt;&gt;" "),IF($DW125=$DV125,GJ125,GJ125/VLOOKUP(_xlfn.CONCAT($DW125,"/",$DV125),Currencies!$C$73:$D$955,2,FALSE))))</f>
        <v xml:space="preserve"> </v>
      </c>
      <c r="GH125" s="238"/>
      <c r="GI125" s="238"/>
      <c r="GJ125" s="8" t="s">
        <v>98</v>
      </c>
      <c r="GK125" s="25" t="s">
        <v>2549</v>
      </c>
      <c r="GL125" s="11" t="str">
        <f t="shared" si="297"/>
        <v>⚠</v>
      </c>
      <c r="GM125" s="238" t="str" cm="1">
        <f t="array" ref="GM125">IF(OR($I125="",$N125="")," ",_xlfn.IFS($DW125=""," ",$DV125=""," ",GP125=""," ",GP125=" "," ",AND($DW125&lt;&gt;"",$DW125&lt;&gt;" ",$DV125&lt;&gt;"",$DV125&lt;&gt;" ",GP125&lt;&gt;"",GP125&lt;&gt;" "),IF($DW125=$DV125,GP125,GP125/VLOOKUP(_xlfn.CONCAT($DW125,"/",$DV125),Currencies!$C$73:$D$955,2,FALSE))))</f>
        <v xml:space="preserve"> </v>
      </c>
      <c r="GN125" s="238"/>
      <c r="GO125" s="238"/>
      <c r="GP125" s="8" t="s">
        <v>98</v>
      </c>
      <c r="GQ125" s="25" t="str">
        <f>IFERROR(IF(OR($I125="",$N125=""),"",'Units of measurement'!$A$2),"")</f>
        <v>/container</v>
      </c>
      <c r="GR125" s="253"/>
      <c r="GS125" s="253"/>
      <c r="GT125" s="31" t="s">
        <v>98</v>
      </c>
      <c r="GU125" s="261"/>
      <c r="GV125" s="261"/>
      <c r="GW125" s="32" t="s">
        <v>98</v>
      </c>
      <c r="GX125" s="11" t="str">
        <f t="shared" si="298"/>
        <v>⚠</v>
      </c>
      <c r="GY125" s="238" t="str" cm="1">
        <f t="array" ref="GY125">IF(OR($I125="",$N125="")," ",_xlfn.IFS($DW125=""," ",$DV125=""," ",HE125=""," ",HE125=" "," ",AND($DW125&lt;&gt;"",$DW125&lt;&gt;" ",$DV125&lt;&gt;"",$DV125&lt;&gt;" ",HE125&lt;&gt;"",HE125&lt;&gt;" "),IF($DW125=$DV125,HE125,HE125/VLOOKUP(_xlfn.CONCAT($DW125,"/",$DV125),Currencies!$C$73:$D$955,2,FALSE))))</f>
        <v xml:space="preserve"> </v>
      </c>
      <c r="GZ125" s="262"/>
      <c r="HA125" s="262"/>
      <c r="HB125" s="15"/>
      <c r="HC125" s="15"/>
      <c r="HD125" s="15"/>
      <c r="HE125" s="8" t="s">
        <v>98</v>
      </c>
      <c r="HF125" s="255"/>
      <c r="HG125" s="255"/>
      <c r="HH125" s="25" t="str">
        <f>IFERROR(IF(OR($I125="",$N125=""),"",'Units of measurement'!$A$2),"")</f>
        <v>/container</v>
      </c>
      <c r="HI125" s="253"/>
      <c r="HJ125" s="253"/>
      <c r="HK125" s="31" t="str">
        <f t="shared" si="299"/>
        <v xml:space="preserve"> </v>
      </c>
      <c r="HL125" s="261"/>
      <c r="HM125" s="261"/>
      <c r="HN125" s="32" t="str">
        <f t="shared" si="300"/>
        <v xml:space="preserve"> </v>
      </c>
      <c r="HO125" s="11" t="str">
        <f t="shared" si="301"/>
        <v>⚠</v>
      </c>
      <c r="HP125" s="238" t="str" cm="1">
        <f t="array" ref="HP125">IF(OR($I125="",$N125="")," ",_xlfn.IFS($DW125=""," ",$DV125=""," ",HV125=""," ",HV125=" "," ",AND($DW125&lt;&gt;"",$DW125&lt;&gt;" ",$DV125&lt;&gt;"",$DV125&lt;&gt;" ",HV125&lt;&gt;"",HV125&lt;&gt;" "),IF($DW125=$DV125,HV125,HV125/VLOOKUP(_xlfn.CONCAT($DW125,"/",$DV125),Currencies!$C$73:$D$955,2,FALSE))))</f>
        <v xml:space="preserve"> </v>
      </c>
      <c r="HQ125" s="262"/>
      <c r="HR125" s="262"/>
      <c r="HS125" s="15"/>
      <c r="HT125" s="15"/>
      <c r="HU125" s="15"/>
      <c r="HV125" s="8" t="s">
        <v>98</v>
      </c>
      <c r="HW125" s="255"/>
      <c r="HX125" s="255"/>
      <c r="HY125" s="25" t="str">
        <f>IFERROR(IF(OR($I125="",$N125=""),"",'Units of measurement'!$A$2),"")</f>
        <v>/container</v>
      </c>
      <c r="HZ125" s="253"/>
      <c r="IA125" s="253"/>
      <c r="IB125" s="31" t="str">
        <f t="shared" si="302"/>
        <v xml:space="preserve"> </v>
      </c>
      <c r="IC125" s="261"/>
      <c r="ID125" s="261"/>
      <c r="IE125" s="32" t="str">
        <f t="shared" si="303"/>
        <v xml:space="preserve"> </v>
      </c>
      <c r="IF125" s="9" t="str">
        <f t="shared" si="304"/>
        <v/>
      </c>
      <c r="IG125" s="252"/>
      <c r="IH125" s="252"/>
      <c r="II125" s="8" t="s">
        <v>98</v>
      </c>
      <c r="IJ125" s="256"/>
      <c r="IK125" s="256"/>
      <c r="IL125" s="164"/>
      <c r="IM125" s="257"/>
      <c r="IN125" s="257"/>
      <c r="IO125" s="17"/>
      <c r="IP125" s="9" t="str">
        <f t="shared" si="305"/>
        <v/>
      </c>
      <c r="IQ125" s="252"/>
      <c r="IR125" s="252"/>
      <c r="IS125" s="8" t="s">
        <v>98</v>
      </c>
      <c r="IT125" s="256"/>
      <c r="IU125" s="256"/>
      <c r="IV125" s="164"/>
      <c r="IW125" s="257"/>
      <c r="IX125" s="257"/>
      <c r="IY125" s="19"/>
      <c r="IZ125" s="201" t="s">
        <v>109</v>
      </c>
      <c r="JA125" s="239" t="s">
        <v>99</v>
      </c>
      <c r="JB125" s="9" t="str">
        <f t="shared" si="306"/>
        <v>⚠</v>
      </c>
      <c r="JC125" s="238" t="str" cm="1">
        <f t="array" ref="JC125">IF(OR($I125="",$N125="")," ",_xlfn.IFS($JA125=""," ",$IZ125=""," ",JF125=""," ",JF125=" "," ",AND($JA125&lt;&gt;"",$JA125&lt;&gt;" ",$IZ125&lt;&gt;"",$IZ125&lt;&gt;" ",JF125&lt;&gt;"",JF125&lt;&gt;" "),IF($JA125=$IZ125,JF125,JF125/VLOOKUP(_xlfn.CONCAT($JA125,"/",$IZ125),Currencies!$C$73:$D$955,2,FALSE))))</f>
        <v xml:space="preserve"> </v>
      </c>
      <c r="JD125" s="238"/>
      <c r="JE125" s="238"/>
      <c r="JF125" s="8" t="s">
        <v>98</v>
      </c>
      <c r="JG125" s="25" t="str">
        <f>IFERROR(IF(OR($I125="",$N125=""),"",'Units of measurement'!$A$2),"")</f>
        <v>/container</v>
      </c>
      <c r="JH125" s="9" t="str">
        <f t="shared" si="309"/>
        <v>⚠</v>
      </c>
      <c r="JI125" s="238" t="str" cm="1">
        <f t="array" ref="JI125">IF(OR($I125="",$N125="")," ",_xlfn.IFS($JA125=""," ",$IZ125=""," ",JL125=""," ",JL125=" "," ",AND($JA125&lt;&gt;"",$JA125&lt;&gt;" ",$IZ125&lt;&gt;"",$IZ125&lt;&gt;" ",JL125&lt;&gt;"",JL125&lt;&gt;" "),IF($JA125=$IZ125,JL125,JL125/VLOOKUP(_xlfn.CONCAT($JA125,"/",$IZ125),Currencies!$C$73:$D$955,2,FALSE))))</f>
        <v xml:space="preserve"> </v>
      </c>
      <c r="JJ125" s="238"/>
      <c r="JK125" s="238"/>
      <c r="JL125" s="8" t="s">
        <v>98</v>
      </c>
      <c r="JM125" s="25" t="str">
        <f>IFERROR(IF(OR($I125="",$N125=""),"",'Units of measurement'!$A$2),"")</f>
        <v>/container</v>
      </c>
      <c r="JN125" s="9" t="str">
        <f t="shared" si="310"/>
        <v>⚠</v>
      </c>
      <c r="JO125" s="238" t="str" cm="1">
        <f t="array" ref="JO125">IF(OR($I125="",$N125="")," ",_xlfn.IFS($JA125=""," ",$IZ125=""," ",JR125=""," ",JR125=" "," ",AND($JA125&lt;&gt;"",$JA125&lt;&gt;" ",$IZ125&lt;&gt;"",$IZ125&lt;&gt;" ",JR125&lt;&gt;"",JR125&lt;&gt;" "),IF($JA125=$IZ125,JR125,JR125/VLOOKUP(_xlfn.CONCAT($JA125,"/",$IZ125),Currencies!$C$73:$D$955,2,FALSE))))</f>
        <v xml:space="preserve"> </v>
      </c>
      <c r="JP125" s="238"/>
      <c r="JQ125" s="238"/>
      <c r="JR125" s="8" t="s">
        <v>98</v>
      </c>
      <c r="JS125" s="25" t="str">
        <f>IFERROR(IF(OR($I125="",$N125=""),"",'Units of measurement'!$A$2),"")</f>
        <v>/container</v>
      </c>
      <c r="JT125" s="9" t="str">
        <f t="shared" si="311"/>
        <v>⚠</v>
      </c>
      <c r="JU125" s="238" t="str" cm="1">
        <f t="array" ref="JU125">IF(OR($I125="",$N125="")," ",_xlfn.IFS($JA125=""," ",$IZ125=""," ",JX125=""," ",JX125=" "," ",AND($JA125&lt;&gt;"",$JA125&lt;&gt;" ",$IZ125&lt;&gt;"",$IZ125&lt;&gt;" ",JX125&lt;&gt;"",JX125&lt;&gt;" "),IF($JA125=$IZ125,JX125,JX125/VLOOKUP(_xlfn.CONCAT($JA125,"/",$IZ125),Currencies!$C$73:$D$955,2,FALSE))))</f>
        <v xml:space="preserve"> </v>
      </c>
      <c r="JV125" s="238"/>
      <c r="JW125" s="238"/>
      <c r="JX125" s="8" t="s">
        <v>98</v>
      </c>
      <c r="JY125" s="25" t="str">
        <f>IFERROR(IF(OR($I125="",$N125=""),"",'Units of measurement'!$A$2),"")</f>
        <v>/container</v>
      </c>
      <c r="JZ125" s="9" t="str">
        <f t="shared" si="312"/>
        <v>⚠</v>
      </c>
      <c r="KA125" s="238" t="str" cm="1">
        <f t="array" ref="KA125">IF(OR($I125="",$N125="")," ",_xlfn.IFS($JA125=""," ",$IZ125=""," ",KD125=""," ",KD125=" "," ",AND($JA125&lt;&gt;"",$JA125&lt;&gt;" ",$IZ125&lt;&gt;"",$IZ125&lt;&gt;" ",KD125&lt;&gt;"",KD125&lt;&gt;" "),IF($JA125=$IZ125,KD125,KD125/VLOOKUP(_xlfn.CONCAT($JA125,"/",$IZ125),Currencies!$C$73:$D$955,2,FALSE))))</f>
        <v xml:space="preserve"> </v>
      </c>
      <c r="KB125" s="238"/>
      <c r="KC125" s="238"/>
      <c r="KD125" s="8" t="s">
        <v>98</v>
      </c>
      <c r="KE125" s="25" t="str">
        <f>IFERROR(IF(OR($I125="",$N125=""),"",'Units of measurement'!$A$2),"")</f>
        <v>/container</v>
      </c>
      <c r="KF125" s="11" t="str">
        <f t="shared" si="313"/>
        <v>⚠</v>
      </c>
      <c r="KG125" s="254"/>
      <c r="KH125" s="254"/>
      <c r="KI125" s="10" t="s">
        <v>98</v>
      </c>
      <c r="KJ125" s="9" t="str">
        <f t="shared" si="307"/>
        <v/>
      </c>
      <c r="KK125" s="252"/>
      <c r="KL125" s="252"/>
      <c r="KM125" s="8" t="s">
        <v>98</v>
      </c>
      <c r="KN125" s="256"/>
      <c r="KO125" s="256"/>
      <c r="KP125" s="164"/>
      <c r="KQ125" s="257"/>
      <c r="KR125" s="257"/>
      <c r="KS125" s="17"/>
      <c r="KT125" s="9" t="str">
        <f t="shared" si="308"/>
        <v/>
      </c>
      <c r="KU125" s="252"/>
      <c r="KV125" s="252"/>
      <c r="KW125" s="8" t="s">
        <v>98</v>
      </c>
      <c r="KX125" s="256"/>
      <c r="KY125" s="256"/>
      <c r="KZ125" s="164"/>
      <c r="LA125" s="257"/>
      <c r="LB125" s="257"/>
      <c r="LC125" s="19"/>
      <c r="LD125" s="201" t="s">
        <v>109</v>
      </c>
      <c r="LE125" s="239" t="s">
        <v>99</v>
      </c>
      <c r="LF125" s="9" t="str">
        <f t="shared" si="314"/>
        <v>⚠</v>
      </c>
      <c r="LG125" s="238" t="str" cm="1">
        <f t="array" ref="LG125">IF(OR($I125="",$N125="")," ",_xlfn.IFS($AH125=""," ",$AG125=""," ",LL125=""," ",LL125=" "," ",AND($AH125&lt;&gt;"",$AH125&lt;&gt;" ",$AG125&lt;&gt;"",$AG125&lt;&gt;" ",LL125&lt;&gt;"",LL125&lt;&gt;" "),IF($AH125=$AG125,SUM(LL125,IF(OR(LK125="",LK125=" ",LJ125="Included"),0,LK125)),SUM(LL125,IF(OR(LK125="",LK125=" ",LJ125="Included"),0,LK125))/VLOOKUP(_xlfn.CONCAT($AH125,"/",$AG125),Currencies!$C$73:$D$955,2,FALSE))))</f>
        <v xml:space="preserve"> </v>
      </c>
      <c r="LH125" s="238"/>
      <c r="LI125" s="262"/>
      <c r="LJ125" s="331"/>
      <c r="LK125" s="333" t="s">
        <v>98</v>
      </c>
      <c r="LL125" s="332" t="s">
        <v>98</v>
      </c>
      <c r="LM125" s="25" t="str">
        <f>IFERROR(IF(OR($I125="",$N125=""),"",'Units of measurement'!$A$2),"")</f>
        <v>/container</v>
      </c>
      <c r="LN125" s="253"/>
      <c r="LO125" s="253"/>
      <c r="LP125" s="17"/>
      <c r="LQ125" s="170"/>
      <c r="LR125" s="170"/>
      <c r="LS125" s="170" t="s">
        <v>98</v>
      </c>
    </row>
    <row r="126" spans="1:331" ht="15" hidden="1" customHeight="1" x14ac:dyDescent="0.2">
      <c r="A126" s="46">
        <v>82</v>
      </c>
      <c r="B126" s="250">
        <f>ROW()</f>
        <v>126</v>
      </c>
      <c r="C126" s="41" t="s">
        <v>2535</v>
      </c>
      <c r="D126" s="41" t="s">
        <v>2535</v>
      </c>
      <c r="E126" s="41" t="s">
        <v>2548</v>
      </c>
      <c r="F126" s="55" t="s">
        <v>106</v>
      </c>
      <c r="G126" s="42" t="s">
        <v>2510</v>
      </c>
      <c r="H126" s="43" t="s">
        <v>172</v>
      </c>
      <c r="I126" s="353" t="s">
        <v>1192</v>
      </c>
      <c r="J126" s="357"/>
      <c r="K126" s="47" t="s">
        <v>2311</v>
      </c>
      <c r="L126" s="48" t="s">
        <v>2339</v>
      </c>
      <c r="M126" s="49" t="s">
        <v>2514</v>
      </c>
      <c r="N126" s="356" t="s">
        <v>584</v>
      </c>
      <c r="O126" s="357"/>
      <c r="P126" s="47" t="s">
        <v>2403</v>
      </c>
      <c r="Q126" s="48" t="s">
        <v>2449</v>
      </c>
      <c r="R126" s="51" t="s">
        <v>2206</v>
      </c>
      <c r="S126" s="52">
        <v>6</v>
      </c>
      <c r="T126" s="53">
        <f>IFERROR(IF(OR(R126="",S126=""),"",('FCL (No min.)'!S126*VLOOKUP('FCL (No min.)'!R126,containertype_table[#All],2,FALSE))),"")</f>
        <v>12</v>
      </c>
      <c r="U126" s="56">
        <v>15000</v>
      </c>
      <c r="V126" s="55" t="s">
        <v>2497</v>
      </c>
      <c r="W126" s="248" t="s">
        <v>104</v>
      </c>
      <c r="X126" s="337" t="s">
        <v>104</v>
      </c>
      <c r="Y126" s="248"/>
      <c r="Z126" s="248"/>
      <c r="AA126" s="248"/>
      <c r="AB126" s="248"/>
      <c r="AC126" s="248"/>
      <c r="AD126" s="248"/>
      <c r="AE126" s="248"/>
      <c r="AF126" s="248"/>
      <c r="AG126" s="201" t="s">
        <v>418</v>
      </c>
      <c r="AH126" s="239" t="s">
        <v>99</v>
      </c>
      <c r="AI126" s="9" t="str">
        <f t="shared" si="276"/>
        <v>⚠</v>
      </c>
      <c r="AJ126" s="238" t="str" cm="1">
        <f t="array" ref="AJ126">IF(OR($I126="",$N126="")," ",_xlfn.IFS($AH126=""," ",$AG126=""," ",AO126=""," ",AO126=" "," ",AND($AH126&lt;&gt;"",$AH126&lt;&gt;" ",$AG126&lt;&gt;"",$AG126&lt;&gt;" ",AO126&lt;&gt;"",AO126&lt;&gt;" "),IF($AH126=$AG126,SUM(AO126,IF(OR(AN126="",AN126=" ",AM126="Included"),0,AN126)),VLOOKUP(_xlfn.CONCAT($AG126,"/",$AH126),Currencies!$C$73:$D$955,2,FALSE)*SUM(AO126,IF(OR(AN126="",AN126=" ",AM126="Included"),0,AN126)))))</f>
        <v xml:space="preserve"> </v>
      </c>
      <c r="AK126" s="238"/>
      <c r="AL126" s="262"/>
      <c r="AM126" s="331"/>
      <c r="AN126" s="333" t="s">
        <v>98</v>
      </c>
      <c r="AO126" s="332" t="s">
        <v>98</v>
      </c>
      <c r="AP126" s="25" t="str">
        <f>IFERROR(IF(OR($I126="",$N126=""),"",'Units of measurement'!$A$2),"")</f>
        <v>/container</v>
      </c>
      <c r="AQ126" s="253"/>
      <c r="AR126" s="253"/>
      <c r="AS126" s="17"/>
      <c r="AT126" s="170"/>
      <c r="AU126" s="170"/>
      <c r="AV126" s="170" t="s">
        <v>98</v>
      </c>
      <c r="AW126" s="201" t="s">
        <v>418</v>
      </c>
      <c r="AX126" s="239" t="s">
        <v>99</v>
      </c>
      <c r="AY126" s="9" t="str">
        <f t="shared" si="277"/>
        <v>⚠</v>
      </c>
      <c r="AZ126" s="238" t="str" cm="1">
        <f t="array" ref="AZ126">IF(OR($I126="",$N126="")," ",_xlfn.IFS($AX126=""," ",$AW126=""," ",BC126=""," ",BC126=" "," ",AND($AX126&lt;&gt;"",$AX126&lt;&gt;" ",$AW126&lt;&gt;"",$AW126&lt;&gt;" ",BC126&lt;&gt;"",BC126&lt;&gt;" "),IF($AX126=$AW126,BC126,BC126/VLOOKUP(_xlfn.CONCAT($AX126,"/",$AW126),Currencies!$C$73:$D$955,2,FALSE))))</f>
        <v xml:space="preserve"> </v>
      </c>
      <c r="BA126" s="238"/>
      <c r="BB126" s="238"/>
      <c r="BC126" s="8" t="s">
        <v>98</v>
      </c>
      <c r="BD126" s="25" t="str">
        <f>IFERROR(IF(OR($I126="",$N126=""),"",'Units of measurement'!$A$2),"")</f>
        <v>/container</v>
      </c>
      <c r="BE126" s="9" t="str">
        <f t="shared" si="278"/>
        <v>⚠</v>
      </c>
      <c r="BF126" s="238" t="str" cm="1">
        <f t="array" ref="BF126">IF(OR($I126="",$N126="")," ",_xlfn.IFS($AX126=""," ",$AW126=""," ",BI126=""," ",BI126=" "," ",AND($AX126&lt;&gt;"",$AX126&lt;&gt;" ",$AW126&lt;&gt;"",$AW126&lt;&gt;" ",BI126&lt;&gt;"",BI126&lt;&gt;" "),IF($AX126=$AW126,BI126,BI126/VLOOKUP(_xlfn.CONCAT($AX126,"/",$AW126),Currencies!$C$73:$D$955,2,FALSE))))</f>
        <v xml:space="preserve"> </v>
      </c>
      <c r="BG126" s="238"/>
      <c r="BH126" s="238"/>
      <c r="BI126" s="8" t="s">
        <v>98</v>
      </c>
      <c r="BJ126" s="25" t="str">
        <f>IFERROR(IF(OR($I126="",$N126=""),"",'Units of measurement'!$A$2),"")</f>
        <v>/container</v>
      </c>
      <c r="BK126" s="9" t="str">
        <f t="shared" si="279"/>
        <v>⚠</v>
      </c>
      <c r="BL126" s="238" t="str" cm="1">
        <f t="array" ref="BL126">IF(OR($I126="",$N126="")," ",_xlfn.IFS($AX126=""," ",$AW126=""," ",BO126=""," ",BO126=" "," ",AND($AX126&lt;&gt;"",$AX126&lt;&gt;" ",$AW126&lt;&gt;"",$AW126&lt;&gt;" ",BO126&lt;&gt;"",BO126&lt;&gt;" "),IF($AX126=$AW126,BO126,BO126/VLOOKUP(_xlfn.CONCAT($AX126,"/",$AW126),Currencies!$C$73:$D$955,2,FALSE))))</f>
        <v xml:space="preserve"> </v>
      </c>
      <c r="BM126" s="238"/>
      <c r="BN126" s="238"/>
      <c r="BO126" s="8" t="s">
        <v>98</v>
      </c>
      <c r="BP126" s="25" t="str">
        <f>IFERROR(IF(OR($I126="",$N126=""),"",'Units of measurement'!$A$2),"")</f>
        <v>/container</v>
      </c>
      <c r="BQ126" s="9" t="str">
        <f t="shared" si="280"/>
        <v>⚠</v>
      </c>
      <c r="BR126" s="238" t="str" cm="1">
        <f t="array" ref="BR126">IF(OR($I126="",$N126="")," ",_xlfn.IFS($AX126=""," ",$AW126=""," ",BU126=""," ",BU126=" "," ",AND($AX126&lt;&gt;"",$AX126&lt;&gt;" ",$AW126&lt;&gt;"",$AW126&lt;&gt;" ",BU126&lt;&gt;"",BU126&lt;&gt;" "),IF($AX126=$AW126,BU126,BU126/VLOOKUP(_xlfn.CONCAT($AX126,"/",$AW126),Currencies!$C$73:$D$955,2,FALSE))))</f>
        <v xml:space="preserve"> </v>
      </c>
      <c r="BS126" s="238"/>
      <c r="BT126" s="238"/>
      <c r="BU126" s="8" t="s">
        <v>98</v>
      </c>
      <c r="BV126" s="25" t="str">
        <f>IFERROR(IF(OR($I126="",$N126=""),"",'Units of measurement'!$A$2),"")</f>
        <v>/container</v>
      </c>
      <c r="BW126" s="9" t="str">
        <f t="shared" si="281"/>
        <v>⚠</v>
      </c>
      <c r="BX126" s="238" t="str" cm="1">
        <f t="array" ref="BX126">IF(OR($I126="",$N126="")," ",_xlfn.IFS($AX126=""," ",$AW126=""," ",CA126=""," ",CA126=" "," ",AND($AX126&lt;&gt;"",$AX126&lt;&gt;" ",$AW126&lt;&gt;"",$AW126&lt;&gt;" ",CA126&lt;&gt;"",CA126&lt;&gt;" "),IF($AX126=$AW126,CA126,CA126/VLOOKUP(_xlfn.CONCAT($AX126,"/",$AW126),Currencies!$C$73:$D$955,2,FALSE))))</f>
        <v xml:space="preserve"> </v>
      </c>
      <c r="BY126" s="238"/>
      <c r="BZ126" s="238"/>
      <c r="CA126" s="8" t="s">
        <v>98</v>
      </c>
      <c r="CB126" s="25" t="str">
        <f>IFERROR(IF(OR($I126="",$N126=""),"",'Units of measurement'!$A$2),"")</f>
        <v>/container</v>
      </c>
      <c r="CC126" s="9" t="str">
        <f t="shared" si="282"/>
        <v>⚠</v>
      </c>
      <c r="CD126" s="238" t="str" cm="1">
        <f t="array" ref="CD126">IF(OR($I126="",$N126="")," ",_xlfn.IFS($AX126=""," ",$AW126=""," ",CG126=""," ",CG126=" "," ",AND($AX126&lt;&gt;"",$AX126&lt;&gt;" ",$AW126&lt;&gt;"",$AW126&lt;&gt;" ",CG126&lt;&gt;"",CG126&lt;&gt;" "),IF($AX126=$AW126,CG126,CG126/VLOOKUP(_xlfn.CONCAT($AX126,"/",$AW126),Currencies!$C$73:$D$955,2,FALSE))))</f>
        <v xml:space="preserve"> </v>
      </c>
      <c r="CE126" s="238"/>
      <c r="CF126" s="238"/>
      <c r="CG126" s="8" t="s">
        <v>98</v>
      </c>
      <c r="CH126" s="25" t="str">
        <f>IFERROR(IF(OR($I126="",$N126=""),"",'Units of measurement'!$A$2),"")</f>
        <v>/container</v>
      </c>
      <c r="CI126" s="9" t="str">
        <f t="shared" si="283"/>
        <v>⚠</v>
      </c>
      <c r="CJ126" s="238" t="str" cm="1">
        <f t="array" ref="CJ126">IF(OR($I126="",$N126="")," ",_xlfn.IFS($AX126=""," ",$AW126=""," ",CM126=""," ",CM126=" "," ",AND($AX126&lt;&gt;"",$AX126&lt;&gt;" ",$AW126&lt;&gt;"",$AW126&lt;&gt;" ",CM126&lt;&gt;"",CM126&lt;&gt;" "),IF($AX126=$AW126,CM126,CM126/VLOOKUP(_xlfn.CONCAT($AX126,"/",$AW126),Currencies!$C$73:$D$955,2,FALSE))))</f>
        <v xml:space="preserve"> </v>
      </c>
      <c r="CK126" s="238"/>
      <c r="CL126" s="238"/>
      <c r="CM126" s="8" t="s">
        <v>98</v>
      </c>
      <c r="CN126" s="25" t="str">
        <f>IFERROR(IF(OR($I126="",$N126=""),"",'Units of measurement'!$A$2),"")</f>
        <v>/container</v>
      </c>
      <c r="CO126" s="253"/>
      <c r="CP126" s="253"/>
      <c r="CQ126" s="194"/>
      <c r="CR126" s="9" t="str">
        <f t="shared" si="284"/>
        <v>⚠</v>
      </c>
      <c r="CS126" s="238" t="str" cm="1">
        <f t="array" ref="CS126">IF(OR($I126="",$N126="")," ",_xlfn.IFS($AX126=""," ",$AW126=""," ",CV126=""," ",CV126=" "," ",AND($AX126&lt;&gt;"",$AX126&lt;&gt;" ",$AW126&lt;&gt;"",$AW126&lt;&gt;" ",CV126&lt;&gt;"",CV126&lt;&gt;" "),IF($AX126=$AW126,CV126,CV126/VLOOKUP(_xlfn.CONCAT($AX126,"/",$AW126),Currencies!$C$73:$D$955,2,FALSE))))</f>
        <v xml:space="preserve"> </v>
      </c>
      <c r="CT126" s="238"/>
      <c r="CU126" s="238"/>
      <c r="CV126" s="8" t="s">
        <v>98</v>
      </c>
      <c r="CW126" s="25" t="str">
        <f>IFERROR(IF(OR($I126="",$N126=""),"",'Units of measurement'!$A$2),"")</f>
        <v>/container</v>
      </c>
      <c r="CX126" s="11" t="str">
        <f t="shared" si="285"/>
        <v>⚠</v>
      </c>
      <c r="CY126" s="254"/>
      <c r="CZ126" s="254"/>
      <c r="DA126" s="10" t="s">
        <v>98</v>
      </c>
      <c r="DB126" s="9" t="str">
        <f t="shared" si="286"/>
        <v/>
      </c>
      <c r="DC126" s="252"/>
      <c r="DD126" s="252"/>
      <c r="DE126" s="8" t="s">
        <v>98</v>
      </c>
      <c r="DF126" s="256"/>
      <c r="DG126" s="256"/>
      <c r="DH126" s="164"/>
      <c r="DI126" s="257"/>
      <c r="DJ126" s="257"/>
      <c r="DK126" s="17"/>
      <c r="DL126" s="9" t="str">
        <f t="shared" si="287"/>
        <v/>
      </c>
      <c r="DM126" s="252"/>
      <c r="DN126" s="252"/>
      <c r="DO126" s="8" t="s">
        <v>98</v>
      </c>
      <c r="DP126" s="256"/>
      <c r="DQ126" s="256"/>
      <c r="DR126" s="164"/>
      <c r="DS126" s="257"/>
      <c r="DT126" s="257"/>
      <c r="DU126" s="17"/>
      <c r="DV126" s="201" t="str">
        <f t="shared" si="288"/>
        <v>USD</v>
      </c>
      <c r="DW126" s="239" t="s">
        <v>99</v>
      </c>
      <c r="DX126" s="11" t="str">
        <f t="shared" si="289"/>
        <v>⚠</v>
      </c>
      <c r="DY126" s="254"/>
      <c r="DZ126" s="254"/>
      <c r="EA126" s="15"/>
      <c r="EB126" s="11" t="str">
        <f t="shared" si="290"/>
        <v>⚠</v>
      </c>
      <c r="EC126" s="254"/>
      <c r="ED126" s="254"/>
      <c r="EE126" s="16"/>
      <c r="EF126" s="9" t="str">
        <f t="shared" si="291"/>
        <v>⚠</v>
      </c>
      <c r="EG126" s="252"/>
      <c r="EH126" s="252"/>
      <c r="EI126" s="33"/>
      <c r="EJ126" s="33"/>
      <c r="EK126" s="33"/>
      <c r="EL126" s="33"/>
      <c r="EM126" s="14"/>
      <c r="EN126" s="14"/>
      <c r="EO126" s="35"/>
      <c r="EP126" s="11" t="str">
        <f t="shared" si="292"/>
        <v>⚠</v>
      </c>
      <c r="EQ126" s="254"/>
      <c r="ER126" s="254"/>
      <c r="ES126" s="12" t="s">
        <v>98</v>
      </c>
      <c r="ET126" s="199">
        <v>20</v>
      </c>
      <c r="EU126" s="9" t="str">
        <f t="shared" si="293"/>
        <v>⚠</v>
      </c>
      <c r="EV126" s="259"/>
      <c r="EW126" s="259"/>
      <c r="EX126" s="166" t="s">
        <v>98</v>
      </c>
      <c r="EY126" s="9" t="str">
        <f t="shared" si="294"/>
        <v>⚠</v>
      </c>
      <c r="EZ126" s="254"/>
      <c r="FA126" s="254"/>
      <c r="FB126" s="23"/>
      <c r="FC126" s="260"/>
      <c r="FD126" s="260"/>
      <c r="FE126" s="29"/>
      <c r="FF126" s="29"/>
      <c r="FG126" s="29"/>
      <c r="FH126" s="29"/>
      <c r="FI126" s="200" t="s">
        <v>100</v>
      </c>
      <c r="FJ126" s="9" t="str">
        <f t="shared" si="295"/>
        <v>⚠</v>
      </c>
      <c r="FK126" s="259"/>
      <c r="FL126" s="259"/>
      <c r="FM126" s="12" t="s">
        <v>98</v>
      </c>
      <c r="FN126" s="26" t="s">
        <v>98</v>
      </c>
      <c r="FO126" s="28" t="s">
        <v>98</v>
      </c>
      <c r="FP126" s="339" t="s">
        <v>98</v>
      </c>
      <c r="FQ126" s="339" t="s">
        <v>98</v>
      </c>
      <c r="FR126" s="9" t="str">
        <f t="shared" si="254"/>
        <v>⚠</v>
      </c>
      <c r="FS126" s="238" t="str" cm="1">
        <f t="array" ref="FS126">IF(OR($I126="",$N126="")," ",_xlfn.IFS($DW126=""," ",$DV126=""," ",FV126=""," ",FV126=" "," ",AND($DW126&lt;&gt;"",$DW126&lt;&gt;" ",$DV126&lt;&gt;"",$DV126&lt;&gt;" ",FV126&lt;&gt;"",FV126&lt;&gt;" "),IF($DW126=$DV126,FV126,FV126/VLOOKUP(_xlfn.CONCAT($DW126,"/",$DV126),Currencies!$C$73:$D$955,2,FALSE))))</f>
        <v xml:space="preserve"> </v>
      </c>
      <c r="FT126" s="238"/>
      <c r="FU126" s="238"/>
      <c r="FV126" s="8" t="s">
        <v>98</v>
      </c>
      <c r="FW126" s="25" t="s">
        <v>2549</v>
      </c>
      <c r="FX126" s="9" t="str">
        <f t="shared" si="296"/>
        <v>⚠</v>
      </c>
      <c r="FY126" s="259"/>
      <c r="FZ126" s="259"/>
      <c r="GA126" s="12" t="s">
        <v>98</v>
      </c>
      <c r="GB126" s="26" t="s">
        <v>98</v>
      </c>
      <c r="GC126" s="28" t="s">
        <v>98</v>
      </c>
      <c r="GD126" s="339" t="s">
        <v>98</v>
      </c>
      <c r="GE126" s="339" t="s">
        <v>98</v>
      </c>
      <c r="GF126" s="9" t="str">
        <f t="shared" si="256"/>
        <v>⚠</v>
      </c>
      <c r="GG126" s="238" t="str" cm="1">
        <f t="array" ref="GG126">IF(OR($I126="",$N126="")," ",_xlfn.IFS($DW126=""," ",$DV126=""," ",GJ126=""," ",GJ126=" "," ",AND($DW126&lt;&gt;"",$DW126&lt;&gt;" ",$DV126&lt;&gt;"",$DV126&lt;&gt;" ",GJ126&lt;&gt;"",GJ126&lt;&gt;" "),IF($DW126=$DV126,GJ126,GJ126/VLOOKUP(_xlfn.CONCAT($DW126,"/",$DV126),Currencies!$C$73:$D$955,2,FALSE))))</f>
        <v xml:space="preserve"> </v>
      </c>
      <c r="GH126" s="238"/>
      <c r="GI126" s="238"/>
      <c r="GJ126" s="8" t="s">
        <v>98</v>
      </c>
      <c r="GK126" s="25" t="s">
        <v>2549</v>
      </c>
      <c r="GL126" s="11" t="str">
        <f t="shared" si="297"/>
        <v>⚠</v>
      </c>
      <c r="GM126" s="238" t="str" cm="1">
        <f t="array" ref="GM126">IF(OR($I126="",$N126="")," ",_xlfn.IFS($DW126=""," ",$DV126=""," ",GP126=""," ",GP126=" "," ",AND($DW126&lt;&gt;"",$DW126&lt;&gt;" ",$DV126&lt;&gt;"",$DV126&lt;&gt;" ",GP126&lt;&gt;"",GP126&lt;&gt;" "),IF($DW126=$DV126,GP126,GP126/VLOOKUP(_xlfn.CONCAT($DW126,"/",$DV126),Currencies!$C$73:$D$955,2,FALSE))))</f>
        <v xml:space="preserve"> </v>
      </c>
      <c r="GN126" s="238"/>
      <c r="GO126" s="238"/>
      <c r="GP126" s="8" t="s">
        <v>98</v>
      </c>
      <c r="GQ126" s="25" t="str">
        <f>IFERROR(IF(OR($I126="",$N126=""),"",'Units of measurement'!$A$2),"")</f>
        <v>/container</v>
      </c>
      <c r="GR126" s="253"/>
      <c r="GS126" s="253"/>
      <c r="GT126" s="31" t="s">
        <v>98</v>
      </c>
      <c r="GU126" s="261"/>
      <c r="GV126" s="261"/>
      <c r="GW126" s="32" t="s">
        <v>98</v>
      </c>
      <c r="GX126" s="11" t="str">
        <f t="shared" si="298"/>
        <v>⚠</v>
      </c>
      <c r="GY126" s="238" t="str" cm="1">
        <f t="array" ref="GY126">IF(OR($I126="",$N126="")," ",_xlfn.IFS($DW126=""," ",$DV126=""," ",HE126=""," ",HE126=" "," ",AND($DW126&lt;&gt;"",$DW126&lt;&gt;" ",$DV126&lt;&gt;"",$DV126&lt;&gt;" ",HE126&lt;&gt;"",HE126&lt;&gt;" "),IF($DW126=$DV126,HE126,HE126/VLOOKUP(_xlfn.CONCAT($DW126,"/",$DV126),Currencies!$C$73:$D$955,2,FALSE))))</f>
        <v xml:space="preserve"> </v>
      </c>
      <c r="GZ126" s="262"/>
      <c r="HA126" s="262"/>
      <c r="HB126" s="15"/>
      <c r="HC126" s="15"/>
      <c r="HD126" s="15"/>
      <c r="HE126" s="8" t="s">
        <v>98</v>
      </c>
      <c r="HF126" s="255"/>
      <c r="HG126" s="255"/>
      <c r="HH126" s="25" t="str">
        <f>IFERROR(IF(OR($I126="",$N126=""),"",'Units of measurement'!$A$2),"")</f>
        <v>/container</v>
      </c>
      <c r="HI126" s="253"/>
      <c r="HJ126" s="253"/>
      <c r="HK126" s="31" t="str">
        <f t="shared" si="299"/>
        <v xml:space="preserve"> </v>
      </c>
      <c r="HL126" s="261"/>
      <c r="HM126" s="261"/>
      <c r="HN126" s="32" t="str">
        <f t="shared" si="300"/>
        <v xml:space="preserve"> </v>
      </c>
      <c r="HO126" s="11" t="str">
        <f t="shared" si="301"/>
        <v>⚠</v>
      </c>
      <c r="HP126" s="238" t="str" cm="1">
        <f t="array" ref="HP126">IF(OR($I126="",$N126="")," ",_xlfn.IFS($DW126=""," ",$DV126=""," ",HV126=""," ",HV126=" "," ",AND($DW126&lt;&gt;"",$DW126&lt;&gt;" ",$DV126&lt;&gt;"",$DV126&lt;&gt;" ",HV126&lt;&gt;"",HV126&lt;&gt;" "),IF($DW126=$DV126,HV126,HV126/VLOOKUP(_xlfn.CONCAT($DW126,"/",$DV126),Currencies!$C$73:$D$955,2,FALSE))))</f>
        <v xml:space="preserve"> </v>
      </c>
      <c r="HQ126" s="262"/>
      <c r="HR126" s="262"/>
      <c r="HS126" s="15"/>
      <c r="HT126" s="15"/>
      <c r="HU126" s="15"/>
      <c r="HV126" s="8" t="s">
        <v>98</v>
      </c>
      <c r="HW126" s="255"/>
      <c r="HX126" s="255"/>
      <c r="HY126" s="25" t="str">
        <f>IFERROR(IF(OR($I126="",$N126=""),"",'Units of measurement'!$A$2),"")</f>
        <v>/container</v>
      </c>
      <c r="HZ126" s="253"/>
      <c r="IA126" s="253"/>
      <c r="IB126" s="31" t="str">
        <f t="shared" si="302"/>
        <v xml:space="preserve"> </v>
      </c>
      <c r="IC126" s="261"/>
      <c r="ID126" s="261"/>
      <c r="IE126" s="32" t="str">
        <f t="shared" si="303"/>
        <v xml:space="preserve"> </v>
      </c>
      <c r="IF126" s="9" t="str">
        <f t="shared" si="304"/>
        <v/>
      </c>
      <c r="IG126" s="252"/>
      <c r="IH126" s="252"/>
      <c r="II126" s="8" t="s">
        <v>98</v>
      </c>
      <c r="IJ126" s="256"/>
      <c r="IK126" s="256"/>
      <c r="IL126" s="164"/>
      <c r="IM126" s="257"/>
      <c r="IN126" s="257"/>
      <c r="IO126" s="17"/>
      <c r="IP126" s="9" t="str">
        <f t="shared" si="305"/>
        <v/>
      </c>
      <c r="IQ126" s="252"/>
      <c r="IR126" s="252"/>
      <c r="IS126" s="8" t="s">
        <v>98</v>
      </c>
      <c r="IT126" s="256"/>
      <c r="IU126" s="256"/>
      <c r="IV126" s="164"/>
      <c r="IW126" s="257"/>
      <c r="IX126" s="257"/>
      <c r="IY126" s="19"/>
      <c r="IZ126" s="201" t="s">
        <v>99</v>
      </c>
      <c r="JA126" s="239" t="s">
        <v>99</v>
      </c>
      <c r="JB126" s="9" t="str">
        <f t="shared" si="306"/>
        <v>⚠</v>
      </c>
      <c r="JC126" s="238" t="str" cm="1">
        <f t="array" ref="JC126">IF(OR($I126="",$N126="")," ",_xlfn.IFS($JA126=""," ",$IZ126=""," ",JF126=""," ",JF126=" "," ",AND($JA126&lt;&gt;"",$JA126&lt;&gt;" ",$IZ126&lt;&gt;"",$IZ126&lt;&gt;" ",JF126&lt;&gt;"",JF126&lt;&gt;" "),IF($JA126=$IZ126,JF126,JF126/VLOOKUP(_xlfn.CONCAT($JA126,"/",$IZ126),Currencies!$C$73:$D$955,2,FALSE))))</f>
        <v xml:space="preserve"> </v>
      </c>
      <c r="JD126" s="238"/>
      <c r="JE126" s="238"/>
      <c r="JF126" s="8" t="s">
        <v>98</v>
      </c>
      <c r="JG126" s="25" t="str">
        <f>IFERROR(IF(OR($I126="",$N126=""),"",'Units of measurement'!$A$2),"")</f>
        <v>/container</v>
      </c>
      <c r="JH126" s="9" t="str">
        <f t="shared" si="309"/>
        <v>⚠</v>
      </c>
      <c r="JI126" s="238" t="str" cm="1">
        <f t="array" ref="JI126">IF(OR($I126="",$N126="")," ",_xlfn.IFS($JA126=""," ",$IZ126=""," ",JL126=""," ",JL126=" "," ",AND($JA126&lt;&gt;"",$JA126&lt;&gt;" ",$IZ126&lt;&gt;"",$IZ126&lt;&gt;" ",JL126&lt;&gt;"",JL126&lt;&gt;" "),IF($JA126=$IZ126,JL126,JL126/VLOOKUP(_xlfn.CONCAT($JA126,"/",$IZ126),Currencies!$C$73:$D$955,2,FALSE))))</f>
        <v xml:space="preserve"> </v>
      </c>
      <c r="JJ126" s="238"/>
      <c r="JK126" s="238"/>
      <c r="JL126" s="8" t="s">
        <v>98</v>
      </c>
      <c r="JM126" s="25" t="str">
        <f>IFERROR(IF(OR($I126="",$N126=""),"",'Units of measurement'!$A$2),"")</f>
        <v>/container</v>
      </c>
      <c r="JN126" s="9" t="str">
        <f t="shared" si="310"/>
        <v>⚠</v>
      </c>
      <c r="JO126" s="238" t="str" cm="1">
        <f t="array" ref="JO126">IF(OR($I126="",$N126="")," ",_xlfn.IFS($JA126=""," ",$IZ126=""," ",JR126=""," ",JR126=" "," ",AND($JA126&lt;&gt;"",$JA126&lt;&gt;" ",$IZ126&lt;&gt;"",$IZ126&lt;&gt;" ",JR126&lt;&gt;"",JR126&lt;&gt;" "),IF($JA126=$IZ126,JR126,JR126/VLOOKUP(_xlfn.CONCAT($JA126,"/",$IZ126),Currencies!$C$73:$D$955,2,FALSE))))</f>
        <v xml:space="preserve"> </v>
      </c>
      <c r="JP126" s="238"/>
      <c r="JQ126" s="238"/>
      <c r="JR126" s="8" t="s">
        <v>98</v>
      </c>
      <c r="JS126" s="25" t="str">
        <f>IFERROR(IF(OR($I126="",$N126=""),"",'Units of measurement'!$A$2),"")</f>
        <v>/container</v>
      </c>
      <c r="JT126" s="9" t="str">
        <f t="shared" si="311"/>
        <v>⚠</v>
      </c>
      <c r="JU126" s="238" t="str" cm="1">
        <f t="array" ref="JU126">IF(OR($I126="",$N126="")," ",_xlfn.IFS($JA126=""," ",$IZ126=""," ",JX126=""," ",JX126=" "," ",AND($JA126&lt;&gt;"",$JA126&lt;&gt;" ",$IZ126&lt;&gt;"",$IZ126&lt;&gt;" ",JX126&lt;&gt;"",JX126&lt;&gt;" "),IF($JA126=$IZ126,JX126,JX126/VLOOKUP(_xlfn.CONCAT($JA126,"/",$IZ126),Currencies!$C$73:$D$955,2,FALSE))))</f>
        <v xml:space="preserve"> </v>
      </c>
      <c r="JV126" s="238"/>
      <c r="JW126" s="238"/>
      <c r="JX126" s="8" t="s">
        <v>98</v>
      </c>
      <c r="JY126" s="25" t="str">
        <f>IFERROR(IF(OR($I126="",$N126=""),"",'Units of measurement'!$A$2),"")</f>
        <v>/container</v>
      </c>
      <c r="JZ126" s="9" t="str">
        <f t="shared" si="312"/>
        <v>⚠</v>
      </c>
      <c r="KA126" s="238" t="str" cm="1">
        <f t="array" ref="KA126">IF(OR($I126="",$N126="")," ",_xlfn.IFS($JA126=""," ",$IZ126=""," ",KD126=""," ",KD126=" "," ",AND($JA126&lt;&gt;"",$JA126&lt;&gt;" ",$IZ126&lt;&gt;"",$IZ126&lt;&gt;" ",KD126&lt;&gt;"",KD126&lt;&gt;" "),IF($JA126=$IZ126,KD126,KD126/VLOOKUP(_xlfn.CONCAT($JA126,"/",$IZ126),Currencies!$C$73:$D$955,2,FALSE))))</f>
        <v xml:space="preserve"> </v>
      </c>
      <c r="KB126" s="238"/>
      <c r="KC126" s="238"/>
      <c r="KD126" s="8" t="s">
        <v>98</v>
      </c>
      <c r="KE126" s="25" t="str">
        <f>IFERROR(IF(OR($I126="",$N126=""),"",'Units of measurement'!$A$2),"")</f>
        <v>/container</v>
      </c>
      <c r="KF126" s="11" t="str">
        <f t="shared" si="313"/>
        <v>⚠</v>
      </c>
      <c r="KG126" s="254"/>
      <c r="KH126" s="254"/>
      <c r="KI126" s="10" t="s">
        <v>98</v>
      </c>
      <c r="KJ126" s="9" t="str">
        <f t="shared" si="307"/>
        <v/>
      </c>
      <c r="KK126" s="252"/>
      <c r="KL126" s="252"/>
      <c r="KM126" s="8" t="s">
        <v>98</v>
      </c>
      <c r="KN126" s="256"/>
      <c r="KO126" s="256"/>
      <c r="KP126" s="164"/>
      <c r="KQ126" s="257"/>
      <c r="KR126" s="257"/>
      <c r="KS126" s="17"/>
      <c r="KT126" s="9" t="str">
        <f t="shared" si="308"/>
        <v/>
      </c>
      <c r="KU126" s="252"/>
      <c r="KV126" s="252"/>
      <c r="KW126" s="8" t="s">
        <v>98</v>
      </c>
      <c r="KX126" s="256"/>
      <c r="KY126" s="256"/>
      <c r="KZ126" s="164"/>
      <c r="LA126" s="257"/>
      <c r="LB126" s="257"/>
      <c r="LC126" s="19"/>
      <c r="LD126" s="201" t="s">
        <v>99</v>
      </c>
      <c r="LE126" s="239" t="s">
        <v>99</v>
      </c>
      <c r="LF126" s="9" t="str">
        <f t="shared" si="314"/>
        <v>⚠</v>
      </c>
      <c r="LG126" s="238" t="str" cm="1">
        <f t="array" ref="LG126">IF(OR($I126="",$N126="")," ",_xlfn.IFS($AH126=""," ",$AG126=""," ",LL126=""," ",LL126=" "," ",AND($AH126&lt;&gt;"",$AH126&lt;&gt;" ",$AG126&lt;&gt;"",$AG126&lt;&gt;" ",LL126&lt;&gt;"",LL126&lt;&gt;" "),IF($AH126=$AG126,SUM(LL126,IF(OR(LK126="",LK126=" ",LJ126="Included"),0,LK126)),SUM(LL126,IF(OR(LK126="",LK126=" ",LJ126="Included"),0,LK126))/VLOOKUP(_xlfn.CONCAT($AH126,"/",$AG126),Currencies!$C$73:$D$955,2,FALSE))))</f>
        <v xml:space="preserve"> </v>
      </c>
      <c r="LH126" s="238"/>
      <c r="LI126" s="262"/>
      <c r="LJ126" s="331"/>
      <c r="LK126" s="333" t="s">
        <v>98</v>
      </c>
      <c r="LL126" s="332" t="s">
        <v>98</v>
      </c>
      <c r="LM126" s="25" t="str">
        <f>IFERROR(IF(OR($I126="",$N126=""),"",'Units of measurement'!$A$2),"")</f>
        <v>/container</v>
      </c>
      <c r="LN126" s="253"/>
      <c r="LO126" s="253"/>
      <c r="LP126" s="17"/>
      <c r="LQ126" s="170"/>
      <c r="LR126" s="170"/>
      <c r="LS126" s="170" t="s">
        <v>98</v>
      </c>
    </row>
    <row r="127" spans="1:331" ht="15" hidden="1" customHeight="1" x14ac:dyDescent="0.2">
      <c r="A127" s="46">
        <v>674</v>
      </c>
      <c r="B127" s="250">
        <f>ROW()</f>
        <v>127</v>
      </c>
      <c r="C127" s="41" t="s">
        <v>2535</v>
      </c>
      <c r="D127" s="41" t="s">
        <v>2535</v>
      </c>
      <c r="E127" s="41" t="s">
        <v>2547</v>
      </c>
      <c r="F127" s="55" t="s">
        <v>106</v>
      </c>
      <c r="G127" s="42" t="s">
        <v>2510</v>
      </c>
      <c r="H127" s="43" t="s">
        <v>172</v>
      </c>
      <c r="I127" s="353" t="s">
        <v>1192</v>
      </c>
      <c r="J127" s="357"/>
      <c r="K127" s="47" t="s">
        <v>2312</v>
      </c>
      <c r="L127" s="48" t="s">
        <v>2340</v>
      </c>
      <c r="M127" s="49" t="s">
        <v>2514</v>
      </c>
      <c r="N127" s="356" t="s">
        <v>1261</v>
      </c>
      <c r="O127" s="357" t="s">
        <v>3024</v>
      </c>
      <c r="P127" s="47" t="s">
        <v>2306</v>
      </c>
      <c r="Q127" s="48" t="s">
        <v>2334</v>
      </c>
      <c r="R127" s="51" t="s">
        <v>2206</v>
      </c>
      <c r="S127" s="52">
        <v>14</v>
      </c>
      <c r="T127" s="53">
        <f>IFERROR(IF(OR(R127="",S127=""),"",('FCL (No min.)'!S127*VLOOKUP('FCL (No min.)'!R127,containertype_table[#All],2,FALSE))),"")</f>
        <v>28</v>
      </c>
      <c r="U127" s="56">
        <v>20000</v>
      </c>
      <c r="V127" s="55" t="s">
        <v>2497</v>
      </c>
      <c r="W127" s="248" t="s">
        <v>104</v>
      </c>
      <c r="X127" s="337" t="s">
        <v>104</v>
      </c>
      <c r="Y127" s="248"/>
      <c r="Z127" s="248"/>
      <c r="AA127" s="248"/>
      <c r="AB127" s="248"/>
      <c r="AC127" s="248"/>
      <c r="AD127" s="248"/>
      <c r="AE127" s="248"/>
      <c r="AF127" s="248"/>
      <c r="AG127" s="201" t="s">
        <v>418</v>
      </c>
      <c r="AH127" s="239" t="s">
        <v>99</v>
      </c>
      <c r="AI127" s="9" t="str">
        <f t="shared" si="276"/>
        <v>⚠</v>
      </c>
      <c r="AJ127" s="238" t="str" cm="1">
        <f t="array" ref="AJ127">IF(OR($I127="",$N127="")," ",_xlfn.IFS($AH127=""," ",$AG127=""," ",AO127=""," ",AO127=" "," ",AND($AH127&lt;&gt;"",$AH127&lt;&gt;" ",$AG127&lt;&gt;"",$AG127&lt;&gt;" ",AO127&lt;&gt;"",AO127&lt;&gt;" "),IF($AH127=$AG127,SUM(AO127,IF(OR(AN127="",AN127=" ",AM127="Included"),0,AN127)),VLOOKUP(_xlfn.CONCAT($AG127,"/",$AH127),Currencies!$C$73:$D$955,2,FALSE)*SUM(AO127,IF(OR(AN127="",AN127=" ",AM127="Included"),0,AN127)))))</f>
        <v xml:space="preserve"> </v>
      </c>
      <c r="AK127" s="238"/>
      <c r="AL127" s="262"/>
      <c r="AM127" s="331"/>
      <c r="AN127" s="333" t="s">
        <v>98</v>
      </c>
      <c r="AO127" s="332" t="s">
        <v>98</v>
      </c>
      <c r="AP127" s="25" t="str">
        <f>IFERROR(IF(OR($I127="",$N127=""),"",'Units of measurement'!$A$2),"")</f>
        <v>/container</v>
      </c>
      <c r="AQ127" s="253"/>
      <c r="AR127" s="253"/>
      <c r="AS127" s="17"/>
      <c r="AT127" s="170"/>
      <c r="AU127" s="170"/>
      <c r="AV127" s="170" t="s">
        <v>98</v>
      </c>
      <c r="AW127" s="201" t="s">
        <v>418</v>
      </c>
      <c r="AX127" s="239" t="s">
        <v>99</v>
      </c>
      <c r="AY127" s="9" t="str">
        <f t="shared" si="277"/>
        <v>⚠</v>
      </c>
      <c r="AZ127" s="238" t="str" cm="1">
        <f t="array" ref="AZ127">IF(OR($I127="",$N127="")," ",_xlfn.IFS($AX127=""," ",$AW127=""," ",BC127=""," ",BC127=" "," ",AND($AX127&lt;&gt;"",$AX127&lt;&gt;" ",$AW127&lt;&gt;"",$AW127&lt;&gt;" ",BC127&lt;&gt;"",BC127&lt;&gt;" "),IF($AX127=$AW127,BC127,BC127/VLOOKUP(_xlfn.CONCAT($AX127,"/",$AW127),Currencies!$C$73:$D$955,2,FALSE))))</f>
        <v xml:space="preserve"> </v>
      </c>
      <c r="BA127" s="238"/>
      <c r="BB127" s="238"/>
      <c r="BC127" s="8" t="s">
        <v>98</v>
      </c>
      <c r="BD127" s="25" t="str">
        <f>IFERROR(IF(OR($I127="",$N127=""),"",'Units of measurement'!$A$2),"")</f>
        <v>/container</v>
      </c>
      <c r="BE127" s="9" t="str">
        <f t="shared" si="278"/>
        <v>⚠</v>
      </c>
      <c r="BF127" s="238" t="str" cm="1">
        <f t="array" ref="BF127">IF(OR($I127="",$N127="")," ",_xlfn.IFS($AX127=""," ",$AW127=""," ",BI127=""," ",BI127=" "," ",AND($AX127&lt;&gt;"",$AX127&lt;&gt;" ",$AW127&lt;&gt;"",$AW127&lt;&gt;" ",BI127&lt;&gt;"",BI127&lt;&gt;" "),IF($AX127=$AW127,BI127,BI127/VLOOKUP(_xlfn.CONCAT($AX127,"/",$AW127),Currencies!$C$73:$D$955,2,FALSE))))</f>
        <v xml:space="preserve"> </v>
      </c>
      <c r="BG127" s="238"/>
      <c r="BH127" s="238"/>
      <c r="BI127" s="8" t="s">
        <v>98</v>
      </c>
      <c r="BJ127" s="25" t="str">
        <f>IFERROR(IF(OR($I127="",$N127=""),"",'Units of measurement'!$A$2),"")</f>
        <v>/container</v>
      </c>
      <c r="BK127" s="9" t="str">
        <f t="shared" si="279"/>
        <v>⚠</v>
      </c>
      <c r="BL127" s="238" t="str" cm="1">
        <f t="array" ref="BL127">IF(OR($I127="",$N127="")," ",_xlfn.IFS($AX127=""," ",$AW127=""," ",BO127=""," ",BO127=" "," ",AND($AX127&lt;&gt;"",$AX127&lt;&gt;" ",$AW127&lt;&gt;"",$AW127&lt;&gt;" ",BO127&lt;&gt;"",BO127&lt;&gt;" "),IF($AX127=$AW127,BO127,BO127/VLOOKUP(_xlfn.CONCAT($AX127,"/",$AW127),Currencies!$C$73:$D$955,2,FALSE))))</f>
        <v xml:space="preserve"> </v>
      </c>
      <c r="BM127" s="238"/>
      <c r="BN127" s="238"/>
      <c r="BO127" s="8" t="s">
        <v>98</v>
      </c>
      <c r="BP127" s="25" t="str">
        <f>IFERROR(IF(OR($I127="",$N127=""),"",'Units of measurement'!$A$2),"")</f>
        <v>/container</v>
      </c>
      <c r="BQ127" s="9" t="str">
        <f t="shared" si="280"/>
        <v>⚠</v>
      </c>
      <c r="BR127" s="238" t="str" cm="1">
        <f t="array" ref="BR127">IF(OR($I127="",$N127="")," ",_xlfn.IFS($AX127=""," ",$AW127=""," ",BU127=""," ",BU127=" "," ",AND($AX127&lt;&gt;"",$AX127&lt;&gt;" ",$AW127&lt;&gt;"",$AW127&lt;&gt;" ",BU127&lt;&gt;"",BU127&lt;&gt;" "),IF($AX127=$AW127,BU127,BU127/VLOOKUP(_xlfn.CONCAT($AX127,"/",$AW127),Currencies!$C$73:$D$955,2,FALSE))))</f>
        <v xml:space="preserve"> </v>
      </c>
      <c r="BS127" s="238"/>
      <c r="BT127" s="238"/>
      <c r="BU127" s="8" t="s">
        <v>98</v>
      </c>
      <c r="BV127" s="25" t="str">
        <f>IFERROR(IF(OR($I127="",$N127=""),"",'Units of measurement'!$A$2),"")</f>
        <v>/container</v>
      </c>
      <c r="BW127" s="9" t="str">
        <f t="shared" si="281"/>
        <v>⚠</v>
      </c>
      <c r="BX127" s="238" t="str" cm="1">
        <f t="array" ref="BX127">IF(OR($I127="",$N127="")," ",_xlfn.IFS($AX127=""," ",$AW127=""," ",CA127=""," ",CA127=" "," ",AND($AX127&lt;&gt;"",$AX127&lt;&gt;" ",$AW127&lt;&gt;"",$AW127&lt;&gt;" ",CA127&lt;&gt;"",CA127&lt;&gt;" "),IF($AX127=$AW127,CA127,CA127/VLOOKUP(_xlfn.CONCAT($AX127,"/",$AW127),Currencies!$C$73:$D$955,2,FALSE))))</f>
        <v xml:space="preserve"> </v>
      </c>
      <c r="BY127" s="238"/>
      <c r="BZ127" s="238"/>
      <c r="CA127" s="8" t="s">
        <v>98</v>
      </c>
      <c r="CB127" s="25" t="str">
        <f>IFERROR(IF(OR($I127="",$N127=""),"",'Units of measurement'!$A$2),"")</f>
        <v>/container</v>
      </c>
      <c r="CC127" s="9" t="str">
        <f t="shared" si="282"/>
        <v>⚠</v>
      </c>
      <c r="CD127" s="238" t="str" cm="1">
        <f t="array" ref="CD127">IF(OR($I127="",$N127="")," ",_xlfn.IFS($AX127=""," ",$AW127=""," ",CG127=""," ",CG127=" "," ",AND($AX127&lt;&gt;"",$AX127&lt;&gt;" ",$AW127&lt;&gt;"",$AW127&lt;&gt;" ",CG127&lt;&gt;"",CG127&lt;&gt;" "),IF($AX127=$AW127,CG127,CG127/VLOOKUP(_xlfn.CONCAT($AX127,"/",$AW127),Currencies!$C$73:$D$955,2,FALSE))))</f>
        <v xml:space="preserve"> </v>
      </c>
      <c r="CE127" s="238"/>
      <c r="CF127" s="238"/>
      <c r="CG127" s="8" t="s">
        <v>98</v>
      </c>
      <c r="CH127" s="25" t="str">
        <f>IFERROR(IF(OR($I127="",$N127=""),"",'Units of measurement'!$A$2),"")</f>
        <v>/container</v>
      </c>
      <c r="CI127" s="9" t="str">
        <f t="shared" si="283"/>
        <v>⚠</v>
      </c>
      <c r="CJ127" s="238" t="str" cm="1">
        <f t="array" ref="CJ127">IF(OR($I127="",$N127="")," ",_xlfn.IFS($AX127=""," ",$AW127=""," ",CM127=""," ",CM127=" "," ",AND($AX127&lt;&gt;"",$AX127&lt;&gt;" ",$AW127&lt;&gt;"",$AW127&lt;&gt;" ",CM127&lt;&gt;"",CM127&lt;&gt;" "),IF($AX127=$AW127,CM127,CM127/VLOOKUP(_xlfn.CONCAT($AX127,"/",$AW127),Currencies!$C$73:$D$955,2,FALSE))))</f>
        <v xml:space="preserve"> </v>
      </c>
      <c r="CK127" s="238"/>
      <c r="CL127" s="238"/>
      <c r="CM127" s="8" t="s">
        <v>98</v>
      </c>
      <c r="CN127" s="25" t="str">
        <f>IFERROR(IF(OR($I127="",$N127=""),"",'Units of measurement'!$A$2),"")</f>
        <v>/container</v>
      </c>
      <c r="CO127" s="253"/>
      <c r="CP127" s="253"/>
      <c r="CQ127" s="194"/>
      <c r="CR127" s="9" t="str">
        <f t="shared" si="284"/>
        <v>⚠</v>
      </c>
      <c r="CS127" s="238" t="str" cm="1">
        <f t="array" ref="CS127">IF(OR($I127="",$N127="")," ",_xlfn.IFS($AX127=""," ",$AW127=""," ",CV127=""," ",CV127=" "," ",AND($AX127&lt;&gt;"",$AX127&lt;&gt;" ",$AW127&lt;&gt;"",$AW127&lt;&gt;" ",CV127&lt;&gt;"",CV127&lt;&gt;" "),IF($AX127=$AW127,CV127,CV127/VLOOKUP(_xlfn.CONCAT($AX127,"/",$AW127),Currencies!$C$73:$D$955,2,FALSE))))</f>
        <v xml:space="preserve"> </v>
      </c>
      <c r="CT127" s="238"/>
      <c r="CU127" s="238"/>
      <c r="CV127" s="8" t="s">
        <v>98</v>
      </c>
      <c r="CW127" s="25" t="str">
        <f>IFERROR(IF(OR($I127="",$N127=""),"",'Units of measurement'!$A$2),"")</f>
        <v>/container</v>
      </c>
      <c r="CX127" s="11" t="str">
        <f t="shared" si="285"/>
        <v>⚠</v>
      </c>
      <c r="CY127" s="254"/>
      <c r="CZ127" s="254"/>
      <c r="DA127" s="10" t="s">
        <v>98</v>
      </c>
      <c r="DB127" s="9" t="str">
        <f t="shared" si="286"/>
        <v/>
      </c>
      <c r="DC127" s="252"/>
      <c r="DD127" s="252"/>
      <c r="DE127" s="8" t="s">
        <v>98</v>
      </c>
      <c r="DF127" s="256"/>
      <c r="DG127" s="256"/>
      <c r="DH127" s="164"/>
      <c r="DI127" s="257"/>
      <c r="DJ127" s="257"/>
      <c r="DK127" s="17"/>
      <c r="DL127" s="9" t="str">
        <f t="shared" si="287"/>
        <v/>
      </c>
      <c r="DM127" s="252"/>
      <c r="DN127" s="252"/>
      <c r="DO127" s="8" t="s">
        <v>98</v>
      </c>
      <c r="DP127" s="256"/>
      <c r="DQ127" s="256"/>
      <c r="DR127" s="164"/>
      <c r="DS127" s="257"/>
      <c r="DT127" s="257"/>
      <c r="DU127" s="17"/>
      <c r="DV127" s="201" t="str">
        <f t="shared" si="288"/>
        <v>USD</v>
      </c>
      <c r="DW127" s="239" t="s">
        <v>99</v>
      </c>
      <c r="DX127" s="11" t="str">
        <f t="shared" si="289"/>
        <v>⚠</v>
      </c>
      <c r="DY127" s="254"/>
      <c r="DZ127" s="254"/>
      <c r="EA127" s="15"/>
      <c r="EB127" s="11" t="str">
        <f t="shared" si="290"/>
        <v>⚠</v>
      </c>
      <c r="EC127" s="254"/>
      <c r="ED127" s="254"/>
      <c r="EE127" s="16"/>
      <c r="EF127" s="9" t="str">
        <f t="shared" si="291"/>
        <v>⚠</v>
      </c>
      <c r="EG127" s="252"/>
      <c r="EH127" s="252"/>
      <c r="EI127" s="33"/>
      <c r="EJ127" s="33"/>
      <c r="EK127" s="33"/>
      <c r="EL127" s="33"/>
      <c r="EM127" s="14"/>
      <c r="EN127" s="14"/>
      <c r="EO127" s="35"/>
      <c r="EP127" s="11" t="str">
        <f t="shared" si="292"/>
        <v>⚠</v>
      </c>
      <c r="EQ127" s="254"/>
      <c r="ER127" s="254"/>
      <c r="ES127" s="12" t="s">
        <v>98</v>
      </c>
      <c r="ET127" s="199">
        <v>22</v>
      </c>
      <c r="EU127" s="9" t="str">
        <f t="shared" si="293"/>
        <v>⚠</v>
      </c>
      <c r="EV127" s="259"/>
      <c r="EW127" s="259"/>
      <c r="EX127" s="166" t="s">
        <v>98</v>
      </c>
      <c r="EY127" s="9" t="str">
        <f t="shared" si="294"/>
        <v>⚠</v>
      </c>
      <c r="EZ127" s="254"/>
      <c r="FA127" s="254"/>
      <c r="FB127" s="23"/>
      <c r="FC127" s="260"/>
      <c r="FD127" s="260"/>
      <c r="FE127" s="29"/>
      <c r="FF127" s="29"/>
      <c r="FG127" s="29"/>
      <c r="FH127" s="29"/>
      <c r="FI127" s="200" t="s">
        <v>100</v>
      </c>
      <c r="FJ127" s="9" t="str">
        <f t="shared" si="295"/>
        <v>⚠</v>
      </c>
      <c r="FK127" s="259"/>
      <c r="FL127" s="259"/>
      <c r="FM127" s="12" t="s">
        <v>98</v>
      </c>
      <c r="FN127" s="26" t="s">
        <v>98</v>
      </c>
      <c r="FO127" s="28" t="s">
        <v>98</v>
      </c>
      <c r="FP127" s="339" t="s">
        <v>98</v>
      </c>
      <c r="FQ127" s="339" t="s">
        <v>98</v>
      </c>
      <c r="FR127" s="9" t="str">
        <f t="shared" si="254"/>
        <v>⚠</v>
      </c>
      <c r="FS127" s="238" t="str" cm="1">
        <f t="array" ref="FS127">IF(OR($I127="",$N127="")," ",_xlfn.IFS($DW127=""," ",$DV127=""," ",FV127=""," ",FV127=" "," ",AND($DW127&lt;&gt;"",$DW127&lt;&gt;" ",$DV127&lt;&gt;"",$DV127&lt;&gt;" ",FV127&lt;&gt;"",FV127&lt;&gt;" "),IF($DW127=$DV127,FV127,FV127/VLOOKUP(_xlfn.CONCAT($DW127,"/",$DV127),Currencies!$C$73:$D$955,2,FALSE))))</f>
        <v xml:space="preserve"> </v>
      </c>
      <c r="FT127" s="238"/>
      <c r="FU127" s="238"/>
      <c r="FV127" s="8" t="s">
        <v>98</v>
      </c>
      <c r="FW127" s="25" t="s">
        <v>2549</v>
      </c>
      <c r="FX127" s="9" t="str">
        <f t="shared" si="296"/>
        <v>⚠</v>
      </c>
      <c r="FY127" s="259"/>
      <c r="FZ127" s="259"/>
      <c r="GA127" s="12" t="s">
        <v>98</v>
      </c>
      <c r="GB127" s="26" t="s">
        <v>98</v>
      </c>
      <c r="GC127" s="28" t="s">
        <v>98</v>
      </c>
      <c r="GD127" s="339" t="s">
        <v>98</v>
      </c>
      <c r="GE127" s="339" t="s">
        <v>98</v>
      </c>
      <c r="GF127" s="9" t="str">
        <f t="shared" si="256"/>
        <v>⚠</v>
      </c>
      <c r="GG127" s="238" t="str" cm="1">
        <f t="array" ref="GG127">IF(OR($I127="",$N127="")," ",_xlfn.IFS($DW127=""," ",$DV127=""," ",GJ127=""," ",GJ127=" "," ",AND($DW127&lt;&gt;"",$DW127&lt;&gt;" ",$DV127&lt;&gt;"",$DV127&lt;&gt;" ",GJ127&lt;&gt;"",GJ127&lt;&gt;" "),IF($DW127=$DV127,GJ127,GJ127/VLOOKUP(_xlfn.CONCAT($DW127,"/",$DV127),Currencies!$C$73:$D$955,2,FALSE))))</f>
        <v xml:space="preserve"> </v>
      </c>
      <c r="GH127" s="238"/>
      <c r="GI127" s="238"/>
      <c r="GJ127" s="8" t="s">
        <v>98</v>
      </c>
      <c r="GK127" s="25" t="s">
        <v>2549</v>
      </c>
      <c r="GL127" s="11" t="str">
        <f t="shared" si="297"/>
        <v>⚠</v>
      </c>
      <c r="GM127" s="238" t="str" cm="1">
        <f t="array" ref="GM127">IF(OR($I127="",$N127="")," ",_xlfn.IFS($DW127=""," ",$DV127=""," ",GP127=""," ",GP127=" "," ",AND($DW127&lt;&gt;"",$DW127&lt;&gt;" ",$DV127&lt;&gt;"",$DV127&lt;&gt;" ",GP127&lt;&gt;"",GP127&lt;&gt;" "),IF($DW127=$DV127,GP127,GP127/VLOOKUP(_xlfn.CONCAT($DW127,"/",$DV127),Currencies!$C$73:$D$955,2,FALSE))))</f>
        <v xml:space="preserve"> </v>
      </c>
      <c r="GN127" s="238"/>
      <c r="GO127" s="238"/>
      <c r="GP127" s="8" t="s">
        <v>98</v>
      </c>
      <c r="GQ127" s="25" t="str">
        <f>IFERROR(IF(OR($I127="",$N127=""),"",'Units of measurement'!$A$2),"")</f>
        <v>/container</v>
      </c>
      <c r="GR127" s="253"/>
      <c r="GS127" s="253"/>
      <c r="GT127" s="31" t="s">
        <v>98</v>
      </c>
      <c r="GU127" s="261"/>
      <c r="GV127" s="261"/>
      <c r="GW127" s="32" t="s">
        <v>98</v>
      </c>
      <c r="GX127" s="11" t="str">
        <f t="shared" si="298"/>
        <v>⚠</v>
      </c>
      <c r="GY127" s="238" t="str" cm="1">
        <f t="array" ref="GY127">IF(OR($I127="",$N127="")," ",_xlfn.IFS($DW127=""," ",$DV127=""," ",HE127=""," ",HE127=" "," ",AND($DW127&lt;&gt;"",$DW127&lt;&gt;" ",$DV127&lt;&gt;"",$DV127&lt;&gt;" ",HE127&lt;&gt;"",HE127&lt;&gt;" "),IF($DW127=$DV127,HE127,HE127/VLOOKUP(_xlfn.CONCAT($DW127,"/",$DV127),Currencies!$C$73:$D$955,2,FALSE))))</f>
        <v xml:space="preserve"> </v>
      </c>
      <c r="GZ127" s="262"/>
      <c r="HA127" s="262"/>
      <c r="HB127" s="15"/>
      <c r="HC127" s="15"/>
      <c r="HD127" s="15"/>
      <c r="HE127" s="8" t="s">
        <v>98</v>
      </c>
      <c r="HF127" s="255"/>
      <c r="HG127" s="255"/>
      <c r="HH127" s="25" t="str">
        <f>IFERROR(IF(OR($I127="",$N127=""),"",'Units of measurement'!$A$2),"")</f>
        <v>/container</v>
      </c>
      <c r="HI127" s="253"/>
      <c r="HJ127" s="253"/>
      <c r="HK127" s="31" t="str">
        <f t="shared" si="299"/>
        <v xml:space="preserve"> </v>
      </c>
      <c r="HL127" s="261"/>
      <c r="HM127" s="261"/>
      <c r="HN127" s="32" t="str">
        <f t="shared" si="300"/>
        <v xml:space="preserve"> </v>
      </c>
      <c r="HO127" s="11" t="str">
        <f t="shared" si="301"/>
        <v>⚠</v>
      </c>
      <c r="HP127" s="238" t="str" cm="1">
        <f t="array" ref="HP127">IF(OR($I127="",$N127="")," ",_xlfn.IFS($DW127=""," ",$DV127=""," ",HV127=""," ",HV127=" "," ",AND($DW127&lt;&gt;"",$DW127&lt;&gt;" ",$DV127&lt;&gt;"",$DV127&lt;&gt;" ",HV127&lt;&gt;"",HV127&lt;&gt;" "),IF($DW127=$DV127,HV127,HV127/VLOOKUP(_xlfn.CONCAT($DW127,"/",$DV127),Currencies!$C$73:$D$955,2,FALSE))))</f>
        <v xml:space="preserve"> </v>
      </c>
      <c r="HQ127" s="262"/>
      <c r="HR127" s="262"/>
      <c r="HS127" s="15"/>
      <c r="HT127" s="15"/>
      <c r="HU127" s="15"/>
      <c r="HV127" s="8" t="s">
        <v>98</v>
      </c>
      <c r="HW127" s="255"/>
      <c r="HX127" s="255"/>
      <c r="HY127" s="25" t="str">
        <f>IFERROR(IF(OR($I127="",$N127=""),"",'Units of measurement'!$A$2),"")</f>
        <v>/container</v>
      </c>
      <c r="HZ127" s="253"/>
      <c r="IA127" s="253"/>
      <c r="IB127" s="31" t="str">
        <f t="shared" si="302"/>
        <v xml:space="preserve"> </v>
      </c>
      <c r="IC127" s="261"/>
      <c r="ID127" s="261"/>
      <c r="IE127" s="32" t="str">
        <f t="shared" si="303"/>
        <v xml:space="preserve"> </v>
      </c>
      <c r="IF127" s="9" t="str">
        <f t="shared" si="304"/>
        <v/>
      </c>
      <c r="IG127" s="252"/>
      <c r="IH127" s="252"/>
      <c r="II127" s="8" t="s">
        <v>98</v>
      </c>
      <c r="IJ127" s="256"/>
      <c r="IK127" s="256"/>
      <c r="IL127" s="164"/>
      <c r="IM127" s="257"/>
      <c r="IN127" s="257"/>
      <c r="IO127" s="17"/>
      <c r="IP127" s="9" t="str">
        <f t="shared" si="305"/>
        <v/>
      </c>
      <c r="IQ127" s="252"/>
      <c r="IR127" s="252"/>
      <c r="IS127" s="8" t="s">
        <v>98</v>
      </c>
      <c r="IT127" s="256"/>
      <c r="IU127" s="256"/>
      <c r="IV127" s="164"/>
      <c r="IW127" s="257"/>
      <c r="IX127" s="257"/>
      <c r="IY127" s="19"/>
      <c r="IZ127" s="201" t="s">
        <v>109</v>
      </c>
      <c r="JA127" s="239" t="s">
        <v>99</v>
      </c>
      <c r="JB127" s="9" t="str">
        <f t="shared" si="306"/>
        <v>⚠</v>
      </c>
      <c r="JC127" s="238" t="str" cm="1">
        <f t="array" ref="JC127">IF(OR($I127="",$N127="")," ",_xlfn.IFS($JA127=""," ",$IZ127=""," ",JF127=""," ",JF127=" "," ",AND($JA127&lt;&gt;"",$JA127&lt;&gt;" ",$IZ127&lt;&gt;"",$IZ127&lt;&gt;" ",JF127&lt;&gt;"",JF127&lt;&gt;" "),IF($JA127=$IZ127,JF127,JF127/VLOOKUP(_xlfn.CONCAT($JA127,"/",$IZ127),Currencies!$C$73:$D$955,2,FALSE))))</f>
        <v xml:space="preserve"> </v>
      </c>
      <c r="JD127" s="238"/>
      <c r="JE127" s="238"/>
      <c r="JF127" s="8" t="s">
        <v>98</v>
      </c>
      <c r="JG127" s="25" t="str">
        <f>IFERROR(IF(OR($I127="",$N127=""),"",'Units of measurement'!$A$2),"")</f>
        <v>/container</v>
      </c>
      <c r="JH127" s="9" t="str">
        <f t="shared" si="309"/>
        <v>⚠</v>
      </c>
      <c r="JI127" s="238" t="str" cm="1">
        <f t="array" ref="JI127">IF(OR($I127="",$N127="")," ",_xlfn.IFS($JA127=""," ",$IZ127=""," ",JL127=""," ",JL127=" "," ",AND($JA127&lt;&gt;"",$JA127&lt;&gt;" ",$IZ127&lt;&gt;"",$IZ127&lt;&gt;" ",JL127&lt;&gt;"",JL127&lt;&gt;" "),IF($JA127=$IZ127,JL127,JL127/VLOOKUP(_xlfn.CONCAT($JA127,"/",$IZ127),Currencies!$C$73:$D$955,2,FALSE))))</f>
        <v xml:space="preserve"> </v>
      </c>
      <c r="JJ127" s="238"/>
      <c r="JK127" s="238"/>
      <c r="JL127" s="8" t="s">
        <v>98</v>
      </c>
      <c r="JM127" s="25" t="str">
        <f>IFERROR(IF(OR($I127="",$N127=""),"",'Units of measurement'!$A$2),"")</f>
        <v>/container</v>
      </c>
      <c r="JN127" s="9" t="str">
        <f t="shared" si="310"/>
        <v>⚠</v>
      </c>
      <c r="JO127" s="238" t="str" cm="1">
        <f t="array" ref="JO127">IF(OR($I127="",$N127="")," ",_xlfn.IFS($JA127=""," ",$IZ127=""," ",JR127=""," ",JR127=" "," ",AND($JA127&lt;&gt;"",$JA127&lt;&gt;" ",$IZ127&lt;&gt;"",$IZ127&lt;&gt;" ",JR127&lt;&gt;"",JR127&lt;&gt;" "),IF($JA127=$IZ127,JR127,JR127/VLOOKUP(_xlfn.CONCAT($JA127,"/",$IZ127),Currencies!$C$73:$D$955,2,FALSE))))</f>
        <v xml:space="preserve"> </v>
      </c>
      <c r="JP127" s="238"/>
      <c r="JQ127" s="238"/>
      <c r="JR127" s="8" t="s">
        <v>98</v>
      </c>
      <c r="JS127" s="25" t="str">
        <f>IFERROR(IF(OR($I127="",$N127=""),"",'Units of measurement'!$A$2),"")</f>
        <v>/container</v>
      </c>
      <c r="JT127" s="9" t="str">
        <f t="shared" si="311"/>
        <v>⚠</v>
      </c>
      <c r="JU127" s="238" t="str" cm="1">
        <f t="array" ref="JU127">IF(OR($I127="",$N127="")," ",_xlfn.IFS($JA127=""," ",$IZ127=""," ",JX127=""," ",JX127=" "," ",AND($JA127&lt;&gt;"",$JA127&lt;&gt;" ",$IZ127&lt;&gt;"",$IZ127&lt;&gt;" ",JX127&lt;&gt;"",JX127&lt;&gt;" "),IF($JA127=$IZ127,JX127,JX127/VLOOKUP(_xlfn.CONCAT($JA127,"/",$IZ127),Currencies!$C$73:$D$955,2,FALSE))))</f>
        <v xml:space="preserve"> </v>
      </c>
      <c r="JV127" s="238"/>
      <c r="JW127" s="238"/>
      <c r="JX127" s="8" t="s">
        <v>98</v>
      </c>
      <c r="JY127" s="25" t="str">
        <f>IFERROR(IF(OR($I127="",$N127=""),"",'Units of measurement'!$A$2),"")</f>
        <v>/container</v>
      </c>
      <c r="JZ127" s="9" t="str">
        <f t="shared" si="312"/>
        <v>⚠</v>
      </c>
      <c r="KA127" s="238" t="str" cm="1">
        <f t="array" ref="KA127">IF(OR($I127="",$N127="")," ",_xlfn.IFS($JA127=""," ",$IZ127=""," ",KD127=""," ",KD127=" "," ",AND($JA127&lt;&gt;"",$JA127&lt;&gt;" ",$IZ127&lt;&gt;"",$IZ127&lt;&gt;" ",KD127&lt;&gt;"",KD127&lt;&gt;" "),IF($JA127=$IZ127,KD127,KD127/VLOOKUP(_xlfn.CONCAT($JA127,"/",$IZ127),Currencies!$C$73:$D$955,2,FALSE))))</f>
        <v xml:space="preserve"> </v>
      </c>
      <c r="KB127" s="238"/>
      <c r="KC127" s="238"/>
      <c r="KD127" s="8" t="s">
        <v>98</v>
      </c>
      <c r="KE127" s="25" t="str">
        <f>IFERROR(IF(OR($I127="",$N127=""),"",'Units of measurement'!$A$2),"")</f>
        <v>/container</v>
      </c>
      <c r="KF127" s="11" t="str">
        <f t="shared" si="313"/>
        <v>⚠</v>
      </c>
      <c r="KG127" s="254"/>
      <c r="KH127" s="254"/>
      <c r="KI127" s="10" t="s">
        <v>98</v>
      </c>
      <c r="KJ127" s="9" t="str">
        <f t="shared" si="307"/>
        <v/>
      </c>
      <c r="KK127" s="252"/>
      <c r="KL127" s="252"/>
      <c r="KM127" s="8" t="s">
        <v>98</v>
      </c>
      <c r="KN127" s="256"/>
      <c r="KO127" s="256"/>
      <c r="KP127" s="164"/>
      <c r="KQ127" s="257"/>
      <c r="KR127" s="257"/>
      <c r="KS127" s="17"/>
      <c r="KT127" s="9" t="str">
        <f t="shared" si="308"/>
        <v/>
      </c>
      <c r="KU127" s="252"/>
      <c r="KV127" s="252"/>
      <c r="KW127" s="8" t="s">
        <v>98</v>
      </c>
      <c r="KX127" s="256"/>
      <c r="KY127" s="256"/>
      <c r="KZ127" s="164"/>
      <c r="LA127" s="257"/>
      <c r="LB127" s="257"/>
      <c r="LC127" s="19"/>
      <c r="LD127" s="201" t="s">
        <v>109</v>
      </c>
      <c r="LE127" s="239" t="s">
        <v>99</v>
      </c>
      <c r="LF127" s="9" t="str">
        <f t="shared" si="314"/>
        <v>⚠</v>
      </c>
      <c r="LG127" s="238" t="str" cm="1">
        <f t="array" ref="LG127">IF(OR($I127="",$N127="")," ",_xlfn.IFS($AH127=""," ",$AG127=""," ",LL127=""," ",LL127=" "," ",AND($AH127&lt;&gt;"",$AH127&lt;&gt;" ",$AG127&lt;&gt;"",$AG127&lt;&gt;" ",LL127&lt;&gt;"",LL127&lt;&gt;" "),IF($AH127=$AG127,SUM(LL127,IF(OR(LK127="",LK127=" ",LJ127="Included"),0,LK127)),SUM(LL127,IF(OR(LK127="",LK127=" ",LJ127="Included"),0,LK127))/VLOOKUP(_xlfn.CONCAT($AH127,"/",$AG127),Currencies!$C$73:$D$955,2,FALSE))))</f>
        <v xml:space="preserve"> </v>
      </c>
      <c r="LH127" s="238"/>
      <c r="LI127" s="262"/>
      <c r="LJ127" s="331"/>
      <c r="LK127" s="333" t="s">
        <v>98</v>
      </c>
      <c r="LL127" s="332" t="s">
        <v>98</v>
      </c>
      <c r="LM127" s="25" t="str">
        <f>IFERROR(IF(OR($I127="",$N127=""),"",'Units of measurement'!$A$2),"")</f>
        <v>/container</v>
      </c>
      <c r="LN127" s="253"/>
      <c r="LO127" s="253"/>
      <c r="LP127" s="17"/>
      <c r="LQ127" s="170"/>
      <c r="LR127" s="170"/>
      <c r="LS127" s="170" t="s">
        <v>98</v>
      </c>
    </row>
    <row r="128" spans="1:331" ht="15" hidden="1" customHeight="1" x14ac:dyDescent="0.2">
      <c r="A128" s="46">
        <v>83</v>
      </c>
      <c r="B128" s="250">
        <f>ROW()</f>
        <v>128</v>
      </c>
      <c r="C128" s="41" t="s">
        <v>2535</v>
      </c>
      <c r="D128" s="41" t="s">
        <v>2535</v>
      </c>
      <c r="E128" s="41" t="s">
        <v>2548</v>
      </c>
      <c r="F128" s="55" t="s">
        <v>106</v>
      </c>
      <c r="G128" s="42" t="s">
        <v>2510</v>
      </c>
      <c r="H128" s="43" t="s">
        <v>172</v>
      </c>
      <c r="I128" s="353" t="s">
        <v>1192</v>
      </c>
      <c r="J128" s="357"/>
      <c r="K128" s="47" t="s">
        <v>2313</v>
      </c>
      <c r="L128" s="48" t="s">
        <v>2341</v>
      </c>
      <c r="M128" s="49" t="s">
        <v>2514</v>
      </c>
      <c r="N128" s="356" t="s">
        <v>584</v>
      </c>
      <c r="O128" s="357"/>
      <c r="P128" s="47" t="s">
        <v>2403</v>
      </c>
      <c r="Q128" s="48" t="s">
        <v>2449</v>
      </c>
      <c r="R128" s="51" t="s">
        <v>95</v>
      </c>
      <c r="S128" s="52">
        <v>6</v>
      </c>
      <c r="T128" s="53">
        <f>IFERROR(IF(OR(R128="",S128=""),"",('FCL (No min.)'!S128*VLOOKUP('FCL (No min.)'!R128,containertype_table[#All],2,FALSE))),"")</f>
        <v>6</v>
      </c>
      <c r="U128" s="56">
        <v>5000</v>
      </c>
      <c r="V128" s="55" t="s">
        <v>2497</v>
      </c>
      <c r="W128" s="248" t="s">
        <v>104</v>
      </c>
      <c r="X128" s="337" t="s">
        <v>104</v>
      </c>
      <c r="Y128" s="248"/>
      <c r="Z128" s="248"/>
      <c r="AA128" s="248"/>
      <c r="AB128" s="248"/>
      <c r="AC128" s="248"/>
      <c r="AD128" s="248"/>
      <c r="AE128" s="248"/>
      <c r="AF128" s="248"/>
      <c r="AG128" s="201" t="s">
        <v>418</v>
      </c>
      <c r="AH128" s="239" t="s">
        <v>99</v>
      </c>
      <c r="AI128" s="9" t="str">
        <f t="shared" si="276"/>
        <v>⚠</v>
      </c>
      <c r="AJ128" s="238" t="str" cm="1">
        <f t="array" ref="AJ128">IF(OR($I128="",$N128="")," ",_xlfn.IFS($AH128=""," ",$AG128=""," ",AO128=""," ",AO128=" "," ",AND($AH128&lt;&gt;"",$AH128&lt;&gt;" ",$AG128&lt;&gt;"",$AG128&lt;&gt;" ",AO128&lt;&gt;"",AO128&lt;&gt;" "),IF($AH128=$AG128,SUM(AO128,IF(OR(AN128="",AN128=" ",AM128="Included"),0,AN128)),VLOOKUP(_xlfn.CONCAT($AG128,"/",$AH128),Currencies!$C$73:$D$955,2,FALSE)*SUM(AO128,IF(OR(AN128="",AN128=" ",AM128="Included"),0,AN128)))))</f>
        <v xml:space="preserve"> </v>
      </c>
      <c r="AK128" s="238"/>
      <c r="AL128" s="262"/>
      <c r="AM128" s="331"/>
      <c r="AN128" s="333" t="s">
        <v>98</v>
      </c>
      <c r="AO128" s="332" t="s">
        <v>98</v>
      </c>
      <c r="AP128" s="25" t="str">
        <f>IFERROR(IF(OR($I128="",$N128=""),"",'Units of measurement'!$A$2),"")</f>
        <v>/container</v>
      </c>
      <c r="AQ128" s="253"/>
      <c r="AR128" s="253"/>
      <c r="AS128" s="17"/>
      <c r="AT128" s="170"/>
      <c r="AU128" s="170"/>
      <c r="AV128" s="170" t="s">
        <v>98</v>
      </c>
      <c r="AW128" s="201" t="s">
        <v>418</v>
      </c>
      <c r="AX128" s="239" t="s">
        <v>99</v>
      </c>
      <c r="AY128" s="9" t="str">
        <f t="shared" si="277"/>
        <v>⚠</v>
      </c>
      <c r="AZ128" s="238" t="str" cm="1">
        <f t="array" ref="AZ128">IF(OR($I128="",$N128="")," ",_xlfn.IFS($AX128=""," ",$AW128=""," ",BC128=""," ",BC128=" "," ",AND($AX128&lt;&gt;"",$AX128&lt;&gt;" ",$AW128&lt;&gt;"",$AW128&lt;&gt;" ",BC128&lt;&gt;"",BC128&lt;&gt;" "),IF($AX128=$AW128,BC128,BC128/VLOOKUP(_xlfn.CONCAT($AX128,"/",$AW128),Currencies!$C$73:$D$955,2,FALSE))))</f>
        <v xml:space="preserve"> </v>
      </c>
      <c r="BA128" s="238"/>
      <c r="BB128" s="238"/>
      <c r="BC128" s="8" t="s">
        <v>98</v>
      </c>
      <c r="BD128" s="25" t="str">
        <f>IFERROR(IF(OR($I128="",$N128=""),"",'Units of measurement'!$A$2),"")</f>
        <v>/container</v>
      </c>
      <c r="BE128" s="9" t="str">
        <f t="shared" si="278"/>
        <v>⚠</v>
      </c>
      <c r="BF128" s="238" t="str" cm="1">
        <f t="array" ref="BF128">IF(OR($I128="",$N128="")," ",_xlfn.IFS($AX128=""," ",$AW128=""," ",BI128=""," ",BI128=" "," ",AND($AX128&lt;&gt;"",$AX128&lt;&gt;" ",$AW128&lt;&gt;"",$AW128&lt;&gt;" ",BI128&lt;&gt;"",BI128&lt;&gt;" "),IF($AX128=$AW128,BI128,BI128/VLOOKUP(_xlfn.CONCAT($AX128,"/",$AW128),Currencies!$C$73:$D$955,2,FALSE))))</f>
        <v xml:space="preserve"> </v>
      </c>
      <c r="BG128" s="238"/>
      <c r="BH128" s="238"/>
      <c r="BI128" s="8" t="s">
        <v>98</v>
      </c>
      <c r="BJ128" s="25" t="str">
        <f>IFERROR(IF(OR($I128="",$N128=""),"",'Units of measurement'!$A$2),"")</f>
        <v>/container</v>
      </c>
      <c r="BK128" s="9" t="str">
        <f t="shared" si="279"/>
        <v>⚠</v>
      </c>
      <c r="BL128" s="238" t="str" cm="1">
        <f t="array" ref="BL128">IF(OR($I128="",$N128="")," ",_xlfn.IFS($AX128=""," ",$AW128=""," ",BO128=""," ",BO128=" "," ",AND($AX128&lt;&gt;"",$AX128&lt;&gt;" ",$AW128&lt;&gt;"",$AW128&lt;&gt;" ",BO128&lt;&gt;"",BO128&lt;&gt;" "),IF($AX128=$AW128,BO128,BO128/VLOOKUP(_xlfn.CONCAT($AX128,"/",$AW128),Currencies!$C$73:$D$955,2,FALSE))))</f>
        <v xml:space="preserve"> </v>
      </c>
      <c r="BM128" s="238"/>
      <c r="BN128" s="238"/>
      <c r="BO128" s="8" t="s">
        <v>98</v>
      </c>
      <c r="BP128" s="25" t="str">
        <f>IFERROR(IF(OR($I128="",$N128=""),"",'Units of measurement'!$A$2),"")</f>
        <v>/container</v>
      </c>
      <c r="BQ128" s="9" t="str">
        <f t="shared" si="280"/>
        <v>⚠</v>
      </c>
      <c r="BR128" s="238" t="str" cm="1">
        <f t="array" ref="BR128">IF(OR($I128="",$N128="")," ",_xlfn.IFS($AX128=""," ",$AW128=""," ",BU128=""," ",BU128=" "," ",AND($AX128&lt;&gt;"",$AX128&lt;&gt;" ",$AW128&lt;&gt;"",$AW128&lt;&gt;" ",BU128&lt;&gt;"",BU128&lt;&gt;" "),IF($AX128=$AW128,BU128,BU128/VLOOKUP(_xlfn.CONCAT($AX128,"/",$AW128),Currencies!$C$73:$D$955,2,FALSE))))</f>
        <v xml:space="preserve"> </v>
      </c>
      <c r="BS128" s="238"/>
      <c r="BT128" s="238"/>
      <c r="BU128" s="8" t="s">
        <v>98</v>
      </c>
      <c r="BV128" s="25" t="str">
        <f>IFERROR(IF(OR($I128="",$N128=""),"",'Units of measurement'!$A$2),"")</f>
        <v>/container</v>
      </c>
      <c r="BW128" s="9" t="str">
        <f t="shared" si="281"/>
        <v>⚠</v>
      </c>
      <c r="BX128" s="238" t="str" cm="1">
        <f t="array" ref="BX128">IF(OR($I128="",$N128="")," ",_xlfn.IFS($AX128=""," ",$AW128=""," ",CA128=""," ",CA128=" "," ",AND($AX128&lt;&gt;"",$AX128&lt;&gt;" ",$AW128&lt;&gt;"",$AW128&lt;&gt;" ",CA128&lt;&gt;"",CA128&lt;&gt;" "),IF($AX128=$AW128,CA128,CA128/VLOOKUP(_xlfn.CONCAT($AX128,"/",$AW128),Currencies!$C$73:$D$955,2,FALSE))))</f>
        <v xml:space="preserve"> </v>
      </c>
      <c r="BY128" s="238"/>
      <c r="BZ128" s="238"/>
      <c r="CA128" s="8" t="s">
        <v>98</v>
      </c>
      <c r="CB128" s="25" t="str">
        <f>IFERROR(IF(OR($I128="",$N128=""),"",'Units of measurement'!$A$2),"")</f>
        <v>/container</v>
      </c>
      <c r="CC128" s="9" t="str">
        <f t="shared" si="282"/>
        <v>⚠</v>
      </c>
      <c r="CD128" s="238" t="str" cm="1">
        <f t="array" ref="CD128">IF(OR($I128="",$N128="")," ",_xlfn.IFS($AX128=""," ",$AW128=""," ",CG128=""," ",CG128=" "," ",AND($AX128&lt;&gt;"",$AX128&lt;&gt;" ",$AW128&lt;&gt;"",$AW128&lt;&gt;" ",CG128&lt;&gt;"",CG128&lt;&gt;" "),IF($AX128=$AW128,CG128,CG128/VLOOKUP(_xlfn.CONCAT($AX128,"/",$AW128),Currencies!$C$73:$D$955,2,FALSE))))</f>
        <v xml:space="preserve"> </v>
      </c>
      <c r="CE128" s="238"/>
      <c r="CF128" s="238"/>
      <c r="CG128" s="8" t="s">
        <v>98</v>
      </c>
      <c r="CH128" s="25" t="str">
        <f>IFERROR(IF(OR($I128="",$N128=""),"",'Units of measurement'!$A$2),"")</f>
        <v>/container</v>
      </c>
      <c r="CI128" s="9" t="str">
        <f t="shared" si="283"/>
        <v>⚠</v>
      </c>
      <c r="CJ128" s="238" t="str" cm="1">
        <f t="array" ref="CJ128">IF(OR($I128="",$N128="")," ",_xlfn.IFS($AX128=""," ",$AW128=""," ",CM128=""," ",CM128=" "," ",AND($AX128&lt;&gt;"",$AX128&lt;&gt;" ",$AW128&lt;&gt;"",$AW128&lt;&gt;" ",CM128&lt;&gt;"",CM128&lt;&gt;" "),IF($AX128=$AW128,CM128,CM128/VLOOKUP(_xlfn.CONCAT($AX128,"/",$AW128),Currencies!$C$73:$D$955,2,FALSE))))</f>
        <v xml:space="preserve"> </v>
      </c>
      <c r="CK128" s="238"/>
      <c r="CL128" s="238"/>
      <c r="CM128" s="8" t="s">
        <v>98</v>
      </c>
      <c r="CN128" s="25" t="str">
        <f>IFERROR(IF(OR($I128="",$N128=""),"",'Units of measurement'!$A$2),"")</f>
        <v>/container</v>
      </c>
      <c r="CO128" s="253"/>
      <c r="CP128" s="253"/>
      <c r="CQ128" s="194"/>
      <c r="CR128" s="9" t="str">
        <f t="shared" si="284"/>
        <v>⚠</v>
      </c>
      <c r="CS128" s="238" t="str" cm="1">
        <f t="array" ref="CS128">IF(OR($I128="",$N128="")," ",_xlfn.IFS($AX128=""," ",$AW128=""," ",CV128=""," ",CV128=" "," ",AND($AX128&lt;&gt;"",$AX128&lt;&gt;" ",$AW128&lt;&gt;"",$AW128&lt;&gt;" ",CV128&lt;&gt;"",CV128&lt;&gt;" "),IF($AX128=$AW128,CV128,CV128/VLOOKUP(_xlfn.CONCAT($AX128,"/",$AW128),Currencies!$C$73:$D$955,2,FALSE))))</f>
        <v xml:space="preserve"> </v>
      </c>
      <c r="CT128" s="238"/>
      <c r="CU128" s="238"/>
      <c r="CV128" s="8" t="s">
        <v>98</v>
      </c>
      <c r="CW128" s="25" t="str">
        <f>IFERROR(IF(OR($I128="",$N128=""),"",'Units of measurement'!$A$2),"")</f>
        <v>/container</v>
      </c>
      <c r="CX128" s="11" t="str">
        <f t="shared" si="285"/>
        <v>⚠</v>
      </c>
      <c r="CY128" s="254"/>
      <c r="CZ128" s="254"/>
      <c r="DA128" s="10" t="s">
        <v>98</v>
      </c>
      <c r="DB128" s="9" t="str">
        <f t="shared" si="286"/>
        <v/>
      </c>
      <c r="DC128" s="252"/>
      <c r="DD128" s="252"/>
      <c r="DE128" s="8" t="s">
        <v>98</v>
      </c>
      <c r="DF128" s="256"/>
      <c r="DG128" s="256"/>
      <c r="DH128" s="164"/>
      <c r="DI128" s="257"/>
      <c r="DJ128" s="257"/>
      <c r="DK128" s="17"/>
      <c r="DL128" s="9" t="str">
        <f t="shared" si="287"/>
        <v/>
      </c>
      <c r="DM128" s="252"/>
      <c r="DN128" s="252"/>
      <c r="DO128" s="8" t="s">
        <v>98</v>
      </c>
      <c r="DP128" s="256"/>
      <c r="DQ128" s="256"/>
      <c r="DR128" s="164"/>
      <c r="DS128" s="257"/>
      <c r="DT128" s="257"/>
      <c r="DU128" s="17"/>
      <c r="DV128" s="201" t="str">
        <f t="shared" si="288"/>
        <v>USD</v>
      </c>
      <c r="DW128" s="239" t="s">
        <v>99</v>
      </c>
      <c r="DX128" s="11" t="str">
        <f t="shared" si="289"/>
        <v>⚠</v>
      </c>
      <c r="DY128" s="254"/>
      <c r="DZ128" s="254"/>
      <c r="EA128" s="15"/>
      <c r="EB128" s="11" t="str">
        <f t="shared" si="290"/>
        <v>⚠</v>
      </c>
      <c r="EC128" s="254"/>
      <c r="ED128" s="254"/>
      <c r="EE128" s="16"/>
      <c r="EF128" s="9" t="str">
        <f t="shared" si="291"/>
        <v>⚠</v>
      </c>
      <c r="EG128" s="252"/>
      <c r="EH128" s="252"/>
      <c r="EI128" s="33"/>
      <c r="EJ128" s="33"/>
      <c r="EK128" s="33"/>
      <c r="EL128" s="33"/>
      <c r="EM128" s="14"/>
      <c r="EN128" s="14"/>
      <c r="EO128" s="35"/>
      <c r="EP128" s="11" t="str">
        <f t="shared" si="292"/>
        <v>⚠</v>
      </c>
      <c r="EQ128" s="254"/>
      <c r="ER128" s="254"/>
      <c r="ES128" s="12" t="s">
        <v>98</v>
      </c>
      <c r="ET128" s="199">
        <v>26</v>
      </c>
      <c r="EU128" s="9" t="str">
        <f t="shared" si="293"/>
        <v>⚠</v>
      </c>
      <c r="EV128" s="259"/>
      <c r="EW128" s="259"/>
      <c r="EX128" s="166" t="s">
        <v>98</v>
      </c>
      <c r="EY128" s="9" t="str">
        <f t="shared" si="294"/>
        <v>⚠</v>
      </c>
      <c r="EZ128" s="254"/>
      <c r="FA128" s="254"/>
      <c r="FB128" s="23"/>
      <c r="FC128" s="260"/>
      <c r="FD128" s="260"/>
      <c r="FE128" s="29"/>
      <c r="FF128" s="29"/>
      <c r="FG128" s="29"/>
      <c r="FH128" s="29"/>
      <c r="FI128" s="200" t="s">
        <v>100</v>
      </c>
      <c r="FJ128" s="9" t="str">
        <f t="shared" si="295"/>
        <v>⚠</v>
      </c>
      <c r="FK128" s="259"/>
      <c r="FL128" s="259"/>
      <c r="FM128" s="12" t="s">
        <v>98</v>
      </c>
      <c r="FN128" s="26" t="s">
        <v>98</v>
      </c>
      <c r="FO128" s="28" t="s">
        <v>98</v>
      </c>
      <c r="FP128" s="339" t="s">
        <v>98</v>
      </c>
      <c r="FQ128" s="339" t="s">
        <v>98</v>
      </c>
      <c r="FR128" s="9" t="str">
        <f t="shared" si="254"/>
        <v>⚠</v>
      </c>
      <c r="FS128" s="238" t="str" cm="1">
        <f t="array" ref="FS128">IF(OR($I128="",$N128="")," ",_xlfn.IFS($DW128=""," ",$DV128=""," ",FV128=""," ",FV128=" "," ",AND($DW128&lt;&gt;"",$DW128&lt;&gt;" ",$DV128&lt;&gt;"",$DV128&lt;&gt;" ",FV128&lt;&gt;"",FV128&lt;&gt;" "),IF($DW128=$DV128,FV128,FV128/VLOOKUP(_xlfn.CONCAT($DW128,"/",$DV128),Currencies!$C$73:$D$955,2,FALSE))))</f>
        <v xml:space="preserve"> </v>
      </c>
      <c r="FT128" s="238"/>
      <c r="FU128" s="238"/>
      <c r="FV128" s="8" t="s">
        <v>98</v>
      </c>
      <c r="FW128" s="25" t="s">
        <v>2549</v>
      </c>
      <c r="FX128" s="9" t="str">
        <f t="shared" si="296"/>
        <v>⚠</v>
      </c>
      <c r="FY128" s="259"/>
      <c r="FZ128" s="259"/>
      <c r="GA128" s="12" t="s">
        <v>98</v>
      </c>
      <c r="GB128" s="26" t="s">
        <v>98</v>
      </c>
      <c r="GC128" s="28" t="s">
        <v>98</v>
      </c>
      <c r="GD128" s="339" t="s">
        <v>98</v>
      </c>
      <c r="GE128" s="339" t="s">
        <v>98</v>
      </c>
      <c r="GF128" s="9" t="str">
        <f t="shared" si="256"/>
        <v>⚠</v>
      </c>
      <c r="GG128" s="238" t="str" cm="1">
        <f t="array" ref="GG128">IF(OR($I128="",$N128="")," ",_xlfn.IFS($DW128=""," ",$DV128=""," ",GJ128=""," ",GJ128=" "," ",AND($DW128&lt;&gt;"",$DW128&lt;&gt;" ",$DV128&lt;&gt;"",$DV128&lt;&gt;" ",GJ128&lt;&gt;"",GJ128&lt;&gt;" "),IF($DW128=$DV128,GJ128,GJ128/VLOOKUP(_xlfn.CONCAT($DW128,"/",$DV128),Currencies!$C$73:$D$955,2,FALSE))))</f>
        <v xml:space="preserve"> </v>
      </c>
      <c r="GH128" s="238"/>
      <c r="GI128" s="238"/>
      <c r="GJ128" s="8" t="s">
        <v>98</v>
      </c>
      <c r="GK128" s="25" t="s">
        <v>2549</v>
      </c>
      <c r="GL128" s="11" t="str">
        <f t="shared" si="297"/>
        <v>⚠</v>
      </c>
      <c r="GM128" s="238" t="str" cm="1">
        <f t="array" ref="GM128">IF(OR($I128="",$N128="")," ",_xlfn.IFS($DW128=""," ",$DV128=""," ",GP128=""," ",GP128=" "," ",AND($DW128&lt;&gt;"",$DW128&lt;&gt;" ",$DV128&lt;&gt;"",$DV128&lt;&gt;" ",GP128&lt;&gt;"",GP128&lt;&gt;" "),IF($DW128=$DV128,GP128,GP128/VLOOKUP(_xlfn.CONCAT($DW128,"/",$DV128),Currencies!$C$73:$D$955,2,FALSE))))</f>
        <v xml:space="preserve"> </v>
      </c>
      <c r="GN128" s="238"/>
      <c r="GO128" s="238"/>
      <c r="GP128" s="8" t="s">
        <v>98</v>
      </c>
      <c r="GQ128" s="25" t="str">
        <f>IFERROR(IF(OR($I128="",$N128=""),"",'Units of measurement'!$A$2),"")</f>
        <v>/container</v>
      </c>
      <c r="GR128" s="253"/>
      <c r="GS128" s="253"/>
      <c r="GT128" s="31" t="s">
        <v>98</v>
      </c>
      <c r="GU128" s="261"/>
      <c r="GV128" s="261"/>
      <c r="GW128" s="32" t="s">
        <v>98</v>
      </c>
      <c r="GX128" s="11" t="str">
        <f t="shared" si="298"/>
        <v>⚠</v>
      </c>
      <c r="GY128" s="238" t="str" cm="1">
        <f t="array" ref="GY128">IF(OR($I128="",$N128="")," ",_xlfn.IFS($DW128=""," ",$DV128=""," ",HE128=""," ",HE128=" "," ",AND($DW128&lt;&gt;"",$DW128&lt;&gt;" ",$DV128&lt;&gt;"",$DV128&lt;&gt;" ",HE128&lt;&gt;"",HE128&lt;&gt;" "),IF($DW128=$DV128,HE128,HE128/VLOOKUP(_xlfn.CONCAT($DW128,"/",$DV128),Currencies!$C$73:$D$955,2,FALSE))))</f>
        <v xml:space="preserve"> </v>
      </c>
      <c r="GZ128" s="262"/>
      <c r="HA128" s="262"/>
      <c r="HB128" s="15"/>
      <c r="HC128" s="15"/>
      <c r="HD128" s="15"/>
      <c r="HE128" s="8" t="s">
        <v>98</v>
      </c>
      <c r="HF128" s="255"/>
      <c r="HG128" s="255"/>
      <c r="HH128" s="25" t="str">
        <f>IFERROR(IF(OR($I128="",$N128=""),"",'Units of measurement'!$A$2),"")</f>
        <v>/container</v>
      </c>
      <c r="HI128" s="253"/>
      <c r="HJ128" s="253"/>
      <c r="HK128" s="31" t="str">
        <f t="shared" si="299"/>
        <v xml:space="preserve"> </v>
      </c>
      <c r="HL128" s="261"/>
      <c r="HM128" s="261"/>
      <c r="HN128" s="32" t="str">
        <f t="shared" si="300"/>
        <v xml:space="preserve"> </v>
      </c>
      <c r="HO128" s="11" t="str">
        <f t="shared" si="301"/>
        <v>⚠</v>
      </c>
      <c r="HP128" s="238" t="str" cm="1">
        <f t="array" ref="HP128">IF(OR($I128="",$N128="")," ",_xlfn.IFS($DW128=""," ",$DV128=""," ",HV128=""," ",HV128=" "," ",AND($DW128&lt;&gt;"",$DW128&lt;&gt;" ",$DV128&lt;&gt;"",$DV128&lt;&gt;" ",HV128&lt;&gt;"",HV128&lt;&gt;" "),IF($DW128=$DV128,HV128,HV128/VLOOKUP(_xlfn.CONCAT($DW128,"/",$DV128),Currencies!$C$73:$D$955,2,FALSE))))</f>
        <v xml:space="preserve"> </v>
      </c>
      <c r="HQ128" s="262"/>
      <c r="HR128" s="262"/>
      <c r="HS128" s="15"/>
      <c r="HT128" s="15"/>
      <c r="HU128" s="15"/>
      <c r="HV128" s="8" t="s">
        <v>98</v>
      </c>
      <c r="HW128" s="255"/>
      <c r="HX128" s="255"/>
      <c r="HY128" s="25" t="str">
        <f>IFERROR(IF(OR($I128="",$N128=""),"",'Units of measurement'!$A$2),"")</f>
        <v>/container</v>
      </c>
      <c r="HZ128" s="253"/>
      <c r="IA128" s="253"/>
      <c r="IB128" s="31" t="str">
        <f t="shared" si="302"/>
        <v xml:space="preserve"> </v>
      </c>
      <c r="IC128" s="261"/>
      <c r="ID128" s="261"/>
      <c r="IE128" s="32" t="str">
        <f t="shared" si="303"/>
        <v xml:space="preserve"> </v>
      </c>
      <c r="IF128" s="9" t="str">
        <f t="shared" si="304"/>
        <v/>
      </c>
      <c r="IG128" s="252"/>
      <c r="IH128" s="252"/>
      <c r="II128" s="8" t="s">
        <v>98</v>
      </c>
      <c r="IJ128" s="256"/>
      <c r="IK128" s="256"/>
      <c r="IL128" s="164"/>
      <c r="IM128" s="257"/>
      <c r="IN128" s="257"/>
      <c r="IO128" s="17"/>
      <c r="IP128" s="9" t="str">
        <f t="shared" si="305"/>
        <v/>
      </c>
      <c r="IQ128" s="252"/>
      <c r="IR128" s="252"/>
      <c r="IS128" s="8" t="s">
        <v>98</v>
      </c>
      <c r="IT128" s="256"/>
      <c r="IU128" s="256"/>
      <c r="IV128" s="164"/>
      <c r="IW128" s="257"/>
      <c r="IX128" s="257"/>
      <c r="IY128" s="19"/>
      <c r="IZ128" s="201" t="s">
        <v>99</v>
      </c>
      <c r="JA128" s="239" t="s">
        <v>99</v>
      </c>
      <c r="JB128" s="9" t="str">
        <f t="shared" si="306"/>
        <v>⚠</v>
      </c>
      <c r="JC128" s="238" t="str" cm="1">
        <f t="array" ref="JC128">IF(OR($I128="",$N128="")," ",_xlfn.IFS($JA128=""," ",$IZ128=""," ",JF128=""," ",JF128=" "," ",AND($JA128&lt;&gt;"",$JA128&lt;&gt;" ",$IZ128&lt;&gt;"",$IZ128&lt;&gt;" ",JF128&lt;&gt;"",JF128&lt;&gt;" "),IF($JA128=$IZ128,JF128,JF128/VLOOKUP(_xlfn.CONCAT($JA128,"/",$IZ128),Currencies!$C$73:$D$955,2,FALSE))))</f>
        <v xml:space="preserve"> </v>
      </c>
      <c r="JD128" s="238"/>
      <c r="JE128" s="238"/>
      <c r="JF128" s="8" t="s">
        <v>98</v>
      </c>
      <c r="JG128" s="25" t="str">
        <f>IFERROR(IF(OR($I128="",$N128=""),"",'Units of measurement'!$A$2),"")</f>
        <v>/container</v>
      </c>
      <c r="JH128" s="9" t="str">
        <f t="shared" si="309"/>
        <v>⚠</v>
      </c>
      <c r="JI128" s="238" t="str" cm="1">
        <f t="array" ref="JI128">IF(OR($I128="",$N128="")," ",_xlfn.IFS($JA128=""," ",$IZ128=""," ",JL128=""," ",JL128=" "," ",AND($JA128&lt;&gt;"",$JA128&lt;&gt;" ",$IZ128&lt;&gt;"",$IZ128&lt;&gt;" ",JL128&lt;&gt;"",JL128&lt;&gt;" "),IF($JA128=$IZ128,JL128,JL128/VLOOKUP(_xlfn.CONCAT($JA128,"/",$IZ128),Currencies!$C$73:$D$955,2,FALSE))))</f>
        <v xml:space="preserve"> </v>
      </c>
      <c r="JJ128" s="238"/>
      <c r="JK128" s="238"/>
      <c r="JL128" s="8" t="s">
        <v>98</v>
      </c>
      <c r="JM128" s="25" t="str">
        <f>IFERROR(IF(OR($I128="",$N128=""),"",'Units of measurement'!$A$2),"")</f>
        <v>/container</v>
      </c>
      <c r="JN128" s="9" t="str">
        <f t="shared" si="310"/>
        <v>⚠</v>
      </c>
      <c r="JO128" s="238" t="str" cm="1">
        <f t="array" ref="JO128">IF(OR($I128="",$N128="")," ",_xlfn.IFS($JA128=""," ",$IZ128=""," ",JR128=""," ",JR128=" "," ",AND($JA128&lt;&gt;"",$JA128&lt;&gt;" ",$IZ128&lt;&gt;"",$IZ128&lt;&gt;" ",JR128&lt;&gt;"",JR128&lt;&gt;" "),IF($JA128=$IZ128,JR128,JR128/VLOOKUP(_xlfn.CONCAT($JA128,"/",$IZ128),Currencies!$C$73:$D$955,2,FALSE))))</f>
        <v xml:space="preserve"> </v>
      </c>
      <c r="JP128" s="238"/>
      <c r="JQ128" s="238"/>
      <c r="JR128" s="8" t="s">
        <v>98</v>
      </c>
      <c r="JS128" s="25" t="str">
        <f>IFERROR(IF(OR($I128="",$N128=""),"",'Units of measurement'!$A$2),"")</f>
        <v>/container</v>
      </c>
      <c r="JT128" s="9" t="str">
        <f t="shared" si="311"/>
        <v>⚠</v>
      </c>
      <c r="JU128" s="238" t="str" cm="1">
        <f t="array" ref="JU128">IF(OR($I128="",$N128="")," ",_xlfn.IFS($JA128=""," ",$IZ128=""," ",JX128=""," ",JX128=" "," ",AND($JA128&lt;&gt;"",$JA128&lt;&gt;" ",$IZ128&lt;&gt;"",$IZ128&lt;&gt;" ",JX128&lt;&gt;"",JX128&lt;&gt;" "),IF($JA128=$IZ128,JX128,JX128/VLOOKUP(_xlfn.CONCAT($JA128,"/",$IZ128),Currencies!$C$73:$D$955,2,FALSE))))</f>
        <v xml:space="preserve"> </v>
      </c>
      <c r="JV128" s="238"/>
      <c r="JW128" s="238"/>
      <c r="JX128" s="8" t="s">
        <v>98</v>
      </c>
      <c r="JY128" s="25" t="str">
        <f>IFERROR(IF(OR($I128="",$N128=""),"",'Units of measurement'!$A$2),"")</f>
        <v>/container</v>
      </c>
      <c r="JZ128" s="9" t="str">
        <f t="shared" si="312"/>
        <v>⚠</v>
      </c>
      <c r="KA128" s="238" t="str" cm="1">
        <f t="array" ref="KA128">IF(OR($I128="",$N128="")," ",_xlfn.IFS($JA128=""," ",$IZ128=""," ",KD128=""," ",KD128=" "," ",AND($JA128&lt;&gt;"",$JA128&lt;&gt;" ",$IZ128&lt;&gt;"",$IZ128&lt;&gt;" ",KD128&lt;&gt;"",KD128&lt;&gt;" "),IF($JA128=$IZ128,KD128,KD128/VLOOKUP(_xlfn.CONCAT($JA128,"/",$IZ128),Currencies!$C$73:$D$955,2,FALSE))))</f>
        <v xml:space="preserve"> </v>
      </c>
      <c r="KB128" s="238"/>
      <c r="KC128" s="238"/>
      <c r="KD128" s="8" t="s">
        <v>98</v>
      </c>
      <c r="KE128" s="25" t="str">
        <f>IFERROR(IF(OR($I128="",$N128=""),"",'Units of measurement'!$A$2),"")</f>
        <v>/container</v>
      </c>
      <c r="KF128" s="11" t="str">
        <f t="shared" si="313"/>
        <v>⚠</v>
      </c>
      <c r="KG128" s="254"/>
      <c r="KH128" s="254"/>
      <c r="KI128" s="10" t="s">
        <v>98</v>
      </c>
      <c r="KJ128" s="9" t="str">
        <f t="shared" si="307"/>
        <v/>
      </c>
      <c r="KK128" s="252"/>
      <c r="KL128" s="252"/>
      <c r="KM128" s="8" t="s">
        <v>98</v>
      </c>
      <c r="KN128" s="256"/>
      <c r="KO128" s="256"/>
      <c r="KP128" s="164"/>
      <c r="KQ128" s="257"/>
      <c r="KR128" s="257"/>
      <c r="KS128" s="17"/>
      <c r="KT128" s="9" t="str">
        <f t="shared" si="308"/>
        <v/>
      </c>
      <c r="KU128" s="252"/>
      <c r="KV128" s="252"/>
      <c r="KW128" s="8" t="s">
        <v>98</v>
      </c>
      <c r="KX128" s="256"/>
      <c r="KY128" s="256"/>
      <c r="KZ128" s="164"/>
      <c r="LA128" s="257"/>
      <c r="LB128" s="257"/>
      <c r="LC128" s="19"/>
      <c r="LD128" s="201" t="s">
        <v>99</v>
      </c>
      <c r="LE128" s="239" t="s">
        <v>99</v>
      </c>
      <c r="LF128" s="9" t="str">
        <f t="shared" si="314"/>
        <v>⚠</v>
      </c>
      <c r="LG128" s="238" t="str" cm="1">
        <f t="array" ref="LG128">IF(OR($I128="",$N128="")," ",_xlfn.IFS($AH128=""," ",$AG128=""," ",LL128=""," ",LL128=" "," ",AND($AH128&lt;&gt;"",$AH128&lt;&gt;" ",$AG128&lt;&gt;"",$AG128&lt;&gt;" ",LL128&lt;&gt;"",LL128&lt;&gt;" "),IF($AH128=$AG128,SUM(LL128,IF(OR(LK128="",LK128=" ",LJ128="Included"),0,LK128)),SUM(LL128,IF(OR(LK128="",LK128=" ",LJ128="Included"),0,LK128))/VLOOKUP(_xlfn.CONCAT($AH128,"/",$AG128),Currencies!$C$73:$D$955,2,FALSE))))</f>
        <v xml:space="preserve"> </v>
      </c>
      <c r="LH128" s="238"/>
      <c r="LI128" s="262"/>
      <c r="LJ128" s="331"/>
      <c r="LK128" s="333" t="s">
        <v>98</v>
      </c>
      <c r="LL128" s="332" t="s">
        <v>98</v>
      </c>
      <c r="LM128" s="25" t="str">
        <f>IFERROR(IF(OR($I128="",$N128=""),"",'Units of measurement'!$A$2),"")</f>
        <v>/container</v>
      </c>
      <c r="LN128" s="253"/>
      <c r="LO128" s="253"/>
      <c r="LP128" s="17"/>
      <c r="LQ128" s="170"/>
      <c r="LR128" s="170"/>
      <c r="LS128" s="170" t="s">
        <v>98</v>
      </c>
    </row>
    <row r="129" spans="1:331" ht="15" hidden="1" customHeight="1" x14ac:dyDescent="0.2">
      <c r="A129" s="46">
        <v>84</v>
      </c>
      <c r="B129" s="250">
        <f>ROW()</f>
        <v>129</v>
      </c>
      <c r="C129" s="41" t="s">
        <v>2535</v>
      </c>
      <c r="D129" s="41" t="s">
        <v>2535</v>
      </c>
      <c r="E129" s="41" t="s">
        <v>2548</v>
      </c>
      <c r="F129" s="55" t="s">
        <v>106</v>
      </c>
      <c r="G129" s="42" t="s">
        <v>2510</v>
      </c>
      <c r="H129" s="43" t="s">
        <v>172</v>
      </c>
      <c r="I129" s="353" t="s">
        <v>1192</v>
      </c>
      <c r="J129" s="357"/>
      <c r="K129" s="47" t="s">
        <v>2313</v>
      </c>
      <c r="L129" s="48" t="s">
        <v>2341</v>
      </c>
      <c r="M129" s="49" t="s">
        <v>2514</v>
      </c>
      <c r="N129" s="356" t="s">
        <v>584</v>
      </c>
      <c r="O129" s="357"/>
      <c r="P129" s="47" t="s">
        <v>2403</v>
      </c>
      <c r="Q129" s="48" t="s">
        <v>2449</v>
      </c>
      <c r="R129" s="51" t="s">
        <v>2206</v>
      </c>
      <c r="S129" s="52">
        <v>1</v>
      </c>
      <c r="T129" s="53">
        <f>IFERROR(IF(OR(R129="",S129=""),"",('FCL (No min.)'!S129*VLOOKUP('FCL (No min.)'!R129,containertype_table[#All],2,FALSE))),"")</f>
        <v>2</v>
      </c>
      <c r="U129" s="56">
        <v>15000</v>
      </c>
      <c r="V129" s="55" t="s">
        <v>2497</v>
      </c>
      <c r="W129" s="248" t="s">
        <v>104</v>
      </c>
      <c r="X129" s="337" t="s">
        <v>104</v>
      </c>
      <c r="Y129" s="248"/>
      <c r="Z129" s="248"/>
      <c r="AA129" s="248"/>
      <c r="AB129" s="248"/>
      <c r="AC129" s="248"/>
      <c r="AD129" s="248"/>
      <c r="AE129" s="248"/>
      <c r="AF129" s="248"/>
      <c r="AG129" s="201" t="s">
        <v>418</v>
      </c>
      <c r="AH129" s="239" t="s">
        <v>99</v>
      </c>
      <c r="AI129" s="9" t="str">
        <f t="shared" si="276"/>
        <v>⚠</v>
      </c>
      <c r="AJ129" s="238" t="str" cm="1">
        <f t="array" ref="AJ129">IF(OR($I129="",$N129="")," ",_xlfn.IFS($AH129=""," ",$AG129=""," ",AO129=""," ",AO129=" "," ",AND($AH129&lt;&gt;"",$AH129&lt;&gt;" ",$AG129&lt;&gt;"",$AG129&lt;&gt;" ",AO129&lt;&gt;"",AO129&lt;&gt;" "),IF($AH129=$AG129,SUM(AO129,IF(OR(AN129="",AN129=" ",AM129="Included"),0,AN129)),VLOOKUP(_xlfn.CONCAT($AG129,"/",$AH129),Currencies!$C$73:$D$955,2,FALSE)*SUM(AO129,IF(OR(AN129="",AN129=" ",AM129="Included"),0,AN129)))))</f>
        <v xml:space="preserve"> </v>
      </c>
      <c r="AK129" s="238"/>
      <c r="AL129" s="262"/>
      <c r="AM129" s="331"/>
      <c r="AN129" s="333" t="s">
        <v>98</v>
      </c>
      <c r="AO129" s="332" t="s">
        <v>98</v>
      </c>
      <c r="AP129" s="25" t="str">
        <f>IFERROR(IF(OR($I129="",$N129=""),"",'Units of measurement'!$A$2),"")</f>
        <v>/container</v>
      </c>
      <c r="AQ129" s="253"/>
      <c r="AR129" s="253"/>
      <c r="AS129" s="17"/>
      <c r="AT129" s="170"/>
      <c r="AU129" s="170"/>
      <c r="AV129" s="170" t="s">
        <v>98</v>
      </c>
      <c r="AW129" s="201" t="s">
        <v>418</v>
      </c>
      <c r="AX129" s="239" t="s">
        <v>99</v>
      </c>
      <c r="AY129" s="9" t="str">
        <f t="shared" si="277"/>
        <v>⚠</v>
      </c>
      <c r="AZ129" s="238" t="str" cm="1">
        <f t="array" ref="AZ129">IF(OR($I129="",$N129="")," ",_xlfn.IFS($AX129=""," ",$AW129=""," ",BC129=""," ",BC129=" "," ",AND($AX129&lt;&gt;"",$AX129&lt;&gt;" ",$AW129&lt;&gt;"",$AW129&lt;&gt;" ",BC129&lt;&gt;"",BC129&lt;&gt;" "),IF($AX129=$AW129,BC129,BC129/VLOOKUP(_xlfn.CONCAT($AX129,"/",$AW129),Currencies!$C$73:$D$955,2,FALSE))))</f>
        <v xml:space="preserve"> </v>
      </c>
      <c r="BA129" s="238"/>
      <c r="BB129" s="238"/>
      <c r="BC129" s="8" t="s">
        <v>98</v>
      </c>
      <c r="BD129" s="25" t="str">
        <f>IFERROR(IF(OR($I129="",$N129=""),"",'Units of measurement'!$A$2),"")</f>
        <v>/container</v>
      </c>
      <c r="BE129" s="9" t="str">
        <f t="shared" si="278"/>
        <v>⚠</v>
      </c>
      <c r="BF129" s="238" t="str" cm="1">
        <f t="array" ref="BF129">IF(OR($I129="",$N129="")," ",_xlfn.IFS($AX129=""," ",$AW129=""," ",BI129=""," ",BI129=" "," ",AND($AX129&lt;&gt;"",$AX129&lt;&gt;" ",$AW129&lt;&gt;"",$AW129&lt;&gt;" ",BI129&lt;&gt;"",BI129&lt;&gt;" "),IF($AX129=$AW129,BI129,BI129/VLOOKUP(_xlfn.CONCAT($AX129,"/",$AW129),Currencies!$C$73:$D$955,2,FALSE))))</f>
        <v xml:space="preserve"> </v>
      </c>
      <c r="BG129" s="238"/>
      <c r="BH129" s="238"/>
      <c r="BI129" s="8" t="s">
        <v>98</v>
      </c>
      <c r="BJ129" s="25" t="str">
        <f>IFERROR(IF(OR($I129="",$N129=""),"",'Units of measurement'!$A$2),"")</f>
        <v>/container</v>
      </c>
      <c r="BK129" s="9" t="str">
        <f t="shared" si="279"/>
        <v>⚠</v>
      </c>
      <c r="BL129" s="238" t="str" cm="1">
        <f t="array" ref="BL129">IF(OR($I129="",$N129="")," ",_xlfn.IFS($AX129=""," ",$AW129=""," ",BO129=""," ",BO129=" "," ",AND($AX129&lt;&gt;"",$AX129&lt;&gt;" ",$AW129&lt;&gt;"",$AW129&lt;&gt;" ",BO129&lt;&gt;"",BO129&lt;&gt;" "),IF($AX129=$AW129,BO129,BO129/VLOOKUP(_xlfn.CONCAT($AX129,"/",$AW129),Currencies!$C$73:$D$955,2,FALSE))))</f>
        <v xml:space="preserve"> </v>
      </c>
      <c r="BM129" s="238"/>
      <c r="BN129" s="238"/>
      <c r="BO129" s="8" t="s">
        <v>98</v>
      </c>
      <c r="BP129" s="25" t="str">
        <f>IFERROR(IF(OR($I129="",$N129=""),"",'Units of measurement'!$A$2),"")</f>
        <v>/container</v>
      </c>
      <c r="BQ129" s="9" t="str">
        <f t="shared" si="280"/>
        <v>⚠</v>
      </c>
      <c r="BR129" s="238" t="str" cm="1">
        <f t="array" ref="BR129">IF(OR($I129="",$N129="")," ",_xlfn.IFS($AX129=""," ",$AW129=""," ",BU129=""," ",BU129=" "," ",AND($AX129&lt;&gt;"",$AX129&lt;&gt;" ",$AW129&lt;&gt;"",$AW129&lt;&gt;" ",BU129&lt;&gt;"",BU129&lt;&gt;" "),IF($AX129=$AW129,BU129,BU129/VLOOKUP(_xlfn.CONCAT($AX129,"/",$AW129),Currencies!$C$73:$D$955,2,FALSE))))</f>
        <v xml:space="preserve"> </v>
      </c>
      <c r="BS129" s="238"/>
      <c r="BT129" s="238"/>
      <c r="BU129" s="8" t="s">
        <v>98</v>
      </c>
      <c r="BV129" s="25" t="str">
        <f>IFERROR(IF(OR($I129="",$N129=""),"",'Units of measurement'!$A$2),"")</f>
        <v>/container</v>
      </c>
      <c r="BW129" s="9" t="str">
        <f t="shared" si="281"/>
        <v>⚠</v>
      </c>
      <c r="BX129" s="238" t="str" cm="1">
        <f t="array" ref="BX129">IF(OR($I129="",$N129="")," ",_xlfn.IFS($AX129=""," ",$AW129=""," ",CA129=""," ",CA129=" "," ",AND($AX129&lt;&gt;"",$AX129&lt;&gt;" ",$AW129&lt;&gt;"",$AW129&lt;&gt;" ",CA129&lt;&gt;"",CA129&lt;&gt;" "),IF($AX129=$AW129,CA129,CA129/VLOOKUP(_xlfn.CONCAT($AX129,"/",$AW129),Currencies!$C$73:$D$955,2,FALSE))))</f>
        <v xml:space="preserve"> </v>
      </c>
      <c r="BY129" s="238"/>
      <c r="BZ129" s="238"/>
      <c r="CA129" s="8" t="s">
        <v>98</v>
      </c>
      <c r="CB129" s="25" t="str">
        <f>IFERROR(IF(OR($I129="",$N129=""),"",'Units of measurement'!$A$2),"")</f>
        <v>/container</v>
      </c>
      <c r="CC129" s="9" t="str">
        <f t="shared" si="282"/>
        <v>⚠</v>
      </c>
      <c r="CD129" s="238" t="str" cm="1">
        <f t="array" ref="CD129">IF(OR($I129="",$N129="")," ",_xlfn.IFS($AX129=""," ",$AW129=""," ",CG129=""," ",CG129=" "," ",AND($AX129&lt;&gt;"",$AX129&lt;&gt;" ",$AW129&lt;&gt;"",$AW129&lt;&gt;" ",CG129&lt;&gt;"",CG129&lt;&gt;" "),IF($AX129=$AW129,CG129,CG129/VLOOKUP(_xlfn.CONCAT($AX129,"/",$AW129),Currencies!$C$73:$D$955,2,FALSE))))</f>
        <v xml:space="preserve"> </v>
      </c>
      <c r="CE129" s="238"/>
      <c r="CF129" s="238"/>
      <c r="CG129" s="8" t="s">
        <v>98</v>
      </c>
      <c r="CH129" s="25" t="str">
        <f>IFERROR(IF(OR($I129="",$N129=""),"",'Units of measurement'!$A$2),"")</f>
        <v>/container</v>
      </c>
      <c r="CI129" s="9" t="str">
        <f t="shared" si="283"/>
        <v>⚠</v>
      </c>
      <c r="CJ129" s="238" t="str" cm="1">
        <f t="array" ref="CJ129">IF(OR($I129="",$N129="")," ",_xlfn.IFS($AX129=""," ",$AW129=""," ",CM129=""," ",CM129=" "," ",AND($AX129&lt;&gt;"",$AX129&lt;&gt;" ",$AW129&lt;&gt;"",$AW129&lt;&gt;" ",CM129&lt;&gt;"",CM129&lt;&gt;" "),IF($AX129=$AW129,CM129,CM129/VLOOKUP(_xlfn.CONCAT($AX129,"/",$AW129),Currencies!$C$73:$D$955,2,FALSE))))</f>
        <v xml:space="preserve"> </v>
      </c>
      <c r="CK129" s="238"/>
      <c r="CL129" s="238"/>
      <c r="CM129" s="8" t="s">
        <v>98</v>
      </c>
      <c r="CN129" s="25" t="str">
        <f>IFERROR(IF(OR($I129="",$N129=""),"",'Units of measurement'!$A$2),"")</f>
        <v>/container</v>
      </c>
      <c r="CO129" s="253"/>
      <c r="CP129" s="253"/>
      <c r="CQ129" s="194"/>
      <c r="CR129" s="9" t="str">
        <f t="shared" si="284"/>
        <v>⚠</v>
      </c>
      <c r="CS129" s="238" t="str" cm="1">
        <f t="array" ref="CS129">IF(OR($I129="",$N129="")," ",_xlfn.IFS($AX129=""," ",$AW129=""," ",CV129=""," ",CV129=" "," ",AND($AX129&lt;&gt;"",$AX129&lt;&gt;" ",$AW129&lt;&gt;"",$AW129&lt;&gt;" ",CV129&lt;&gt;"",CV129&lt;&gt;" "),IF($AX129=$AW129,CV129,CV129/VLOOKUP(_xlfn.CONCAT($AX129,"/",$AW129),Currencies!$C$73:$D$955,2,FALSE))))</f>
        <v xml:space="preserve"> </v>
      </c>
      <c r="CT129" s="238"/>
      <c r="CU129" s="238"/>
      <c r="CV129" s="8" t="s">
        <v>98</v>
      </c>
      <c r="CW129" s="25" t="str">
        <f>IFERROR(IF(OR($I129="",$N129=""),"",'Units of measurement'!$A$2),"")</f>
        <v>/container</v>
      </c>
      <c r="CX129" s="11" t="str">
        <f t="shared" si="285"/>
        <v>⚠</v>
      </c>
      <c r="CY129" s="254"/>
      <c r="CZ129" s="254"/>
      <c r="DA129" s="10" t="s">
        <v>98</v>
      </c>
      <c r="DB129" s="9" t="str">
        <f t="shared" si="286"/>
        <v/>
      </c>
      <c r="DC129" s="252"/>
      <c r="DD129" s="252"/>
      <c r="DE129" s="8" t="s">
        <v>98</v>
      </c>
      <c r="DF129" s="256"/>
      <c r="DG129" s="256"/>
      <c r="DH129" s="164"/>
      <c r="DI129" s="257"/>
      <c r="DJ129" s="257"/>
      <c r="DK129" s="17"/>
      <c r="DL129" s="9" t="str">
        <f t="shared" si="287"/>
        <v/>
      </c>
      <c r="DM129" s="252"/>
      <c r="DN129" s="252"/>
      <c r="DO129" s="8" t="s">
        <v>98</v>
      </c>
      <c r="DP129" s="256"/>
      <c r="DQ129" s="256"/>
      <c r="DR129" s="164"/>
      <c r="DS129" s="257"/>
      <c r="DT129" s="257"/>
      <c r="DU129" s="17"/>
      <c r="DV129" s="201" t="str">
        <f t="shared" si="288"/>
        <v>USD</v>
      </c>
      <c r="DW129" s="239" t="s">
        <v>99</v>
      </c>
      <c r="DX129" s="11" t="str">
        <f t="shared" si="289"/>
        <v>⚠</v>
      </c>
      <c r="DY129" s="254"/>
      <c r="DZ129" s="254"/>
      <c r="EA129" s="15"/>
      <c r="EB129" s="11" t="str">
        <f t="shared" si="290"/>
        <v>⚠</v>
      </c>
      <c r="EC129" s="254"/>
      <c r="ED129" s="254"/>
      <c r="EE129" s="16"/>
      <c r="EF129" s="9" t="str">
        <f t="shared" si="291"/>
        <v>⚠</v>
      </c>
      <c r="EG129" s="252"/>
      <c r="EH129" s="252"/>
      <c r="EI129" s="33"/>
      <c r="EJ129" s="33"/>
      <c r="EK129" s="33"/>
      <c r="EL129" s="33"/>
      <c r="EM129" s="14"/>
      <c r="EN129" s="14"/>
      <c r="EO129" s="35"/>
      <c r="EP129" s="11" t="str">
        <f t="shared" si="292"/>
        <v>⚠</v>
      </c>
      <c r="EQ129" s="254"/>
      <c r="ER129" s="254"/>
      <c r="ES129" s="12" t="s">
        <v>98</v>
      </c>
      <c r="ET129" s="199">
        <v>26</v>
      </c>
      <c r="EU129" s="9" t="str">
        <f t="shared" si="293"/>
        <v>⚠</v>
      </c>
      <c r="EV129" s="259"/>
      <c r="EW129" s="259"/>
      <c r="EX129" s="166" t="s">
        <v>98</v>
      </c>
      <c r="EY129" s="9" t="str">
        <f t="shared" si="294"/>
        <v>⚠</v>
      </c>
      <c r="EZ129" s="254"/>
      <c r="FA129" s="254"/>
      <c r="FB129" s="23"/>
      <c r="FC129" s="260"/>
      <c r="FD129" s="260"/>
      <c r="FE129" s="29"/>
      <c r="FF129" s="29"/>
      <c r="FG129" s="29"/>
      <c r="FH129" s="29"/>
      <c r="FI129" s="200" t="s">
        <v>100</v>
      </c>
      <c r="FJ129" s="9" t="str">
        <f t="shared" si="295"/>
        <v>⚠</v>
      </c>
      <c r="FK129" s="259"/>
      <c r="FL129" s="259"/>
      <c r="FM129" s="12" t="s">
        <v>98</v>
      </c>
      <c r="FN129" s="26" t="s">
        <v>98</v>
      </c>
      <c r="FO129" s="28" t="s">
        <v>98</v>
      </c>
      <c r="FP129" s="339" t="s">
        <v>98</v>
      </c>
      <c r="FQ129" s="339" t="s">
        <v>98</v>
      </c>
      <c r="FR129" s="9" t="str">
        <f t="shared" si="254"/>
        <v>⚠</v>
      </c>
      <c r="FS129" s="238" t="str" cm="1">
        <f t="array" ref="FS129">IF(OR($I129="",$N129="")," ",_xlfn.IFS($DW129=""," ",$DV129=""," ",FV129=""," ",FV129=" "," ",AND($DW129&lt;&gt;"",$DW129&lt;&gt;" ",$DV129&lt;&gt;"",$DV129&lt;&gt;" ",FV129&lt;&gt;"",FV129&lt;&gt;" "),IF($DW129=$DV129,FV129,FV129/VLOOKUP(_xlfn.CONCAT($DW129,"/",$DV129),Currencies!$C$73:$D$955,2,FALSE))))</f>
        <v xml:space="preserve"> </v>
      </c>
      <c r="FT129" s="238"/>
      <c r="FU129" s="238"/>
      <c r="FV129" s="8" t="s">
        <v>98</v>
      </c>
      <c r="FW129" s="25" t="s">
        <v>2549</v>
      </c>
      <c r="FX129" s="9" t="str">
        <f t="shared" si="296"/>
        <v>⚠</v>
      </c>
      <c r="FY129" s="259"/>
      <c r="FZ129" s="259"/>
      <c r="GA129" s="12" t="s">
        <v>98</v>
      </c>
      <c r="GB129" s="26" t="s">
        <v>98</v>
      </c>
      <c r="GC129" s="28" t="s">
        <v>98</v>
      </c>
      <c r="GD129" s="339" t="s">
        <v>98</v>
      </c>
      <c r="GE129" s="339" t="s">
        <v>98</v>
      </c>
      <c r="GF129" s="9" t="str">
        <f t="shared" si="256"/>
        <v>⚠</v>
      </c>
      <c r="GG129" s="238" t="str" cm="1">
        <f t="array" ref="GG129">IF(OR($I129="",$N129="")," ",_xlfn.IFS($DW129=""," ",$DV129=""," ",GJ129=""," ",GJ129=" "," ",AND($DW129&lt;&gt;"",$DW129&lt;&gt;" ",$DV129&lt;&gt;"",$DV129&lt;&gt;" ",GJ129&lt;&gt;"",GJ129&lt;&gt;" "),IF($DW129=$DV129,GJ129,GJ129/VLOOKUP(_xlfn.CONCAT($DW129,"/",$DV129),Currencies!$C$73:$D$955,2,FALSE))))</f>
        <v xml:space="preserve"> </v>
      </c>
      <c r="GH129" s="238"/>
      <c r="GI129" s="238"/>
      <c r="GJ129" s="8" t="s">
        <v>98</v>
      </c>
      <c r="GK129" s="25" t="s">
        <v>2549</v>
      </c>
      <c r="GL129" s="11" t="str">
        <f t="shared" si="297"/>
        <v>⚠</v>
      </c>
      <c r="GM129" s="238" t="str" cm="1">
        <f t="array" ref="GM129">IF(OR($I129="",$N129="")," ",_xlfn.IFS($DW129=""," ",$DV129=""," ",GP129=""," ",GP129=" "," ",AND($DW129&lt;&gt;"",$DW129&lt;&gt;" ",$DV129&lt;&gt;"",$DV129&lt;&gt;" ",GP129&lt;&gt;"",GP129&lt;&gt;" "),IF($DW129=$DV129,GP129,GP129/VLOOKUP(_xlfn.CONCAT($DW129,"/",$DV129),Currencies!$C$73:$D$955,2,FALSE))))</f>
        <v xml:space="preserve"> </v>
      </c>
      <c r="GN129" s="238"/>
      <c r="GO129" s="238"/>
      <c r="GP129" s="8" t="s">
        <v>98</v>
      </c>
      <c r="GQ129" s="25" t="str">
        <f>IFERROR(IF(OR($I129="",$N129=""),"",'Units of measurement'!$A$2),"")</f>
        <v>/container</v>
      </c>
      <c r="GR129" s="253"/>
      <c r="GS129" s="253"/>
      <c r="GT129" s="31" t="s">
        <v>98</v>
      </c>
      <c r="GU129" s="261"/>
      <c r="GV129" s="261"/>
      <c r="GW129" s="32" t="s">
        <v>98</v>
      </c>
      <c r="GX129" s="11" t="str">
        <f t="shared" si="298"/>
        <v>⚠</v>
      </c>
      <c r="GY129" s="238" t="str" cm="1">
        <f t="array" ref="GY129">IF(OR($I129="",$N129="")," ",_xlfn.IFS($DW129=""," ",$DV129=""," ",HE129=""," ",HE129=" "," ",AND($DW129&lt;&gt;"",$DW129&lt;&gt;" ",$DV129&lt;&gt;"",$DV129&lt;&gt;" ",HE129&lt;&gt;"",HE129&lt;&gt;" "),IF($DW129=$DV129,HE129,HE129/VLOOKUP(_xlfn.CONCAT($DW129,"/",$DV129),Currencies!$C$73:$D$955,2,FALSE))))</f>
        <v xml:space="preserve"> </v>
      </c>
      <c r="GZ129" s="262"/>
      <c r="HA129" s="262"/>
      <c r="HB129" s="15"/>
      <c r="HC129" s="15"/>
      <c r="HD129" s="15"/>
      <c r="HE129" s="8" t="s">
        <v>98</v>
      </c>
      <c r="HF129" s="255"/>
      <c r="HG129" s="255"/>
      <c r="HH129" s="25" t="str">
        <f>IFERROR(IF(OR($I129="",$N129=""),"",'Units of measurement'!$A$2),"")</f>
        <v>/container</v>
      </c>
      <c r="HI129" s="253"/>
      <c r="HJ129" s="253"/>
      <c r="HK129" s="31" t="str">
        <f t="shared" si="299"/>
        <v xml:space="preserve"> </v>
      </c>
      <c r="HL129" s="261"/>
      <c r="HM129" s="261"/>
      <c r="HN129" s="32" t="str">
        <f t="shared" si="300"/>
        <v xml:space="preserve"> </v>
      </c>
      <c r="HO129" s="11" t="str">
        <f t="shared" si="301"/>
        <v>⚠</v>
      </c>
      <c r="HP129" s="238" t="str" cm="1">
        <f t="array" ref="HP129">IF(OR($I129="",$N129="")," ",_xlfn.IFS($DW129=""," ",$DV129=""," ",HV129=""," ",HV129=" "," ",AND($DW129&lt;&gt;"",$DW129&lt;&gt;" ",$DV129&lt;&gt;"",$DV129&lt;&gt;" ",HV129&lt;&gt;"",HV129&lt;&gt;" "),IF($DW129=$DV129,HV129,HV129/VLOOKUP(_xlfn.CONCAT($DW129,"/",$DV129),Currencies!$C$73:$D$955,2,FALSE))))</f>
        <v xml:space="preserve"> </v>
      </c>
      <c r="HQ129" s="262"/>
      <c r="HR129" s="262"/>
      <c r="HS129" s="15"/>
      <c r="HT129" s="15"/>
      <c r="HU129" s="15"/>
      <c r="HV129" s="8" t="s">
        <v>98</v>
      </c>
      <c r="HW129" s="255"/>
      <c r="HX129" s="255"/>
      <c r="HY129" s="25" t="str">
        <f>IFERROR(IF(OR($I129="",$N129=""),"",'Units of measurement'!$A$2),"")</f>
        <v>/container</v>
      </c>
      <c r="HZ129" s="253"/>
      <c r="IA129" s="253"/>
      <c r="IB129" s="31" t="str">
        <f t="shared" si="302"/>
        <v xml:space="preserve"> </v>
      </c>
      <c r="IC129" s="261"/>
      <c r="ID129" s="261"/>
      <c r="IE129" s="32" t="str">
        <f t="shared" si="303"/>
        <v xml:space="preserve"> </v>
      </c>
      <c r="IF129" s="9" t="str">
        <f t="shared" si="304"/>
        <v/>
      </c>
      <c r="IG129" s="252"/>
      <c r="IH129" s="252"/>
      <c r="II129" s="8" t="s">
        <v>98</v>
      </c>
      <c r="IJ129" s="256"/>
      <c r="IK129" s="256"/>
      <c r="IL129" s="164"/>
      <c r="IM129" s="257"/>
      <c r="IN129" s="257"/>
      <c r="IO129" s="17"/>
      <c r="IP129" s="9" t="str">
        <f t="shared" si="305"/>
        <v/>
      </c>
      <c r="IQ129" s="252"/>
      <c r="IR129" s="252"/>
      <c r="IS129" s="8" t="s">
        <v>98</v>
      </c>
      <c r="IT129" s="256"/>
      <c r="IU129" s="256"/>
      <c r="IV129" s="164"/>
      <c r="IW129" s="257"/>
      <c r="IX129" s="257"/>
      <c r="IY129" s="19"/>
      <c r="IZ129" s="201" t="s">
        <v>99</v>
      </c>
      <c r="JA129" s="239" t="s">
        <v>99</v>
      </c>
      <c r="JB129" s="9" t="str">
        <f t="shared" si="306"/>
        <v>⚠</v>
      </c>
      <c r="JC129" s="238" t="str" cm="1">
        <f t="array" ref="JC129">IF(OR($I129="",$N129="")," ",_xlfn.IFS($JA129=""," ",$IZ129=""," ",JF129=""," ",JF129=" "," ",AND($JA129&lt;&gt;"",$JA129&lt;&gt;" ",$IZ129&lt;&gt;"",$IZ129&lt;&gt;" ",JF129&lt;&gt;"",JF129&lt;&gt;" "),IF($JA129=$IZ129,JF129,JF129/VLOOKUP(_xlfn.CONCAT($JA129,"/",$IZ129),Currencies!$C$73:$D$955,2,FALSE))))</f>
        <v xml:space="preserve"> </v>
      </c>
      <c r="JD129" s="238"/>
      <c r="JE129" s="238"/>
      <c r="JF129" s="8" t="s">
        <v>98</v>
      </c>
      <c r="JG129" s="25" t="str">
        <f>IFERROR(IF(OR($I129="",$N129=""),"",'Units of measurement'!$A$2),"")</f>
        <v>/container</v>
      </c>
      <c r="JH129" s="9" t="str">
        <f t="shared" si="309"/>
        <v>⚠</v>
      </c>
      <c r="JI129" s="238" t="str" cm="1">
        <f t="array" ref="JI129">IF(OR($I129="",$N129="")," ",_xlfn.IFS($JA129=""," ",$IZ129=""," ",JL129=""," ",JL129=" "," ",AND($JA129&lt;&gt;"",$JA129&lt;&gt;" ",$IZ129&lt;&gt;"",$IZ129&lt;&gt;" ",JL129&lt;&gt;"",JL129&lt;&gt;" "),IF($JA129=$IZ129,JL129,JL129/VLOOKUP(_xlfn.CONCAT($JA129,"/",$IZ129),Currencies!$C$73:$D$955,2,FALSE))))</f>
        <v xml:space="preserve"> </v>
      </c>
      <c r="JJ129" s="238"/>
      <c r="JK129" s="238"/>
      <c r="JL129" s="8" t="s">
        <v>98</v>
      </c>
      <c r="JM129" s="25" t="str">
        <f>IFERROR(IF(OR($I129="",$N129=""),"",'Units of measurement'!$A$2),"")</f>
        <v>/container</v>
      </c>
      <c r="JN129" s="9" t="str">
        <f t="shared" si="310"/>
        <v>⚠</v>
      </c>
      <c r="JO129" s="238" t="str" cm="1">
        <f t="array" ref="JO129">IF(OR($I129="",$N129="")," ",_xlfn.IFS($JA129=""," ",$IZ129=""," ",JR129=""," ",JR129=" "," ",AND($JA129&lt;&gt;"",$JA129&lt;&gt;" ",$IZ129&lt;&gt;"",$IZ129&lt;&gt;" ",JR129&lt;&gt;"",JR129&lt;&gt;" "),IF($JA129=$IZ129,JR129,JR129/VLOOKUP(_xlfn.CONCAT($JA129,"/",$IZ129),Currencies!$C$73:$D$955,2,FALSE))))</f>
        <v xml:space="preserve"> </v>
      </c>
      <c r="JP129" s="238"/>
      <c r="JQ129" s="238"/>
      <c r="JR129" s="8" t="s">
        <v>98</v>
      </c>
      <c r="JS129" s="25" t="str">
        <f>IFERROR(IF(OR($I129="",$N129=""),"",'Units of measurement'!$A$2),"")</f>
        <v>/container</v>
      </c>
      <c r="JT129" s="9" t="str">
        <f t="shared" si="311"/>
        <v>⚠</v>
      </c>
      <c r="JU129" s="238" t="str" cm="1">
        <f t="array" ref="JU129">IF(OR($I129="",$N129="")," ",_xlfn.IFS($JA129=""," ",$IZ129=""," ",JX129=""," ",JX129=" "," ",AND($JA129&lt;&gt;"",$JA129&lt;&gt;" ",$IZ129&lt;&gt;"",$IZ129&lt;&gt;" ",JX129&lt;&gt;"",JX129&lt;&gt;" "),IF($JA129=$IZ129,JX129,JX129/VLOOKUP(_xlfn.CONCAT($JA129,"/",$IZ129),Currencies!$C$73:$D$955,2,FALSE))))</f>
        <v xml:space="preserve"> </v>
      </c>
      <c r="JV129" s="238"/>
      <c r="JW129" s="238"/>
      <c r="JX129" s="8" t="s">
        <v>98</v>
      </c>
      <c r="JY129" s="25" t="str">
        <f>IFERROR(IF(OR($I129="",$N129=""),"",'Units of measurement'!$A$2),"")</f>
        <v>/container</v>
      </c>
      <c r="JZ129" s="9" t="str">
        <f t="shared" si="312"/>
        <v>⚠</v>
      </c>
      <c r="KA129" s="238" t="str" cm="1">
        <f t="array" ref="KA129">IF(OR($I129="",$N129="")," ",_xlfn.IFS($JA129=""," ",$IZ129=""," ",KD129=""," ",KD129=" "," ",AND($JA129&lt;&gt;"",$JA129&lt;&gt;" ",$IZ129&lt;&gt;"",$IZ129&lt;&gt;" ",KD129&lt;&gt;"",KD129&lt;&gt;" "),IF($JA129=$IZ129,KD129,KD129/VLOOKUP(_xlfn.CONCAT($JA129,"/",$IZ129),Currencies!$C$73:$D$955,2,FALSE))))</f>
        <v xml:space="preserve"> </v>
      </c>
      <c r="KB129" s="238"/>
      <c r="KC129" s="238"/>
      <c r="KD129" s="8" t="s">
        <v>98</v>
      </c>
      <c r="KE129" s="25" t="str">
        <f>IFERROR(IF(OR($I129="",$N129=""),"",'Units of measurement'!$A$2),"")</f>
        <v>/container</v>
      </c>
      <c r="KF129" s="11" t="str">
        <f t="shared" si="313"/>
        <v>⚠</v>
      </c>
      <c r="KG129" s="254"/>
      <c r="KH129" s="254"/>
      <c r="KI129" s="10" t="s">
        <v>98</v>
      </c>
      <c r="KJ129" s="9" t="str">
        <f t="shared" si="307"/>
        <v/>
      </c>
      <c r="KK129" s="252"/>
      <c r="KL129" s="252"/>
      <c r="KM129" s="8" t="s">
        <v>98</v>
      </c>
      <c r="KN129" s="256"/>
      <c r="KO129" s="256"/>
      <c r="KP129" s="164"/>
      <c r="KQ129" s="257"/>
      <c r="KR129" s="257"/>
      <c r="KS129" s="17"/>
      <c r="KT129" s="9" t="str">
        <f t="shared" si="308"/>
        <v/>
      </c>
      <c r="KU129" s="252"/>
      <c r="KV129" s="252"/>
      <c r="KW129" s="8" t="s">
        <v>98</v>
      </c>
      <c r="KX129" s="256"/>
      <c r="KY129" s="256"/>
      <c r="KZ129" s="164"/>
      <c r="LA129" s="257"/>
      <c r="LB129" s="257"/>
      <c r="LC129" s="19"/>
      <c r="LD129" s="201" t="s">
        <v>99</v>
      </c>
      <c r="LE129" s="239" t="s">
        <v>99</v>
      </c>
      <c r="LF129" s="9" t="str">
        <f t="shared" si="314"/>
        <v>⚠</v>
      </c>
      <c r="LG129" s="238" t="str" cm="1">
        <f t="array" ref="LG129">IF(OR($I129="",$N129="")," ",_xlfn.IFS($AH129=""," ",$AG129=""," ",LL129=""," ",LL129=" "," ",AND($AH129&lt;&gt;"",$AH129&lt;&gt;" ",$AG129&lt;&gt;"",$AG129&lt;&gt;" ",LL129&lt;&gt;"",LL129&lt;&gt;" "),IF($AH129=$AG129,SUM(LL129,IF(OR(LK129="",LK129=" ",LJ129="Included"),0,LK129)),SUM(LL129,IF(OR(LK129="",LK129=" ",LJ129="Included"),0,LK129))/VLOOKUP(_xlfn.CONCAT($AH129,"/",$AG129),Currencies!$C$73:$D$955,2,FALSE))))</f>
        <v xml:space="preserve"> </v>
      </c>
      <c r="LH129" s="238"/>
      <c r="LI129" s="262"/>
      <c r="LJ129" s="331"/>
      <c r="LK129" s="333" t="s">
        <v>98</v>
      </c>
      <c r="LL129" s="332" t="s">
        <v>98</v>
      </c>
      <c r="LM129" s="25" t="str">
        <f>IFERROR(IF(OR($I129="",$N129=""),"",'Units of measurement'!$A$2),"")</f>
        <v>/container</v>
      </c>
      <c r="LN129" s="253"/>
      <c r="LO129" s="253"/>
      <c r="LP129" s="17"/>
      <c r="LQ129" s="170"/>
      <c r="LR129" s="170"/>
      <c r="LS129" s="170" t="s">
        <v>98</v>
      </c>
    </row>
    <row r="130" spans="1:331" ht="15" hidden="1" customHeight="1" x14ac:dyDescent="0.2">
      <c r="A130" s="46">
        <v>1282</v>
      </c>
      <c r="B130" s="250">
        <f>ROW()</f>
        <v>130</v>
      </c>
      <c r="C130" s="41" t="s">
        <v>2535</v>
      </c>
      <c r="D130" s="41" t="s">
        <v>2535</v>
      </c>
      <c r="E130" s="41" t="s">
        <v>2527</v>
      </c>
      <c r="F130" s="55" t="s">
        <v>106</v>
      </c>
      <c r="G130" s="42" t="s">
        <v>2508</v>
      </c>
      <c r="H130" s="43" t="s">
        <v>172</v>
      </c>
      <c r="I130" s="353" t="s">
        <v>1192</v>
      </c>
      <c r="J130" s="357"/>
      <c r="K130" s="47" t="s">
        <v>2314</v>
      </c>
      <c r="L130" s="48" t="s">
        <v>2337</v>
      </c>
      <c r="M130" s="49" t="s">
        <v>172</v>
      </c>
      <c r="N130" s="356" t="s">
        <v>277</v>
      </c>
      <c r="O130" s="357" t="s">
        <v>2468</v>
      </c>
      <c r="P130" s="47" t="s">
        <v>2349</v>
      </c>
      <c r="Q130" s="48" t="s">
        <v>2407</v>
      </c>
      <c r="R130" s="51" t="s">
        <v>95</v>
      </c>
      <c r="S130" s="52">
        <v>1</v>
      </c>
      <c r="T130" s="53">
        <f>IFERROR(IF(OR(R130="",S130=""),"",('FCL (No min.)'!S130*VLOOKUP('FCL (No min.)'!R130,containertype_table[#All],2,FALSE))),"")</f>
        <v>1</v>
      </c>
      <c r="U130" s="56">
        <v>10000</v>
      </c>
      <c r="V130" s="55" t="s">
        <v>2497</v>
      </c>
      <c r="W130" s="248" t="s">
        <v>104</v>
      </c>
      <c r="X130" s="337" t="s">
        <v>104</v>
      </c>
      <c r="Y130" s="248"/>
      <c r="Z130" s="248"/>
      <c r="AA130" s="248"/>
      <c r="AB130" s="248"/>
      <c r="AC130" s="248"/>
      <c r="AD130" s="248"/>
      <c r="AE130" s="248"/>
      <c r="AF130" s="248"/>
      <c r="AG130" s="201" t="s">
        <v>418</v>
      </c>
      <c r="AH130" s="239" t="s">
        <v>99</v>
      </c>
      <c r="AI130" s="9" t="str">
        <f t="shared" si="276"/>
        <v>⚠</v>
      </c>
      <c r="AJ130" s="238" t="str" cm="1">
        <f t="array" ref="AJ130">IF(OR($I130="",$N130="")," ",_xlfn.IFS($AH130=""," ",$AG130=""," ",AO130=""," ",AO130=" "," ",AND($AH130&lt;&gt;"",$AH130&lt;&gt;" ",$AG130&lt;&gt;"",$AG130&lt;&gt;" ",AO130&lt;&gt;"",AO130&lt;&gt;" "),IF($AH130=$AG130,SUM(AO130,IF(OR(AN130="",AN130=" ",AM130="Included"),0,AN130)),VLOOKUP(_xlfn.CONCAT($AG130,"/",$AH130),Currencies!$C$73:$D$955,2,FALSE)*SUM(AO130,IF(OR(AN130="",AN130=" ",AM130="Included"),0,AN130)))))</f>
        <v xml:space="preserve"> </v>
      </c>
      <c r="AK130" s="238"/>
      <c r="AL130" s="262"/>
      <c r="AM130" s="331"/>
      <c r="AN130" s="333" t="s">
        <v>98</v>
      </c>
      <c r="AO130" s="332" t="s">
        <v>98</v>
      </c>
      <c r="AP130" s="25" t="str">
        <f>IFERROR(IF(OR($I130="",$N130=""),"",'Units of measurement'!$A$2),"")</f>
        <v>/container</v>
      </c>
      <c r="AQ130" s="253"/>
      <c r="AR130" s="253"/>
      <c r="AS130" s="17"/>
      <c r="AT130" s="170"/>
      <c r="AU130" s="170"/>
      <c r="AV130" s="170" t="s">
        <v>98</v>
      </c>
      <c r="AW130" s="201" t="s">
        <v>418</v>
      </c>
      <c r="AX130" s="239" t="s">
        <v>99</v>
      </c>
      <c r="AY130" s="9" t="str">
        <f t="shared" si="277"/>
        <v>⚠</v>
      </c>
      <c r="AZ130" s="238" t="str" cm="1">
        <f t="array" ref="AZ130">IF(OR($I130="",$N130="")," ",_xlfn.IFS($AX130=""," ",$AW130=""," ",BC130=""," ",BC130=" "," ",AND($AX130&lt;&gt;"",$AX130&lt;&gt;" ",$AW130&lt;&gt;"",$AW130&lt;&gt;" ",BC130&lt;&gt;"",BC130&lt;&gt;" "),IF($AX130=$AW130,BC130,BC130/VLOOKUP(_xlfn.CONCAT($AX130,"/",$AW130),Currencies!$C$73:$D$955,2,FALSE))))</f>
        <v xml:space="preserve"> </v>
      </c>
      <c r="BA130" s="238"/>
      <c r="BB130" s="238"/>
      <c r="BC130" s="8" t="s">
        <v>98</v>
      </c>
      <c r="BD130" s="25" t="str">
        <f>IFERROR(IF(OR($I130="",$N130=""),"",'Units of measurement'!$A$2),"")</f>
        <v>/container</v>
      </c>
      <c r="BE130" s="9" t="str">
        <f t="shared" si="278"/>
        <v>⚠</v>
      </c>
      <c r="BF130" s="238" t="str" cm="1">
        <f t="array" ref="BF130">IF(OR($I130="",$N130="")," ",_xlfn.IFS($AX130=""," ",$AW130=""," ",BI130=""," ",BI130=" "," ",AND($AX130&lt;&gt;"",$AX130&lt;&gt;" ",$AW130&lt;&gt;"",$AW130&lt;&gt;" ",BI130&lt;&gt;"",BI130&lt;&gt;" "),IF($AX130=$AW130,BI130,BI130/VLOOKUP(_xlfn.CONCAT($AX130,"/",$AW130),Currencies!$C$73:$D$955,2,FALSE))))</f>
        <v xml:space="preserve"> </v>
      </c>
      <c r="BG130" s="238"/>
      <c r="BH130" s="238"/>
      <c r="BI130" s="8" t="s">
        <v>98</v>
      </c>
      <c r="BJ130" s="25" t="str">
        <f>IFERROR(IF(OR($I130="",$N130=""),"",'Units of measurement'!$A$2),"")</f>
        <v>/container</v>
      </c>
      <c r="BK130" s="9" t="str">
        <f t="shared" si="279"/>
        <v>⚠</v>
      </c>
      <c r="BL130" s="238" t="str" cm="1">
        <f t="array" ref="BL130">IF(OR($I130="",$N130="")," ",_xlfn.IFS($AX130=""," ",$AW130=""," ",BO130=""," ",BO130=" "," ",AND($AX130&lt;&gt;"",$AX130&lt;&gt;" ",$AW130&lt;&gt;"",$AW130&lt;&gt;" ",BO130&lt;&gt;"",BO130&lt;&gt;" "),IF($AX130=$AW130,BO130,BO130/VLOOKUP(_xlfn.CONCAT($AX130,"/",$AW130),Currencies!$C$73:$D$955,2,FALSE))))</f>
        <v xml:space="preserve"> </v>
      </c>
      <c r="BM130" s="238"/>
      <c r="BN130" s="238"/>
      <c r="BO130" s="8" t="s">
        <v>98</v>
      </c>
      <c r="BP130" s="25" t="str">
        <f>IFERROR(IF(OR($I130="",$N130=""),"",'Units of measurement'!$A$2),"")</f>
        <v>/container</v>
      </c>
      <c r="BQ130" s="9" t="str">
        <f t="shared" si="280"/>
        <v>⚠</v>
      </c>
      <c r="BR130" s="238" t="str" cm="1">
        <f t="array" ref="BR130">IF(OR($I130="",$N130="")," ",_xlfn.IFS($AX130=""," ",$AW130=""," ",BU130=""," ",BU130=" "," ",AND($AX130&lt;&gt;"",$AX130&lt;&gt;" ",$AW130&lt;&gt;"",$AW130&lt;&gt;" ",BU130&lt;&gt;"",BU130&lt;&gt;" "),IF($AX130=$AW130,BU130,BU130/VLOOKUP(_xlfn.CONCAT($AX130,"/",$AW130),Currencies!$C$73:$D$955,2,FALSE))))</f>
        <v xml:space="preserve"> </v>
      </c>
      <c r="BS130" s="238"/>
      <c r="BT130" s="238"/>
      <c r="BU130" s="8" t="s">
        <v>98</v>
      </c>
      <c r="BV130" s="25" t="str">
        <f>IFERROR(IF(OR($I130="",$N130=""),"",'Units of measurement'!$A$2),"")</f>
        <v>/container</v>
      </c>
      <c r="BW130" s="9" t="str">
        <f t="shared" si="281"/>
        <v>⚠</v>
      </c>
      <c r="BX130" s="238" t="str" cm="1">
        <f t="array" ref="BX130">IF(OR($I130="",$N130="")," ",_xlfn.IFS($AX130=""," ",$AW130=""," ",CA130=""," ",CA130=" "," ",AND($AX130&lt;&gt;"",$AX130&lt;&gt;" ",$AW130&lt;&gt;"",$AW130&lt;&gt;" ",CA130&lt;&gt;"",CA130&lt;&gt;" "),IF($AX130=$AW130,CA130,CA130/VLOOKUP(_xlfn.CONCAT($AX130,"/",$AW130),Currencies!$C$73:$D$955,2,FALSE))))</f>
        <v xml:space="preserve"> </v>
      </c>
      <c r="BY130" s="238"/>
      <c r="BZ130" s="238"/>
      <c r="CA130" s="8" t="s">
        <v>98</v>
      </c>
      <c r="CB130" s="25" t="str">
        <f>IFERROR(IF(OR($I130="",$N130=""),"",'Units of measurement'!$A$2),"")</f>
        <v>/container</v>
      </c>
      <c r="CC130" s="9" t="str">
        <f t="shared" si="282"/>
        <v>⚠</v>
      </c>
      <c r="CD130" s="238" t="str" cm="1">
        <f t="array" ref="CD130">IF(OR($I130="",$N130="")," ",_xlfn.IFS($AX130=""," ",$AW130=""," ",CG130=""," ",CG130=" "," ",AND($AX130&lt;&gt;"",$AX130&lt;&gt;" ",$AW130&lt;&gt;"",$AW130&lt;&gt;" ",CG130&lt;&gt;"",CG130&lt;&gt;" "),IF($AX130=$AW130,CG130,CG130/VLOOKUP(_xlfn.CONCAT($AX130,"/",$AW130),Currencies!$C$73:$D$955,2,FALSE))))</f>
        <v xml:space="preserve"> </v>
      </c>
      <c r="CE130" s="238"/>
      <c r="CF130" s="238"/>
      <c r="CG130" s="8" t="s">
        <v>98</v>
      </c>
      <c r="CH130" s="25" t="str">
        <f>IFERROR(IF(OR($I130="",$N130=""),"",'Units of measurement'!$A$2),"")</f>
        <v>/container</v>
      </c>
      <c r="CI130" s="9" t="str">
        <f t="shared" si="283"/>
        <v>⚠</v>
      </c>
      <c r="CJ130" s="238" t="str" cm="1">
        <f t="array" ref="CJ130">IF(OR($I130="",$N130="")," ",_xlfn.IFS($AX130=""," ",$AW130=""," ",CM130=""," ",CM130=" "," ",AND($AX130&lt;&gt;"",$AX130&lt;&gt;" ",$AW130&lt;&gt;"",$AW130&lt;&gt;" ",CM130&lt;&gt;"",CM130&lt;&gt;" "),IF($AX130=$AW130,CM130,CM130/VLOOKUP(_xlfn.CONCAT($AX130,"/",$AW130),Currencies!$C$73:$D$955,2,FALSE))))</f>
        <v xml:space="preserve"> </v>
      </c>
      <c r="CK130" s="238"/>
      <c r="CL130" s="238"/>
      <c r="CM130" s="8" t="s">
        <v>98</v>
      </c>
      <c r="CN130" s="25" t="str">
        <f>IFERROR(IF(OR($I130="",$N130=""),"",'Units of measurement'!$A$2),"")</f>
        <v>/container</v>
      </c>
      <c r="CO130" s="253"/>
      <c r="CP130" s="253"/>
      <c r="CQ130" s="194"/>
      <c r="CR130" s="9" t="str">
        <f t="shared" si="284"/>
        <v>⚠</v>
      </c>
      <c r="CS130" s="238" t="str" cm="1">
        <f t="array" ref="CS130">IF(OR($I130="",$N130="")," ",_xlfn.IFS($AX130=""," ",$AW130=""," ",CV130=""," ",CV130=" "," ",AND($AX130&lt;&gt;"",$AX130&lt;&gt;" ",$AW130&lt;&gt;"",$AW130&lt;&gt;" ",CV130&lt;&gt;"",CV130&lt;&gt;" "),IF($AX130=$AW130,CV130,CV130/VLOOKUP(_xlfn.CONCAT($AX130,"/",$AW130),Currencies!$C$73:$D$955,2,FALSE))))</f>
        <v xml:space="preserve"> </v>
      </c>
      <c r="CT130" s="238"/>
      <c r="CU130" s="238"/>
      <c r="CV130" s="8" t="s">
        <v>98</v>
      </c>
      <c r="CW130" s="25" t="str">
        <f>IFERROR(IF(OR($I130="",$N130=""),"",'Units of measurement'!$A$2),"")</f>
        <v>/container</v>
      </c>
      <c r="CX130" s="11" t="str">
        <f t="shared" si="285"/>
        <v>⚠</v>
      </c>
      <c r="CY130" s="254"/>
      <c r="CZ130" s="254"/>
      <c r="DA130" s="10" t="s">
        <v>98</v>
      </c>
      <c r="DB130" s="9" t="str">
        <f t="shared" si="286"/>
        <v/>
      </c>
      <c r="DC130" s="252"/>
      <c r="DD130" s="252"/>
      <c r="DE130" s="8" t="s">
        <v>98</v>
      </c>
      <c r="DF130" s="256"/>
      <c r="DG130" s="256"/>
      <c r="DH130" s="164"/>
      <c r="DI130" s="257"/>
      <c r="DJ130" s="257"/>
      <c r="DK130" s="17"/>
      <c r="DL130" s="9" t="str">
        <f t="shared" si="287"/>
        <v/>
      </c>
      <c r="DM130" s="252"/>
      <c r="DN130" s="252"/>
      <c r="DO130" s="8" t="s">
        <v>98</v>
      </c>
      <c r="DP130" s="256"/>
      <c r="DQ130" s="256"/>
      <c r="DR130" s="164"/>
      <c r="DS130" s="257"/>
      <c r="DT130" s="257"/>
      <c r="DU130" s="17"/>
      <c r="DV130" s="201" t="str">
        <f t="shared" si="288"/>
        <v>USD</v>
      </c>
      <c r="DW130" s="239" t="s">
        <v>99</v>
      </c>
      <c r="DX130" s="11" t="str">
        <f t="shared" si="289"/>
        <v>⚠</v>
      </c>
      <c r="DY130" s="254"/>
      <c r="DZ130" s="254"/>
      <c r="EA130" s="15"/>
      <c r="EB130" s="11" t="str">
        <f t="shared" si="290"/>
        <v>⚠</v>
      </c>
      <c r="EC130" s="254"/>
      <c r="ED130" s="254"/>
      <c r="EE130" s="16"/>
      <c r="EF130" s="9" t="str">
        <f t="shared" si="291"/>
        <v>⚠</v>
      </c>
      <c r="EG130" s="252"/>
      <c r="EH130" s="252"/>
      <c r="EI130" s="33"/>
      <c r="EJ130" s="33"/>
      <c r="EK130" s="33"/>
      <c r="EL130" s="33"/>
      <c r="EM130" s="14"/>
      <c r="EN130" s="14"/>
      <c r="EO130" s="35"/>
      <c r="EP130" s="11" t="str">
        <f t="shared" si="292"/>
        <v>⚠</v>
      </c>
      <c r="EQ130" s="254"/>
      <c r="ER130" s="254"/>
      <c r="ES130" s="12" t="s">
        <v>98</v>
      </c>
      <c r="ET130" s="199">
        <v>34</v>
      </c>
      <c r="EU130" s="9" t="str">
        <f t="shared" si="293"/>
        <v>⚠</v>
      </c>
      <c r="EV130" s="259"/>
      <c r="EW130" s="259"/>
      <c r="EX130" s="166" t="s">
        <v>98</v>
      </c>
      <c r="EY130" s="9" t="str">
        <f t="shared" si="294"/>
        <v>⚠</v>
      </c>
      <c r="EZ130" s="254"/>
      <c r="FA130" s="254"/>
      <c r="FB130" s="23"/>
      <c r="FC130" s="260"/>
      <c r="FD130" s="260"/>
      <c r="FE130" s="29"/>
      <c r="FF130" s="29"/>
      <c r="FG130" s="29"/>
      <c r="FH130" s="29"/>
      <c r="FI130" s="200" t="s">
        <v>100</v>
      </c>
      <c r="FJ130" s="9" t="str">
        <f t="shared" si="295"/>
        <v>⚠</v>
      </c>
      <c r="FK130" s="259"/>
      <c r="FL130" s="259"/>
      <c r="FM130" s="12" t="s">
        <v>98</v>
      </c>
      <c r="FN130" s="26" t="s">
        <v>98</v>
      </c>
      <c r="FO130" s="28" t="s">
        <v>98</v>
      </c>
      <c r="FP130" s="339">
        <v>10</v>
      </c>
      <c r="FQ130" s="339">
        <v>7</v>
      </c>
      <c r="FR130" s="9" t="str">
        <f t="shared" si="254"/>
        <v>⚠</v>
      </c>
      <c r="FS130" s="238" t="str" cm="1">
        <f t="array" ref="FS130">IF(OR($I130="",$N130="")," ",_xlfn.IFS($DW130=""," ",$DV130=""," ",FV130=""," ",FV130=" "," ",AND($DW130&lt;&gt;"",$DW130&lt;&gt;" ",$DV130&lt;&gt;"",$DV130&lt;&gt;" ",FV130&lt;&gt;"",FV130&lt;&gt;" "),IF($DW130=$DV130,FV130,FV130/VLOOKUP(_xlfn.CONCAT($DW130,"/",$DV130),Currencies!$C$73:$D$955,2,FALSE))))</f>
        <v xml:space="preserve"> </v>
      </c>
      <c r="FT130" s="238"/>
      <c r="FU130" s="238"/>
      <c r="FV130" s="8" t="s">
        <v>98</v>
      </c>
      <c r="FW130" s="25" t="s">
        <v>2549</v>
      </c>
      <c r="FX130" s="9" t="str">
        <f t="shared" si="296"/>
        <v>⚠</v>
      </c>
      <c r="FY130" s="259"/>
      <c r="FZ130" s="259"/>
      <c r="GA130" s="12" t="s">
        <v>98</v>
      </c>
      <c r="GB130" s="26" t="s">
        <v>98</v>
      </c>
      <c r="GC130" s="28" t="s">
        <v>98</v>
      </c>
      <c r="GD130" s="339">
        <v>10</v>
      </c>
      <c r="GE130" s="339">
        <v>7</v>
      </c>
      <c r="GF130" s="9" t="str">
        <f t="shared" si="256"/>
        <v>⚠</v>
      </c>
      <c r="GG130" s="238" t="str" cm="1">
        <f t="array" ref="GG130">IF(OR($I130="",$N130="")," ",_xlfn.IFS($DW130=""," ",$DV130=""," ",GJ130=""," ",GJ130=" "," ",AND($DW130&lt;&gt;"",$DW130&lt;&gt;" ",$DV130&lt;&gt;"",$DV130&lt;&gt;" ",GJ130&lt;&gt;"",GJ130&lt;&gt;" "),IF($DW130=$DV130,GJ130,GJ130/VLOOKUP(_xlfn.CONCAT($DW130,"/",$DV130),Currencies!$C$73:$D$955,2,FALSE))))</f>
        <v xml:space="preserve"> </v>
      </c>
      <c r="GH130" s="238"/>
      <c r="GI130" s="238"/>
      <c r="GJ130" s="8" t="s">
        <v>98</v>
      </c>
      <c r="GK130" s="25" t="s">
        <v>2549</v>
      </c>
      <c r="GL130" s="11" t="str">
        <f t="shared" si="297"/>
        <v>⚠</v>
      </c>
      <c r="GM130" s="238" t="str" cm="1">
        <f t="array" ref="GM130">IF(OR($I130="",$N130="")," ",_xlfn.IFS($DW130=""," ",$DV130=""," ",GP130=""," ",GP130=" "," ",AND($DW130&lt;&gt;"",$DW130&lt;&gt;" ",$DV130&lt;&gt;"",$DV130&lt;&gt;" ",GP130&lt;&gt;"",GP130&lt;&gt;" "),IF($DW130=$DV130,GP130,GP130/VLOOKUP(_xlfn.CONCAT($DW130,"/",$DV130),Currencies!$C$73:$D$955,2,FALSE))))</f>
        <v xml:space="preserve"> </v>
      </c>
      <c r="GN130" s="238"/>
      <c r="GO130" s="238"/>
      <c r="GP130" s="8" t="s">
        <v>98</v>
      </c>
      <c r="GQ130" s="25" t="str">
        <f>IFERROR(IF(OR($I130="",$N130=""),"",'Units of measurement'!$A$2),"")</f>
        <v>/container</v>
      </c>
      <c r="GR130" s="253"/>
      <c r="GS130" s="253"/>
      <c r="GT130" s="31" t="s">
        <v>98</v>
      </c>
      <c r="GU130" s="261"/>
      <c r="GV130" s="261"/>
      <c r="GW130" s="32" t="s">
        <v>98</v>
      </c>
      <c r="GX130" s="11" t="str">
        <f t="shared" si="298"/>
        <v>⚠</v>
      </c>
      <c r="GY130" s="238" t="str" cm="1">
        <f t="array" ref="GY130">IF(OR($I130="",$N130="")," ",_xlfn.IFS($DW130=""," ",$DV130=""," ",HE130=""," ",HE130=" "," ",AND($DW130&lt;&gt;"",$DW130&lt;&gt;" ",$DV130&lt;&gt;"",$DV130&lt;&gt;" ",HE130&lt;&gt;"",HE130&lt;&gt;" "),IF($DW130=$DV130,HE130,HE130/VLOOKUP(_xlfn.CONCAT($DW130,"/",$DV130),Currencies!$C$73:$D$955,2,FALSE))))</f>
        <v xml:space="preserve"> </v>
      </c>
      <c r="GZ130" s="262"/>
      <c r="HA130" s="262"/>
      <c r="HB130" s="15"/>
      <c r="HC130" s="15"/>
      <c r="HD130" s="15"/>
      <c r="HE130" s="8" t="s">
        <v>98</v>
      </c>
      <c r="HF130" s="255"/>
      <c r="HG130" s="255"/>
      <c r="HH130" s="25" t="str">
        <f>IFERROR(IF(OR($I130="",$N130=""),"",'Units of measurement'!$A$2),"")</f>
        <v>/container</v>
      </c>
      <c r="HI130" s="253"/>
      <c r="HJ130" s="253"/>
      <c r="HK130" s="31" t="str">
        <f t="shared" si="299"/>
        <v xml:space="preserve"> </v>
      </c>
      <c r="HL130" s="261"/>
      <c r="HM130" s="261"/>
      <c r="HN130" s="32" t="str">
        <f t="shared" si="300"/>
        <v xml:space="preserve"> </v>
      </c>
      <c r="HO130" s="11" t="str">
        <f t="shared" si="301"/>
        <v>⚠</v>
      </c>
      <c r="HP130" s="238" t="str" cm="1">
        <f t="array" ref="HP130">IF(OR($I130="",$N130="")," ",_xlfn.IFS($DW130=""," ",$DV130=""," ",HV130=""," ",HV130=" "," ",AND($DW130&lt;&gt;"",$DW130&lt;&gt;" ",$DV130&lt;&gt;"",$DV130&lt;&gt;" ",HV130&lt;&gt;"",HV130&lt;&gt;" "),IF($DW130=$DV130,HV130,HV130/VLOOKUP(_xlfn.CONCAT($DW130,"/",$DV130),Currencies!$C$73:$D$955,2,FALSE))))</f>
        <v xml:space="preserve"> </v>
      </c>
      <c r="HQ130" s="262"/>
      <c r="HR130" s="262"/>
      <c r="HS130" s="15"/>
      <c r="HT130" s="15"/>
      <c r="HU130" s="15"/>
      <c r="HV130" s="8" t="s">
        <v>98</v>
      </c>
      <c r="HW130" s="255"/>
      <c r="HX130" s="255"/>
      <c r="HY130" s="25" t="str">
        <f>IFERROR(IF(OR($I130="",$N130=""),"",'Units of measurement'!$A$2),"")</f>
        <v>/container</v>
      </c>
      <c r="HZ130" s="253"/>
      <c r="IA130" s="253"/>
      <c r="IB130" s="31" t="str">
        <f t="shared" si="302"/>
        <v xml:space="preserve"> </v>
      </c>
      <c r="IC130" s="261"/>
      <c r="ID130" s="261"/>
      <c r="IE130" s="32" t="str">
        <f t="shared" si="303"/>
        <v xml:space="preserve"> </v>
      </c>
      <c r="IF130" s="9" t="str">
        <f t="shared" si="304"/>
        <v/>
      </c>
      <c r="IG130" s="252"/>
      <c r="IH130" s="252"/>
      <c r="II130" s="8" t="s">
        <v>98</v>
      </c>
      <c r="IJ130" s="256"/>
      <c r="IK130" s="256"/>
      <c r="IL130" s="164"/>
      <c r="IM130" s="257"/>
      <c r="IN130" s="257"/>
      <c r="IO130" s="17"/>
      <c r="IP130" s="9" t="str">
        <f t="shared" si="305"/>
        <v/>
      </c>
      <c r="IQ130" s="252"/>
      <c r="IR130" s="252"/>
      <c r="IS130" s="8" t="s">
        <v>98</v>
      </c>
      <c r="IT130" s="256"/>
      <c r="IU130" s="256"/>
      <c r="IV130" s="164"/>
      <c r="IW130" s="257"/>
      <c r="IX130" s="257"/>
      <c r="IY130" s="19"/>
      <c r="IZ130" s="201" t="s">
        <v>279</v>
      </c>
      <c r="JA130" s="239" t="s">
        <v>99</v>
      </c>
      <c r="JB130" s="9" t="str">
        <f t="shared" si="306"/>
        <v>⚠</v>
      </c>
      <c r="JC130" s="238" t="str" cm="1">
        <f t="array" ref="JC130">IF(OR($I130="",$N130="")," ",_xlfn.IFS($JA130=""," ",$IZ130=""," ",JF130=""," ",JF130=" "," ",AND($JA130&lt;&gt;"",$JA130&lt;&gt;" ",$IZ130&lt;&gt;"",$IZ130&lt;&gt;" ",JF130&lt;&gt;"",JF130&lt;&gt;" "),IF($JA130=$IZ130,JF130,JF130/VLOOKUP(_xlfn.CONCAT($JA130,"/",$IZ130),Currencies!$C$73:$D$955,2,FALSE))))</f>
        <v xml:space="preserve"> </v>
      </c>
      <c r="JD130" s="238"/>
      <c r="JE130" s="238"/>
      <c r="JF130" s="8" t="s">
        <v>98</v>
      </c>
      <c r="JG130" s="25" t="str">
        <f>IFERROR(IF(OR($I130="",$N130=""),"",'Units of measurement'!$A$2),"")</f>
        <v>/container</v>
      </c>
      <c r="JH130" s="9" t="str">
        <f t="shared" si="309"/>
        <v>⚠</v>
      </c>
      <c r="JI130" s="238" t="str" cm="1">
        <f t="array" ref="JI130">IF(OR($I130="",$N130="")," ",_xlfn.IFS($JA130=""," ",$IZ130=""," ",JL130=""," ",JL130=" "," ",AND($JA130&lt;&gt;"",$JA130&lt;&gt;" ",$IZ130&lt;&gt;"",$IZ130&lt;&gt;" ",JL130&lt;&gt;"",JL130&lt;&gt;" "),IF($JA130=$IZ130,JL130,JL130/VLOOKUP(_xlfn.CONCAT($JA130,"/",$IZ130),Currencies!$C$73:$D$955,2,FALSE))))</f>
        <v xml:space="preserve"> </v>
      </c>
      <c r="JJ130" s="238"/>
      <c r="JK130" s="238"/>
      <c r="JL130" s="8" t="s">
        <v>98</v>
      </c>
      <c r="JM130" s="25" t="str">
        <f>IFERROR(IF(OR($I130="",$N130=""),"",'Units of measurement'!$A$2),"")</f>
        <v>/container</v>
      </c>
      <c r="JN130" s="9" t="str">
        <f t="shared" si="310"/>
        <v>⚠</v>
      </c>
      <c r="JO130" s="238" t="str" cm="1">
        <f t="array" ref="JO130">IF(OR($I130="",$N130="")," ",_xlfn.IFS($JA130=""," ",$IZ130=""," ",JR130=""," ",JR130=" "," ",AND($JA130&lt;&gt;"",$JA130&lt;&gt;" ",$IZ130&lt;&gt;"",$IZ130&lt;&gt;" ",JR130&lt;&gt;"",JR130&lt;&gt;" "),IF($JA130=$IZ130,JR130,JR130/VLOOKUP(_xlfn.CONCAT($JA130,"/",$IZ130),Currencies!$C$73:$D$955,2,FALSE))))</f>
        <v xml:space="preserve"> </v>
      </c>
      <c r="JP130" s="238"/>
      <c r="JQ130" s="238"/>
      <c r="JR130" s="8" t="s">
        <v>98</v>
      </c>
      <c r="JS130" s="25" t="str">
        <f>IFERROR(IF(OR($I130="",$N130=""),"",'Units of measurement'!$A$2),"")</f>
        <v>/container</v>
      </c>
      <c r="JT130" s="9" t="str">
        <f t="shared" si="311"/>
        <v>⚠</v>
      </c>
      <c r="JU130" s="238" t="str" cm="1">
        <f t="array" ref="JU130">IF(OR($I130="",$N130="")," ",_xlfn.IFS($JA130=""," ",$IZ130=""," ",JX130=""," ",JX130=" "," ",AND($JA130&lt;&gt;"",$JA130&lt;&gt;" ",$IZ130&lt;&gt;"",$IZ130&lt;&gt;" ",JX130&lt;&gt;"",JX130&lt;&gt;" "),IF($JA130=$IZ130,JX130,JX130/VLOOKUP(_xlfn.CONCAT($JA130,"/",$IZ130),Currencies!$C$73:$D$955,2,FALSE))))</f>
        <v xml:space="preserve"> </v>
      </c>
      <c r="JV130" s="238"/>
      <c r="JW130" s="238"/>
      <c r="JX130" s="8" t="s">
        <v>98</v>
      </c>
      <c r="JY130" s="25" t="str">
        <f>IFERROR(IF(OR($I130="",$N130=""),"",'Units of measurement'!$A$2),"")</f>
        <v>/container</v>
      </c>
      <c r="JZ130" s="9" t="str">
        <f t="shared" si="312"/>
        <v>⚠</v>
      </c>
      <c r="KA130" s="238" t="str" cm="1">
        <f t="array" ref="KA130">IF(OR($I130="",$N130="")," ",_xlfn.IFS($JA130=""," ",$IZ130=""," ",KD130=""," ",KD130=" "," ",AND($JA130&lt;&gt;"",$JA130&lt;&gt;" ",$IZ130&lt;&gt;"",$IZ130&lt;&gt;" ",KD130&lt;&gt;"",KD130&lt;&gt;" "),IF($JA130=$IZ130,KD130,KD130/VLOOKUP(_xlfn.CONCAT($JA130,"/",$IZ130),Currencies!$C$73:$D$955,2,FALSE))))</f>
        <v xml:space="preserve"> </v>
      </c>
      <c r="KB130" s="238"/>
      <c r="KC130" s="238"/>
      <c r="KD130" s="8" t="s">
        <v>98</v>
      </c>
      <c r="KE130" s="25" t="str">
        <f>IFERROR(IF(OR($I130="",$N130=""),"",'Units of measurement'!$A$2),"")</f>
        <v>/container</v>
      </c>
      <c r="KF130" s="11" t="str">
        <f t="shared" si="313"/>
        <v>⚠</v>
      </c>
      <c r="KG130" s="254"/>
      <c r="KH130" s="254"/>
      <c r="KI130" s="10" t="s">
        <v>98</v>
      </c>
      <c r="KJ130" s="9" t="str">
        <f t="shared" si="307"/>
        <v/>
      </c>
      <c r="KK130" s="252"/>
      <c r="KL130" s="252"/>
      <c r="KM130" s="8" t="s">
        <v>98</v>
      </c>
      <c r="KN130" s="256"/>
      <c r="KO130" s="256"/>
      <c r="KP130" s="164"/>
      <c r="KQ130" s="257"/>
      <c r="KR130" s="257"/>
      <c r="KS130" s="17"/>
      <c r="KT130" s="9" t="str">
        <f t="shared" si="308"/>
        <v/>
      </c>
      <c r="KU130" s="252"/>
      <c r="KV130" s="252"/>
      <c r="KW130" s="8" t="s">
        <v>98</v>
      </c>
      <c r="KX130" s="256"/>
      <c r="KY130" s="256"/>
      <c r="KZ130" s="164"/>
      <c r="LA130" s="257"/>
      <c r="LB130" s="257"/>
      <c r="LC130" s="19"/>
      <c r="LD130" s="201" t="s">
        <v>279</v>
      </c>
      <c r="LE130" s="239" t="s">
        <v>99</v>
      </c>
      <c r="LF130" s="9" t="str">
        <f t="shared" si="314"/>
        <v>⚠</v>
      </c>
      <c r="LG130" s="238" t="str" cm="1">
        <f t="array" ref="LG130">IF(OR($I130="",$N130="")," ",_xlfn.IFS($AH130=""," ",$AG130=""," ",LL130=""," ",LL130=" "," ",AND($AH130&lt;&gt;"",$AH130&lt;&gt;" ",$AG130&lt;&gt;"",$AG130&lt;&gt;" ",LL130&lt;&gt;"",LL130&lt;&gt;" "),IF($AH130=$AG130,SUM(LL130,IF(OR(LK130="",LK130=" ",LJ130="Included"),0,LK130)),SUM(LL130,IF(OR(LK130="",LK130=" ",LJ130="Included"),0,LK130))/VLOOKUP(_xlfn.CONCAT($AH130,"/",$AG130),Currencies!$C$73:$D$955,2,FALSE))))</f>
        <v xml:space="preserve"> </v>
      </c>
      <c r="LH130" s="238"/>
      <c r="LI130" s="262"/>
      <c r="LJ130" s="331"/>
      <c r="LK130" s="333" t="s">
        <v>98</v>
      </c>
      <c r="LL130" s="332" t="s">
        <v>98</v>
      </c>
      <c r="LM130" s="25" t="str">
        <f>IFERROR(IF(OR($I130="",$N130=""),"",'Units of measurement'!$A$2),"")</f>
        <v>/container</v>
      </c>
      <c r="LN130" s="253"/>
      <c r="LO130" s="253"/>
      <c r="LP130" s="17"/>
      <c r="LQ130" s="170"/>
      <c r="LR130" s="170"/>
      <c r="LS130" s="170" t="s">
        <v>98</v>
      </c>
    </row>
    <row r="131" spans="1:331" ht="15" hidden="1" customHeight="1" x14ac:dyDescent="0.2">
      <c r="A131" s="46">
        <v>1285</v>
      </c>
      <c r="B131" s="250">
        <f>ROW()</f>
        <v>131</v>
      </c>
      <c r="C131" s="41" t="s">
        <v>2535</v>
      </c>
      <c r="D131" s="41" t="s">
        <v>2535</v>
      </c>
      <c r="E131" s="41" t="s">
        <v>2527</v>
      </c>
      <c r="F131" s="55" t="s">
        <v>2290</v>
      </c>
      <c r="G131" s="42" t="s">
        <v>2510</v>
      </c>
      <c r="H131" s="43" t="s">
        <v>172</v>
      </c>
      <c r="I131" s="353" t="s">
        <v>1192</v>
      </c>
      <c r="J131" s="357"/>
      <c r="K131" s="47" t="s">
        <v>2315</v>
      </c>
      <c r="L131" s="48" t="s">
        <v>2342</v>
      </c>
      <c r="M131" s="49" t="s">
        <v>172</v>
      </c>
      <c r="N131" s="356" t="s">
        <v>277</v>
      </c>
      <c r="O131" s="50" t="s">
        <v>2468</v>
      </c>
      <c r="P131" s="47" t="s">
        <v>2404</v>
      </c>
      <c r="Q131" s="48" t="s">
        <v>2451</v>
      </c>
      <c r="R131" s="51" t="s">
        <v>2283</v>
      </c>
      <c r="S131" s="52">
        <v>26</v>
      </c>
      <c r="T131" s="53">
        <f>IFERROR(IF(OR(R131="",S131=""),"",('FCL (No min.)'!S131*VLOOKUP('FCL (No min.)'!R131,containertype_table[#All],2,FALSE))),"")</f>
        <v>52</v>
      </c>
      <c r="U131" s="56">
        <v>22000</v>
      </c>
      <c r="V131" s="55" t="s">
        <v>2497</v>
      </c>
      <c r="W131" s="248" t="s">
        <v>2503</v>
      </c>
      <c r="X131" s="337" t="s">
        <v>104</v>
      </c>
      <c r="Y131" s="248"/>
      <c r="Z131" s="248"/>
      <c r="AA131" s="248"/>
      <c r="AB131" s="248"/>
      <c r="AC131" s="248"/>
      <c r="AD131" s="248"/>
      <c r="AE131" s="248"/>
      <c r="AF131" s="248"/>
      <c r="AG131" s="201" t="s">
        <v>418</v>
      </c>
      <c r="AH131" s="239" t="s">
        <v>99</v>
      </c>
      <c r="AI131" s="9" t="str">
        <f t="shared" si="276"/>
        <v>⚠</v>
      </c>
      <c r="AJ131" s="238" t="str" cm="1">
        <f t="array" ref="AJ131">IF(OR($I131="",$N131="")," ",_xlfn.IFS($AH131=""," ",$AG131=""," ",AO131=""," ",AO131=" "," ",AND($AH131&lt;&gt;"",$AH131&lt;&gt;" ",$AG131&lt;&gt;"",$AG131&lt;&gt;" ",AO131&lt;&gt;"",AO131&lt;&gt;" "),IF($AH131=$AG131,SUM(AO131,IF(OR(AN131="",AN131=" ",AM131="Included"),0,AN131)),VLOOKUP(_xlfn.CONCAT($AG131,"/",$AH131),Currencies!$C$73:$D$955,2,FALSE)*SUM(AO131,IF(OR(AN131="",AN131=" ",AM131="Included"),0,AN131)))))</f>
        <v xml:space="preserve"> </v>
      </c>
      <c r="AK131" s="238"/>
      <c r="AL131" s="262"/>
      <c r="AM131" s="331"/>
      <c r="AN131" s="333" t="s">
        <v>98</v>
      </c>
      <c r="AO131" s="332" t="s">
        <v>98</v>
      </c>
      <c r="AP131" s="25" t="str">
        <f>IFERROR(IF(OR($I131="",$N131=""),"",'Units of measurement'!$A$2),"")</f>
        <v>/container</v>
      </c>
      <c r="AQ131" s="253"/>
      <c r="AR131" s="253"/>
      <c r="AS131" s="17"/>
      <c r="AT131" s="170"/>
      <c r="AU131" s="170"/>
      <c r="AV131" s="170" t="s">
        <v>98</v>
      </c>
      <c r="AW131" s="201" t="s">
        <v>418</v>
      </c>
      <c r="AX131" s="239" t="s">
        <v>99</v>
      </c>
      <c r="AY131" s="9" t="str">
        <f t="shared" si="277"/>
        <v>⚠</v>
      </c>
      <c r="AZ131" s="238" t="str" cm="1">
        <f t="array" ref="AZ131">IF(OR($I131="",$N131="")," ",_xlfn.IFS($AX131=""," ",$AW131=""," ",BC131=""," ",BC131=" "," ",AND($AX131&lt;&gt;"",$AX131&lt;&gt;" ",$AW131&lt;&gt;"",$AW131&lt;&gt;" ",BC131&lt;&gt;"",BC131&lt;&gt;" "),IF($AX131=$AW131,BC131,BC131/VLOOKUP(_xlfn.CONCAT($AX131,"/",$AW131),Currencies!$C$73:$D$955,2,FALSE))))</f>
        <v xml:space="preserve"> </v>
      </c>
      <c r="BA131" s="238"/>
      <c r="BB131" s="238"/>
      <c r="BC131" s="8" t="s">
        <v>98</v>
      </c>
      <c r="BD131" s="25" t="str">
        <f>IFERROR(IF(OR($I131="",$N131=""),"",'Units of measurement'!$A$2),"")</f>
        <v>/container</v>
      </c>
      <c r="BE131" s="9" t="str">
        <f t="shared" si="278"/>
        <v>⚠</v>
      </c>
      <c r="BF131" s="238" t="str" cm="1">
        <f t="array" ref="BF131">IF(OR($I131="",$N131="")," ",_xlfn.IFS($AX131=""," ",$AW131=""," ",BI131=""," ",BI131=" "," ",AND($AX131&lt;&gt;"",$AX131&lt;&gt;" ",$AW131&lt;&gt;"",$AW131&lt;&gt;" ",BI131&lt;&gt;"",BI131&lt;&gt;" "),IF($AX131=$AW131,BI131,BI131/VLOOKUP(_xlfn.CONCAT($AX131,"/",$AW131),Currencies!$C$73:$D$955,2,FALSE))))</f>
        <v xml:space="preserve"> </v>
      </c>
      <c r="BG131" s="238"/>
      <c r="BH131" s="238"/>
      <c r="BI131" s="8" t="s">
        <v>98</v>
      </c>
      <c r="BJ131" s="25" t="str">
        <f>IFERROR(IF(OR($I131="",$N131=""),"",'Units of measurement'!$A$2),"")</f>
        <v>/container</v>
      </c>
      <c r="BK131" s="9" t="str">
        <f t="shared" si="279"/>
        <v>⚠</v>
      </c>
      <c r="BL131" s="238" t="str" cm="1">
        <f t="array" ref="BL131">IF(OR($I131="",$N131="")," ",_xlfn.IFS($AX131=""," ",$AW131=""," ",BO131=""," ",BO131=" "," ",AND($AX131&lt;&gt;"",$AX131&lt;&gt;" ",$AW131&lt;&gt;"",$AW131&lt;&gt;" ",BO131&lt;&gt;"",BO131&lt;&gt;" "),IF($AX131=$AW131,BO131,BO131/VLOOKUP(_xlfn.CONCAT($AX131,"/",$AW131),Currencies!$C$73:$D$955,2,FALSE))))</f>
        <v xml:space="preserve"> </v>
      </c>
      <c r="BM131" s="238"/>
      <c r="BN131" s="238"/>
      <c r="BO131" s="8" t="s">
        <v>98</v>
      </c>
      <c r="BP131" s="25" t="str">
        <f>IFERROR(IF(OR($I131="",$N131=""),"",'Units of measurement'!$A$2),"")</f>
        <v>/container</v>
      </c>
      <c r="BQ131" s="9" t="str">
        <f t="shared" si="280"/>
        <v>⚠</v>
      </c>
      <c r="BR131" s="238" t="str" cm="1">
        <f t="array" ref="BR131">IF(OR($I131="",$N131="")," ",_xlfn.IFS($AX131=""," ",$AW131=""," ",BU131=""," ",BU131=" "," ",AND($AX131&lt;&gt;"",$AX131&lt;&gt;" ",$AW131&lt;&gt;"",$AW131&lt;&gt;" ",BU131&lt;&gt;"",BU131&lt;&gt;" "),IF($AX131=$AW131,BU131,BU131/VLOOKUP(_xlfn.CONCAT($AX131,"/",$AW131),Currencies!$C$73:$D$955,2,FALSE))))</f>
        <v xml:space="preserve"> </v>
      </c>
      <c r="BS131" s="238"/>
      <c r="BT131" s="238"/>
      <c r="BU131" s="8" t="s">
        <v>98</v>
      </c>
      <c r="BV131" s="25" t="str">
        <f>IFERROR(IF(OR($I131="",$N131=""),"",'Units of measurement'!$A$2),"")</f>
        <v>/container</v>
      </c>
      <c r="BW131" s="9" t="str">
        <f t="shared" si="281"/>
        <v>⚠</v>
      </c>
      <c r="BX131" s="238" t="str" cm="1">
        <f t="array" ref="BX131">IF(OR($I131="",$N131="")," ",_xlfn.IFS($AX131=""," ",$AW131=""," ",CA131=""," ",CA131=" "," ",AND($AX131&lt;&gt;"",$AX131&lt;&gt;" ",$AW131&lt;&gt;"",$AW131&lt;&gt;" ",CA131&lt;&gt;"",CA131&lt;&gt;" "),IF($AX131=$AW131,CA131,CA131/VLOOKUP(_xlfn.CONCAT($AX131,"/",$AW131),Currencies!$C$73:$D$955,2,FALSE))))</f>
        <v xml:space="preserve"> </v>
      </c>
      <c r="BY131" s="238"/>
      <c r="BZ131" s="238"/>
      <c r="CA131" s="8" t="s">
        <v>98</v>
      </c>
      <c r="CB131" s="25" t="str">
        <f>IFERROR(IF(OR($I131="",$N131=""),"",'Units of measurement'!$A$2),"")</f>
        <v>/container</v>
      </c>
      <c r="CC131" s="9" t="str">
        <f t="shared" si="282"/>
        <v>⚠</v>
      </c>
      <c r="CD131" s="238" t="str" cm="1">
        <f t="array" ref="CD131">IF(OR($I131="",$N131="")," ",_xlfn.IFS($AX131=""," ",$AW131=""," ",CG131=""," ",CG131=" "," ",AND($AX131&lt;&gt;"",$AX131&lt;&gt;" ",$AW131&lt;&gt;"",$AW131&lt;&gt;" ",CG131&lt;&gt;"",CG131&lt;&gt;" "),IF($AX131=$AW131,CG131,CG131/VLOOKUP(_xlfn.CONCAT($AX131,"/",$AW131),Currencies!$C$73:$D$955,2,FALSE))))</f>
        <v xml:space="preserve"> </v>
      </c>
      <c r="CE131" s="238"/>
      <c r="CF131" s="238"/>
      <c r="CG131" s="8" t="s">
        <v>98</v>
      </c>
      <c r="CH131" s="25" t="str">
        <f>IFERROR(IF(OR($I131="",$N131=""),"",'Units of measurement'!$A$2),"")</f>
        <v>/container</v>
      </c>
      <c r="CI131" s="9" t="str">
        <f t="shared" si="283"/>
        <v>⚠</v>
      </c>
      <c r="CJ131" s="238" t="str" cm="1">
        <f t="array" ref="CJ131">IF(OR($I131="",$N131="")," ",_xlfn.IFS($AX131=""," ",$AW131=""," ",CM131=""," ",CM131=" "," ",AND($AX131&lt;&gt;"",$AX131&lt;&gt;" ",$AW131&lt;&gt;"",$AW131&lt;&gt;" ",CM131&lt;&gt;"",CM131&lt;&gt;" "),IF($AX131=$AW131,CM131,CM131/VLOOKUP(_xlfn.CONCAT($AX131,"/",$AW131),Currencies!$C$73:$D$955,2,FALSE))))</f>
        <v xml:space="preserve"> </v>
      </c>
      <c r="CK131" s="238"/>
      <c r="CL131" s="238"/>
      <c r="CM131" s="8" t="s">
        <v>98</v>
      </c>
      <c r="CN131" s="25" t="str">
        <f>IFERROR(IF(OR($I131="",$N131=""),"",'Units of measurement'!$A$2),"")</f>
        <v>/container</v>
      </c>
      <c r="CO131" s="253"/>
      <c r="CP131" s="253"/>
      <c r="CQ131" s="194"/>
      <c r="CR131" s="9" t="str">
        <f t="shared" si="284"/>
        <v>⚠</v>
      </c>
      <c r="CS131" s="238" t="str" cm="1">
        <f t="array" ref="CS131">IF(OR($I131="",$N131="")," ",_xlfn.IFS($AX131=""," ",$AW131=""," ",CV131=""," ",CV131=" "," ",AND($AX131&lt;&gt;"",$AX131&lt;&gt;" ",$AW131&lt;&gt;"",$AW131&lt;&gt;" ",CV131&lt;&gt;"",CV131&lt;&gt;" "),IF($AX131=$AW131,CV131,CV131/VLOOKUP(_xlfn.CONCAT($AX131,"/",$AW131),Currencies!$C$73:$D$955,2,FALSE))))</f>
        <v xml:space="preserve"> </v>
      </c>
      <c r="CT131" s="238"/>
      <c r="CU131" s="238"/>
      <c r="CV131" s="8" t="s">
        <v>98</v>
      </c>
      <c r="CW131" s="25" t="str">
        <f>IFERROR(IF(OR($I131="",$N131=""),"",'Units of measurement'!$A$2),"")</f>
        <v>/container</v>
      </c>
      <c r="CX131" s="11" t="str">
        <f t="shared" si="285"/>
        <v>⚠</v>
      </c>
      <c r="CY131" s="254"/>
      <c r="CZ131" s="254"/>
      <c r="DA131" s="10" t="s">
        <v>98</v>
      </c>
      <c r="DB131" s="9" t="str">
        <f t="shared" si="286"/>
        <v/>
      </c>
      <c r="DC131" s="252"/>
      <c r="DD131" s="252"/>
      <c r="DE131" s="8" t="s">
        <v>98</v>
      </c>
      <c r="DF131" s="256"/>
      <c r="DG131" s="256"/>
      <c r="DH131" s="164"/>
      <c r="DI131" s="257"/>
      <c r="DJ131" s="257"/>
      <c r="DK131" s="17"/>
      <c r="DL131" s="9" t="str">
        <f t="shared" si="287"/>
        <v/>
      </c>
      <c r="DM131" s="252"/>
      <c r="DN131" s="252"/>
      <c r="DO131" s="8" t="s">
        <v>98</v>
      </c>
      <c r="DP131" s="256"/>
      <c r="DQ131" s="256"/>
      <c r="DR131" s="164"/>
      <c r="DS131" s="257"/>
      <c r="DT131" s="257"/>
      <c r="DU131" s="17"/>
      <c r="DV131" s="201" t="str">
        <f t="shared" si="288"/>
        <v>USD</v>
      </c>
      <c r="DW131" s="239" t="s">
        <v>99</v>
      </c>
      <c r="DX131" s="11" t="str">
        <f t="shared" si="289"/>
        <v>⚠</v>
      </c>
      <c r="DY131" s="254"/>
      <c r="DZ131" s="254"/>
      <c r="EA131" s="15"/>
      <c r="EB131" s="11" t="str">
        <f t="shared" si="290"/>
        <v>⚠</v>
      </c>
      <c r="EC131" s="254"/>
      <c r="ED131" s="254"/>
      <c r="EE131" s="16"/>
      <c r="EF131" s="9" t="str">
        <f t="shared" si="291"/>
        <v>⚠</v>
      </c>
      <c r="EG131" s="252"/>
      <c r="EH131" s="252"/>
      <c r="EI131" s="33"/>
      <c r="EJ131" s="33"/>
      <c r="EK131" s="33"/>
      <c r="EL131" s="33"/>
      <c r="EM131" s="14"/>
      <c r="EN131" s="14"/>
      <c r="EO131" s="35"/>
      <c r="EP131" s="11" t="str">
        <f t="shared" si="292"/>
        <v>⚠</v>
      </c>
      <c r="EQ131" s="254"/>
      <c r="ER131" s="254"/>
      <c r="ES131" s="12" t="s">
        <v>98</v>
      </c>
      <c r="ET131" s="199">
        <v>35</v>
      </c>
      <c r="EU131" s="9" t="str">
        <f t="shared" si="293"/>
        <v>⚠</v>
      </c>
      <c r="EV131" s="259"/>
      <c r="EW131" s="259"/>
      <c r="EX131" s="166" t="s">
        <v>98</v>
      </c>
      <c r="EY131" s="9" t="str">
        <f t="shared" si="294"/>
        <v>⚠</v>
      </c>
      <c r="EZ131" s="254"/>
      <c r="FA131" s="254"/>
      <c r="FB131" s="23"/>
      <c r="FC131" s="260"/>
      <c r="FD131" s="260"/>
      <c r="FE131" s="29"/>
      <c r="FF131" s="29"/>
      <c r="FG131" s="29"/>
      <c r="FH131" s="29"/>
      <c r="FI131" s="200" t="s">
        <v>100</v>
      </c>
      <c r="FJ131" s="9" t="str">
        <f t="shared" si="295"/>
        <v>⚠</v>
      </c>
      <c r="FK131" s="259"/>
      <c r="FL131" s="259"/>
      <c r="FM131" s="12" t="s">
        <v>98</v>
      </c>
      <c r="FN131" s="26" t="s">
        <v>98</v>
      </c>
      <c r="FO131" s="28" t="s">
        <v>98</v>
      </c>
      <c r="FP131" s="339" t="s">
        <v>98</v>
      </c>
      <c r="FQ131" s="339" t="s">
        <v>98</v>
      </c>
      <c r="FR131" s="9" t="str">
        <f t="shared" si="254"/>
        <v>⚠</v>
      </c>
      <c r="FS131" s="238" t="str" cm="1">
        <f t="array" ref="FS131">IF(OR($I131="",$N131="")," ",_xlfn.IFS($DW131=""," ",$DV131=""," ",FV131=""," ",FV131=" "," ",AND($DW131&lt;&gt;"",$DW131&lt;&gt;" ",$DV131&lt;&gt;"",$DV131&lt;&gt;" ",FV131&lt;&gt;"",FV131&lt;&gt;" "),IF($DW131=$DV131,FV131,FV131/VLOOKUP(_xlfn.CONCAT($DW131,"/",$DV131),Currencies!$C$73:$D$955,2,FALSE))))</f>
        <v xml:space="preserve"> </v>
      </c>
      <c r="FT131" s="238"/>
      <c r="FU131" s="238"/>
      <c r="FV131" s="8" t="s">
        <v>98</v>
      </c>
      <c r="FW131" s="25" t="s">
        <v>2549</v>
      </c>
      <c r="FX131" s="9" t="str">
        <f t="shared" si="296"/>
        <v>⚠</v>
      </c>
      <c r="FY131" s="259"/>
      <c r="FZ131" s="259"/>
      <c r="GA131" s="12" t="s">
        <v>98</v>
      </c>
      <c r="GB131" s="26" t="s">
        <v>98</v>
      </c>
      <c r="GC131" s="28" t="s">
        <v>98</v>
      </c>
      <c r="GD131" s="339">
        <v>14</v>
      </c>
      <c r="GE131" s="339">
        <v>0</v>
      </c>
      <c r="GF131" s="9" t="str">
        <f t="shared" si="256"/>
        <v>⚠</v>
      </c>
      <c r="GG131" s="238" t="str" cm="1">
        <f t="array" ref="GG131">IF(OR($I131="",$N131="")," ",_xlfn.IFS($DW131=""," ",$DV131=""," ",GJ131=""," ",GJ131=" "," ",AND($DW131&lt;&gt;"",$DW131&lt;&gt;" ",$DV131&lt;&gt;"",$DV131&lt;&gt;" ",GJ131&lt;&gt;"",GJ131&lt;&gt;" "),IF($DW131=$DV131,GJ131,GJ131/VLOOKUP(_xlfn.CONCAT($DW131,"/",$DV131),Currencies!$C$73:$D$955,2,FALSE))))</f>
        <v xml:space="preserve"> </v>
      </c>
      <c r="GH131" s="238"/>
      <c r="GI131" s="238"/>
      <c r="GJ131" s="8" t="s">
        <v>98</v>
      </c>
      <c r="GK131" s="25" t="s">
        <v>2549</v>
      </c>
      <c r="GL131" s="11" t="str">
        <f t="shared" si="297"/>
        <v>⚠</v>
      </c>
      <c r="GM131" s="238" t="str" cm="1">
        <f t="array" ref="GM131">IF(OR($I131="",$N131="")," ",_xlfn.IFS($DW131=""," ",$DV131=""," ",GP131=""," ",GP131=" "," ",AND($DW131&lt;&gt;"",$DW131&lt;&gt;" ",$DV131&lt;&gt;"",$DV131&lt;&gt;" ",GP131&lt;&gt;"",GP131&lt;&gt;" "),IF($DW131=$DV131,GP131,GP131/VLOOKUP(_xlfn.CONCAT($DW131,"/",$DV131),Currencies!$C$73:$D$955,2,FALSE))))</f>
        <v xml:space="preserve"> </v>
      </c>
      <c r="GN131" s="238"/>
      <c r="GO131" s="238"/>
      <c r="GP131" s="8" t="s">
        <v>98</v>
      </c>
      <c r="GQ131" s="25" t="str">
        <f>IFERROR(IF(OR($I131="",$N131=""),"",'Units of measurement'!$A$2),"")</f>
        <v>/container</v>
      </c>
      <c r="GR131" s="253"/>
      <c r="GS131" s="253"/>
      <c r="GT131" s="31" t="s">
        <v>98</v>
      </c>
      <c r="GU131" s="261"/>
      <c r="GV131" s="261"/>
      <c r="GW131" s="32" t="s">
        <v>98</v>
      </c>
      <c r="GX131" s="11" t="str">
        <f t="shared" si="298"/>
        <v>⚠</v>
      </c>
      <c r="GY131" s="238" t="str" cm="1">
        <f t="array" ref="GY131">IF(OR($I131="",$N131="")," ",_xlfn.IFS($DW131=""," ",$DV131=""," ",HE131=""," ",HE131=" "," ",AND($DW131&lt;&gt;"",$DW131&lt;&gt;" ",$DV131&lt;&gt;"",$DV131&lt;&gt;" ",HE131&lt;&gt;"",HE131&lt;&gt;" "),IF($DW131=$DV131,HE131,HE131/VLOOKUP(_xlfn.CONCAT($DW131,"/",$DV131),Currencies!$C$73:$D$955,2,FALSE))))</f>
        <v xml:space="preserve"> </v>
      </c>
      <c r="GZ131" s="262"/>
      <c r="HA131" s="262"/>
      <c r="HB131" s="15"/>
      <c r="HC131" s="15"/>
      <c r="HD131" s="15"/>
      <c r="HE131" s="8" t="s">
        <v>98</v>
      </c>
      <c r="HF131" s="255"/>
      <c r="HG131" s="255"/>
      <c r="HH131" s="25" t="str">
        <f>IFERROR(IF(OR($I131="",$N131=""),"",'Units of measurement'!$A$2),"")</f>
        <v>/container</v>
      </c>
      <c r="HI131" s="253"/>
      <c r="HJ131" s="253"/>
      <c r="HK131" s="31" t="str">
        <f t="shared" si="299"/>
        <v xml:space="preserve"> </v>
      </c>
      <c r="HL131" s="261"/>
      <c r="HM131" s="261"/>
      <c r="HN131" s="32" t="str">
        <f t="shared" si="300"/>
        <v xml:space="preserve"> </v>
      </c>
      <c r="HO131" s="11" t="str">
        <f t="shared" si="301"/>
        <v>⚠</v>
      </c>
      <c r="HP131" s="238" t="str" cm="1">
        <f t="array" ref="HP131">IF(OR($I131="",$N131="")," ",_xlfn.IFS($DW131=""," ",$DV131=""," ",HV131=""," ",HV131=" "," ",AND($DW131&lt;&gt;"",$DW131&lt;&gt;" ",$DV131&lt;&gt;"",$DV131&lt;&gt;" ",HV131&lt;&gt;"",HV131&lt;&gt;" "),IF($DW131=$DV131,HV131,HV131/VLOOKUP(_xlfn.CONCAT($DW131,"/",$DV131),Currencies!$C$73:$D$955,2,FALSE))))</f>
        <v xml:space="preserve"> </v>
      </c>
      <c r="HQ131" s="262"/>
      <c r="HR131" s="262"/>
      <c r="HS131" s="15"/>
      <c r="HT131" s="15"/>
      <c r="HU131" s="15"/>
      <c r="HV131" s="8" t="s">
        <v>98</v>
      </c>
      <c r="HW131" s="255"/>
      <c r="HX131" s="255"/>
      <c r="HY131" s="25" t="str">
        <f>IFERROR(IF(OR($I131="",$N131=""),"",'Units of measurement'!$A$2),"")</f>
        <v>/container</v>
      </c>
      <c r="HZ131" s="253"/>
      <c r="IA131" s="253"/>
      <c r="IB131" s="31" t="str">
        <f t="shared" si="302"/>
        <v xml:space="preserve"> </v>
      </c>
      <c r="IC131" s="261"/>
      <c r="ID131" s="261"/>
      <c r="IE131" s="32" t="str">
        <f t="shared" si="303"/>
        <v xml:space="preserve"> </v>
      </c>
      <c r="IF131" s="9" t="str">
        <f t="shared" si="304"/>
        <v/>
      </c>
      <c r="IG131" s="252"/>
      <c r="IH131" s="252"/>
      <c r="II131" s="8" t="s">
        <v>98</v>
      </c>
      <c r="IJ131" s="256"/>
      <c r="IK131" s="256"/>
      <c r="IL131" s="164"/>
      <c r="IM131" s="257"/>
      <c r="IN131" s="257"/>
      <c r="IO131" s="17"/>
      <c r="IP131" s="9" t="str">
        <f t="shared" si="305"/>
        <v/>
      </c>
      <c r="IQ131" s="252"/>
      <c r="IR131" s="252"/>
      <c r="IS131" s="8" t="s">
        <v>98</v>
      </c>
      <c r="IT131" s="256"/>
      <c r="IU131" s="256"/>
      <c r="IV131" s="164"/>
      <c r="IW131" s="257"/>
      <c r="IX131" s="257"/>
      <c r="IY131" s="19"/>
      <c r="IZ131" s="201" t="s">
        <v>279</v>
      </c>
      <c r="JA131" s="239" t="s">
        <v>99</v>
      </c>
      <c r="JB131" s="9" t="str">
        <f t="shared" si="306"/>
        <v>⚠</v>
      </c>
      <c r="JC131" s="238" t="str" cm="1">
        <f t="array" ref="JC131">IF(OR($I131="",$N131="")," ",_xlfn.IFS($JA131=""," ",$IZ131=""," ",JF131=""," ",JF131=" "," ",AND($JA131&lt;&gt;"",$JA131&lt;&gt;" ",$IZ131&lt;&gt;"",$IZ131&lt;&gt;" ",JF131&lt;&gt;"",JF131&lt;&gt;" "),IF($JA131=$IZ131,JF131,JF131/VLOOKUP(_xlfn.CONCAT($JA131,"/",$IZ131),Currencies!$C$73:$D$955,2,FALSE))))</f>
        <v xml:space="preserve"> </v>
      </c>
      <c r="JD131" s="238"/>
      <c r="JE131" s="238"/>
      <c r="JF131" s="8" t="s">
        <v>98</v>
      </c>
      <c r="JG131" s="25" t="str">
        <f>IFERROR(IF(OR($I131="",$N131=""),"",'Units of measurement'!$A$2),"")</f>
        <v>/container</v>
      </c>
      <c r="JH131" s="9" t="str">
        <f t="shared" si="309"/>
        <v>⚠</v>
      </c>
      <c r="JI131" s="238" t="str" cm="1">
        <f t="array" ref="JI131">IF(OR($I131="",$N131="")," ",_xlfn.IFS($JA131=""," ",$IZ131=""," ",JL131=""," ",JL131=" "," ",AND($JA131&lt;&gt;"",$JA131&lt;&gt;" ",$IZ131&lt;&gt;"",$IZ131&lt;&gt;" ",JL131&lt;&gt;"",JL131&lt;&gt;" "),IF($JA131=$IZ131,JL131,JL131/VLOOKUP(_xlfn.CONCAT($JA131,"/",$IZ131),Currencies!$C$73:$D$955,2,FALSE))))</f>
        <v xml:space="preserve"> </v>
      </c>
      <c r="JJ131" s="238"/>
      <c r="JK131" s="238"/>
      <c r="JL131" s="8" t="s">
        <v>98</v>
      </c>
      <c r="JM131" s="25" t="str">
        <f>IFERROR(IF(OR($I131="",$N131=""),"",'Units of measurement'!$A$2),"")</f>
        <v>/container</v>
      </c>
      <c r="JN131" s="9" t="str">
        <f t="shared" si="310"/>
        <v>⚠</v>
      </c>
      <c r="JO131" s="238" t="str" cm="1">
        <f t="array" ref="JO131">IF(OR($I131="",$N131="")," ",_xlfn.IFS($JA131=""," ",$IZ131=""," ",JR131=""," ",JR131=" "," ",AND($JA131&lt;&gt;"",$JA131&lt;&gt;" ",$IZ131&lt;&gt;"",$IZ131&lt;&gt;" ",JR131&lt;&gt;"",JR131&lt;&gt;" "),IF($JA131=$IZ131,JR131,JR131/VLOOKUP(_xlfn.CONCAT($JA131,"/",$IZ131),Currencies!$C$73:$D$955,2,FALSE))))</f>
        <v xml:space="preserve"> </v>
      </c>
      <c r="JP131" s="238"/>
      <c r="JQ131" s="238"/>
      <c r="JR131" s="8" t="s">
        <v>98</v>
      </c>
      <c r="JS131" s="25" t="str">
        <f>IFERROR(IF(OR($I131="",$N131=""),"",'Units of measurement'!$A$2),"")</f>
        <v>/container</v>
      </c>
      <c r="JT131" s="9" t="str">
        <f t="shared" si="311"/>
        <v>⚠</v>
      </c>
      <c r="JU131" s="238" t="str" cm="1">
        <f t="array" ref="JU131">IF(OR($I131="",$N131="")," ",_xlfn.IFS($JA131=""," ",$IZ131=""," ",JX131=""," ",JX131=" "," ",AND($JA131&lt;&gt;"",$JA131&lt;&gt;" ",$IZ131&lt;&gt;"",$IZ131&lt;&gt;" ",JX131&lt;&gt;"",JX131&lt;&gt;" "),IF($JA131=$IZ131,JX131,JX131/VLOOKUP(_xlfn.CONCAT($JA131,"/",$IZ131),Currencies!$C$73:$D$955,2,FALSE))))</f>
        <v xml:space="preserve"> </v>
      </c>
      <c r="JV131" s="238"/>
      <c r="JW131" s="238"/>
      <c r="JX131" s="8" t="s">
        <v>98</v>
      </c>
      <c r="JY131" s="25" t="str">
        <f>IFERROR(IF(OR($I131="",$N131=""),"",'Units of measurement'!$A$2),"")</f>
        <v>/container</v>
      </c>
      <c r="JZ131" s="9" t="str">
        <f t="shared" si="312"/>
        <v>⚠</v>
      </c>
      <c r="KA131" s="238" t="str" cm="1">
        <f t="array" ref="KA131">IF(OR($I131="",$N131="")," ",_xlfn.IFS($JA131=""," ",$IZ131=""," ",KD131=""," ",KD131=" "," ",AND($JA131&lt;&gt;"",$JA131&lt;&gt;" ",$IZ131&lt;&gt;"",$IZ131&lt;&gt;" ",KD131&lt;&gt;"",KD131&lt;&gt;" "),IF($JA131=$IZ131,KD131,KD131/VLOOKUP(_xlfn.CONCAT($JA131,"/",$IZ131),Currencies!$C$73:$D$955,2,FALSE))))</f>
        <v xml:space="preserve"> </v>
      </c>
      <c r="KB131" s="238"/>
      <c r="KC131" s="238"/>
      <c r="KD131" s="8" t="s">
        <v>98</v>
      </c>
      <c r="KE131" s="25" t="str">
        <f>IFERROR(IF(OR($I131="",$N131=""),"",'Units of measurement'!$A$2),"")</f>
        <v>/container</v>
      </c>
      <c r="KF131" s="11" t="str">
        <f t="shared" si="313"/>
        <v>⚠</v>
      </c>
      <c r="KG131" s="254"/>
      <c r="KH131" s="254"/>
      <c r="KI131" s="10" t="s">
        <v>98</v>
      </c>
      <c r="KJ131" s="9" t="str">
        <f t="shared" si="307"/>
        <v/>
      </c>
      <c r="KK131" s="252"/>
      <c r="KL131" s="252"/>
      <c r="KM131" s="8" t="s">
        <v>98</v>
      </c>
      <c r="KN131" s="256"/>
      <c r="KO131" s="256"/>
      <c r="KP131" s="164"/>
      <c r="KQ131" s="257"/>
      <c r="KR131" s="257"/>
      <c r="KS131" s="17"/>
      <c r="KT131" s="9" t="str">
        <f t="shared" si="308"/>
        <v/>
      </c>
      <c r="KU131" s="252"/>
      <c r="KV131" s="252"/>
      <c r="KW131" s="8" t="s">
        <v>98</v>
      </c>
      <c r="KX131" s="256"/>
      <c r="KY131" s="256"/>
      <c r="KZ131" s="164"/>
      <c r="LA131" s="257"/>
      <c r="LB131" s="257"/>
      <c r="LC131" s="19"/>
      <c r="LD131" s="201" t="s">
        <v>279</v>
      </c>
      <c r="LE131" s="239" t="s">
        <v>99</v>
      </c>
      <c r="LF131" s="9" t="str">
        <f t="shared" si="314"/>
        <v>⚠</v>
      </c>
      <c r="LG131" s="238" t="str" cm="1">
        <f t="array" ref="LG131">IF(OR($I131="",$N131="")," ",_xlfn.IFS($AH131=""," ",$AG131=""," ",LL131=""," ",LL131=" "," ",AND($AH131&lt;&gt;"",$AH131&lt;&gt;" ",$AG131&lt;&gt;"",$AG131&lt;&gt;" ",LL131&lt;&gt;"",LL131&lt;&gt;" "),IF($AH131=$AG131,SUM(LL131,IF(OR(LK131="",LK131=" ",LJ131="Included"),0,LK131)),SUM(LL131,IF(OR(LK131="",LK131=" ",LJ131="Included"),0,LK131))/VLOOKUP(_xlfn.CONCAT($AH131,"/",$AG131),Currencies!$C$73:$D$955,2,FALSE))))</f>
        <v xml:space="preserve"> </v>
      </c>
      <c r="LH131" s="238"/>
      <c r="LI131" s="262"/>
      <c r="LJ131" s="331"/>
      <c r="LK131" s="333" t="s">
        <v>98</v>
      </c>
      <c r="LL131" s="332" t="s">
        <v>98</v>
      </c>
      <c r="LM131" s="25" t="str">
        <f>IFERROR(IF(OR($I131="",$N131=""),"",'Units of measurement'!$A$2),"")</f>
        <v>/container</v>
      </c>
      <c r="LN131" s="253"/>
      <c r="LO131" s="253"/>
      <c r="LP131" s="17"/>
      <c r="LQ131" s="170"/>
      <c r="LR131" s="170"/>
      <c r="LS131" s="170" t="s">
        <v>98</v>
      </c>
    </row>
    <row r="132" spans="1:331" ht="15" hidden="1" customHeight="1" x14ac:dyDescent="0.2">
      <c r="A132" s="46">
        <v>1287</v>
      </c>
      <c r="B132" s="250">
        <f>ROW()</f>
        <v>132</v>
      </c>
      <c r="C132" s="41" t="s">
        <v>2535</v>
      </c>
      <c r="D132" s="41" t="s">
        <v>2535</v>
      </c>
      <c r="E132" s="41" t="s">
        <v>2527</v>
      </c>
      <c r="F132" s="55" t="s">
        <v>2290</v>
      </c>
      <c r="G132" s="42" t="s">
        <v>2510</v>
      </c>
      <c r="H132" s="43" t="s">
        <v>172</v>
      </c>
      <c r="I132" s="353" t="s">
        <v>1192</v>
      </c>
      <c r="J132" s="357"/>
      <c r="K132" s="47" t="s">
        <v>2316</v>
      </c>
      <c r="L132" s="48" t="s">
        <v>2343</v>
      </c>
      <c r="M132" s="49" t="s">
        <v>172</v>
      </c>
      <c r="N132" s="356" t="s">
        <v>277</v>
      </c>
      <c r="O132" s="50" t="s">
        <v>2468</v>
      </c>
      <c r="P132" s="47" t="s">
        <v>2404</v>
      </c>
      <c r="Q132" s="48" t="s">
        <v>2452</v>
      </c>
      <c r="R132" s="51" t="s">
        <v>95</v>
      </c>
      <c r="S132" s="52">
        <v>10</v>
      </c>
      <c r="T132" s="53">
        <f>IFERROR(IF(OR(R132="",S132=""),"",('FCL (No min.)'!S132*VLOOKUP('FCL (No min.)'!R132,containertype_table[#All],2,FALSE))),"")</f>
        <v>10</v>
      </c>
      <c r="U132" s="56">
        <v>10000</v>
      </c>
      <c r="V132" s="55" t="s">
        <v>2497</v>
      </c>
      <c r="W132" s="248" t="s">
        <v>104</v>
      </c>
      <c r="X132" s="337" t="s">
        <v>104</v>
      </c>
      <c r="Y132" s="248"/>
      <c r="Z132" s="248"/>
      <c r="AA132" s="248"/>
      <c r="AB132" s="248"/>
      <c r="AC132" s="248"/>
      <c r="AD132" s="248"/>
      <c r="AE132" s="248"/>
      <c r="AF132" s="248"/>
      <c r="AG132" s="201" t="s">
        <v>418</v>
      </c>
      <c r="AH132" s="239" t="s">
        <v>99</v>
      </c>
      <c r="AI132" s="9" t="str">
        <f t="shared" si="276"/>
        <v>⚠</v>
      </c>
      <c r="AJ132" s="238" t="str" cm="1">
        <f t="array" ref="AJ132">IF(OR($I132="",$N132="")," ",_xlfn.IFS($AH132=""," ",$AG132=""," ",AO132=""," ",AO132=" "," ",AND($AH132&lt;&gt;"",$AH132&lt;&gt;" ",$AG132&lt;&gt;"",$AG132&lt;&gt;" ",AO132&lt;&gt;"",AO132&lt;&gt;" "),IF($AH132=$AG132,SUM(AO132,IF(OR(AN132="",AN132=" ",AM132="Included"),0,AN132)),VLOOKUP(_xlfn.CONCAT($AG132,"/",$AH132),Currencies!$C$73:$D$955,2,FALSE)*SUM(AO132,IF(OR(AN132="",AN132=" ",AM132="Included"),0,AN132)))))</f>
        <v xml:space="preserve"> </v>
      </c>
      <c r="AK132" s="238"/>
      <c r="AL132" s="262"/>
      <c r="AM132" s="331"/>
      <c r="AN132" s="333" t="s">
        <v>98</v>
      </c>
      <c r="AO132" s="332" t="s">
        <v>98</v>
      </c>
      <c r="AP132" s="25" t="str">
        <f>IFERROR(IF(OR($I132="",$N132=""),"",'Units of measurement'!$A$2),"")</f>
        <v>/container</v>
      </c>
      <c r="AQ132" s="253"/>
      <c r="AR132" s="253"/>
      <c r="AS132" s="17"/>
      <c r="AT132" s="170"/>
      <c r="AU132" s="170"/>
      <c r="AV132" s="170" t="s">
        <v>98</v>
      </c>
      <c r="AW132" s="201" t="s">
        <v>418</v>
      </c>
      <c r="AX132" s="239" t="s">
        <v>99</v>
      </c>
      <c r="AY132" s="9" t="str">
        <f t="shared" si="277"/>
        <v>⚠</v>
      </c>
      <c r="AZ132" s="238" t="str" cm="1">
        <f t="array" ref="AZ132">IF(OR($I132="",$N132="")," ",_xlfn.IFS($AX132=""," ",$AW132=""," ",BC132=""," ",BC132=" "," ",AND($AX132&lt;&gt;"",$AX132&lt;&gt;" ",$AW132&lt;&gt;"",$AW132&lt;&gt;" ",BC132&lt;&gt;"",BC132&lt;&gt;" "),IF($AX132=$AW132,BC132,BC132/VLOOKUP(_xlfn.CONCAT($AX132,"/",$AW132),Currencies!$C$73:$D$955,2,FALSE))))</f>
        <v xml:space="preserve"> </v>
      </c>
      <c r="BA132" s="238"/>
      <c r="BB132" s="238"/>
      <c r="BC132" s="8" t="s">
        <v>98</v>
      </c>
      <c r="BD132" s="25" t="str">
        <f>IFERROR(IF(OR($I132="",$N132=""),"",'Units of measurement'!$A$2),"")</f>
        <v>/container</v>
      </c>
      <c r="BE132" s="9" t="str">
        <f t="shared" si="278"/>
        <v>⚠</v>
      </c>
      <c r="BF132" s="238" t="str" cm="1">
        <f t="array" ref="BF132">IF(OR($I132="",$N132="")," ",_xlfn.IFS($AX132=""," ",$AW132=""," ",BI132=""," ",BI132=" "," ",AND($AX132&lt;&gt;"",$AX132&lt;&gt;" ",$AW132&lt;&gt;"",$AW132&lt;&gt;" ",BI132&lt;&gt;"",BI132&lt;&gt;" "),IF($AX132=$AW132,BI132,BI132/VLOOKUP(_xlfn.CONCAT($AX132,"/",$AW132),Currencies!$C$73:$D$955,2,FALSE))))</f>
        <v xml:space="preserve"> </v>
      </c>
      <c r="BG132" s="238"/>
      <c r="BH132" s="238"/>
      <c r="BI132" s="8" t="s">
        <v>98</v>
      </c>
      <c r="BJ132" s="25" t="str">
        <f>IFERROR(IF(OR($I132="",$N132=""),"",'Units of measurement'!$A$2),"")</f>
        <v>/container</v>
      </c>
      <c r="BK132" s="9" t="str">
        <f t="shared" si="279"/>
        <v>⚠</v>
      </c>
      <c r="BL132" s="238" t="str" cm="1">
        <f t="array" ref="BL132">IF(OR($I132="",$N132="")," ",_xlfn.IFS($AX132=""," ",$AW132=""," ",BO132=""," ",BO132=" "," ",AND($AX132&lt;&gt;"",$AX132&lt;&gt;" ",$AW132&lt;&gt;"",$AW132&lt;&gt;" ",BO132&lt;&gt;"",BO132&lt;&gt;" "),IF($AX132=$AW132,BO132,BO132/VLOOKUP(_xlfn.CONCAT($AX132,"/",$AW132),Currencies!$C$73:$D$955,2,FALSE))))</f>
        <v xml:space="preserve"> </v>
      </c>
      <c r="BM132" s="238"/>
      <c r="BN132" s="238"/>
      <c r="BO132" s="8" t="s">
        <v>98</v>
      </c>
      <c r="BP132" s="25" t="str">
        <f>IFERROR(IF(OR($I132="",$N132=""),"",'Units of measurement'!$A$2),"")</f>
        <v>/container</v>
      </c>
      <c r="BQ132" s="9" t="str">
        <f t="shared" si="280"/>
        <v>⚠</v>
      </c>
      <c r="BR132" s="238" t="str" cm="1">
        <f t="array" ref="BR132">IF(OR($I132="",$N132="")," ",_xlfn.IFS($AX132=""," ",$AW132=""," ",BU132=""," ",BU132=" "," ",AND($AX132&lt;&gt;"",$AX132&lt;&gt;" ",$AW132&lt;&gt;"",$AW132&lt;&gt;" ",BU132&lt;&gt;"",BU132&lt;&gt;" "),IF($AX132=$AW132,BU132,BU132/VLOOKUP(_xlfn.CONCAT($AX132,"/",$AW132),Currencies!$C$73:$D$955,2,FALSE))))</f>
        <v xml:space="preserve"> </v>
      </c>
      <c r="BS132" s="238"/>
      <c r="BT132" s="238"/>
      <c r="BU132" s="8" t="s">
        <v>98</v>
      </c>
      <c r="BV132" s="25" t="str">
        <f>IFERROR(IF(OR($I132="",$N132=""),"",'Units of measurement'!$A$2),"")</f>
        <v>/container</v>
      </c>
      <c r="BW132" s="9" t="str">
        <f t="shared" si="281"/>
        <v>⚠</v>
      </c>
      <c r="BX132" s="238" t="str" cm="1">
        <f t="array" ref="BX132">IF(OR($I132="",$N132="")," ",_xlfn.IFS($AX132=""," ",$AW132=""," ",CA132=""," ",CA132=" "," ",AND($AX132&lt;&gt;"",$AX132&lt;&gt;" ",$AW132&lt;&gt;"",$AW132&lt;&gt;" ",CA132&lt;&gt;"",CA132&lt;&gt;" "),IF($AX132=$AW132,CA132,CA132/VLOOKUP(_xlfn.CONCAT($AX132,"/",$AW132),Currencies!$C$73:$D$955,2,FALSE))))</f>
        <v xml:space="preserve"> </v>
      </c>
      <c r="BY132" s="238"/>
      <c r="BZ132" s="238"/>
      <c r="CA132" s="8" t="s">
        <v>98</v>
      </c>
      <c r="CB132" s="25" t="str">
        <f>IFERROR(IF(OR($I132="",$N132=""),"",'Units of measurement'!$A$2),"")</f>
        <v>/container</v>
      </c>
      <c r="CC132" s="9" t="str">
        <f t="shared" si="282"/>
        <v>⚠</v>
      </c>
      <c r="CD132" s="238" t="str" cm="1">
        <f t="array" ref="CD132">IF(OR($I132="",$N132="")," ",_xlfn.IFS($AX132=""," ",$AW132=""," ",CG132=""," ",CG132=" "," ",AND($AX132&lt;&gt;"",$AX132&lt;&gt;" ",$AW132&lt;&gt;"",$AW132&lt;&gt;" ",CG132&lt;&gt;"",CG132&lt;&gt;" "),IF($AX132=$AW132,CG132,CG132/VLOOKUP(_xlfn.CONCAT($AX132,"/",$AW132),Currencies!$C$73:$D$955,2,FALSE))))</f>
        <v xml:space="preserve"> </v>
      </c>
      <c r="CE132" s="238"/>
      <c r="CF132" s="238"/>
      <c r="CG132" s="8" t="s">
        <v>98</v>
      </c>
      <c r="CH132" s="25" t="str">
        <f>IFERROR(IF(OR($I132="",$N132=""),"",'Units of measurement'!$A$2),"")</f>
        <v>/container</v>
      </c>
      <c r="CI132" s="9" t="str">
        <f t="shared" si="283"/>
        <v>⚠</v>
      </c>
      <c r="CJ132" s="238" t="str" cm="1">
        <f t="array" ref="CJ132">IF(OR($I132="",$N132="")," ",_xlfn.IFS($AX132=""," ",$AW132=""," ",CM132=""," ",CM132=" "," ",AND($AX132&lt;&gt;"",$AX132&lt;&gt;" ",$AW132&lt;&gt;"",$AW132&lt;&gt;" ",CM132&lt;&gt;"",CM132&lt;&gt;" "),IF($AX132=$AW132,CM132,CM132/VLOOKUP(_xlfn.CONCAT($AX132,"/",$AW132),Currencies!$C$73:$D$955,2,FALSE))))</f>
        <v xml:space="preserve"> </v>
      </c>
      <c r="CK132" s="238"/>
      <c r="CL132" s="238"/>
      <c r="CM132" s="8" t="s">
        <v>98</v>
      </c>
      <c r="CN132" s="25" t="str">
        <f>IFERROR(IF(OR($I132="",$N132=""),"",'Units of measurement'!$A$2),"")</f>
        <v>/container</v>
      </c>
      <c r="CO132" s="253"/>
      <c r="CP132" s="253"/>
      <c r="CQ132" s="194"/>
      <c r="CR132" s="9" t="str">
        <f t="shared" si="284"/>
        <v>⚠</v>
      </c>
      <c r="CS132" s="238" t="str" cm="1">
        <f t="array" ref="CS132">IF(OR($I132="",$N132="")," ",_xlfn.IFS($AX132=""," ",$AW132=""," ",CV132=""," ",CV132=" "," ",AND($AX132&lt;&gt;"",$AX132&lt;&gt;" ",$AW132&lt;&gt;"",$AW132&lt;&gt;" ",CV132&lt;&gt;"",CV132&lt;&gt;" "),IF($AX132=$AW132,CV132,CV132/VLOOKUP(_xlfn.CONCAT($AX132,"/",$AW132),Currencies!$C$73:$D$955,2,FALSE))))</f>
        <v xml:space="preserve"> </v>
      </c>
      <c r="CT132" s="238"/>
      <c r="CU132" s="238"/>
      <c r="CV132" s="8" t="s">
        <v>98</v>
      </c>
      <c r="CW132" s="25" t="str">
        <f>IFERROR(IF(OR($I132="",$N132=""),"",'Units of measurement'!$A$2),"")</f>
        <v>/container</v>
      </c>
      <c r="CX132" s="11" t="str">
        <f t="shared" si="285"/>
        <v>⚠</v>
      </c>
      <c r="CY132" s="254"/>
      <c r="CZ132" s="254"/>
      <c r="DA132" s="10" t="s">
        <v>98</v>
      </c>
      <c r="DB132" s="9" t="str">
        <f t="shared" si="286"/>
        <v/>
      </c>
      <c r="DC132" s="252"/>
      <c r="DD132" s="252"/>
      <c r="DE132" s="8" t="s">
        <v>98</v>
      </c>
      <c r="DF132" s="256"/>
      <c r="DG132" s="256"/>
      <c r="DH132" s="164"/>
      <c r="DI132" s="257"/>
      <c r="DJ132" s="257"/>
      <c r="DK132" s="17"/>
      <c r="DL132" s="9" t="str">
        <f t="shared" si="287"/>
        <v/>
      </c>
      <c r="DM132" s="252"/>
      <c r="DN132" s="252"/>
      <c r="DO132" s="8" t="s">
        <v>98</v>
      </c>
      <c r="DP132" s="256"/>
      <c r="DQ132" s="256"/>
      <c r="DR132" s="164"/>
      <c r="DS132" s="257"/>
      <c r="DT132" s="257"/>
      <c r="DU132" s="17"/>
      <c r="DV132" s="201" t="str">
        <f t="shared" si="288"/>
        <v>USD</v>
      </c>
      <c r="DW132" s="239" t="s">
        <v>99</v>
      </c>
      <c r="DX132" s="11" t="str">
        <f t="shared" si="289"/>
        <v>⚠</v>
      </c>
      <c r="DY132" s="254"/>
      <c r="DZ132" s="254"/>
      <c r="EA132" s="15"/>
      <c r="EB132" s="11" t="str">
        <f t="shared" si="290"/>
        <v>⚠</v>
      </c>
      <c r="EC132" s="254"/>
      <c r="ED132" s="254"/>
      <c r="EE132" s="16"/>
      <c r="EF132" s="9" t="str">
        <f t="shared" si="291"/>
        <v>⚠</v>
      </c>
      <c r="EG132" s="252"/>
      <c r="EH132" s="252"/>
      <c r="EI132" s="33"/>
      <c r="EJ132" s="33"/>
      <c r="EK132" s="33"/>
      <c r="EL132" s="33"/>
      <c r="EM132" s="14"/>
      <c r="EN132" s="14"/>
      <c r="EO132" s="35"/>
      <c r="EP132" s="11" t="str">
        <f t="shared" si="292"/>
        <v>⚠</v>
      </c>
      <c r="EQ132" s="254"/>
      <c r="ER132" s="254"/>
      <c r="ES132" s="12" t="s">
        <v>98</v>
      </c>
      <c r="ET132" s="199">
        <v>35</v>
      </c>
      <c r="EU132" s="9" t="str">
        <f t="shared" si="293"/>
        <v>⚠</v>
      </c>
      <c r="EV132" s="259"/>
      <c r="EW132" s="259"/>
      <c r="EX132" s="166" t="s">
        <v>98</v>
      </c>
      <c r="EY132" s="9" t="str">
        <f t="shared" si="294"/>
        <v>⚠</v>
      </c>
      <c r="EZ132" s="254"/>
      <c r="FA132" s="254"/>
      <c r="FB132" s="23"/>
      <c r="FC132" s="260"/>
      <c r="FD132" s="260"/>
      <c r="FE132" s="29"/>
      <c r="FF132" s="29"/>
      <c r="FG132" s="29"/>
      <c r="FH132" s="29"/>
      <c r="FI132" s="200" t="s">
        <v>100</v>
      </c>
      <c r="FJ132" s="9" t="str">
        <f t="shared" si="295"/>
        <v>⚠</v>
      </c>
      <c r="FK132" s="259"/>
      <c r="FL132" s="259"/>
      <c r="FM132" s="12" t="s">
        <v>98</v>
      </c>
      <c r="FN132" s="26" t="s">
        <v>98</v>
      </c>
      <c r="FO132" s="28" t="s">
        <v>98</v>
      </c>
      <c r="FP132" s="339" t="s">
        <v>98</v>
      </c>
      <c r="FQ132" s="339" t="s">
        <v>98</v>
      </c>
      <c r="FR132" s="9" t="str">
        <f t="shared" si="254"/>
        <v>⚠</v>
      </c>
      <c r="FS132" s="238" t="str" cm="1">
        <f t="array" ref="FS132">IF(OR($I132="",$N132="")," ",_xlfn.IFS($DW132=""," ",$DV132=""," ",FV132=""," ",FV132=" "," ",AND($DW132&lt;&gt;"",$DW132&lt;&gt;" ",$DV132&lt;&gt;"",$DV132&lt;&gt;" ",FV132&lt;&gt;"",FV132&lt;&gt;" "),IF($DW132=$DV132,FV132,FV132/VLOOKUP(_xlfn.CONCAT($DW132,"/",$DV132),Currencies!$C$73:$D$955,2,FALSE))))</f>
        <v xml:space="preserve"> </v>
      </c>
      <c r="FT132" s="238"/>
      <c r="FU132" s="238"/>
      <c r="FV132" s="8" t="s">
        <v>98</v>
      </c>
      <c r="FW132" s="25" t="s">
        <v>2549</v>
      </c>
      <c r="FX132" s="9" t="str">
        <f t="shared" si="296"/>
        <v>⚠</v>
      </c>
      <c r="FY132" s="259"/>
      <c r="FZ132" s="259"/>
      <c r="GA132" s="12" t="s">
        <v>98</v>
      </c>
      <c r="GB132" s="26" t="s">
        <v>98</v>
      </c>
      <c r="GC132" s="28" t="s">
        <v>98</v>
      </c>
      <c r="GD132" s="339">
        <v>21</v>
      </c>
      <c r="GE132" s="339">
        <v>0</v>
      </c>
      <c r="GF132" s="9" t="str">
        <f t="shared" si="256"/>
        <v>⚠</v>
      </c>
      <c r="GG132" s="238" t="str" cm="1">
        <f t="array" ref="GG132">IF(OR($I132="",$N132="")," ",_xlfn.IFS($DW132=""," ",$DV132=""," ",GJ132=""," ",GJ132=" "," ",AND($DW132&lt;&gt;"",$DW132&lt;&gt;" ",$DV132&lt;&gt;"",$DV132&lt;&gt;" ",GJ132&lt;&gt;"",GJ132&lt;&gt;" "),IF($DW132=$DV132,GJ132,GJ132/VLOOKUP(_xlfn.CONCAT($DW132,"/",$DV132),Currencies!$C$73:$D$955,2,FALSE))))</f>
        <v xml:space="preserve"> </v>
      </c>
      <c r="GH132" s="238"/>
      <c r="GI132" s="238"/>
      <c r="GJ132" s="8" t="s">
        <v>98</v>
      </c>
      <c r="GK132" s="25" t="s">
        <v>2549</v>
      </c>
      <c r="GL132" s="11" t="str">
        <f t="shared" si="297"/>
        <v>⚠</v>
      </c>
      <c r="GM132" s="238" t="str" cm="1">
        <f t="array" ref="GM132">IF(OR($I132="",$N132="")," ",_xlfn.IFS($DW132=""," ",$DV132=""," ",GP132=""," ",GP132=" "," ",AND($DW132&lt;&gt;"",$DW132&lt;&gt;" ",$DV132&lt;&gt;"",$DV132&lt;&gt;" ",GP132&lt;&gt;"",GP132&lt;&gt;" "),IF($DW132=$DV132,GP132,GP132/VLOOKUP(_xlfn.CONCAT($DW132,"/",$DV132),Currencies!$C$73:$D$955,2,FALSE))))</f>
        <v xml:space="preserve"> </v>
      </c>
      <c r="GN132" s="238"/>
      <c r="GO132" s="238"/>
      <c r="GP132" s="8" t="s">
        <v>98</v>
      </c>
      <c r="GQ132" s="25" t="str">
        <f>IFERROR(IF(OR($I132="",$N132=""),"",'Units of measurement'!$A$2),"")</f>
        <v>/container</v>
      </c>
      <c r="GR132" s="253"/>
      <c r="GS132" s="253"/>
      <c r="GT132" s="31" t="s">
        <v>98</v>
      </c>
      <c r="GU132" s="261"/>
      <c r="GV132" s="261"/>
      <c r="GW132" s="32" t="s">
        <v>98</v>
      </c>
      <c r="GX132" s="11" t="str">
        <f t="shared" si="298"/>
        <v>⚠</v>
      </c>
      <c r="GY132" s="238" t="str" cm="1">
        <f t="array" ref="GY132">IF(OR($I132="",$N132="")," ",_xlfn.IFS($DW132=""," ",$DV132=""," ",HE132=""," ",HE132=" "," ",AND($DW132&lt;&gt;"",$DW132&lt;&gt;" ",$DV132&lt;&gt;"",$DV132&lt;&gt;" ",HE132&lt;&gt;"",HE132&lt;&gt;" "),IF($DW132=$DV132,HE132,HE132/VLOOKUP(_xlfn.CONCAT($DW132,"/",$DV132),Currencies!$C$73:$D$955,2,FALSE))))</f>
        <v xml:space="preserve"> </v>
      </c>
      <c r="GZ132" s="262"/>
      <c r="HA132" s="262"/>
      <c r="HB132" s="15"/>
      <c r="HC132" s="15"/>
      <c r="HD132" s="15"/>
      <c r="HE132" s="8" t="s">
        <v>98</v>
      </c>
      <c r="HF132" s="255"/>
      <c r="HG132" s="255"/>
      <c r="HH132" s="25" t="str">
        <f>IFERROR(IF(OR($I132="",$N132=""),"",'Units of measurement'!$A$2),"")</f>
        <v>/container</v>
      </c>
      <c r="HI132" s="253"/>
      <c r="HJ132" s="253"/>
      <c r="HK132" s="31" t="str">
        <f t="shared" si="299"/>
        <v xml:space="preserve"> </v>
      </c>
      <c r="HL132" s="261"/>
      <c r="HM132" s="261"/>
      <c r="HN132" s="32" t="str">
        <f t="shared" si="300"/>
        <v xml:space="preserve"> </v>
      </c>
      <c r="HO132" s="11" t="str">
        <f t="shared" si="301"/>
        <v>⚠</v>
      </c>
      <c r="HP132" s="238" t="str" cm="1">
        <f t="array" ref="HP132">IF(OR($I132="",$N132="")," ",_xlfn.IFS($DW132=""," ",$DV132=""," ",HV132=""," ",HV132=" "," ",AND($DW132&lt;&gt;"",$DW132&lt;&gt;" ",$DV132&lt;&gt;"",$DV132&lt;&gt;" ",HV132&lt;&gt;"",HV132&lt;&gt;" "),IF($DW132=$DV132,HV132,HV132/VLOOKUP(_xlfn.CONCAT($DW132,"/",$DV132),Currencies!$C$73:$D$955,2,FALSE))))</f>
        <v xml:space="preserve"> </v>
      </c>
      <c r="HQ132" s="262"/>
      <c r="HR132" s="262"/>
      <c r="HS132" s="15"/>
      <c r="HT132" s="15"/>
      <c r="HU132" s="15"/>
      <c r="HV132" s="8" t="s">
        <v>98</v>
      </c>
      <c r="HW132" s="255"/>
      <c r="HX132" s="255"/>
      <c r="HY132" s="25" t="str">
        <f>IFERROR(IF(OR($I132="",$N132=""),"",'Units of measurement'!$A$2),"")</f>
        <v>/container</v>
      </c>
      <c r="HZ132" s="253"/>
      <c r="IA132" s="253"/>
      <c r="IB132" s="31" t="str">
        <f t="shared" si="302"/>
        <v xml:space="preserve"> </v>
      </c>
      <c r="IC132" s="261"/>
      <c r="ID132" s="261"/>
      <c r="IE132" s="32" t="str">
        <f t="shared" si="303"/>
        <v xml:space="preserve"> </v>
      </c>
      <c r="IF132" s="9" t="str">
        <f t="shared" si="304"/>
        <v/>
      </c>
      <c r="IG132" s="252"/>
      <c r="IH132" s="252"/>
      <c r="II132" s="8" t="s">
        <v>98</v>
      </c>
      <c r="IJ132" s="256"/>
      <c r="IK132" s="256"/>
      <c r="IL132" s="164"/>
      <c r="IM132" s="257"/>
      <c r="IN132" s="257"/>
      <c r="IO132" s="17"/>
      <c r="IP132" s="9" t="str">
        <f t="shared" si="305"/>
        <v/>
      </c>
      <c r="IQ132" s="252"/>
      <c r="IR132" s="252"/>
      <c r="IS132" s="8" t="s">
        <v>98</v>
      </c>
      <c r="IT132" s="256"/>
      <c r="IU132" s="256"/>
      <c r="IV132" s="164"/>
      <c r="IW132" s="257"/>
      <c r="IX132" s="257"/>
      <c r="IY132" s="19"/>
      <c r="IZ132" s="201" t="s">
        <v>279</v>
      </c>
      <c r="JA132" s="239" t="s">
        <v>99</v>
      </c>
      <c r="JB132" s="9" t="str">
        <f t="shared" si="306"/>
        <v>⚠</v>
      </c>
      <c r="JC132" s="238" t="str" cm="1">
        <f t="array" ref="JC132">IF(OR($I132="",$N132="")," ",_xlfn.IFS($JA132=""," ",$IZ132=""," ",JF132=""," ",JF132=" "," ",AND($JA132&lt;&gt;"",$JA132&lt;&gt;" ",$IZ132&lt;&gt;"",$IZ132&lt;&gt;" ",JF132&lt;&gt;"",JF132&lt;&gt;" "),IF($JA132=$IZ132,JF132,JF132/VLOOKUP(_xlfn.CONCAT($JA132,"/",$IZ132),Currencies!$C$73:$D$955,2,FALSE))))</f>
        <v xml:space="preserve"> </v>
      </c>
      <c r="JD132" s="238"/>
      <c r="JE132" s="238"/>
      <c r="JF132" s="8" t="s">
        <v>98</v>
      </c>
      <c r="JG132" s="25" t="str">
        <f>IFERROR(IF(OR($I132="",$N132=""),"",'Units of measurement'!$A$2),"")</f>
        <v>/container</v>
      </c>
      <c r="JH132" s="9" t="str">
        <f t="shared" si="309"/>
        <v>⚠</v>
      </c>
      <c r="JI132" s="238" t="str" cm="1">
        <f t="array" ref="JI132">IF(OR($I132="",$N132="")," ",_xlfn.IFS($JA132=""," ",$IZ132=""," ",JL132=""," ",JL132=" "," ",AND($JA132&lt;&gt;"",$JA132&lt;&gt;" ",$IZ132&lt;&gt;"",$IZ132&lt;&gt;" ",JL132&lt;&gt;"",JL132&lt;&gt;" "),IF($JA132=$IZ132,JL132,JL132/VLOOKUP(_xlfn.CONCAT($JA132,"/",$IZ132),Currencies!$C$73:$D$955,2,FALSE))))</f>
        <v xml:space="preserve"> </v>
      </c>
      <c r="JJ132" s="238"/>
      <c r="JK132" s="238"/>
      <c r="JL132" s="8" t="s">
        <v>98</v>
      </c>
      <c r="JM132" s="25" t="str">
        <f>IFERROR(IF(OR($I132="",$N132=""),"",'Units of measurement'!$A$2),"")</f>
        <v>/container</v>
      </c>
      <c r="JN132" s="9" t="str">
        <f t="shared" si="310"/>
        <v>⚠</v>
      </c>
      <c r="JO132" s="238" t="str" cm="1">
        <f t="array" ref="JO132">IF(OR($I132="",$N132="")," ",_xlfn.IFS($JA132=""," ",$IZ132=""," ",JR132=""," ",JR132=" "," ",AND($JA132&lt;&gt;"",$JA132&lt;&gt;" ",$IZ132&lt;&gt;"",$IZ132&lt;&gt;" ",JR132&lt;&gt;"",JR132&lt;&gt;" "),IF($JA132=$IZ132,JR132,JR132/VLOOKUP(_xlfn.CONCAT($JA132,"/",$IZ132),Currencies!$C$73:$D$955,2,FALSE))))</f>
        <v xml:space="preserve"> </v>
      </c>
      <c r="JP132" s="238"/>
      <c r="JQ132" s="238"/>
      <c r="JR132" s="8" t="s">
        <v>98</v>
      </c>
      <c r="JS132" s="25" t="str">
        <f>IFERROR(IF(OR($I132="",$N132=""),"",'Units of measurement'!$A$2),"")</f>
        <v>/container</v>
      </c>
      <c r="JT132" s="9" t="str">
        <f t="shared" si="311"/>
        <v>⚠</v>
      </c>
      <c r="JU132" s="238" t="str" cm="1">
        <f t="array" ref="JU132">IF(OR($I132="",$N132="")," ",_xlfn.IFS($JA132=""," ",$IZ132=""," ",JX132=""," ",JX132=" "," ",AND($JA132&lt;&gt;"",$JA132&lt;&gt;" ",$IZ132&lt;&gt;"",$IZ132&lt;&gt;" ",JX132&lt;&gt;"",JX132&lt;&gt;" "),IF($JA132=$IZ132,JX132,JX132/VLOOKUP(_xlfn.CONCAT($JA132,"/",$IZ132),Currencies!$C$73:$D$955,2,FALSE))))</f>
        <v xml:space="preserve"> </v>
      </c>
      <c r="JV132" s="238"/>
      <c r="JW132" s="238"/>
      <c r="JX132" s="8" t="s">
        <v>98</v>
      </c>
      <c r="JY132" s="25" t="str">
        <f>IFERROR(IF(OR($I132="",$N132=""),"",'Units of measurement'!$A$2),"")</f>
        <v>/container</v>
      </c>
      <c r="JZ132" s="9" t="str">
        <f t="shared" si="312"/>
        <v>⚠</v>
      </c>
      <c r="KA132" s="238" t="str" cm="1">
        <f t="array" ref="KA132">IF(OR($I132="",$N132="")," ",_xlfn.IFS($JA132=""," ",$IZ132=""," ",KD132=""," ",KD132=" "," ",AND($JA132&lt;&gt;"",$JA132&lt;&gt;" ",$IZ132&lt;&gt;"",$IZ132&lt;&gt;" ",KD132&lt;&gt;"",KD132&lt;&gt;" "),IF($JA132=$IZ132,KD132,KD132/VLOOKUP(_xlfn.CONCAT($JA132,"/",$IZ132),Currencies!$C$73:$D$955,2,FALSE))))</f>
        <v xml:space="preserve"> </v>
      </c>
      <c r="KB132" s="238"/>
      <c r="KC132" s="238"/>
      <c r="KD132" s="8" t="s">
        <v>98</v>
      </c>
      <c r="KE132" s="25" t="str">
        <f>IFERROR(IF(OR($I132="",$N132=""),"",'Units of measurement'!$A$2),"")</f>
        <v>/container</v>
      </c>
      <c r="KF132" s="11" t="str">
        <f t="shared" si="313"/>
        <v>⚠</v>
      </c>
      <c r="KG132" s="254"/>
      <c r="KH132" s="254"/>
      <c r="KI132" s="10" t="s">
        <v>98</v>
      </c>
      <c r="KJ132" s="9" t="str">
        <f t="shared" si="307"/>
        <v/>
      </c>
      <c r="KK132" s="252"/>
      <c r="KL132" s="252"/>
      <c r="KM132" s="8" t="s">
        <v>98</v>
      </c>
      <c r="KN132" s="256"/>
      <c r="KO132" s="256"/>
      <c r="KP132" s="164"/>
      <c r="KQ132" s="257"/>
      <c r="KR132" s="257"/>
      <c r="KS132" s="17"/>
      <c r="KT132" s="9" t="str">
        <f t="shared" si="308"/>
        <v/>
      </c>
      <c r="KU132" s="252"/>
      <c r="KV132" s="252"/>
      <c r="KW132" s="8" t="s">
        <v>98</v>
      </c>
      <c r="KX132" s="256"/>
      <c r="KY132" s="256"/>
      <c r="KZ132" s="164"/>
      <c r="LA132" s="257"/>
      <c r="LB132" s="257"/>
      <c r="LC132" s="19"/>
      <c r="LD132" s="201" t="s">
        <v>279</v>
      </c>
      <c r="LE132" s="239" t="s">
        <v>99</v>
      </c>
      <c r="LF132" s="9" t="str">
        <f t="shared" si="314"/>
        <v>⚠</v>
      </c>
      <c r="LG132" s="238" t="str" cm="1">
        <f t="array" ref="LG132">IF(OR($I132="",$N132="")," ",_xlfn.IFS($AH132=""," ",$AG132=""," ",LL132=""," ",LL132=" "," ",AND($AH132&lt;&gt;"",$AH132&lt;&gt;" ",$AG132&lt;&gt;"",$AG132&lt;&gt;" ",LL132&lt;&gt;"",LL132&lt;&gt;" "),IF($AH132=$AG132,SUM(LL132,IF(OR(LK132="",LK132=" ",LJ132="Included"),0,LK132)),SUM(LL132,IF(OR(LK132="",LK132=" ",LJ132="Included"),0,LK132))/VLOOKUP(_xlfn.CONCAT($AH132,"/",$AG132),Currencies!$C$73:$D$955,2,FALSE))))</f>
        <v xml:space="preserve"> </v>
      </c>
      <c r="LH132" s="238"/>
      <c r="LI132" s="262"/>
      <c r="LJ132" s="331"/>
      <c r="LK132" s="333" t="s">
        <v>98</v>
      </c>
      <c r="LL132" s="332" t="s">
        <v>98</v>
      </c>
      <c r="LM132" s="25" t="str">
        <f>IFERROR(IF(OR($I132="",$N132=""),"",'Units of measurement'!$A$2),"")</f>
        <v>/container</v>
      </c>
      <c r="LN132" s="253"/>
      <c r="LO132" s="253"/>
      <c r="LP132" s="17"/>
      <c r="LQ132" s="170"/>
      <c r="LR132" s="170"/>
      <c r="LS132" s="170" t="s">
        <v>98</v>
      </c>
    </row>
    <row r="133" spans="1:331" ht="15" hidden="1" customHeight="1" x14ac:dyDescent="0.2">
      <c r="A133" s="46">
        <v>1286</v>
      </c>
      <c r="B133" s="250">
        <f>ROW()</f>
        <v>133</v>
      </c>
      <c r="C133" s="41" t="s">
        <v>2535</v>
      </c>
      <c r="D133" s="41" t="s">
        <v>2535</v>
      </c>
      <c r="E133" s="41" t="s">
        <v>2527</v>
      </c>
      <c r="F133" s="55" t="s">
        <v>2290</v>
      </c>
      <c r="G133" s="42" t="s">
        <v>2510</v>
      </c>
      <c r="H133" s="43" t="s">
        <v>172</v>
      </c>
      <c r="I133" s="353" t="s">
        <v>1192</v>
      </c>
      <c r="J133" s="357"/>
      <c r="K133" s="47" t="s">
        <v>2316</v>
      </c>
      <c r="L133" s="48" t="s">
        <v>2343</v>
      </c>
      <c r="M133" s="49" t="s">
        <v>172</v>
      </c>
      <c r="N133" s="356" t="s">
        <v>277</v>
      </c>
      <c r="O133" s="50" t="s">
        <v>2468</v>
      </c>
      <c r="P133" s="47" t="s">
        <v>2404</v>
      </c>
      <c r="Q133" s="48" t="s">
        <v>2453</v>
      </c>
      <c r="R133" s="51" t="s">
        <v>2206</v>
      </c>
      <c r="S133" s="52">
        <v>17</v>
      </c>
      <c r="T133" s="53">
        <f>IFERROR(IF(OR(R133="",S133=""),"",('FCL (No min.)'!S133*VLOOKUP('FCL (No min.)'!R133,containertype_table[#All],2,FALSE))),"")</f>
        <v>34</v>
      </c>
      <c r="U133" s="56">
        <v>22000</v>
      </c>
      <c r="V133" s="55" t="s">
        <v>2497</v>
      </c>
      <c r="W133" s="248" t="s">
        <v>104</v>
      </c>
      <c r="X133" s="337" t="s">
        <v>104</v>
      </c>
      <c r="Y133" s="248"/>
      <c r="Z133" s="248"/>
      <c r="AA133" s="248"/>
      <c r="AB133" s="248"/>
      <c r="AC133" s="248"/>
      <c r="AD133" s="248"/>
      <c r="AE133" s="248"/>
      <c r="AF133" s="248"/>
      <c r="AG133" s="201" t="s">
        <v>418</v>
      </c>
      <c r="AH133" s="239" t="s">
        <v>99</v>
      </c>
      <c r="AI133" s="9" t="str">
        <f t="shared" si="276"/>
        <v>⚠</v>
      </c>
      <c r="AJ133" s="238" t="str" cm="1">
        <f t="array" ref="AJ133">IF(OR($I133="",$N133="")," ",_xlfn.IFS($AH133=""," ",$AG133=""," ",AO133=""," ",AO133=" "," ",AND($AH133&lt;&gt;"",$AH133&lt;&gt;" ",$AG133&lt;&gt;"",$AG133&lt;&gt;" ",AO133&lt;&gt;"",AO133&lt;&gt;" "),IF($AH133=$AG133,SUM(AO133,IF(OR(AN133="",AN133=" ",AM133="Included"),0,AN133)),VLOOKUP(_xlfn.CONCAT($AG133,"/",$AH133),Currencies!$C$73:$D$955,2,FALSE)*SUM(AO133,IF(OR(AN133="",AN133=" ",AM133="Included"),0,AN133)))))</f>
        <v xml:space="preserve"> </v>
      </c>
      <c r="AK133" s="238"/>
      <c r="AL133" s="262"/>
      <c r="AM133" s="331"/>
      <c r="AN133" s="333" t="s">
        <v>98</v>
      </c>
      <c r="AO133" s="332" t="s">
        <v>98</v>
      </c>
      <c r="AP133" s="25" t="str">
        <f>IFERROR(IF(OR($I133="",$N133=""),"",'Units of measurement'!$A$2),"")</f>
        <v>/container</v>
      </c>
      <c r="AQ133" s="253"/>
      <c r="AR133" s="253"/>
      <c r="AS133" s="17"/>
      <c r="AT133" s="170"/>
      <c r="AU133" s="170"/>
      <c r="AV133" s="170" t="s">
        <v>98</v>
      </c>
      <c r="AW133" s="201" t="s">
        <v>418</v>
      </c>
      <c r="AX133" s="239" t="s">
        <v>99</v>
      </c>
      <c r="AY133" s="9" t="str">
        <f t="shared" si="277"/>
        <v>⚠</v>
      </c>
      <c r="AZ133" s="238" t="str" cm="1">
        <f t="array" ref="AZ133">IF(OR($I133="",$N133="")," ",_xlfn.IFS($AX133=""," ",$AW133=""," ",BC133=""," ",BC133=" "," ",AND($AX133&lt;&gt;"",$AX133&lt;&gt;" ",$AW133&lt;&gt;"",$AW133&lt;&gt;" ",BC133&lt;&gt;"",BC133&lt;&gt;" "),IF($AX133=$AW133,BC133,BC133/VLOOKUP(_xlfn.CONCAT($AX133,"/",$AW133),Currencies!$C$73:$D$955,2,FALSE))))</f>
        <v xml:space="preserve"> </v>
      </c>
      <c r="BA133" s="238"/>
      <c r="BB133" s="238"/>
      <c r="BC133" s="8" t="s">
        <v>98</v>
      </c>
      <c r="BD133" s="25" t="str">
        <f>IFERROR(IF(OR($I133="",$N133=""),"",'Units of measurement'!$A$2),"")</f>
        <v>/container</v>
      </c>
      <c r="BE133" s="9" t="str">
        <f t="shared" si="278"/>
        <v>⚠</v>
      </c>
      <c r="BF133" s="238" t="str" cm="1">
        <f t="array" ref="BF133">IF(OR($I133="",$N133="")," ",_xlfn.IFS($AX133=""," ",$AW133=""," ",BI133=""," ",BI133=" "," ",AND($AX133&lt;&gt;"",$AX133&lt;&gt;" ",$AW133&lt;&gt;"",$AW133&lt;&gt;" ",BI133&lt;&gt;"",BI133&lt;&gt;" "),IF($AX133=$AW133,BI133,BI133/VLOOKUP(_xlfn.CONCAT($AX133,"/",$AW133),Currencies!$C$73:$D$955,2,FALSE))))</f>
        <v xml:space="preserve"> </v>
      </c>
      <c r="BG133" s="238"/>
      <c r="BH133" s="238"/>
      <c r="BI133" s="8" t="s">
        <v>98</v>
      </c>
      <c r="BJ133" s="25" t="str">
        <f>IFERROR(IF(OR($I133="",$N133=""),"",'Units of measurement'!$A$2),"")</f>
        <v>/container</v>
      </c>
      <c r="BK133" s="9" t="str">
        <f t="shared" si="279"/>
        <v>⚠</v>
      </c>
      <c r="BL133" s="238" t="str" cm="1">
        <f t="array" ref="BL133">IF(OR($I133="",$N133="")," ",_xlfn.IFS($AX133=""," ",$AW133=""," ",BO133=""," ",BO133=" "," ",AND($AX133&lt;&gt;"",$AX133&lt;&gt;" ",$AW133&lt;&gt;"",$AW133&lt;&gt;" ",BO133&lt;&gt;"",BO133&lt;&gt;" "),IF($AX133=$AW133,BO133,BO133/VLOOKUP(_xlfn.CONCAT($AX133,"/",$AW133),Currencies!$C$73:$D$955,2,FALSE))))</f>
        <v xml:space="preserve"> </v>
      </c>
      <c r="BM133" s="238"/>
      <c r="BN133" s="238"/>
      <c r="BO133" s="8" t="s">
        <v>98</v>
      </c>
      <c r="BP133" s="25" t="str">
        <f>IFERROR(IF(OR($I133="",$N133=""),"",'Units of measurement'!$A$2),"")</f>
        <v>/container</v>
      </c>
      <c r="BQ133" s="9" t="str">
        <f t="shared" si="280"/>
        <v>⚠</v>
      </c>
      <c r="BR133" s="238" t="str" cm="1">
        <f t="array" ref="BR133">IF(OR($I133="",$N133="")," ",_xlfn.IFS($AX133=""," ",$AW133=""," ",BU133=""," ",BU133=" "," ",AND($AX133&lt;&gt;"",$AX133&lt;&gt;" ",$AW133&lt;&gt;"",$AW133&lt;&gt;" ",BU133&lt;&gt;"",BU133&lt;&gt;" "),IF($AX133=$AW133,BU133,BU133/VLOOKUP(_xlfn.CONCAT($AX133,"/",$AW133),Currencies!$C$73:$D$955,2,FALSE))))</f>
        <v xml:space="preserve"> </v>
      </c>
      <c r="BS133" s="238"/>
      <c r="BT133" s="238"/>
      <c r="BU133" s="8" t="s">
        <v>98</v>
      </c>
      <c r="BV133" s="25" t="str">
        <f>IFERROR(IF(OR($I133="",$N133=""),"",'Units of measurement'!$A$2),"")</f>
        <v>/container</v>
      </c>
      <c r="BW133" s="9" t="str">
        <f t="shared" si="281"/>
        <v>⚠</v>
      </c>
      <c r="BX133" s="238" t="str" cm="1">
        <f t="array" ref="BX133">IF(OR($I133="",$N133="")," ",_xlfn.IFS($AX133=""," ",$AW133=""," ",CA133=""," ",CA133=" "," ",AND($AX133&lt;&gt;"",$AX133&lt;&gt;" ",$AW133&lt;&gt;"",$AW133&lt;&gt;" ",CA133&lt;&gt;"",CA133&lt;&gt;" "),IF($AX133=$AW133,CA133,CA133/VLOOKUP(_xlfn.CONCAT($AX133,"/",$AW133),Currencies!$C$73:$D$955,2,FALSE))))</f>
        <v xml:space="preserve"> </v>
      </c>
      <c r="BY133" s="238"/>
      <c r="BZ133" s="238"/>
      <c r="CA133" s="8" t="s">
        <v>98</v>
      </c>
      <c r="CB133" s="25" t="str">
        <f>IFERROR(IF(OR($I133="",$N133=""),"",'Units of measurement'!$A$2),"")</f>
        <v>/container</v>
      </c>
      <c r="CC133" s="9" t="str">
        <f t="shared" si="282"/>
        <v>⚠</v>
      </c>
      <c r="CD133" s="238" t="str" cm="1">
        <f t="array" ref="CD133">IF(OR($I133="",$N133="")," ",_xlfn.IFS($AX133=""," ",$AW133=""," ",CG133=""," ",CG133=" "," ",AND($AX133&lt;&gt;"",$AX133&lt;&gt;" ",$AW133&lt;&gt;"",$AW133&lt;&gt;" ",CG133&lt;&gt;"",CG133&lt;&gt;" "),IF($AX133=$AW133,CG133,CG133/VLOOKUP(_xlfn.CONCAT($AX133,"/",$AW133),Currencies!$C$73:$D$955,2,FALSE))))</f>
        <v xml:space="preserve"> </v>
      </c>
      <c r="CE133" s="238"/>
      <c r="CF133" s="238"/>
      <c r="CG133" s="8" t="s">
        <v>98</v>
      </c>
      <c r="CH133" s="25" t="str">
        <f>IFERROR(IF(OR($I133="",$N133=""),"",'Units of measurement'!$A$2),"")</f>
        <v>/container</v>
      </c>
      <c r="CI133" s="9" t="str">
        <f t="shared" si="283"/>
        <v>⚠</v>
      </c>
      <c r="CJ133" s="238" t="str" cm="1">
        <f t="array" ref="CJ133">IF(OR($I133="",$N133="")," ",_xlfn.IFS($AX133=""," ",$AW133=""," ",CM133=""," ",CM133=" "," ",AND($AX133&lt;&gt;"",$AX133&lt;&gt;" ",$AW133&lt;&gt;"",$AW133&lt;&gt;" ",CM133&lt;&gt;"",CM133&lt;&gt;" "),IF($AX133=$AW133,CM133,CM133/VLOOKUP(_xlfn.CONCAT($AX133,"/",$AW133),Currencies!$C$73:$D$955,2,FALSE))))</f>
        <v xml:space="preserve"> </v>
      </c>
      <c r="CK133" s="238"/>
      <c r="CL133" s="238"/>
      <c r="CM133" s="8" t="s">
        <v>98</v>
      </c>
      <c r="CN133" s="25" t="str">
        <f>IFERROR(IF(OR($I133="",$N133=""),"",'Units of measurement'!$A$2),"")</f>
        <v>/container</v>
      </c>
      <c r="CO133" s="253"/>
      <c r="CP133" s="253"/>
      <c r="CQ133" s="194"/>
      <c r="CR133" s="9" t="str">
        <f t="shared" si="284"/>
        <v>⚠</v>
      </c>
      <c r="CS133" s="238" t="str" cm="1">
        <f t="array" ref="CS133">IF(OR($I133="",$N133="")," ",_xlfn.IFS($AX133=""," ",$AW133=""," ",CV133=""," ",CV133=" "," ",AND($AX133&lt;&gt;"",$AX133&lt;&gt;" ",$AW133&lt;&gt;"",$AW133&lt;&gt;" ",CV133&lt;&gt;"",CV133&lt;&gt;" "),IF($AX133=$AW133,CV133,CV133/VLOOKUP(_xlfn.CONCAT($AX133,"/",$AW133),Currencies!$C$73:$D$955,2,FALSE))))</f>
        <v xml:space="preserve"> </v>
      </c>
      <c r="CT133" s="238"/>
      <c r="CU133" s="238"/>
      <c r="CV133" s="8" t="s">
        <v>98</v>
      </c>
      <c r="CW133" s="25" t="str">
        <f>IFERROR(IF(OR($I133="",$N133=""),"",'Units of measurement'!$A$2),"")</f>
        <v>/container</v>
      </c>
      <c r="CX133" s="11" t="str">
        <f t="shared" si="285"/>
        <v>⚠</v>
      </c>
      <c r="CY133" s="254"/>
      <c r="CZ133" s="254"/>
      <c r="DA133" s="10" t="s">
        <v>98</v>
      </c>
      <c r="DB133" s="9" t="str">
        <f t="shared" si="286"/>
        <v/>
      </c>
      <c r="DC133" s="252"/>
      <c r="DD133" s="252"/>
      <c r="DE133" s="8" t="s">
        <v>98</v>
      </c>
      <c r="DF133" s="256"/>
      <c r="DG133" s="256"/>
      <c r="DH133" s="164"/>
      <c r="DI133" s="257"/>
      <c r="DJ133" s="257"/>
      <c r="DK133" s="17"/>
      <c r="DL133" s="9" t="str">
        <f t="shared" si="287"/>
        <v/>
      </c>
      <c r="DM133" s="252"/>
      <c r="DN133" s="252"/>
      <c r="DO133" s="8" t="s">
        <v>98</v>
      </c>
      <c r="DP133" s="256"/>
      <c r="DQ133" s="256"/>
      <c r="DR133" s="164"/>
      <c r="DS133" s="257"/>
      <c r="DT133" s="257"/>
      <c r="DU133" s="17"/>
      <c r="DV133" s="201" t="str">
        <f t="shared" si="288"/>
        <v>USD</v>
      </c>
      <c r="DW133" s="239" t="s">
        <v>99</v>
      </c>
      <c r="DX133" s="11" t="str">
        <f t="shared" si="289"/>
        <v>⚠</v>
      </c>
      <c r="DY133" s="254"/>
      <c r="DZ133" s="254"/>
      <c r="EA133" s="15"/>
      <c r="EB133" s="11" t="str">
        <f t="shared" si="290"/>
        <v>⚠</v>
      </c>
      <c r="EC133" s="254"/>
      <c r="ED133" s="254"/>
      <c r="EE133" s="16"/>
      <c r="EF133" s="9" t="str">
        <f t="shared" si="291"/>
        <v>⚠</v>
      </c>
      <c r="EG133" s="252"/>
      <c r="EH133" s="252"/>
      <c r="EI133" s="33"/>
      <c r="EJ133" s="33"/>
      <c r="EK133" s="33"/>
      <c r="EL133" s="33"/>
      <c r="EM133" s="14"/>
      <c r="EN133" s="14"/>
      <c r="EO133" s="35"/>
      <c r="EP133" s="11" t="str">
        <f t="shared" si="292"/>
        <v>⚠</v>
      </c>
      <c r="EQ133" s="254"/>
      <c r="ER133" s="254"/>
      <c r="ES133" s="12" t="s">
        <v>98</v>
      </c>
      <c r="ET133" s="199">
        <v>35</v>
      </c>
      <c r="EU133" s="9" t="str">
        <f t="shared" si="293"/>
        <v>⚠</v>
      </c>
      <c r="EV133" s="259"/>
      <c r="EW133" s="259"/>
      <c r="EX133" s="166" t="s">
        <v>98</v>
      </c>
      <c r="EY133" s="9" t="str">
        <f t="shared" si="294"/>
        <v>⚠</v>
      </c>
      <c r="EZ133" s="254"/>
      <c r="FA133" s="254"/>
      <c r="FB133" s="23"/>
      <c r="FC133" s="260"/>
      <c r="FD133" s="260"/>
      <c r="FE133" s="29"/>
      <c r="FF133" s="29"/>
      <c r="FG133" s="29"/>
      <c r="FH133" s="29"/>
      <c r="FI133" s="200" t="s">
        <v>100</v>
      </c>
      <c r="FJ133" s="9" t="str">
        <f t="shared" si="295"/>
        <v>⚠</v>
      </c>
      <c r="FK133" s="259"/>
      <c r="FL133" s="259"/>
      <c r="FM133" s="12" t="s">
        <v>98</v>
      </c>
      <c r="FN133" s="26" t="s">
        <v>98</v>
      </c>
      <c r="FO133" s="28" t="s">
        <v>98</v>
      </c>
      <c r="FP133" s="339" t="s">
        <v>98</v>
      </c>
      <c r="FQ133" s="339" t="s">
        <v>98</v>
      </c>
      <c r="FR133" s="9" t="str">
        <f t="shared" si="254"/>
        <v>⚠</v>
      </c>
      <c r="FS133" s="238" t="str" cm="1">
        <f t="array" ref="FS133">IF(OR($I133="",$N133="")," ",_xlfn.IFS($DW133=""," ",$DV133=""," ",FV133=""," ",FV133=" "," ",AND($DW133&lt;&gt;"",$DW133&lt;&gt;" ",$DV133&lt;&gt;"",$DV133&lt;&gt;" ",FV133&lt;&gt;"",FV133&lt;&gt;" "),IF($DW133=$DV133,FV133,FV133/VLOOKUP(_xlfn.CONCAT($DW133,"/",$DV133),Currencies!$C$73:$D$955,2,FALSE))))</f>
        <v xml:space="preserve"> </v>
      </c>
      <c r="FT133" s="238"/>
      <c r="FU133" s="238"/>
      <c r="FV133" s="8" t="s">
        <v>98</v>
      </c>
      <c r="FW133" s="25" t="s">
        <v>2549</v>
      </c>
      <c r="FX133" s="9" t="str">
        <f t="shared" si="296"/>
        <v>⚠</v>
      </c>
      <c r="FY133" s="259"/>
      <c r="FZ133" s="259"/>
      <c r="GA133" s="12" t="s">
        <v>98</v>
      </c>
      <c r="GB133" s="26" t="s">
        <v>98</v>
      </c>
      <c r="GC133" s="28" t="s">
        <v>98</v>
      </c>
      <c r="GD133" s="339">
        <v>21</v>
      </c>
      <c r="GE133" s="339">
        <v>0</v>
      </c>
      <c r="GF133" s="9" t="str">
        <f t="shared" si="256"/>
        <v>⚠</v>
      </c>
      <c r="GG133" s="238" t="str" cm="1">
        <f t="array" ref="GG133">IF(OR($I133="",$N133="")," ",_xlfn.IFS($DW133=""," ",$DV133=""," ",GJ133=""," ",GJ133=" "," ",AND($DW133&lt;&gt;"",$DW133&lt;&gt;" ",$DV133&lt;&gt;"",$DV133&lt;&gt;" ",GJ133&lt;&gt;"",GJ133&lt;&gt;" "),IF($DW133=$DV133,GJ133,GJ133/VLOOKUP(_xlfn.CONCAT($DW133,"/",$DV133),Currencies!$C$73:$D$955,2,FALSE))))</f>
        <v xml:space="preserve"> </v>
      </c>
      <c r="GH133" s="238"/>
      <c r="GI133" s="238"/>
      <c r="GJ133" s="8" t="s">
        <v>98</v>
      </c>
      <c r="GK133" s="25" t="s">
        <v>2549</v>
      </c>
      <c r="GL133" s="11" t="str">
        <f t="shared" si="297"/>
        <v>⚠</v>
      </c>
      <c r="GM133" s="238" t="str" cm="1">
        <f t="array" ref="GM133">IF(OR($I133="",$N133="")," ",_xlfn.IFS($DW133=""," ",$DV133=""," ",GP133=""," ",GP133=" "," ",AND($DW133&lt;&gt;"",$DW133&lt;&gt;" ",$DV133&lt;&gt;"",$DV133&lt;&gt;" ",GP133&lt;&gt;"",GP133&lt;&gt;" "),IF($DW133=$DV133,GP133,GP133/VLOOKUP(_xlfn.CONCAT($DW133,"/",$DV133),Currencies!$C$73:$D$955,2,FALSE))))</f>
        <v xml:space="preserve"> </v>
      </c>
      <c r="GN133" s="238"/>
      <c r="GO133" s="238"/>
      <c r="GP133" s="8" t="s">
        <v>98</v>
      </c>
      <c r="GQ133" s="25" t="str">
        <f>IFERROR(IF(OR($I133="",$N133=""),"",'Units of measurement'!$A$2),"")</f>
        <v>/container</v>
      </c>
      <c r="GR133" s="253"/>
      <c r="GS133" s="253"/>
      <c r="GT133" s="31" t="s">
        <v>98</v>
      </c>
      <c r="GU133" s="261"/>
      <c r="GV133" s="261"/>
      <c r="GW133" s="32" t="s">
        <v>98</v>
      </c>
      <c r="GX133" s="11" t="str">
        <f t="shared" si="298"/>
        <v>⚠</v>
      </c>
      <c r="GY133" s="238" t="str" cm="1">
        <f t="array" ref="GY133">IF(OR($I133="",$N133="")," ",_xlfn.IFS($DW133=""," ",$DV133=""," ",HE133=""," ",HE133=" "," ",AND($DW133&lt;&gt;"",$DW133&lt;&gt;" ",$DV133&lt;&gt;"",$DV133&lt;&gt;" ",HE133&lt;&gt;"",HE133&lt;&gt;" "),IF($DW133=$DV133,HE133,HE133/VLOOKUP(_xlfn.CONCAT($DW133,"/",$DV133),Currencies!$C$73:$D$955,2,FALSE))))</f>
        <v xml:space="preserve"> </v>
      </c>
      <c r="GZ133" s="262"/>
      <c r="HA133" s="262"/>
      <c r="HB133" s="15"/>
      <c r="HC133" s="15"/>
      <c r="HD133" s="15"/>
      <c r="HE133" s="8" t="s">
        <v>98</v>
      </c>
      <c r="HF133" s="255"/>
      <c r="HG133" s="255"/>
      <c r="HH133" s="25" t="str">
        <f>IFERROR(IF(OR($I133="",$N133=""),"",'Units of measurement'!$A$2),"")</f>
        <v>/container</v>
      </c>
      <c r="HI133" s="253"/>
      <c r="HJ133" s="253"/>
      <c r="HK133" s="31" t="str">
        <f t="shared" si="299"/>
        <v xml:space="preserve"> </v>
      </c>
      <c r="HL133" s="261"/>
      <c r="HM133" s="261"/>
      <c r="HN133" s="32" t="str">
        <f t="shared" si="300"/>
        <v xml:space="preserve"> </v>
      </c>
      <c r="HO133" s="11" t="str">
        <f t="shared" si="301"/>
        <v>⚠</v>
      </c>
      <c r="HP133" s="238" t="str" cm="1">
        <f t="array" ref="HP133">IF(OR($I133="",$N133="")," ",_xlfn.IFS($DW133=""," ",$DV133=""," ",HV133=""," ",HV133=" "," ",AND($DW133&lt;&gt;"",$DW133&lt;&gt;" ",$DV133&lt;&gt;"",$DV133&lt;&gt;" ",HV133&lt;&gt;"",HV133&lt;&gt;" "),IF($DW133=$DV133,HV133,HV133/VLOOKUP(_xlfn.CONCAT($DW133,"/",$DV133),Currencies!$C$73:$D$955,2,FALSE))))</f>
        <v xml:space="preserve"> </v>
      </c>
      <c r="HQ133" s="262"/>
      <c r="HR133" s="262"/>
      <c r="HS133" s="15"/>
      <c r="HT133" s="15"/>
      <c r="HU133" s="15"/>
      <c r="HV133" s="8" t="s">
        <v>98</v>
      </c>
      <c r="HW133" s="255"/>
      <c r="HX133" s="255"/>
      <c r="HY133" s="25" t="str">
        <f>IFERROR(IF(OR($I133="",$N133=""),"",'Units of measurement'!$A$2),"")</f>
        <v>/container</v>
      </c>
      <c r="HZ133" s="253"/>
      <c r="IA133" s="253"/>
      <c r="IB133" s="31" t="str">
        <f t="shared" si="302"/>
        <v xml:space="preserve"> </v>
      </c>
      <c r="IC133" s="261"/>
      <c r="ID133" s="261"/>
      <c r="IE133" s="32" t="str">
        <f t="shared" si="303"/>
        <v xml:space="preserve"> </v>
      </c>
      <c r="IF133" s="9" t="str">
        <f t="shared" si="304"/>
        <v/>
      </c>
      <c r="IG133" s="252"/>
      <c r="IH133" s="252"/>
      <c r="II133" s="8" t="s">
        <v>98</v>
      </c>
      <c r="IJ133" s="256"/>
      <c r="IK133" s="256"/>
      <c r="IL133" s="164"/>
      <c r="IM133" s="257"/>
      <c r="IN133" s="257"/>
      <c r="IO133" s="17"/>
      <c r="IP133" s="9" t="str">
        <f t="shared" si="305"/>
        <v/>
      </c>
      <c r="IQ133" s="252"/>
      <c r="IR133" s="252"/>
      <c r="IS133" s="8" t="s">
        <v>98</v>
      </c>
      <c r="IT133" s="256"/>
      <c r="IU133" s="256"/>
      <c r="IV133" s="164"/>
      <c r="IW133" s="257"/>
      <c r="IX133" s="257"/>
      <c r="IY133" s="19"/>
      <c r="IZ133" s="201" t="s">
        <v>279</v>
      </c>
      <c r="JA133" s="239" t="s">
        <v>99</v>
      </c>
      <c r="JB133" s="9" t="str">
        <f t="shared" si="306"/>
        <v>⚠</v>
      </c>
      <c r="JC133" s="238" t="str" cm="1">
        <f t="array" ref="JC133">IF(OR($I133="",$N133="")," ",_xlfn.IFS($JA133=""," ",$IZ133=""," ",JF133=""," ",JF133=" "," ",AND($JA133&lt;&gt;"",$JA133&lt;&gt;" ",$IZ133&lt;&gt;"",$IZ133&lt;&gt;" ",JF133&lt;&gt;"",JF133&lt;&gt;" "),IF($JA133=$IZ133,JF133,JF133/VLOOKUP(_xlfn.CONCAT($JA133,"/",$IZ133),Currencies!$C$73:$D$955,2,FALSE))))</f>
        <v xml:space="preserve"> </v>
      </c>
      <c r="JD133" s="238"/>
      <c r="JE133" s="238"/>
      <c r="JF133" s="8" t="s">
        <v>98</v>
      </c>
      <c r="JG133" s="25" t="str">
        <f>IFERROR(IF(OR($I133="",$N133=""),"",'Units of measurement'!$A$2),"")</f>
        <v>/container</v>
      </c>
      <c r="JH133" s="9" t="str">
        <f t="shared" si="309"/>
        <v>⚠</v>
      </c>
      <c r="JI133" s="238" t="str" cm="1">
        <f t="array" ref="JI133">IF(OR($I133="",$N133="")," ",_xlfn.IFS($JA133=""," ",$IZ133=""," ",JL133=""," ",JL133=" "," ",AND($JA133&lt;&gt;"",$JA133&lt;&gt;" ",$IZ133&lt;&gt;"",$IZ133&lt;&gt;" ",JL133&lt;&gt;"",JL133&lt;&gt;" "),IF($JA133=$IZ133,JL133,JL133/VLOOKUP(_xlfn.CONCAT($JA133,"/",$IZ133),Currencies!$C$73:$D$955,2,FALSE))))</f>
        <v xml:space="preserve"> </v>
      </c>
      <c r="JJ133" s="238"/>
      <c r="JK133" s="238"/>
      <c r="JL133" s="8" t="s">
        <v>98</v>
      </c>
      <c r="JM133" s="25" t="str">
        <f>IFERROR(IF(OR($I133="",$N133=""),"",'Units of measurement'!$A$2),"")</f>
        <v>/container</v>
      </c>
      <c r="JN133" s="9" t="str">
        <f t="shared" si="310"/>
        <v>⚠</v>
      </c>
      <c r="JO133" s="238" t="str" cm="1">
        <f t="array" ref="JO133">IF(OR($I133="",$N133="")," ",_xlfn.IFS($JA133=""," ",$IZ133=""," ",JR133=""," ",JR133=" "," ",AND($JA133&lt;&gt;"",$JA133&lt;&gt;" ",$IZ133&lt;&gt;"",$IZ133&lt;&gt;" ",JR133&lt;&gt;"",JR133&lt;&gt;" "),IF($JA133=$IZ133,JR133,JR133/VLOOKUP(_xlfn.CONCAT($JA133,"/",$IZ133),Currencies!$C$73:$D$955,2,FALSE))))</f>
        <v xml:space="preserve"> </v>
      </c>
      <c r="JP133" s="238"/>
      <c r="JQ133" s="238"/>
      <c r="JR133" s="8" t="s">
        <v>98</v>
      </c>
      <c r="JS133" s="25" t="str">
        <f>IFERROR(IF(OR($I133="",$N133=""),"",'Units of measurement'!$A$2),"")</f>
        <v>/container</v>
      </c>
      <c r="JT133" s="9" t="str">
        <f t="shared" si="311"/>
        <v>⚠</v>
      </c>
      <c r="JU133" s="238" t="str" cm="1">
        <f t="array" ref="JU133">IF(OR($I133="",$N133="")," ",_xlfn.IFS($JA133=""," ",$IZ133=""," ",JX133=""," ",JX133=" "," ",AND($JA133&lt;&gt;"",$JA133&lt;&gt;" ",$IZ133&lt;&gt;"",$IZ133&lt;&gt;" ",JX133&lt;&gt;"",JX133&lt;&gt;" "),IF($JA133=$IZ133,JX133,JX133/VLOOKUP(_xlfn.CONCAT($JA133,"/",$IZ133),Currencies!$C$73:$D$955,2,FALSE))))</f>
        <v xml:space="preserve"> </v>
      </c>
      <c r="JV133" s="238"/>
      <c r="JW133" s="238"/>
      <c r="JX133" s="8" t="s">
        <v>98</v>
      </c>
      <c r="JY133" s="25" t="str">
        <f>IFERROR(IF(OR($I133="",$N133=""),"",'Units of measurement'!$A$2),"")</f>
        <v>/container</v>
      </c>
      <c r="JZ133" s="9" t="str">
        <f t="shared" si="312"/>
        <v>⚠</v>
      </c>
      <c r="KA133" s="238" t="str" cm="1">
        <f t="array" ref="KA133">IF(OR($I133="",$N133="")," ",_xlfn.IFS($JA133=""," ",$IZ133=""," ",KD133=""," ",KD133=" "," ",AND($JA133&lt;&gt;"",$JA133&lt;&gt;" ",$IZ133&lt;&gt;"",$IZ133&lt;&gt;" ",KD133&lt;&gt;"",KD133&lt;&gt;" "),IF($JA133=$IZ133,KD133,KD133/VLOOKUP(_xlfn.CONCAT($JA133,"/",$IZ133),Currencies!$C$73:$D$955,2,FALSE))))</f>
        <v xml:space="preserve"> </v>
      </c>
      <c r="KB133" s="238"/>
      <c r="KC133" s="238"/>
      <c r="KD133" s="8" t="s">
        <v>98</v>
      </c>
      <c r="KE133" s="25" t="str">
        <f>IFERROR(IF(OR($I133="",$N133=""),"",'Units of measurement'!$A$2),"")</f>
        <v>/container</v>
      </c>
      <c r="KF133" s="11" t="str">
        <f t="shared" si="313"/>
        <v>⚠</v>
      </c>
      <c r="KG133" s="254"/>
      <c r="KH133" s="254"/>
      <c r="KI133" s="10" t="s">
        <v>98</v>
      </c>
      <c r="KJ133" s="9" t="str">
        <f t="shared" si="307"/>
        <v/>
      </c>
      <c r="KK133" s="252"/>
      <c r="KL133" s="252"/>
      <c r="KM133" s="8" t="s">
        <v>98</v>
      </c>
      <c r="KN133" s="256"/>
      <c r="KO133" s="256"/>
      <c r="KP133" s="164"/>
      <c r="KQ133" s="257"/>
      <c r="KR133" s="257"/>
      <c r="KS133" s="17"/>
      <c r="KT133" s="9" t="str">
        <f t="shared" si="308"/>
        <v/>
      </c>
      <c r="KU133" s="252"/>
      <c r="KV133" s="252"/>
      <c r="KW133" s="8" t="s">
        <v>98</v>
      </c>
      <c r="KX133" s="256"/>
      <c r="KY133" s="256"/>
      <c r="KZ133" s="164"/>
      <c r="LA133" s="257"/>
      <c r="LB133" s="257"/>
      <c r="LC133" s="19"/>
      <c r="LD133" s="201" t="s">
        <v>279</v>
      </c>
      <c r="LE133" s="239" t="s">
        <v>99</v>
      </c>
      <c r="LF133" s="9" t="str">
        <f t="shared" si="314"/>
        <v>⚠</v>
      </c>
      <c r="LG133" s="238" t="str" cm="1">
        <f t="array" ref="LG133">IF(OR($I133="",$N133="")," ",_xlfn.IFS($AH133=""," ",$AG133=""," ",LL133=""," ",LL133=" "," ",AND($AH133&lt;&gt;"",$AH133&lt;&gt;" ",$AG133&lt;&gt;"",$AG133&lt;&gt;" ",LL133&lt;&gt;"",LL133&lt;&gt;" "),IF($AH133=$AG133,SUM(LL133,IF(OR(LK133="",LK133=" ",LJ133="Included"),0,LK133)),SUM(LL133,IF(OR(LK133="",LK133=" ",LJ133="Included"),0,LK133))/VLOOKUP(_xlfn.CONCAT($AH133,"/",$AG133),Currencies!$C$73:$D$955,2,FALSE))))</f>
        <v xml:space="preserve"> </v>
      </c>
      <c r="LH133" s="238"/>
      <c r="LI133" s="262"/>
      <c r="LJ133" s="331"/>
      <c r="LK133" s="333" t="s">
        <v>98</v>
      </c>
      <c r="LL133" s="332" t="s">
        <v>98</v>
      </c>
      <c r="LM133" s="25" t="str">
        <f>IFERROR(IF(OR($I133="",$N133=""),"",'Units of measurement'!$A$2),"")</f>
        <v>/container</v>
      </c>
      <c r="LN133" s="253"/>
      <c r="LO133" s="253"/>
      <c r="LP133" s="17"/>
      <c r="LQ133" s="170"/>
      <c r="LR133" s="170"/>
      <c r="LS133" s="170" t="s">
        <v>98</v>
      </c>
    </row>
    <row r="134" spans="1:331" ht="15" hidden="1" customHeight="1" x14ac:dyDescent="0.2">
      <c r="A134" s="46">
        <v>1280</v>
      </c>
      <c r="B134" s="250">
        <f>ROW()</f>
        <v>134</v>
      </c>
      <c r="C134" s="41" t="s">
        <v>2535</v>
      </c>
      <c r="D134" s="41" t="s">
        <v>2535</v>
      </c>
      <c r="E134" s="41" t="s">
        <v>2527</v>
      </c>
      <c r="F134" s="55" t="s">
        <v>2290</v>
      </c>
      <c r="G134" s="42" t="s">
        <v>2510</v>
      </c>
      <c r="H134" s="43" t="s">
        <v>172</v>
      </c>
      <c r="I134" s="353" t="s">
        <v>1192</v>
      </c>
      <c r="J134" s="357"/>
      <c r="K134" s="47" t="s">
        <v>2317</v>
      </c>
      <c r="L134" s="48" t="s">
        <v>2344</v>
      </c>
      <c r="M134" s="49" t="s">
        <v>172</v>
      </c>
      <c r="N134" s="356" t="s">
        <v>277</v>
      </c>
      <c r="O134" s="50" t="s">
        <v>2468</v>
      </c>
      <c r="P134" s="47" t="s">
        <v>2404</v>
      </c>
      <c r="Q134" s="48" t="s">
        <v>2407</v>
      </c>
      <c r="R134" s="51" t="s">
        <v>95</v>
      </c>
      <c r="S134" s="52">
        <v>1</v>
      </c>
      <c r="T134" s="53">
        <f>IFERROR(IF(OR(R134="",S134=""),"",('FCL (No min.)'!S134*VLOOKUP('FCL (No min.)'!R134,containertype_table[#All],2,FALSE))),"")</f>
        <v>1</v>
      </c>
      <c r="U134" s="56">
        <v>10000</v>
      </c>
      <c r="V134" s="55" t="s">
        <v>2497</v>
      </c>
      <c r="W134" s="248" t="s">
        <v>104</v>
      </c>
      <c r="X134" s="337" t="s">
        <v>104</v>
      </c>
      <c r="Y134" s="248"/>
      <c r="Z134" s="248"/>
      <c r="AA134" s="248"/>
      <c r="AB134" s="248"/>
      <c r="AC134" s="248"/>
      <c r="AD134" s="248"/>
      <c r="AE134" s="248"/>
      <c r="AF134" s="248"/>
      <c r="AG134" s="201" t="s">
        <v>418</v>
      </c>
      <c r="AH134" s="239" t="s">
        <v>99</v>
      </c>
      <c r="AI134" s="9" t="str">
        <f t="shared" si="276"/>
        <v>⚠</v>
      </c>
      <c r="AJ134" s="238" t="str" cm="1">
        <f t="array" ref="AJ134">IF(OR($I134="",$N134="")," ",_xlfn.IFS($AH134=""," ",$AG134=""," ",AO134=""," ",AO134=" "," ",AND($AH134&lt;&gt;"",$AH134&lt;&gt;" ",$AG134&lt;&gt;"",$AG134&lt;&gt;" ",AO134&lt;&gt;"",AO134&lt;&gt;" "),IF($AH134=$AG134,SUM(AO134,IF(OR(AN134="",AN134=" ",AM134="Included"),0,AN134)),VLOOKUP(_xlfn.CONCAT($AG134,"/",$AH134),Currencies!$C$73:$D$955,2,FALSE)*SUM(AO134,IF(OR(AN134="",AN134=" ",AM134="Included"),0,AN134)))))</f>
        <v xml:space="preserve"> </v>
      </c>
      <c r="AK134" s="238"/>
      <c r="AL134" s="262"/>
      <c r="AM134" s="331"/>
      <c r="AN134" s="333" t="s">
        <v>98</v>
      </c>
      <c r="AO134" s="332" t="s">
        <v>98</v>
      </c>
      <c r="AP134" s="25" t="str">
        <f>IFERROR(IF(OR($I134="",$N134=""),"",'Units of measurement'!$A$2),"")</f>
        <v>/container</v>
      </c>
      <c r="AQ134" s="253"/>
      <c r="AR134" s="253"/>
      <c r="AS134" s="17"/>
      <c r="AT134" s="170"/>
      <c r="AU134" s="170"/>
      <c r="AV134" s="170" t="s">
        <v>98</v>
      </c>
      <c r="AW134" s="201" t="s">
        <v>418</v>
      </c>
      <c r="AX134" s="239" t="s">
        <v>99</v>
      </c>
      <c r="AY134" s="9" t="str">
        <f t="shared" si="277"/>
        <v>⚠</v>
      </c>
      <c r="AZ134" s="238" t="str" cm="1">
        <f t="array" ref="AZ134">IF(OR($I134="",$N134="")," ",_xlfn.IFS($AX134=""," ",$AW134=""," ",BC134=""," ",BC134=" "," ",AND($AX134&lt;&gt;"",$AX134&lt;&gt;" ",$AW134&lt;&gt;"",$AW134&lt;&gt;" ",BC134&lt;&gt;"",BC134&lt;&gt;" "),IF($AX134=$AW134,BC134,BC134/VLOOKUP(_xlfn.CONCAT($AX134,"/",$AW134),Currencies!$C$73:$D$955,2,FALSE))))</f>
        <v xml:space="preserve"> </v>
      </c>
      <c r="BA134" s="238"/>
      <c r="BB134" s="238"/>
      <c r="BC134" s="8" t="s">
        <v>98</v>
      </c>
      <c r="BD134" s="25" t="str">
        <f>IFERROR(IF(OR($I134="",$N134=""),"",'Units of measurement'!$A$2),"")</f>
        <v>/container</v>
      </c>
      <c r="BE134" s="9" t="str">
        <f t="shared" si="278"/>
        <v>⚠</v>
      </c>
      <c r="BF134" s="238" t="str" cm="1">
        <f t="array" ref="BF134">IF(OR($I134="",$N134="")," ",_xlfn.IFS($AX134=""," ",$AW134=""," ",BI134=""," ",BI134=" "," ",AND($AX134&lt;&gt;"",$AX134&lt;&gt;" ",$AW134&lt;&gt;"",$AW134&lt;&gt;" ",BI134&lt;&gt;"",BI134&lt;&gt;" "),IF($AX134=$AW134,BI134,BI134/VLOOKUP(_xlfn.CONCAT($AX134,"/",$AW134),Currencies!$C$73:$D$955,2,FALSE))))</f>
        <v xml:space="preserve"> </v>
      </c>
      <c r="BG134" s="238"/>
      <c r="BH134" s="238"/>
      <c r="BI134" s="8" t="s">
        <v>98</v>
      </c>
      <c r="BJ134" s="25" t="str">
        <f>IFERROR(IF(OR($I134="",$N134=""),"",'Units of measurement'!$A$2),"")</f>
        <v>/container</v>
      </c>
      <c r="BK134" s="9" t="str">
        <f t="shared" si="279"/>
        <v>⚠</v>
      </c>
      <c r="BL134" s="238" t="str" cm="1">
        <f t="array" ref="BL134">IF(OR($I134="",$N134="")," ",_xlfn.IFS($AX134=""," ",$AW134=""," ",BO134=""," ",BO134=" "," ",AND($AX134&lt;&gt;"",$AX134&lt;&gt;" ",$AW134&lt;&gt;"",$AW134&lt;&gt;" ",BO134&lt;&gt;"",BO134&lt;&gt;" "),IF($AX134=$AW134,BO134,BO134/VLOOKUP(_xlfn.CONCAT($AX134,"/",$AW134),Currencies!$C$73:$D$955,2,FALSE))))</f>
        <v xml:space="preserve"> </v>
      </c>
      <c r="BM134" s="238"/>
      <c r="BN134" s="238"/>
      <c r="BO134" s="8" t="s">
        <v>98</v>
      </c>
      <c r="BP134" s="25" t="str">
        <f>IFERROR(IF(OR($I134="",$N134=""),"",'Units of measurement'!$A$2),"")</f>
        <v>/container</v>
      </c>
      <c r="BQ134" s="9" t="str">
        <f t="shared" si="280"/>
        <v>⚠</v>
      </c>
      <c r="BR134" s="238" t="str" cm="1">
        <f t="array" ref="BR134">IF(OR($I134="",$N134="")," ",_xlfn.IFS($AX134=""," ",$AW134=""," ",BU134=""," ",BU134=" "," ",AND($AX134&lt;&gt;"",$AX134&lt;&gt;" ",$AW134&lt;&gt;"",$AW134&lt;&gt;" ",BU134&lt;&gt;"",BU134&lt;&gt;" "),IF($AX134=$AW134,BU134,BU134/VLOOKUP(_xlfn.CONCAT($AX134,"/",$AW134),Currencies!$C$73:$D$955,2,FALSE))))</f>
        <v xml:space="preserve"> </v>
      </c>
      <c r="BS134" s="238"/>
      <c r="BT134" s="238"/>
      <c r="BU134" s="8" t="s">
        <v>98</v>
      </c>
      <c r="BV134" s="25" t="str">
        <f>IFERROR(IF(OR($I134="",$N134=""),"",'Units of measurement'!$A$2),"")</f>
        <v>/container</v>
      </c>
      <c r="BW134" s="9" t="str">
        <f t="shared" si="281"/>
        <v>⚠</v>
      </c>
      <c r="BX134" s="238" t="str" cm="1">
        <f t="array" ref="BX134">IF(OR($I134="",$N134="")," ",_xlfn.IFS($AX134=""," ",$AW134=""," ",CA134=""," ",CA134=" "," ",AND($AX134&lt;&gt;"",$AX134&lt;&gt;" ",$AW134&lt;&gt;"",$AW134&lt;&gt;" ",CA134&lt;&gt;"",CA134&lt;&gt;" "),IF($AX134=$AW134,CA134,CA134/VLOOKUP(_xlfn.CONCAT($AX134,"/",$AW134),Currencies!$C$73:$D$955,2,FALSE))))</f>
        <v xml:space="preserve"> </v>
      </c>
      <c r="BY134" s="238"/>
      <c r="BZ134" s="238"/>
      <c r="CA134" s="8" t="s">
        <v>98</v>
      </c>
      <c r="CB134" s="25" t="str">
        <f>IFERROR(IF(OR($I134="",$N134=""),"",'Units of measurement'!$A$2),"")</f>
        <v>/container</v>
      </c>
      <c r="CC134" s="9" t="str">
        <f t="shared" si="282"/>
        <v>⚠</v>
      </c>
      <c r="CD134" s="238" t="str" cm="1">
        <f t="array" ref="CD134">IF(OR($I134="",$N134="")," ",_xlfn.IFS($AX134=""," ",$AW134=""," ",CG134=""," ",CG134=" "," ",AND($AX134&lt;&gt;"",$AX134&lt;&gt;" ",$AW134&lt;&gt;"",$AW134&lt;&gt;" ",CG134&lt;&gt;"",CG134&lt;&gt;" "),IF($AX134=$AW134,CG134,CG134/VLOOKUP(_xlfn.CONCAT($AX134,"/",$AW134),Currencies!$C$73:$D$955,2,FALSE))))</f>
        <v xml:space="preserve"> </v>
      </c>
      <c r="CE134" s="238"/>
      <c r="CF134" s="238"/>
      <c r="CG134" s="8" t="s">
        <v>98</v>
      </c>
      <c r="CH134" s="25" t="str">
        <f>IFERROR(IF(OR($I134="",$N134=""),"",'Units of measurement'!$A$2),"")</f>
        <v>/container</v>
      </c>
      <c r="CI134" s="9" t="str">
        <f t="shared" si="283"/>
        <v>⚠</v>
      </c>
      <c r="CJ134" s="238" t="str" cm="1">
        <f t="array" ref="CJ134">IF(OR($I134="",$N134="")," ",_xlfn.IFS($AX134=""," ",$AW134=""," ",CM134=""," ",CM134=" "," ",AND($AX134&lt;&gt;"",$AX134&lt;&gt;" ",$AW134&lt;&gt;"",$AW134&lt;&gt;" ",CM134&lt;&gt;"",CM134&lt;&gt;" "),IF($AX134=$AW134,CM134,CM134/VLOOKUP(_xlfn.CONCAT($AX134,"/",$AW134),Currencies!$C$73:$D$955,2,FALSE))))</f>
        <v xml:space="preserve"> </v>
      </c>
      <c r="CK134" s="238"/>
      <c r="CL134" s="238"/>
      <c r="CM134" s="8" t="s">
        <v>98</v>
      </c>
      <c r="CN134" s="25" t="str">
        <f>IFERROR(IF(OR($I134="",$N134=""),"",'Units of measurement'!$A$2),"")</f>
        <v>/container</v>
      </c>
      <c r="CO134" s="253"/>
      <c r="CP134" s="253"/>
      <c r="CQ134" s="194"/>
      <c r="CR134" s="9" t="str">
        <f t="shared" si="284"/>
        <v>⚠</v>
      </c>
      <c r="CS134" s="238" t="str" cm="1">
        <f t="array" ref="CS134">IF(OR($I134="",$N134="")," ",_xlfn.IFS($AX134=""," ",$AW134=""," ",CV134=""," ",CV134=" "," ",AND($AX134&lt;&gt;"",$AX134&lt;&gt;" ",$AW134&lt;&gt;"",$AW134&lt;&gt;" ",CV134&lt;&gt;"",CV134&lt;&gt;" "),IF($AX134=$AW134,CV134,CV134/VLOOKUP(_xlfn.CONCAT($AX134,"/",$AW134),Currencies!$C$73:$D$955,2,FALSE))))</f>
        <v xml:space="preserve"> </v>
      </c>
      <c r="CT134" s="238"/>
      <c r="CU134" s="238"/>
      <c r="CV134" s="8" t="s">
        <v>98</v>
      </c>
      <c r="CW134" s="25" t="str">
        <f>IFERROR(IF(OR($I134="",$N134=""),"",'Units of measurement'!$A$2),"")</f>
        <v>/container</v>
      </c>
      <c r="CX134" s="11" t="str">
        <f t="shared" si="285"/>
        <v>⚠</v>
      </c>
      <c r="CY134" s="254"/>
      <c r="CZ134" s="254"/>
      <c r="DA134" s="10" t="s">
        <v>98</v>
      </c>
      <c r="DB134" s="9" t="str">
        <f t="shared" si="286"/>
        <v/>
      </c>
      <c r="DC134" s="252"/>
      <c r="DD134" s="252"/>
      <c r="DE134" s="8" t="s">
        <v>98</v>
      </c>
      <c r="DF134" s="256"/>
      <c r="DG134" s="256"/>
      <c r="DH134" s="164"/>
      <c r="DI134" s="257"/>
      <c r="DJ134" s="257"/>
      <c r="DK134" s="17"/>
      <c r="DL134" s="9" t="str">
        <f t="shared" si="287"/>
        <v/>
      </c>
      <c r="DM134" s="252"/>
      <c r="DN134" s="252"/>
      <c r="DO134" s="8" t="s">
        <v>98</v>
      </c>
      <c r="DP134" s="256"/>
      <c r="DQ134" s="256"/>
      <c r="DR134" s="164"/>
      <c r="DS134" s="257"/>
      <c r="DT134" s="257"/>
      <c r="DU134" s="17"/>
      <c r="DV134" s="201" t="str">
        <f t="shared" si="288"/>
        <v>USD</v>
      </c>
      <c r="DW134" s="239" t="s">
        <v>99</v>
      </c>
      <c r="DX134" s="11" t="str">
        <f t="shared" si="289"/>
        <v>⚠</v>
      </c>
      <c r="DY134" s="254"/>
      <c r="DZ134" s="254"/>
      <c r="EA134" s="15"/>
      <c r="EB134" s="11" t="str">
        <f t="shared" si="290"/>
        <v>⚠</v>
      </c>
      <c r="EC134" s="254"/>
      <c r="ED134" s="254"/>
      <c r="EE134" s="16"/>
      <c r="EF134" s="9" t="str">
        <f t="shared" si="291"/>
        <v>⚠</v>
      </c>
      <c r="EG134" s="252"/>
      <c r="EH134" s="252"/>
      <c r="EI134" s="33"/>
      <c r="EJ134" s="33"/>
      <c r="EK134" s="33"/>
      <c r="EL134" s="33"/>
      <c r="EM134" s="14"/>
      <c r="EN134" s="14"/>
      <c r="EO134" s="35"/>
      <c r="EP134" s="11" t="str">
        <f t="shared" si="292"/>
        <v>⚠</v>
      </c>
      <c r="EQ134" s="254"/>
      <c r="ER134" s="254"/>
      <c r="ES134" s="12" t="s">
        <v>98</v>
      </c>
      <c r="ET134" s="199">
        <v>35</v>
      </c>
      <c r="EU134" s="9" t="str">
        <f t="shared" si="293"/>
        <v>⚠</v>
      </c>
      <c r="EV134" s="259"/>
      <c r="EW134" s="259"/>
      <c r="EX134" s="166" t="s">
        <v>98</v>
      </c>
      <c r="EY134" s="9" t="str">
        <f t="shared" si="294"/>
        <v>⚠</v>
      </c>
      <c r="EZ134" s="254"/>
      <c r="FA134" s="254"/>
      <c r="FB134" s="23"/>
      <c r="FC134" s="260"/>
      <c r="FD134" s="260"/>
      <c r="FE134" s="29"/>
      <c r="FF134" s="29"/>
      <c r="FG134" s="29"/>
      <c r="FH134" s="29"/>
      <c r="FI134" s="200" t="s">
        <v>100</v>
      </c>
      <c r="FJ134" s="9" t="str">
        <f t="shared" si="295"/>
        <v>⚠</v>
      </c>
      <c r="FK134" s="259"/>
      <c r="FL134" s="259"/>
      <c r="FM134" s="12" t="s">
        <v>98</v>
      </c>
      <c r="FN134" s="26" t="s">
        <v>98</v>
      </c>
      <c r="FO134" s="28" t="s">
        <v>98</v>
      </c>
      <c r="FP134" s="339" t="s">
        <v>98</v>
      </c>
      <c r="FQ134" s="339" t="s">
        <v>98</v>
      </c>
      <c r="FR134" s="9" t="str">
        <f t="shared" si="254"/>
        <v>⚠</v>
      </c>
      <c r="FS134" s="238" t="str" cm="1">
        <f t="array" ref="FS134">IF(OR($I134="",$N134="")," ",_xlfn.IFS($DW134=""," ",$DV134=""," ",FV134=""," ",FV134=" "," ",AND($DW134&lt;&gt;"",$DW134&lt;&gt;" ",$DV134&lt;&gt;"",$DV134&lt;&gt;" ",FV134&lt;&gt;"",FV134&lt;&gt;" "),IF($DW134=$DV134,FV134,FV134/VLOOKUP(_xlfn.CONCAT($DW134,"/",$DV134),Currencies!$C$73:$D$955,2,FALSE))))</f>
        <v xml:space="preserve"> </v>
      </c>
      <c r="FT134" s="238"/>
      <c r="FU134" s="238"/>
      <c r="FV134" s="8" t="s">
        <v>98</v>
      </c>
      <c r="FW134" s="25" t="s">
        <v>2549</v>
      </c>
      <c r="FX134" s="9" t="str">
        <f t="shared" si="296"/>
        <v>⚠</v>
      </c>
      <c r="FY134" s="259"/>
      <c r="FZ134" s="259"/>
      <c r="GA134" s="12" t="s">
        <v>98</v>
      </c>
      <c r="GB134" s="26" t="s">
        <v>98</v>
      </c>
      <c r="GC134" s="28" t="s">
        <v>98</v>
      </c>
      <c r="GD134" s="339">
        <v>21</v>
      </c>
      <c r="GE134" s="339">
        <v>0</v>
      </c>
      <c r="GF134" s="9" t="str">
        <f t="shared" si="256"/>
        <v>⚠</v>
      </c>
      <c r="GG134" s="238" t="str" cm="1">
        <f t="array" ref="GG134">IF(OR($I134="",$N134="")," ",_xlfn.IFS($DW134=""," ",$DV134=""," ",GJ134=""," ",GJ134=" "," ",AND($DW134&lt;&gt;"",$DW134&lt;&gt;" ",$DV134&lt;&gt;"",$DV134&lt;&gt;" ",GJ134&lt;&gt;"",GJ134&lt;&gt;" "),IF($DW134=$DV134,GJ134,GJ134/VLOOKUP(_xlfn.CONCAT($DW134,"/",$DV134),Currencies!$C$73:$D$955,2,FALSE))))</f>
        <v xml:space="preserve"> </v>
      </c>
      <c r="GH134" s="238"/>
      <c r="GI134" s="238"/>
      <c r="GJ134" s="8" t="s">
        <v>98</v>
      </c>
      <c r="GK134" s="25" t="s">
        <v>2549</v>
      </c>
      <c r="GL134" s="11" t="str">
        <f t="shared" si="297"/>
        <v>⚠</v>
      </c>
      <c r="GM134" s="238" t="str" cm="1">
        <f t="array" ref="GM134">IF(OR($I134="",$N134="")," ",_xlfn.IFS($DW134=""," ",$DV134=""," ",GP134=""," ",GP134=" "," ",AND($DW134&lt;&gt;"",$DW134&lt;&gt;" ",$DV134&lt;&gt;"",$DV134&lt;&gt;" ",GP134&lt;&gt;"",GP134&lt;&gt;" "),IF($DW134=$DV134,GP134,GP134/VLOOKUP(_xlfn.CONCAT($DW134,"/",$DV134),Currencies!$C$73:$D$955,2,FALSE))))</f>
        <v xml:space="preserve"> </v>
      </c>
      <c r="GN134" s="238"/>
      <c r="GO134" s="238"/>
      <c r="GP134" s="8" t="s">
        <v>98</v>
      </c>
      <c r="GQ134" s="25" t="str">
        <f>IFERROR(IF(OR($I134="",$N134=""),"",'Units of measurement'!$A$2),"")</f>
        <v>/container</v>
      </c>
      <c r="GR134" s="253"/>
      <c r="GS134" s="253"/>
      <c r="GT134" s="31" t="s">
        <v>98</v>
      </c>
      <c r="GU134" s="261"/>
      <c r="GV134" s="261"/>
      <c r="GW134" s="32" t="s">
        <v>98</v>
      </c>
      <c r="GX134" s="11" t="str">
        <f t="shared" si="298"/>
        <v>⚠</v>
      </c>
      <c r="GY134" s="238" t="str" cm="1">
        <f t="array" ref="GY134">IF(OR($I134="",$N134="")," ",_xlfn.IFS($DW134=""," ",$DV134=""," ",HE134=""," ",HE134=" "," ",AND($DW134&lt;&gt;"",$DW134&lt;&gt;" ",$DV134&lt;&gt;"",$DV134&lt;&gt;" ",HE134&lt;&gt;"",HE134&lt;&gt;" "),IF($DW134=$DV134,HE134,HE134/VLOOKUP(_xlfn.CONCAT($DW134,"/",$DV134),Currencies!$C$73:$D$955,2,FALSE))))</f>
        <v xml:space="preserve"> </v>
      </c>
      <c r="GZ134" s="262"/>
      <c r="HA134" s="262"/>
      <c r="HB134" s="15"/>
      <c r="HC134" s="15"/>
      <c r="HD134" s="15"/>
      <c r="HE134" s="8" t="s">
        <v>98</v>
      </c>
      <c r="HF134" s="255"/>
      <c r="HG134" s="255"/>
      <c r="HH134" s="25" t="str">
        <f>IFERROR(IF(OR($I134="",$N134=""),"",'Units of measurement'!$A$2),"")</f>
        <v>/container</v>
      </c>
      <c r="HI134" s="253"/>
      <c r="HJ134" s="253"/>
      <c r="HK134" s="31" t="str">
        <f t="shared" si="299"/>
        <v xml:space="preserve"> </v>
      </c>
      <c r="HL134" s="261"/>
      <c r="HM134" s="261"/>
      <c r="HN134" s="32" t="str">
        <f t="shared" si="300"/>
        <v xml:space="preserve"> </v>
      </c>
      <c r="HO134" s="11" t="str">
        <f t="shared" si="301"/>
        <v>⚠</v>
      </c>
      <c r="HP134" s="238" t="str" cm="1">
        <f t="array" ref="HP134">IF(OR($I134="",$N134="")," ",_xlfn.IFS($DW134=""," ",$DV134=""," ",HV134=""," ",HV134=" "," ",AND($DW134&lt;&gt;"",$DW134&lt;&gt;" ",$DV134&lt;&gt;"",$DV134&lt;&gt;" ",HV134&lt;&gt;"",HV134&lt;&gt;" "),IF($DW134=$DV134,HV134,HV134/VLOOKUP(_xlfn.CONCAT($DW134,"/",$DV134),Currencies!$C$73:$D$955,2,FALSE))))</f>
        <v xml:space="preserve"> </v>
      </c>
      <c r="HQ134" s="262"/>
      <c r="HR134" s="262"/>
      <c r="HS134" s="15"/>
      <c r="HT134" s="15"/>
      <c r="HU134" s="15"/>
      <c r="HV134" s="8" t="s">
        <v>98</v>
      </c>
      <c r="HW134" s="255"/>
      <c r="HX134" s="255"/>
      <c r="HY134" s="25" t="str">
        <f>IFERROR(IF(OR($I134="",$N134=""),"",'Units of measurement'!$A$2),"")</f>
        <v>/container</v>
      </c>
      <c r="HZ134" s="253"/>
      <c r="IA134" s="253"/>
      <c r="IB134" s="31" t="str">
        <f t="shared" si="302"/>
        <v xml:space="preserve"> </v>
      </c>
      <c r="IC134" s="261"/>
      <c r="ID134" s="261"/>
      <c r="IE134" s="32" t="str">
        <f t="shared" si="303"/>
        <v xml:space="preserve"> </v>
      </c>
      <c r="IF134" s="9" t="str">
        <f t="shared" si="304"/>
        <v/>
      </c>
      <c r="IG134" s="252"/>
      <c r="IH134" s="252"/>
      <c r="II134" s="8" t="s">
        <v>98</v>
      </c>
      <c r="IJ134" s="256"/>
      <c r="IK134" s="256"/>
      <c r="IL134" s="164"/>
      <c r="IM134" s="257"/>
      <c r="IN134" s="257"/>
      <c r="IO134" s="17"/>
      <c r="IP134" s="9" t="str">
        <f t="shared" si="305"/>
        <v/>
      </c>
      <c r="IQ134" s="252"/>
      <c r="IR134" s="252"/>
      <c r="IS134" s="8" t="s">
        <v>98</v>
      </c>
      <c r="IT134" s="256"/>
      <c r="IU134" s="256"/>
      <c r="IV134" s="164"/>
      <c r="IW134" s="257"/>
      <c r="IX134" s="257"/>
      <c r="IY134" s="19"/>
      <c r="IZ134" s="201" t="s">
        <v>279</v>
      </c>
      <c r="JA134" s="239" t="s">
        <v>99</v>
      </c>
      <c r="JB134" s="9" t="str">
        <f t="shared" si="306"/>
        <v>⚠</v>
      </c>
      <c r="JC134" s="238" t="str" cm="1">
        <f t="array" ref="JC134">IF(OR($I134="",$N134="")," ",_xlfn.IFS($JA134=""," ",$IZ134=""," ",JF134=""," ",JF134=" "," ",AND($JA134&lt;&gt;"",$JA134&lt;&gt;" ",$IZ134&lt;&gt;"",$IZ134&lt;&gt;" ",JF134&lt;&gt;"",JF134&lt;&gt;" "),IF($JA134=$IZ134,JF134,JF134/VLOOKUP(_xlfn.CONCAT($JA134,"/",$IZ134),Currencies!$C$73:$D$955,2,FALSE))))</f>
        <v xml:space="preserve"> </v>
      </c>
      <c r="JD134" s="238"/>
      <c r="JE134" s="238"/>
      <c r="JF134" s="8" t="s">
        <v>98</v>
      </c>
      <c r="JG134" s="25" t="str">
        <f>IFERROR(IF(OR($I134="",$N134=""),"",'Units of measurement'!$A$2),"")</f>
        <v>/container</v>
      </c>
      <c r="JH134" s="9" t="str">
        <f t="shared" si="309"/>
        <v>⚠</v>
      </c>
      <c r="JI134" s="238" t="str" cm="1">
        <f t="array" ref="JI134">IF(OR($I134="",$N134="")," ",_xlfn.IFS($JA134=""," ",$IZ134=""," ",JL134=""," ",JL134=" "," ",AND($JA134&lt;&gt;"",$JA134&lt;&gt;" ",$IZ134&lt;&gt;"",$IZ134&lt;&gt;" ",JL134&lt;&gt;"",JL134&lt;&gt;" "),IF($JA134=$IZ134,JL134,JL134/VLOOKUP(_xlfn.CONCAT($JA134,"/",$IZ134),Currencies!$C$73:$D$955,2,FALSE))))</f>
        <v xml:space="preserve"> </v>
      </c>
      <c r="JJ134" s="238"/>
      <c r="JK134" s="238"/>
      <c r="JL134" s="8" t="s">
        <v>98</v>
      </c>
      <c r="JM134" s="25" t="str">
        <f>IFERROR(IF(OR($I134="",$N134=""),"",'Units of measurement'!$A$2),"")</f>
        <v>/container</v>
      </c>
      <c r="JN134" s="9" t="str">
        <f t="shared" si="310"/>
        <v>⚠</v>
      </c>
      <c r="JO134" s="238" t="str" cm="1">
        <f t="array" ref="JO134">IF(OR($I134="",$N134="")," ",_xlfn.IFS($JA134=""," ",$IZ134=""," ",JR134=""," ",JR134=" "," ",AND($JA134&lt;&gt;"",$JA134&lt;&gt;" ",$IZ134&lt;&gt;"",$IZ134&lt;&gt;" ",JR134&lt;&gt;"",JR134&lt;&gt;" "),IF($JA134=$IZ134,JR134,JR134/VLOOKUP(_xlfn.CONCAT($JA134,"/",$IZ134),Currencies!$C$73:$D$955,2,FALSE))))</f>
        <v xml:space="preserve"> </v>
      </c>
      <c r="JP134" s="238"/>
      <c r="JQ134" s="238"/>
      <c r="JR134" s="8" t="s">
        <v>98</v>
      </c>
      <c r="JS134" s="25" t="str">
        <f>IFERROR(IF(OR($I134="",$N134=""),"",'Units of measurement'!$A$2),"")</f>
        <v>/container</v>
      </c>
      <c r="JT134" s="9" t="str">
        <f t="shared" si="311"/>
        <v>⚠</v>
      </c>
      <c r="JU134" s="238" t="str" cm="1">
        <f t="array" ref="JU134">IF(OR($I134="",$N134="")," ",_xlfn.IFS($JA134=""," ",$IZ134=""," ",JX134=""," ",JX134=" "," ",AND($JA134&lt;&gt;"",$JA134&lt;&gt;" ",$IZ134&lt;&gt;"",$IZ134&lt;&gt;" ",JX134&lt;&gt;"",JX134&lt;&gt;" "),IF($JA134=$IZ134,JX134,JX134/VLOOKUP(_xlfn.CONCAT($JA134,"/",$IZ134),Currencies!$C$73:$D$955,2,FALSE))))</f>
        <v xml:space="preserve"> </v>
      </c>
      <c r="JV134" s="238"/>
      <c r="JW134" s="238"/>
      <c r="JX134" s="8" t="s">
        <v>98</v>
      </c>
      <c r="JY134" s="25" t="str">
        <f>IFERROR(IF(OR($I134="",$N134=""),"",'Units of measurement'!$A$2),"")</f>
        <v>/container</v>
      </c>
      <c r="JZ134" s="9" t="str">
        <f t="shared" si="312"/>
        <v>⚠</v>
      </c>
      <c r="KA134" s="238" t="str" cm="1">
        <f t="array" ref="KA134">IF(OR($I134="",$N134="")," ",_xlfn.IFS($JA134=""," ",$IZ134=""," ",KD134=""," ",KD134=" "," ",AND($JA134&lt;&gt;"",$JA134&lt;&gt;" ",$IZ134&lt;&gt;"",$IZ134&lt;&gt;" ",KD134&lt;&gt;"",KD134&lt;&gt;" "),IF($JA134=$IZ134,KD134,KD134/VLOOKUP(_xlfn.CONCAT($JA134,"/",$IZ134),Currencies!$C$73:$D$955,2,FALSE))))</f>
        <v xml:space="preserve"> </v>
      </c>
      <c r="KB134" s="238"/>
      <c r="KC134" s="238"/>
      <c r="KD134" s="8" t="s">
        <v>98</v>
      </c>
      <c r="KE134" s="25" t="str">
        <f>IFERROR(IF(OR($I134="",$N134=""),"",'Units of measurement'!$A$2),"")</f>
        <v>/container</v>
      </c>
      <c r="KF134" s="11" t="str">
        <f t="shared" si="313"/>
        <v>⚠</v>
      </c>
      <c r="KG134" s="254"/>
      <c r="KH134" s="254"/>
      <c r="KI134" s="10" t="s">
        <v>98</v>
      </c>
      <c r="KJ134" s="9" t="str">
        <f t="shared" si="307"/>
        <v/>
      </c>
      <c r="KK134" s="252"/>
      <c r="KL134" s="252"/>
      <c r="KM134" s="8" t="s">
        <v>98</v>
      </c>
      <c r="KN134" s="256"/>
      <c r="KO134" s="256"/>
      <c r="KP134" s="164"/>
      <c r="KQ134" s="257"/>
      <c r="KR134" s="257"/>
      <c r="KS134" s="17"/>
      <c r="KT134" s="9" t="str">
        <f t="shared" si="308"/>
        <v/>
      </c>
      <c r="KU134" s="252"/>
      <c r="KV134" s="252"/>
      <c r="KW134" s="8" t="s">
        <v>98</v>
      </c>
      <c r="KX134" s="256"/>
      <c r="KY134" s="256"/>
      <c r="KZ134" s="164"/>
      <c r="LA134" s="257"/>
      <c r="LB134" s="257"/>
      <c r="LC134" s="19"/>
      <c r="LD134" s="201" t="s">
        <v>279</v>
      </c>
      <c r="LE134" s="239" t="s">
        <v>99</v>
      </c>
      <c r="LF134" s="9" t="str">
        <f t="shared" si="314"/>
        <v>⚠</v>
      </c>
      <c r="LG134" s="238" t="str" cm="1">
        <f t="array" ref="LG134">IF(OR($I134="",$N134="")," ",_xlfn.IFS($AH134=""," ",$AG134=""," ",LL134=""," ",LL134=" "," ",AND($AH134&lt;&gt;"",$AH134&lt;&gt;" ",$AG134&lt;&gt;"",$AG134&lt;&gt;" ",LL134&lt;&gt;"",LL134&lt;&gt;" "),IF($AH134=$AG134,SUM(LL134,IF(OR(LK134="",LK134=" ",LJ134="Included"),0,LK134)),SUM(LL134,IF(OR(LK134="",LK134=" ",LJ134="Included"),0,LK134))/VLOOKUP(_xlfn.CONCAT($AH134,"/",$AG134),Currencies!$C$73:$D$955,2,FALSE))))</f>
        <v xml:space="preserve"> </v>
      </c>
      <c r="LH134" s="238"/>
      <c r="LI134" s="262"/>
      <c r="LJ134" s="331"/>
      <c r="LK134" s="333" t="s">
        <v>98</v>
      </c>
      <c r="LL134" s="332" t="s">
        <v>98</v>
      </c>
      <c r="LM134" s="25" t="str">
        <f>IFERROR(IF(OR($I134="",$N134=""),"",'Units of measurement'!$A$2),"")</f>
        <v>/container</v>
      </c>
      <c r="LN134" s="253"/>
      <c r="LO134" s="253"/>
      <c r="LP134" s="17"/>
      <c r="LQ134" s="170"/>
      <c r="LR134" s="170"/>
      <c r="LS134" s="170" t="s">
        <v>98</v>
      </c>
    </row>
    <row r="135" spans="1:331" ht="15" hidden="1" customHeight="1" x14ac:dyDescent="0.2">
      <c r="A135" s="46">
        <v>1277</v>
      </c>
      <c r="B135" s="250">
        <f>ROW()</f>
        <v>135</v>
      </c>
      <c r="C135" s="41" t="s">
        <v>2535</v>
      </c>
      <c r="D135" s="41" t="s">
        <v>2535</v>
      </c>
      <c r="E135" s="41" t="s">
        <v>2527</v>
      </c>
      <c r="F135" s="55" t="s">
        <v>2290</v>
      </c>
      <c r="G135" s="42" t="s">
        <v>2510</v>
      </c>
      <c r="H135" s="43" t="s">
        <v>172</v>
      </c>
      <c r="I135" s="353" t="s">
        <v>1192</v>
      </c>
      <c r="J135" s="357"/>
      <c r="K135" s="47" t="s">
        <v>2317</v>
      </c>
      <c r="L135" s="48" t="s">
        <v>2344</v>
      </c>
      <c r="M135" s="49" t="s">
        <v>172</v>
      </c>
      <c r="N135" s="356" t="s">
        <v>277</v>
      </c>
      <c r="O135" s="50" t="s">
        <v>2468</v>
      </c>
      <c r="P135" s="47" t="s">
        <v>2404</v>
      </c>
      <c r="Q135" s="48" t="s">
        <v>2407</v>
      </c>
      <c r="R135" s="51" t="s">
        <v>2206</v>
      </c>
      <c r="S135" s="52">
        <v>2</v>
      </c>
      <c r="T135" s="53">
        <f>IFERROR(IF(OR(R135="",S135=""),"",('FCL (No min.)'!S135*VLOOKUP('FCL (No min.)'!R135,containertype_table[#All],2,FALSE))),"")</f>
        <v>4</v>
      </c>
      <c r="U135" s="56">
        <v>22000</v>
      </c>
      <c r="V135" s="55" t="s">
        <v>2497</v>
      </c>
      <c r="W135" s="248" t="s">
        <v>104</v>
      </c>
      <c r="X135" s="337" t="s">
        <v>104</v>
      </c>
      <c r="Y135" s="248"/>
      <c r="Z135" s="248"/>
      <c r="AA135" s="248"/>
      <c r="AB135" s="248"/>
      <c r="AC135" s="248"/>
      <c r="AD135" s="248"/>
      <c r="AE135" s="248"/>
      <c r="AF135" s="248"/>
      <c r="AG135" s="201" t="s">
        <v>418</v>
      </c>
      <c r="AH135" s="239" t="s">
        <v>99</v>
      </c>
      <c r="AI135" s="9" t="str">
        <f t="shared" si="276"/>
        <v>⚠</v>
      </c>
      <c r="AJ135" s="238" t="str" cm="1">
        <f t="array" ref="AJ135">IF(OR($I135="",$N135="")," ",_xlfn.IFS($AH135=""," ",$AG135=""," ",AO135=""," ",AO135=" "," ",AND($AH135&lt;&gt;"",$AH135&lt;&gt;" ",$AG135&lt;&gt;"",$AG135&lt;&gt;" ",AO135&lt;&gt;"",AO135&lt;&gt;" "),IF($AH135=$AG135,SUM(AO135,IF(OR(AN135="",AN135=" ",AM135="Included"),0,AN135)),VLOOKUP(_xlfn.CONCAT($AG135,"/",$AH135),Currencies!$C$73:$D$955,2,FALSE)*SUM(AO135,IF(OR(AN135="",AN135=" ",AM135="Included"),0,AN135)))))</f>
        <v xml:space="preserve"> </v>
      </c>
      <c r="AK135" s="238"/>
      <c r="AL135" s="262"/>
      <c r="AM135" s="331"/>
      <c r="AN135" s="333" t="s">
        <v>98</v>
      </c>
      <c r="AO135" s="332" t="s">
        <v>98</v>
      </c>
      <c r="AP135" s="25" t="str">
        <f>IFERROR(IF(OR($I135="",$N135=""),"",'Units of measurement'!$A$2),"")</f>
        <v>/container</v>
      </c>
      <c r="AQ135" s="253"/>
      <c r="AR135" s="253"/>
      <c r="AS135" s="17"/>
      <c r="AT135" s="170"/>
      <c r="AU135" s="170"/>
      <c r="AV135" s="170" t="s">
        <v>98</v>
      </c>
      <c r="AW135" s="201" t="s">
        <v>418</v>
      </c>
      <c r="AX135" s="239" t="s">
        <v>99</v>
      </c>
      <c r="AY135" s="9" t="str">
        <f t="shared" si="277"/>
        <v>⚠</v>
      </c>
      <c r="AZ135" s="238" t="str" cm="1">
        <f t="array" ref="AZ135">IF(OR($I135="",$N135="")," ",_xlfn.IFS($AX135=""," ",$AW135=""," ",BC135=""," ",BC135=" "," ",AND($AX135&lt;&gt;"",$AX135&lt;&gt;" ",$AW135&lt;&gt;"",$AW135&lt;&gt;" ",BC135&lt;&gt;"",BC135&lt;&gt;" "),IF($AX135=$AW135,BC135,BC135/VLOOKUP(_xlfn.CONCAT($AX135,"/",$AW135),Currencies!$C$73:$D$955,2,FALSE))))</f>
        <v xml:space="preserve"> </v>
      </c>
      <c r="BA135" s="238"/>
      <c r="BB135" s="238"/>
      <c r="BC135" s="8" t="s">
        <v>98</v>
      </c>
      <c r="BD135" s="25" t="str">
        <f>IFERROR(IF(OR($I135="",$N135=""),"",'Units of measurement'!$A$2),"")</f>
        <v>/container</v>
      </c>
      <c r="BE135" s="9" t="str">
        <f t="shared" si="278"/>
        <v>⚠</v>
      </c>
      <c r="BF135" s="238" t="str" cm="1">
        <f t="array" ref="BF135">IF(OR($I135="",$N135="")," ",_xlfn.IFS($AX135=""," ",$AW135=""," ",BI135=""," ",BI135=" "," ",AND($AX135&lt;&gt;"",$AX135&lt;&gt;" ",$AW135&lt;&gt;"",$AW135&lt;&gt;" ",BI135&lt;&gt;"",BI135&lt;&gt;" "),IF($AX135=$AW135,BI135,BI135/VLOOKUP(_xlfn.CONCAT($AX135,"/",$AW135),Currencies!$C$73:$D$955,2,FALSE))))</f>
        <v xml:space="preserve"> </v>
      </c>
      <c r="BG135" s="238"/>
      <c r="BH135" s="238"/>
      <c r="BI135" s="8" t="s">
        <v>98</v>
      </c>
      <c r="BJ135" s="25" t="str">
        <f>IFERROR(IF(OR($I135="",$N135=""),"",'Units of measurement'!$A$2),"")</f>
        <v>/container</v>
      </c>
      <c r="BK135" s="9" t="str">
        <f t="shared" si="279"/>
        <v>⚠</v>
      </c>
      <c r="BL135" s="238" t="str" cm="1">
        <f t="array" ref="BL135">IF(OR($I135="",$N135="")," ",_xlfn.IFS($AX135=""," ",$AW135=""," ",BO135=""," ",BO135=" "," ",AND($AX135&lt;&gt;"",$AX135&lt;&gt;" ",$AW135&lt;&gt;"",$AW135&lt;&gt;" ",BO135&lt;&gt;"",BO135&lt;&gt;" "),IF($AX135=$AW135,BO135,BO135/VLOOKUP(_xlfn.CONCAT($AX135,"/",$AW135),Currencies!$C$73:$D$955,2,FALSE))))</f>
        <v xml:space="preserve"> </v>
      </c>
      <c r="BM135" s="238"/>
      <c r="BN135" s="238"/>
      <c r="BO135" s="8" t="s">
        <v>98</v>
      </c>
      <c r="BP135" s="25" t="str">
        <f>IFERROR(IF(OR($I135="",$N135=""),"",'Units of measurement'!$A$2),"")</f>
        <v>/container</v>
      </c>
      <c r="BQ135" s="9" t="str">
        <f t="shared" si="280"/>
        <v>⚠</v>
      </c>
      <c r="BR135" s="238" t="str" cm="1">
        <f t="array" ref="BR135">IF(OR($I135="",$N135="")," ",_xlfn.IFS($AX135=""," ",$AW135=""," ",BU135=""," ",BU135=" "," ",AND($AX135&lt;&gt;"",$AX135&lt;&gt;" ",$AW135&lt;&gt;"",$AW135&lt;&gt;" ",BU135&lt;&gt;"",BU135&lt;&gt;" "),IF($AX135=$AW135,BU135,BU135/VLOOKUP(_xlfn.CONCAT($AX135,"/",$AW135),Currencies!$C$73:$D$955,2,FALSE))))</f>
        <v xml:space="preserve"> </v>
      </c>
      <c r="BS135" s="238"/>
      <c r="BT135" s="238"/>
      <c r="BU135" s="8" t="s">
        <v>98</v>
      </c>
      <c r="BV135" s="25" t="str">
        <f>IFERROR(IF(OR($I135="",$N135=""),"",'Units of measurement'!$A$2),"")</f>
        <v>/container</v>
      </c>
      <c r="BW135" s="9" t="str">
        <f t="shared" si="281"/>
        <v>⚠</v>
      </c>
      <c r="BX135" s="238" t="str" cm="1">
        <f t="array" ref="BX135">IF(OR($I135="",$N135="")," ",_xlfn.IFS($AX135=""," ",$AW135=""," ",CA135=""," ",CA135=" "," ",AND($AX135&lt;&gt;"",$AX135&lt;&gt;" ",$AW135&lt;&gt;"",$AW135&lt;&gt;" ",CA135&lt;&gt;"",CA135&lt;&gt;" "),IF($AX135=$AW135,CA135,CA135/VLOOKUP(_xlfn.CONCAT($AX135,"/",$AW135),Currencies!$C$73:$D$955,2,FALSE))))</f>
        <v xml:space="preserve"> </v>
      </c>
      <c r="BY135" s="238"/>
      <c r="BZ135" s="238"/>
      <c r="CA135" s="8" t="s">
        <v>98</v>
      </c>
      <c r="CB135" s="25" t="str">
        <f>IFERROR(IF(OR($I135="",$N135=""),"",'Units of measurement'!$A$2),"")</f>
        <v>/container</v>
      </c>
      <c r="CC135" s="9" t="str">
        <f t="shared" si="282"/>
        <v>⚠</v>
      </c>
      <c r="CD135" s="238" t="str" cm="1">
        <f t="array" ref="CD135">IF(OR($I135="",$N135="")," ",_xlfn.IFS($AX135=""," ",$AW135=""," ",CG135=""," ",CG135=" "," ",AND($AX135&lt;&gt;"",$AX135&lt;&gt;" ",$AW135&lt;&gt;"",$AW135&lt;&gt;" ",CG135&lt;&gt;"",CG135&lt;&gt;" "),IF($AX135=$AW135,CG135,CG135/VLOOKUP(_xlfn.CONCAT($AX135,"/",$AW135),Currencies!$C$73:$D$955,2,FALSE))))</f>
        <v xml:space="preserve"> </v>
      </c>
      <c r="CE135" s="238"/>
      <c r="CF135" s="238"/>
      <c r="CG135" s="8" t="s">
        <v>98</v>
      </c>
      <c r="CH135" s="25" t="str">
        <f>IFERROR(IF(OR($I135="",$N135=""),"",'Units of measurement'!$A$2),"")</f>
        <v>/container</v>
      </c>
      <c r="CI135" s="9" t="str">
        <f t="shared" si="283"/>
        <v>⚠</v>
      </c>
      <c r="CJ135" s="238" t="str" cm="1">
        <f t="array" ref="CJ135">IF(OR($I135="",$N135="")," ",_xlfn.IFS($AX135=""," ",$AW135=""," ",CM135=""," ",CM135=" "," ",AND($AX135&lt;&gt;"",$AX135&lt;&gt;" ",$AW135&lt;&gt;"",$AW135&lt;&gt;" ",CM135&lt;&gt;"",CM135&lt;&gt;" "),IF($AX135=$AW135,CM135,CM135/VLOOKUP(_xlfn.CONCAT($AX135,"/",$AW135),Currencies!$C$73:$D$955,2,FALSE))))</f>
        <v xml:space="preserve"> </v>
      </c>
      <c r="CK135" s="238"/>
      <c r="CL135" s="238"/>
      <c r="CM135" s="8" t="s">
        <v>98</v>
      </c>
      <c r="CN135" s="25" t="str">
        <f>IFERROR(IF(OR($I135="",$N135=""),"",'Units of measurement'!$A$2),"")</f>
        <v>/container</v>
      </c>
      <c r="CO135" s="253"/>
      <c r="CP135" s="253"/>
      <c r="CQ135" s="194"/>
      <c r="CR135" s="9" t="str">
        <f t="shared" si="284"/>
        <v>⚠</v>
      </c>
      <c r="CS135" s="238" t="str" cm="1">
        <f t="array" ref="CS135">IF(OR($I135="",$N135="")," ",_xlfn.IFS($AX135=""," ",$AW135=""," ",CV135=""," ",CV135=" "," ",AND($AX135&lt;&gt;"",$AX135&lt;&gt;" ",$AW135&lt;&gt;"",$AW135&lt;&gt;" ",CV135&lt;&gt;"",CV135&lt;&gt;" "),IF($AX135=$AW135,CV135,CV135/VLOOKUP(_xlfn.CONCAT($AX135,"/",$AW135),Currencies!$C$73:$D$955,2,FALSE))))</f>
        <v xml:space="preserve"> </v>
      </c>
      <c r="CT135" s="238"/>
      <c r="CU135" s="238"/>
      <c r="CV135" s="8" t="s">
        <v>98</v>
      </c>
      <c r="CW135" s="25" t="str">
        <f>IFERROR(IF(OR($I135="",$N135=""),"",'Units of measurement'!$A$2),"")</f>
        <v>/container</v>
      </c>
      <c r="CX135" s="11" t="str">
        <f t="shared" si="285"/>
        <v>⚠</v>
      </c>
      <c r="CY135" s="254"/>
      <c r="CZ135" s="254"/>
      <c r="DA135" s="10" t="s">
        <v>98</v>
      </c>
      <c r="DB135" s="9" t="str">
        <f t="shared" si="286"/>
        <v/>
      </c>
      <c r="DC135" s="252"/>
      <c r="DD135" s="252"/>
      <c r="DE135" s="8" t="s">
        <v>98</v>
      </c>
      <c r="DF135" s="256"/>
      <c r="DG135" s="256"/>
      <c r="DH135" s="164"/>
      <c r="DI135" s="257"/>
      <c r="DJ135" s="257"/>
      <c r="DK135" s="17"/>
      <c r="DL135" s="9" t="str">
        <f t="shared" si="287"/>
        <v/>
      </c>
      <c r="DM135" s="252"/>
      <c r="DN135" s="252"/>
      <c r="DO135" s="8" t="s">
        <v>98</v>
      </c>
      <c r="DP135" s="256"/>
      <c r="DQ135" s="256"/>
      <c r="DR135" s="164"/>
      <c r="DS135" s="257"/>
      <c r="DT135" s="257"/>
      <c r="DU135" s="17"/>
      <c r="DV135" s="201" t="str">
        <f t="shared" si="288"/>
        <v>USD</v>
      </c>
      <c r="DW135" s="239" t="s">
        <v>99</v>
      </c>
      <c r="DX135" s="11" t="str">
        <f t="shared" si="289"/>
        <v>⚠</v>
      </c>
      <c r="DY135" s="254"/>
      <c r="DZ135" s="254"/>
      <c r="EA135" s="15"/>
      <c r="EB135" s="11" t="str">
        <f t="shared" si="290"/>
        <v>⚠</v>
      </c>
      <c r="EC135" s="254"/>
      <c r="ED135" s="254"/>
      <c r="EE135" s="16"/>
      <c r="EF135" s="9" t="str">
        <f t="shared" si="291"/>
        <v>⚠</v>
      </c>
      <c r="EG135" s="252"/>
      <c r="EH135" s="252"/>
      <c r="EI135" s="33"/>
      <c r="EJ135" s="33"/>
      <c r="EK135" s="33"/>
      <c r="EL135" s="33"/>
      <c r="EM135" s="14"/>
      <c r="EN135" s="14"/>
      <c r="EO135" s="35"/>
      <c r="EP135" s="11" t="str">
        <f t="shared" si="292"/>
        <v>⚠</v>
      </c>
      <c r="EQ135" s="254"/>
      <c r="ER135" s="254"/>
      <c r="ES135" s="12" t="s">
        <v>98</v>
      </c>
      <c r="ET135" s="199">
        <v>35</v>
      </c>
      <c r="EU135" s="9" t="str">
        <f t="shared" si="293"/>
        <v>⚠</v>
      </c>
      <c r="EV135" s="259"/>
      <c r="EW135" s="259"/>
      <c r="EX135" s="166" t="s">
        <v>98</v>
      </c>
      <c r="EY135" s="9" t="str">
        <f t="shared" si="294"/>
        <v>⚠</v>
      </c>
      <c r="EZ135" s="254"/>
      <c r="FA135" s="254"/>
      <c r="FB135" s="23"/>
      <c r="FC135" s="260"/>
      <c r="FD135" s="260"/>
      <c r="FE135" s="29"/>
      <c r="FF135" s="29"/>
      <c r="FG135" s="29"/>
      <c r="FH135" s="29"/>
      <c r="FI135" s="200" t="s">
        <v>100</v>
      </c>
      <c r="FJ135" s="9" t="str">
        <f t="shared" si="295"/>
        <v>⚠</v>
      </c>
      <c r="FK135" s="259"/>
      <c r="FL135" s="259"/>
      <c r="FM135" s="12" t="s">
        <v>98</v>
      </c>
      <c r="FN135" s="26" t="s">
        <v>98</v>
      </c>
      <c r="FO135" s="28" t="s">
        <v>98</v>
      </c>
      <c r="FP135" s="339" t="s">
        <v>98</v>
      </c>
      <c r="FQ135" s="339" t="s">
        <v>98</v>
      </c>
      <c r="FR135" s="9" t="str">
        <f t="shared" si="254"/>
        <v>⚠</v>
      </c>
      <c r="FS135" s="238" t="str" cm="1">
        <f t="array" ref="FS135">IF(OR($I135="",$N135="")," ",_xlfn.IFS($DW135=""," ",$DV135=""," ",FV135=""," ",FV135=" "," ",AND($DW135&lt;&gt;"",$DW135&lt;&gt;" ",$DV135&lt;&gt;"",$DV135&lt;&gt;" ",FV135&lt;&gt;"",FV135&lt;&gt;" "),IF($DW135=$DV135,FV135,FV135/VLOOKUP(_xlfn.CONCAT($DW135,"/",$DV135),Currencies!$C$73:$D$955,2,FALSE))))</f>
        <v xml:space="preserve"> </v>
      </c>
      <c r="FT135" s="238"/>
      <c r="FU135" s="238"/>
      <c r="FV135" s="8" t="s">
        <v>98</v>
      </c>
      <c r="FW135" s="25" t="s">
        <v>2549</v>
      </c>
      <c r="FX135" s="9" t="str">
        <f t="shared" si="296"/>
        <v>⚠</v>
      </c>
      <c r="FY135" s="259"/>
      <c r="FZ135" s="259"/>
      <c r="GA135" s="12" t="s">
        <v>98</v>
      </c>
      <c r="GB135" s="26" t="s">
        <v>98</v>
      </c>
      <c r="GC135" s="28" t="s">
        <v>98</v>
      </c>
      <c r="GD135" s="339">
        <v>21</v>
      </c>
      <c r="GE135" s="339">
        <v>0</v>
      </c>
      <c r="GF135" s="9" t="str">
        <f t="shared" si="256"/>
        <v>⚠</v>
      </c>
      <c r="GG135" s="238" t="str" cm="1">
        <f t="array" ref="GG135">IF(OR($I135="",$N135="")," ",_xlfn.IFS($DW135=""," ",$DV135=""," ",GJ135=""," ",GJ135=" "," ",AND($DW135&lt;&gt;"",$DW135&lt;&gt;" ",$DV135&lt;&gt;"",$DV135&lt;&gt;" ",GJ135&lt;&gt;"",GJ135&lt;&gt;" "),IF($DW135=$DV135,GJ135,GJ135/VLOOKUP(_xlfn.CONCAT($DW135,"/",$DV135),Currencies!$C$73:$D$955,2,FALSE))))</f>
        <v xml:space="preserve"> </v>
      </c>
      <c r="GH135" s="238"/>
      <c r="GI135" s="238"/>
      <c r="GJ135" s="8" t="s">
        <v>98</v>
      </c>
      <c r="GK135" s="25" t="s">
        <v>2549</v>
      </c>
      <c r="GL135" s="11" t="str">
        <f t="shared" si="297"/>
        <v>⚠</v>
      </c>
      <c r="GM135" s="238" t="str" cm="1">
        <f t="array" ref="GM135">IF(OR($I135="",$N135="")," ",_xlfn.IFS($DW135=""," ",$DV135=""," ",GP135=""," ",GP135=" "," ",AND($DW135&lt;&gt;"",$DW135&lt;&gt;" ",$DV135&lt;&gt;"",$DV135&lt;&gt;" ",GP135&lt;&gt;"",GP135&lt;&gt;" "),IF($DW135=$DV135,GP135,GP135/VLOOKUP(_xlfn.CONCAT($DW135,"/",$DV135),Currencies!$C$73:$D$955,2,FALSE))))</f>
        <v xml:space="preserve"> </v>
      </c>
      <c r="GN135" s="238"/>
      <c r="GO135" s="238"/>
      <c r="GP135" s="8" t="s">
        <v>98</v>
      </c>
      <c r="GQ135" s="25" t="str">
        <f>IFERROR(IF(OR($I135="",$N135=""),"",'Units of measurement'!$A$2),"")</f>
        <v>/container</v>
      </c>
      <c r="GR135" s="253"/>
      <c r="GS135" s="253"/>
      <c r="GT135" s="31" t="s">
        <v>98</v>
      </c>
      <c r="GU135" s="261"/>
      <c r="GV135" s="261"/>
      <c r="GW135" s="32" t="s">
        <v>98</v>
      </c>
      <c r="GX135" s="11" t="str">
        <f t="shared" si="298"/>
        <v>⚠</v>
      </c>
      <c r="GY135" s="238" t="str" cm="1">
        <f t="array" ref="GY135">IF(OR($I135="",$N135="")," ",_xlfn.IFS($DW135=""," ",$DV135=""," ",HE135=""," ",HE135=" "," ",AND($DW135&lt;&gt;"",$DW135&lt;&gt;" ",$DV135&lt;&gt;"",$DV135&lt;&gt;" ",HE135&lt;&gt;"",HE135&lt;&gt;" "),IF($DW135=$DV135,HE135,HE135/VLOOKUP(_xlfn.CONCAT($DW135,"/",$DV135),Currencies!$C$73:$D$955,2,FALSE))))</f>
        <v xml:space="preserve"> </v>
      </c>
      <c r="GZ135" s="262"/>
      <c r="HA135" s="262"/>
      <c r="HB135" s="15"/>
      <c r="HC135" s="15"/>
      <c r="HD135" s="15"/>
      <c r="HE135" s="8" t="s">
        <v>98</v>
      </c>
      <c r="HF135" s="255"/>
      <c r="HG135" s="255"/>
      <c r="HH135" s="25" t="str">
        <f>IFERROR(IF(OR($I135="",$N135=""),"",'Units of measurement'!$A$2),"")</f>
        <v>/container</v>
      </c>
      <c r="HI135" s="253"/>
      <c r="HJ135" s="253"/>
      <c r="HK135" s="31" t="str">
        <f t="shared" si="299"/>
        <v xml:space="preserve"> </v>
      </c>
      <c r="HL135" s="261"/>
      <c r="HM135" s="261"/>
      <c r="HN135" s="32" t="str">
        <f t="shared" si="300"/>
        <v xml:space="preserve"> </v>
      </c>
      <c r="HO135" s="11" t="str">
        <f t="shared" si="301"/>
        <v>⚠</v>
      </c>
      <c r="HP135" s="238" t="str" cm="1">
        <f t="array" ref="HP135">IF(OR($I135="",$N135="")," ",_xlfn.IFS($DW135=""," ",$DV135=""," ",HV135=""," ",HV135=" "," ",AND($DW135&lt;&gt;"",$DW135&lt;&gt;" ",$DV135&lt;&gt;"",$DV135&lt;&gt;" ",HV135&lt;&gt;"",HV135&lt;&gt;" "),IF($DW135=$DV135,HV135,HV135/VLOOKUP(_xlfn.CONCAT($DW135,"/",$DV135),Currencies!$C$73:$D$955,2,FALSE))))</f>
        <v xml:space="preserve"> </v>
      </c>
      <c r="HQ135" s="262"/>
      <c r="HR135" s="262"/>
      <c r="HS135" s="15"/>
      <c r="HT135" s="15"/>
      <c r="HU135" s="15"/>
      <c r="HV135" s="8" t="s">
        <v>98</v>
      </c>
      <c r="HW135" s="255"/>
      <c r="HX135" s="255"/>
      <c r="HY135" s="25" t="str">
        <f>IFERROR(IF(OR($I135="",$N135=""),"",'Units of measurement'!$A$2),"")</f>
        <v>/container</v>
      </c>
      <c r="HZ135" s="253"/>
      <c r="IA135" s="253"/>
      <c r="IB135" s="31" t="str">
        <f t="shared" si="302"/>
        <v xml:space="preserve"> </v>
      </c>
      <c r="IC135" s="261"/>
      <c r="ID135" s="261"/>
      <c r="IE135" s="32" t="str">
        <f t="shared" si="303"/>
        <v xml:space="preserve"> </v>
      </c>
      <c r="IF135" s="9" t="str">
        <f t="shared" si="304"/>
        <v/>
      </c>
      <c r="IG135" s="252"/>
      <c r="IH135" s="252"/>
      <c r="II135" s="8" t="s">
        <v>98</v>
      </c>
      <c r="IJ135" s="256"/>
      <c r="IK135" s="256"/>
      <c r="IL135" s="164"/>
      <c r="IM135" s="257"/>
      <c r="IN135" s="257"/>
      <c r="IO135" s="17"/>
      <c r="IP135" s="9" t="str">
        <f t="shared" si="305"/>
        <v/>
      </c>
      <c r="IQ135" s="252"/>
      <c r="IR135" s="252"/>
      <c r="IS135" s="8" t="s">
        <v>98</v>
      </c>
      <c r="IT135" s="256"/>
      <c r="IU135" s="256"/>
      <c r="IV135" s="164"/>
      <c r="IW135" s="257"/>
      <c r="IX135" s="257"/>
      <c r="IY135" s="19"/>
      <c r="IZ135" s="201" t="s">
        <v>279</v>
      </c>
      <c r="JA135" s="239" t="s">
        <v>99</v>
      </c>
      <c r="JB135" s="9" t="str">
        <f t="shared" si="306"/>
        <v>⚠</v>
      </c>
      <c r="JC135" s="238" t="str" cm="1">
        <f t="array" ref="JC135">IF(OR($I135="",$N135="")," ",_xlfn.IFS($JA135=""," ",$IZ135=""," ",JF135=""," ",JF135=" "," ",AND($JA135&lt;&gt;"",$JA135&lt;&gt;" ",$IZ135&lt;&gt;"",$IZ135&lt;&gt;" ",JF135&lt;&gt;"",JF135&lt;&gt;" "),IF($JA135=$IZ135,JF135,JF135/VLOOKUP(_xlfn.CONCAT($JA135,"/",$IZ135),Currencies!$C$73:$D$955,2,FALSE))))</f>
        <v xml:space="preserve"> </v>
      </c>
      <c r="JD135" s="238"/>
      <c r="JE135" s="238"/>
      <c r="JF135" s="8" t="s">
        <v>98</v>
      </c>
      <c r="JG135" s="25" t="str">
        <f>IFERROR(IF(OR($I135="",$N135=""),"",'Units of measurement'!$A$2),"")</f>
        <v>/container</v>
      </c>
      <c r="JH135" s="9" t="str">
        <f t="shared" si="309"/>
        <v>⚠</v>
      </c>
      <c r="JI135" s="238" t="str" cm="1">
        <f t="array" ref="JI135">IF(OR($I135="",$N135="")," ",_xlfn.IFS($JA135=""," ",$IZ135=""," ",JL135=""," ",JL135=" "," ",AND($JA135&lt;&gt;"",$JA135&lt;&gt;" ",$IZ135&lt;&gt;"",$IZ135&lt;&gt;" ",JL135&lt;&gt;"",JL135&lt;&gt;" "),IF($JA135=$IZ135,JL135,JL135/VLOOKUP(_xlfn.CONCAT($JA135,"/",$IZ135),Currencies!$C$73:$D$955,2,FALSE))))</f>
        <v xml:space="preserve"> </v>
      </c>
      <c r="JJ135" s="238"/>
      <c r="JK135" s="238"/>
      <c r="JL135" s="8" t="s">
        <v>98</v>
      </c>
      <c r="JM135" s="25" t="str">
        <f>IFERROR(IF(OR($I135="",$N135=""),"",'Units of measurement'!$A$2),"")</f>
        <v>/container</v>
      </c>
      <c r="JN135" s="9" t="str">
        <f t="shared" si="310"/>
        <v>⚠</v>
      </c>
      <c r="JO135" s="238" t="str" cm="1">
        <f t="array" ref="JO135">IF(OR($I135="",$N135="")," ",_xlfn.IFS($JA135=""," ",$IZ135=""," ",JR135=""," ",JR135=" "," ",AND($JA135&lt;&gt;"",$JA135&lt;&gt;" ",$IZ135&lt;&gt;"",$IZ135&lt;&gt;" ",JR135&lt;&gt;"",JR135&lt;&gt;" "),IF($JA135=$IZ135,JR135,JR135/VLOOKUP(_xlfn.CONCAT($JA135,"/",$IZ135),Currencies!$C$73:$D$955,2,FALSE))))</f>
        <v xml:space="preserve"> </v>
      </c>
      <c r="JP135" s="238"/>
      <c r="JQ135" s="238"/>
      <c r="JR135" s="8" t="s">
        <v>98</v>
      </c>
      <c r="JS135" s="25" t="str">
        <f>IFERROR(IF(OR($I135="",$N135=""),"",'Units of measurement'!$A$2),"")</f>
        <v>/container</v>
      </c>
      <c r="JT135" s="9" t="str">
        <f t="shared" si="311"/>
        <v>⚠</v>
      </c>
      <c r="JU135" s="238" t="str" cm="1">
        <f t="array" ref="JU135">IF(OR($I135="",$N135="")," ",_xlfn.IFS($JA135=""," ",$IZ135=""," ",JX135=""," ",JX135=" "," ",AND($JA135&lt;&gt;"",$JA135&lt;&gt;" ",$IZ135&lt;&gt;"",$IZ135&lt;&gt;" ",JX135&lt;&gt;"",JX135&lt;&gt;" "),IF($JA135=$IZ135,JX135,JX135/VLOOKUP(_xlfn.CONCAT($JA135,"/",$IZ135),Currencies!$C$73:$D$955,2,FALSE))))</f>
        <v xml:space="preserve"> </v>
      </c>
      <c r="JV135" s="238"/>
      <c r="JW135" s="238"/>
      <c r="JX135" s="8" t="s">
        <v>98</v>
      </c>
      <c r="JY135" s="25" t="str">
        <f>IFERROR(IF(OR($I135="",$N135=""),"",'Units of measurement'!$A$2),"")</f>
        <v>/container</v>
      </c>
      <c r="JZ135" s="9" t="str">
        <f t="shared" si="312"/>
        <v>⚠</v>
      </c>
      <c r="KA135" s="238" t="str" cm="1">
        <f t="array" ref="KA135">IF(OR($I135="",$N135="")," ",_xlfn.IFS($JA135=""," ",$IZ135=""," ",KD135=""," ",KD135=" "," ",AND($JA135&lt;&gt;"",$JA135&lt;&gt;" ",$IZ135&lt;&gt;"",$IZ135&lt;&gt;" ",KD135&lt;&gt;"",KD135&lt;&gt;" "),IF($JA135=$IZ135,KD135,KD135/VLOOKUP(_xlfn.CONCAT($JA135,"/",$IZ135),Currencies!$C$73:$D$955,2,FALSE))))</f>
        <v xml:space="preserve"> </v>
      </c>
      <c r="KB135" s="238"/>
      <c r="KC135" s="238"/>
      <c r="KD135" s="8" t="s">
        <v>98</v>
      </c>
      <c r="KE135" s="25" t="str">
        <f>IFERROR(IF(OR($I135="",$N135=""),"",'Units of measurement'!$A$2),"")</f>
        <v>/container</v>
      </c>
      <c r="KF135" s="11" t="str">
        <f t="shared" si="313"/>
        <v>⚠</v>
      </c>
      <c r="KG135" s="254"/>
      <c r="KH135" s="254"/>
      <c r="KI135" s="10" t="s">
        <v>98</v>
      </c>
      <c r="KJ135" s="9" t="str">
        <f t="shared" si="307"/>
        <v/>
      </c>
      <c r="KK135" s="252"/>
      <c r="KL135" s="252"/>
      <c r="KM135" s="8" t="s">
        <v>98</v>
      </c>
      <c r="KN135" s="256"/>
      <c r="KO135" s="256"/>
      <c r="KP135" s="164"/>
      <c r="KQ135" s="257"/>
      <c r="KR135" s="257"/>
      <c r="KS135" s="17"/>
      <c r="KT135" s="9" t="str">
        <f t="shared" si="308"/>
        <v/>
      </c>
      <c r="KU135" s="252"/>
      <c r="KV135" s="252"/>
      <c r="KW135" s="8" t="s">
        <v>98</v>
      </c>
      <c r="KX135" s="256"/>
      <c r="KY135" s="256"/>
      <c r="KZ135" s="164"/>
      <c r="LA135" s="257"/>
      <c r="LB135" s="257"/>
      <c r="LC135" s="19"/>
      <c r="LD135" s="201" t="s">
        <v>279</v>
      </c>
      <c r="LE135" s="239" t="s">
        <v>99</v>
      </c>
      <c r="LF135" s="9" t="str">
        <f t="shared" si="314"/>
        <v>⚠</v>
      </c>
      <c r="LG135" s="238" t="str" cm="1">
        <f t="array" ref="LG135">IF(OR($I135="",$N135="")," ",_xlfn.IFS($AH135=""," ",$AG135=""," ",LL135=""," ",LL135=" "," ",AND($AH135&lt;&gt;"",$AH135&lt;&gt;" ",$AG135&lt;&gt;"",$AG135&lt;&gt;" ",LL135&lt;&gt;"",LL135&lt;&gt;" "),IF($AH135=$AG135,SUM(LL135,IF(OR(LK135="",LK135=" ",LJ135="Included"),0,LK135)),SUM(LL135,IF(OR(LK135="",LK135=" ",LJ135="Included"),0,LK135))/VLOOKUP(_xlfn.CONCAT($AH135,"/",$AG135),Currencies!$C$73:$D$955,2,FALSE))))</f>
        <v xml:space="preserve"> </v>
      </c>
      <c r="LH135" s="238"/>
      <c r="LI135" s="262"/>
      <c r="LJ135" s="331"/>
      <c r="LK135" s="333" t="s">
        <v>98</v>
      </c>
      <c r="LL135" s="332" t="s">
        <v>98</v>
      </c>
      <c r="LM135" s="25" t="str">
        <f>IFERROR(IF(OR($I135="",$N135=""),"",'Units of measurement'!$A$2),"")</f>
        <v>/container</v>
      </c>
      <c r="LN135" s="253"/>
      <c r="LO135" s="253"/>
      <c r="LP135" s="17"/>
      <c r="LQ135" s="170"/>
      <c r="LR135" s="170"/>
      <c r="LS135" s="170" t="s">
        <v>98</v>
      </c>
    </row>
  </sheetData>
  <sheetProtection algorithmName="SHA-512" hashValue="IVaLaZrXkTuo/0yqL69znYlUNj95LY4pR3Gh9VLeruczVmzA9CvW7o6/0MyNsBKHogQvUNBYtr023/EguaQ+7Q==" saltValue="eR9ugUK9FFiHg1S7ivTGew==" spinCount="100000" sheet="1" autoFilter="0"/>
  <autoFilter ref="A10:LC135" xr:uid="{00000000-0009-0000-0000-000000000000}">
    <filterColumn colId="8">
      <filters>
        <filter val="IT"/>
      </filters>
    </filterColumn>
  </autoFilter>
  <mergeCells count="57">
    <mergeCell ref="GF5:GK5"/>
    <mergeCell ref="LD5:LD9"/>
    <mergeCell ref="LE4:LE9"/>
    <mergeCell ref="JN5:JS5"/>
    <mergeCell ref="JT5:JY5"/>
    <mergeCell ref="JZ5:KE5"/>
    <mergeCell ref="KF5:KI5"/>
    <mergeCell ref="KJ5:KS5"/>
    <mergeCell ref="KT5:LC5"/>
    <mergeCell ref="LF5:LS5"/>
    <mergeCell ref="LJ6:LK6"/>
    <mergeCell ref="JB5:JG5"/>
    <mergeCell ref="JH5:JM5"/>
    <mergeCell ref="EF6:EO6"/>
    <mergeCell ref="EU5:EX5"/>
    <mergeCell ref="IF5:IO5"/>
    <mergeCell ref="IP5:IY5"/>
    <mergeCell ref="ET6:ET9"/>
    <mergeCell ref="FI6:FI9"/>
    <mergeCell ref="JA4:JA9"/>
    <mergeCell ref="EY6:FH6"/>
    <mergeCell ref="EP5:ET5"/>
    <mergeCell ref="IZ5:IZ9"/>
    <mergeCell ref="GL5:GW5"/>
    <mergeCell ref="GX5:HN5"/>
    <mergeCell ref="V1:W1"/>
    <mergeCell ref="AM6:AN6"/>
    <mergeCell ref="HO5:IE5"/>
    <mergeCell ref="EY5:FI5"/>
    <mergeCell ref="CC5:CH5"/>
    <mergeCell ref="CI5:CQ5"/>
    <mergeCell ref="CR5:CW5"/>
    <mergeCell ref="CX5:DA5"/>
    <mergeCell ref="DB5:DK5"/>
    <mergeCell ref="DL5:DU5"/>
    <mergeCell ref="DV5:DV9"/>
    <mergeCell ref="DX5:EA5"/>
    <mergeCell ref="EB5:EE5"/>
    <mergeCell ref="EF5:EO5"/>
    <mergeCell ref="DW4:DW9"/>
    <mergeCell ref="FR5:FW5"/>
    <mergeCell ref="F1:G1"/>
    <mergeCell ref="FJ5:FQ5"/>
    <mergeCell ref="FP7:FQ7"/>
    <mergeCell ref="GD7:GE7"/>
    <mergeCell ref="FX5:GE5"/>
    <mergeCell ref="R1:U1"/>
    <mergeCell ref="BW5:CB5"/>
    <mergeCell ref="AG5:AG9"/>
    <mergeCell ref="AI5:AV5"/>
    <mergeCell ref="AW5:AW9"/>
    <mergeCell ref="AY5:BD5"/>
    <mergeCell ref="BE5:BJ5"/>
    <mergeCell ref="BK5:BP5"/>
    <mergeCell ref="BQ5:BV5"/>
    <mergeCell ref="AH4:AH9"/>
    <mergeCell ref="AX4:AX9"/>
  </mergeCells>
  <conditionalFormatting sqref="EL11:EL135 EO11:EO135">
    <cfRule type="expression" dxfId="153" priority="2166">
      <formula>IF(EI11="",TRUE,FALSE)</formula>
    </cfRule>
  </conditionalFormatting>
  <conditionalFormatting sqref="FE11:FE135">
    <cfRule type="expression" dxfId="152" priority="2163">
      <formula>IF(OR(FB11="",FB11="Direct"),TRUE,FALSE)</formula>
    </cfRule>
    <cfRule type="expression" dxfId="151" priority="2164">
      <formula>IF(AND(FB11="Transshipment",FE11=""),TRUE,FALSE)</formula>
    </cfRule>
  </conditionalFormatting>
  <conditionalFormatting sqref="FH11:FH135">
    <cfRule type="expression" dxfId="150" priority="2162">
      <formula>IF(OR(FE11="",FE11="Direct"),TRUE,FALSE)</formula>
    </cfRule>
  </conditionalFormatting>
  <conditionalFormatting sqref="HP11:HP135 HV11:HV135 IE11:IE135 IB11:IB135 HY11:HY135">
    <cfRule type="expression" dxfId="149" priority="1869" stopIfTrue="1">
      <formula>IF(OR($HS11="Included",$HS11="",$HS11=" "),TRUE,FALSE)</formula>
    </cfRule>
  </conditionalFormatting>
  <conditionalFormatting sqref="GY11:GY135 HE11:HE135 HN11:HN135 HK11:HK135 HH11:HH135">
    <cfRule type="expression" dxfId="148" priority="179" stopIfTrue="1">
      <formula>IF(OR($HB11="Included",$HB11="",$HB11=" "),TRUE,FALSE)</formula>
    </cfRule>
  </conditionalFormatting>
  <conditionalFormatting sqref="FI11:FI135">
    <cfRule type="cellIs" dxfId="147" priority="102548" operator="equal">
      <formula>"(no request)"</formula>
    </cfRule>
  </conditionalFormatting>
  <conditionalFormatting sqref="AN11:AN135">
    <cfRule type="expression" dxfId="146" priority="133" stopIfTrue="1">
      <formula>IF(OR($AM11="Included",$AM11="",$AM11=" "),TRUE,FALSE)</formula>
    </cfRule>
  </conditionalFormatting>
  <conditionalFormatting sqref="LK11:LK135">
    <cfRule type="expression" dxfId="145" priority="132" stopIfTrue="1">
      <formula>IF(OR($LJ11="Included",$LJ11="",$LJ11=" "),TRUE,FALSE)</formula>
    </cfRule>
  </conditionalFormatting>
  <conditionalFormatting sqref="A11:B12 FW11:FW135 GK11:GK135 V11:LS12 F11:T12">
    <cfRule type="cellIs" dxfId="144" priority="122476" operator="equal">
      <formula>"⚠"</formula>
    </cfRule>
    <cfRule type="cellIs" dxfId="143" priority="122477" operator="equal">
      <formula>"✓"</formula>
    </cfRule>
    <cfRule type="cellIs" dxfId="142" priority="122478" operator="equal">
      <formula>"!"</formula>
    </cfRule>
    <cfRule type="expression" dxfId="141" priority="122479">
      <formula>IFERROR(IF(OR(A11=" ",AND(A$7="",A$8="")),FALSE,IF(OR(A11&lt;A$7,A11&gt;A$8),TRUE,FALSE)),FALSE)</formula>
    </cfRule>
    <cfRule type="expression" dxfId="140" priority="122480">
      <formula>CELL("protect",A11:A135)=1</formula>
    </cfRule>
    <cfRule type="cellIs" dxfId="139" priority="122481" operator="equal">
      <formula>" "</formula>
    </cfRule>
  </conditionalFormatting>
  <conditionalFormatting sqref="A13:C14 D11:D14 A57:D57 FV11:FV135 FR11:FR135 GJ11:GJ135 GF11:GF135 V13:AL14 AN13:AN14 AP13:AR14 AT13:AU14 AW13:BB14 BD13:BT14 BV13:CF14 CH13:CL14 CN13:LS14 V15:LS135 F13:T14 F57:T57 A15:T56 A58:T135">
    <cfRule type="cellIs" dxfId="138" priority="122482" operator="equal">
      <formula>"⚠"</formula>
    </cfRule>
    <cfRule type="cellIs" dxfId="137" priority="122483" operator="equal">
      <formula>"✓"</formula>
    </cfRule>
    <cfRule type="cellIs" dxfId="136" priority="122484" operator="equal">
      <formula>"!"</formula>
    </cfRule>
    <cfRule type="expression" dxfId="135" priority="122485">
      <formula>IFERROR(IF(OR(A11=" ",AND(A$7="",A$8="")),FALSE,IF(OR(A11&lt;A$7,A11&gt;A$8),TRUE,FALSE)),FALSE)</formula>
    </cfRule>
    <cfRule type="expression" dxfId="134" priority="122486">
      <formula>CELL("protect",A11:A134)=1</formula>
    </cfRule>
    <cfRule type="cellIs" dxfId="133" priority="122487" operator="equal">
      <formula>" "</formula>
    </cfRule>
  </conditionalFormatting>
  <conditionalFormatting sqref="U11:U12">
    <cfRule type="cellIs" dxfId="132" priority="122502" operator="equal">
      <formula>" "</formula>
    </cfRule>
    <cfRule type="expression" dxfId="131" priority="122503">
      <formula>CELL("protect",U11:AM135)=1</formula>
    </cfRule>
  </conditionalFormatting>
  <conditionalFormatting sqref="U13:U135">
    <cfRule type="cellIs" dxfId="130" priority="122504" operator="equal">
      <formula>" "</formula>
    </cfRule>
    <cfRule type="expression" dxfId="129" priority="122505">
      <formula>CELL("protect",U13:AM136)=1</formula>
    </cfRule>
  </conditionalFormatting>
  <conditionalFormatting sqref="C11">
    <cfRule type="cellIs" dxfId="128" priority="121" operator="equal">
      <formula>"⚠"</formula>
    </cfRule>
    <cfRule type="cellIs" dxfId="127" priority="122" operator="equal">
      <formula>"✓"</formula>
    </cfRule>
    <cfRule type="cellIs" dxfId="126" priority="123" operator="equal">
      <formula>"!"</formula>
    </cfRule>
    <cfRule type="expression" dxfId="125" priority="124">
      <formula>IFERROR(IF(OR(C11=" ",AND(C$7="",C$8="")),FALSE,IF(OR(C11&lt;C$7,C11&gt;C$8),TRUE,FALSE)),FALSE)</formula>
    </cfRule>
    <cfRule type="expression" dxfId="124" priority="125">
      <formula>CELL("protect",C11:C134)=1</formula>
    </cfRule>
    <cfRule type="cellIs" dxfId="123" priority="126" operator="equal">
      <formula>" "</formula>
    </cfRule>
  </conditionalFormatting>
  <conditionalFormatting sqref="C12">
    <cfRule type="cellIs" dxfId="122" priority="115" operator="equal">
      <formula>"⚠"</formula>
    </cfRule>
    <cfRule type="cellIs" dxfId="121" priority="116" operator="equal">
      <formula>"✓"</formula>
    </cfRule>
    <cfRule type="cellIs" dxfId="120" priority="117" operator="equal">
      <formula>"!"</formula>
    </cfRule>
    <cfRule type="expression" dxfId="119" priority="118">
      <formula>IFERROR(IF(OR(C12=" ",AND(C$7="",C$8="")),FALSE,IF(OR(C12&lt;C$7,C12&gt;C$8),TRUE,FALSE)),FALSE)</formula>
    </cfRule>
    <cfRule type="expression" dxfId="118" priority="119">
      <formula>CELL("protect",C12:C135)=1</formula>
    </cfRule>
    <cfRule type="cellIs" dxfId="117" priority="120" operator="equal">
      <formula>" "</formula>
    </cfRule>
  </conditionalFormatting>
  <conditionalFormatting sqref="E11">
    <cfRule type="cellIs" dxfId="116" priority="109" operator="equal">
      <formula>"⚠"</formula>
    </cfRule>
    <cfRule type="cellIs" dxfId="115" priority="110" operator="equal">
      <formula>"✓"</formula>
    </cfRule>
    <cfRule type="cellIs" dxfId="114" priority="111" operator="equal">
      <formula>"!"</formula>
    </cfRule>
    <cfRule type="expression" dxfId="113" priority="112">
      <formula>IFERROR(IF(OR(E11=" ",AND(E$7="",E$8="")),FALSE,IF(OR(E11&lt;E$7,E11&gt;E$8),TRUE,FALSE)),FALSE)</formula>
    </cfRule>
    <cfRule type="expression" dxfId="112" priority="113">
      <formula>CELL("protect",E11:E134)=1</formula>
    </cfRule>
    <cfRule type="cellIs" dxfId="111" priority="114" operator="equal">
      <formula>" "</formula>
    </cfRule>
  </conditionalFormatting>
  <conditionalFormatting sqref="E12:E14">
    <cfRule type="cellIs" dxfId="110" priority="103" operator="equal">
      <formula>"⚠"</formula>
    </cfRule>
    <cfRule type="cellIs" dxfId="109" priority="104" operator="equal">
      <formula>"✓"</formula>
    </cfRule>
    <cfRule type="cellIs" dxfId="108" priority="105" operator="equal">
      <formula>"!"</formula>
    </cfRule>
    <cfRule type="expression" dxfId="107" priority="106">
      <formula>IFERROR(IF(OR(E12=" ",AND(E$7="",E$8="")),FALSE,IF(OR(E12&lt;E$7,E12&gt;E$8),TRUE,FALSE)),FALSE)</formula>
    </cfRule>
    <cfRule type="expression" dxfId="106" priority="107">
      <formula>CELL("protect",E12:E135)=1</formula>
    </cfRule>
    <cfRule type="cellIs" dxfId="105" priority="108" operator="equal">
      <formula>" "</formula>
    </cfRule>
  </conditionalFormatting>
  <conditionalFormatting sqref="E57">
    <cfRule type="cellIs" dxfId="104" priority="97" operator="equal">
      <formula>"⚠"</formula>
    </cfRule>
    <cfRule type="cellIs" dxfId="103" priority="98" operator="equal">
      <formula>"✓"</formula>
    </cfRule>
    <cfRule type="cellIs" dxfId="102" priority="99" operator="equal">
      <formula>"!"</formula>
    </cfRule>
    <cfRule type="expression" dxfId="101" priority="100">
      <formula>IFERROR(IF(OR(E57=" ",AND(E$7="",E$8="")),FALSE,IF(OR(E57&lt;E$7,E57&gt;E$8),TRUE,FALSE)),FALSE)</formula>
    </cfRule>
    <cfRule type="expression" dxfId="100" priority="101">
      <formula>CELL("protect",E57:E180)=1</formula>
    </cfRule>
    <cfRule type="cellIs" dxfId="99" priority="102" operator="equal">
      <formula>" "</formula>
    </cfRule>
  </conditionalFormatting>
  <conditionalFormatting sqref="AM13">
    <cfRule type="cellIs" dxfId="98" priority="91" operator="equal">
      <formula>"⚠"</formula>
    </cfRule>
    <cfRule type="cellIs" dxfId="97" priority="92" operator="equal">
      <formula>"✓"</formula>
    </cfRule>
    <cfRule type="cellIs" dxfId="96" priority="93" operator="equal">
      <formula>"!"</formula>
    </cfRule>
    <cfRule type="expression" dxfId="95" priority="94">
      <formula>IFERROR(IF(OR(AM13=" ",AND(AM$7="",AM$8="")),FALSE,IF(OR(AM13&lt;AM$7,AM13&gt;AM$8),TRUE,FALSE)),FALSE)</formula>
    </cfRule>
    <cfRule type="expression" dxfId="94" priority="95">
      <formula>CELL("protect",AM13:AM137)=1</formula>
    </cfRule>
    <cfRule type="cellIs" dxfId="93" priority="96" operator="equal">
      <formula>" "</formula>
    </cfRule>
  </conditionalFormatting>
  <conditionalFormatting sqref="AM14">
    <cfRule type="cellIs" dxfId="92" priority="85" operator="equal">
      <formula>"⚠"</formula>
    </cfRule>
    <cfRule type="cellIs" dxfId="91" priority="86" operator="equal">
      <formula>"✓"</formula>
    </cfRule>
    <cfRule type="cellIs" dxfId="90" priority="87" operator="equal">
      <formula>"!"</formula>
    </cfRule>
    <cfRule type="expression" dxfId="89" priority="88">
      <formula>IFERROR(IF(OR(AM14=" ",AND(AM$7="",AM$8="")),FALSE,IF(OR(AM14&lt;AM$7,AM14&gt;AM$8),TRUE,FALSE)),FALSE)</formula>
    </cfRule>
    <cfRule type="expression" dxfId="88" priority="89">
      <formula>CELL("protect",AM14:AM138)=1</formula>
    </cfRule>
    <cfRule type="cellIs" dxfId="87" priority="90" operator="equal">
      <formula>" "</formula>
    </cfRule>
  </conditionalFormatting>
  <conditionalFormatting sqref="AO13">
    <cfRule type="cellIs" dxfId="86" priority="79" operator="equal">
      <formula>"⚠"</formula>
    </cfRule>
    <cfRule type="cellIs" dxfId="85" priority="80" operator="equal">
      <formula>"✓"</formula>
    </cfRule>
    <cfRule type="cellIs" dxfId="84" priority="81" operator="equal">
      <formula>"!"</formula>
    </cfRule>
    <cfRule type="expression" dxfId="83" priority="82">
      <formula>IFERROR(IF(OR(AO13=" ",AND(AO$7="",AO$8="")),FALSE,IF(OR(AO13&lt;AO$7,AO13&gt;AO$8),TRUE,FALSE)),FALSE)</formula>
    </cfRule>
    <cfRule type="expression" dxfId="82" priority="83">
      <formula>CELL("protect",AO13:AO137)=1</formula>
    </cfRule>
    <cfRule type="cellIs" dxfId="81" priority="84" operator="equal">
      <formula>" "</formula>
    </cfRule>
  </conditionalFormatting>
  <conditionalFormatting sqref="AO14">
    <cfRule type="cellIs" dxfId="80" priority="73" operator="equal">
      <formula>"⚠"</formula>
    </cfRule>
    <cfRule type="cellIs" dxfId="79" priority="74" operator="equal">
      <formula>"✓"</formula>
    </cfRule>
    <cfRule type="cellIs" dxfId="78" priority="75" operator="equal">
      <formula>"!"</formula>
    </cfRule>
    <cfRule type="expression" dxfId="77" priority="76">
      <formula>IFERROR(IF(OR(AO14=" ",AND(AO$7="",AO$8="")),FALSE,IF(OR(AO14&lt;AO$7,AO14&gt;AO$8),TRUE,FALSE)),FALSE)</formula>
    </cfRule>
    <cfRule type="expression" dxfId="76" priority="77">
      <formula>CELL("protect",AO14:AO138)=1</formula>
    </cfRule>
    <cfRule type="cellIs" dxfId="75" priority="78" operator="equal">
      <formula>" "</formula>
    </cfRule>
  </conditionalFormatting>
  <conditionalFormatting sqref="AS13">
    <cfRule type="cellIs" dxfId="74" priority="67" operator="equal">
      <formula>"⚠"</formula>
    </cfRule>
    <cfRule type="cellIs" dxfId="73" priority="68" operator="equal">
      <formula>"✓"</formula>
    </cfRule>
    <cfRule type="cellIs" dxfId="72" priority="69" operator="equal">
      <formula>"!"</formula>
    </cfRule>
    <cfRule type="expression" dxfId="71" priority="70">
      <formula>IFERROR(IF(OR(AS13=" ",AND(AS$7="",AS$8="")),FALSE,IF(OR(AS13&lt;AS$7,AS13&gt;AS$8),TRUE,FALSE)),FALSE)</formula>
    </cfRule>
    <cfRule type="expression" dxfId="70" priority="71">
      <formula>CELL("protect",AS13:AS137)=1</formula>
    </cfRule>
    <cfRule type="cellIs" dxfId="69" priority="72" operator="equal">
      <formula>" "</formula>
    </cfRule>
  </conditionalFormatting>
  <conditionalFormatting sqref="AS14">
    <cfRule type="cellIs" dxfId="68" priority="61" operator="equal">
      <formula>"⚠"</formula>
    </cfRule>
    <cfRule type="cellIs" dxfId="67" priority="62" operator="equal">
      <formula>"✓"</formula>
    </cfRule>
    <cfRule type="cellIs" dxfId="66" priority="63" operator="equal">
      <formula>"!"</formula>
    </cfRule>
    <cfRule type="expression" dxfId="65" priority="64">
      <formula>IFERROR(IF(OR(AS14=" ",AND(AS$7="",AS$8="")),FALSE,IF(OR(AS14&lt;AS$7,AS14&gt;AS$8),TRUE,FALSE)),FALSE)</formula>
    </cfRule>
    <cfRule type="expression" dxfId="64" priority="65">
      <formula>CELL("protect",AS14:AS138)=1</formula>
    </cfRule>
    <cfRule type="cellIs" dxfId="63" priority="66" operator="equal">
      <formula>" "</formula>
    </cfRule>
  </conditionalFormatting>
  <conditionalFormatting sqref="AV13">
    <cfRule type="cellIs" dxfId="62" priority="55" operator="equal">
      <formula>"⚠"</formula>
    </cfRule>
    <cfRule type="cellIs" dxfId="61" priority="56" operator="equal">
      <formula>"✓"</formula>
    </cfRule>
    <cfRule type="cellIs" dxfId="60" priority="57" operator="equal">
      <formula>"!"</formula>
    </cfRule>
    <cfRule type="expression" dxfId="59" priority="58">
      <formula>IFERROR(IF(OR(AV13=" ",AND(AV$7="",AV$8="")),FALSE,IF(OR(AV13&lt;AV$7,AV13&gt;AV$8),TRUE,FALSE)),FALSE)</formula>
    </cfRule>
    <cfRule type="expression" dxfId="58" priority="59">
      <formula>CELL("protect",AV13:AV137)=1</formula>
    </cfRule>
    <cfRule type="cellIs" dxfId="57" priority="60" operator="equal">
      <formula>" "</formula>
    </cfRule>
  </conditionalFormatting>
  <conditionalFormatting sqref="AV14">
    <cfRule type="cellIs" dxfId="56" priority="49" operator="equal">
      <formula>"⚠"</formula>
    </cfRule>
    <cfRule type="cellIs" dxfId="55" priority="50" operator="equal">
      <formula>"✓"</formula>
    </cfRule>
    <cfRule type="cellIs" dxfId="54" priority="51" operator="equal">
      <formula>"!"</formula>
    </cfRule>
    <cfRule type="expression" dxfId="53" priority="52">
      <formula>IFERROR(IF(OR(AV14=" ",AND(AV$7="",AV$8="")),FALSE,IF(OR(AV14&lt;AV$7,AV14&gt;AV$8),TRUE,FALSE)),FALSE)</formula>
    </cfRule>
    <cfRule type="expression" dxfId="52" priority="53">
      <formula>CELL("protect",AV14:AV138)=1</formula>
    </cfRule>
    <cfRule type="cellIs" dxfId="51" priority="54" operator="equal">
      <formula>" "</formula>
    </cfRule>
  </conditionalFormatting>
  <conditionalFormatting sqref="BC13">
    <cfRule type="cellIs" dxfId="50" priority="43" operator="equal">
      <formula>"⚠"</formula>
    </cfRule>
    <cfRule type="cellIs" dxfId="49" priority="44" operator="equal">
      <formula>"✓"</formula>
    </cfRule>
    <cfRule type="cellIs" dxfId="48" priority="45" operator="equal">
      <formula>"!"</formula>
    </cfRule>
    <cfRule type="expression" dxfId="47" priority="46">
      <formula>IFERROR(IF(OR(BC13=" ",AND(BC$7="",BC$8="")),FALSE,IF(OR(BC13&lt;BC$7,BC13&gt;BC$8),TRUE,FALSE)),FALSE)</formula>
    </cfRule>
    <cfRule type="expression" dxfId="46" priority="47">
      <formula>CELL("protect",BC13:BC137)=1</formula>
    </cfRule>
    <cfRule type="cellIs" dxfId="45" priority="48" operator="equal">
      <formula>" "</formula>
    </cfRule>
  </conditionalFormatting>
  <conditionalFormatting sqref="BC14">
    <cfRule type="cellIs" dxfId="44" priority="37" operator="equal">
      <formula>"⚠"</formula>
    </cfRule>
    <cfRule type="cellIs" dxfId="43" priority="38" operator="equal">
      <formula>"✓"</formula>
    </cfRule>
    <cfRule type="cellIs" dxfId="42" priority="39" operator="equal">
      <formula>"!"</formula>
    </cfRule>
    <cfRule type="expression" dxfId="41" priority="40">
      <formula>IFERROR(IF(OR(BC14=" ",AND(BC$7="",BC$8="")),FALSE,IF(OR(BC14&lt;BC$7,BC14&gt;BC$8),TRUE,FALSE)),FALSE)</formula>
    </cfRule>
    <cfRule type="expression" dxfId="40" priority="41">
      <formula>CELL("protect",BC14:BC138)=1</formula>
    </cfRule>
    <cfRule type="cellIs" dxfId="39" priority="42" operator="equal">
      <formula>" "</formula>
    </cfRule>
  </conditionalFormatting>
  <conditionalFormatting sqref="BU13">
    <cfRule type="cellIs" dxfId="38" priority="31" operator="equal">
      <formula>"⚠"</formula>
    </cfRule>
    <cfRule type="cellIs" dxfId="37" priority="32" operator="equal">
      <formula>"✓"</formula>
    </cfRule>
    <cfRule type="cellIs" dxfId="36" priority="33" operator="equal">
      <formula>"!"</formula>
    </cfRule>
    <cfRule type="expression" dxfId="35" priority="34">
      <formula>IFERROR(IF(OR(BU13=" ",AND(BU$7="",BU$8="")),FALSE,IF(OR(BU13&lt;BU$7,BU13&gt;BU$8),TRUE,FALSE)),FALSE)</formula>
    </cfRule>
    <cfRule type="expression" dxfId="34" priority="35">
      <formula>CELL("protect",BU13:BU137)=1</formula>
    </cfRule>
    <cfRule type="cellIs" dxfId="33" priority="36" operator="equal">
      <formula>" "</formula>
    </cfRule>
  </conditionalFormatting>
  <conditionalFormatting sqref="BU14">
    <cfRule type="cellIs" dxfId="32" priority="25" operator="equal">
      <formula>"⚠"</formula>
    </cfRule>
    <cfRule type="cellIs" dxfId="31" priority="26" operator="equal">
      <formula>"✓"</formula>
    </cfRule>
    <cfRule type="cellIs" dxfId="30" priority="27" operator="equal">
      <formula>"!"</formula>
    </cfRule>
    <cfRule type="expression" dxfId="29" priority="28">
      <formula>IFERROR(IF(OR(BU14=" ",AND(BU$7="",BU$8="")),FALSE,IF(OR(BU14&lt;BU$7,BU14&gt;BU$8),TRUE,FALSE)),FALSE)</formula>
    </cfRule>
    <cfRule type="expression" dxfId="28" priority="29">
      <formula>CELL("protect",BU14:BU138)=1</formula>
    </cfRule>
    <cfRule type="cellIs" dxfId="27" priority="30" operator="equal">
      <formula>" "</formula>
    </cfRule>
  </conditionalFormatting>
  <conditionalFormatting sqref="CG14">
    <cfRule type="cellIs" dxfId="26" priority="19" operator="equal">
      <formula>"⚠"</formula>
    </cfRule>
    <cfRule type="cellIs" dxfId="25" priority="20" operator="equal">
      <formula>"✓"</formula>
    </cfRule>
    <cfRule type="cellIs" dxfId="24" priority="21" operator="equal">
      <formula>"!"</formula>
    </cfRule>
    <cfRule type="expression" dxfId="23" priority="22">
      <formula>IFERROR(IF(OR(CG14=" ",AND(CG$7="",CG$8="")),FALSE,IF(OR(CG14&lt;CG$7,CG14&gt;CG$8),TRUE,FALSE)),FALSE)</formula>
    </cfRule>
    <cfRule type="expression" dxfId="22" priority="23">
      <formula>CELL("protect",CG14:CG138)=1</formula>
    </cfRule>
    <cfRule type="cellIs" dxfId="21" priority="24" operator="equal">
      <formula>" "</formula>
    </cfRule>
  </conditionalFormatting>
  <conditionalFormatting sqref="CG13">
    <cfRule type="cellIs" dxfId="20" priority="13" operator="equal">
      <formula>"⚠"</formula>
    </cfRule>
    <cfRule type="cellIs" dxfId="19" priority="14" operator="equal">
      <formula>"✓"</formula>
    </cfRule>
    <cfRule type="cellIs" dxfId="18" priority="15" operator="equal">
      <formula>"!"</formula>
    </cfRule>
    <cfRule type="expression" dxfId="17" priority="16">
      <formula>IFERROR(IF(OR(CG13=" ",AND(CG$7="",CG$8="")),FALSE,IF(OR(CG13&lt;CG$7,CG13&gt;CG$8),TRUE,FALSE)),FALSE)</formula>
    </cfRule>
    <cfRule type="expression" dxfId="16" priority="17">
      <formula>CELL("protect",CG13:CG137)=1</formula>
    </cfRule>
    <cfRule type="cellIs" dxfId="15" priority="18" operator="equal">
      <formula>" "</formula>
    </cfRule>
  </conditionalFormatting>
  <conditionalFormatting sqref="CM13">
    <cfRule type="cellIs" dxfId="14" priority="7" operator="equal">
      <formula>"⚠"</formula>
    </cfRule>
    <cfRule type="cellIs" dxfId="13" priority="8" operator="equal">
      <formula>"✓"</formula>
    </cfRule>
    <cfRule type="cellIs" dxfId="12" priority="9" operator="equal">
      <formula>"!"</formula>
    </cfRule>
    <cfRule type="expression" dxfId="11" priority="10">
      <formula>IFERROR(IF(OR(CM13=" ",AND(CM$7="",CM$8="")),FALSE,IF(OR(CM13&lt;CM$7,CM13&gt;CM$8),TRUE,FALSE)),FALSE)</formula>
    </cfRule>
    <cfRule type="expression" dxfId="10" priority="11">
      <formula>CELL("protect",CM13:CM137)=1</formula>
    </cfRule>
    <cfRule type="cellIs" dxfId="9" priority="12" operator="equal">
      <formula>" "</formula>
    </cfRule>
  </conditionalFormatting>
  <conditionalFormatting sqref="CM14">
    <cfRule type="cellIs" dxfId="8" priority="1" operator="equal">
      <formula>"⚠"</formula>
    </cfRule>
    <cfRule type="cellIs" dxfId="7" priority="2" operator="equal">
      <formula>"✓"</formula>
    </cfRule>
    <cfRule type="cellIs" dxfId="6" priority="3" operator="equal">
      <formula>"!"</formula>
    </cfRule>
    <cfRule type="expression" dxfId="5" priority="4">
      <formula>IFERROR(IF(OR(CM14=" ",AND(CM$7="",CM$8="")),FALSE,IF(OR(CM14&lt;CM$7,CM14&gt;CM$8),TRUE,FALSE)),FALSE)</formula>
    </cfRule>
    <cfRule type="expression" dxfId="4" priority="5">
      <formula>CELL("protect",CM14:CM138)=1</formula>
    </cfRule>
    <cfRule type="cellIs" dxfId="3" priority="6" operator="equal">
      <formula>" "</formula>
    </cfRule>
  </conditionalFormatting>
  <dataValidations xWindow="1227" yWindow="684" count="31">
    <dataValidation type="list" allowBlank="1" showInputMessage="1" showErrorMessage="1" errorTitle="Incorrect data" error="The data entered doesn't match the criterias." promptTitle="How to fill ?" prompt="Input the route requested or advised by the customer, to ship the container. If no specific request, you can leave it blank." sqref="FI11:FI135" xr:uid="{00000000-0002-0000-0000-000000000000}">
      <formula1>"(no request),Direct,Max. 1 TS, Max. 2 TS"</formula1>
    </dataValidation>
    <dataValidation type="whole" allowBlank="1" showInputMessage="1" showErrorMessage="1" errorTitle="Incorrect data" error="The data entered doesn't match the criterias._x000a_You have to enter a whole number only. The number cannot be less than 1 or more than 100." promptTitle="How to fill ?" prompt="Input the transit time requested or advised by the customer, to ship the container from the first POL up to the last POD (the entire trip)." sqref="ET11:ET135" xr:uid="{00000000-0002-0000-0000-000001000000}">
      <formula1>1</formula1>
      <formula2>99</formula2>
    </dataValidation>
    <dataValidation type="whole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allowed by the carrier for the COMBINED detention and demurrage free time at origin._x000a_The COMBINED free time at destination cannot be less than the sum of DET free time and DEM free time." sqref="FM11:FM135" xr:uid="{00000000-0002-0000-0000-000002000000}">
      <formula1>0</formula1>
      <formula2>99</formula2>
    </dataValidation>
    <dataValidation type="whole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allowed by the carrier for the demurrage free time at origin." sqref="FO11:FO135" xr:uid="{00000000-0002-0000-0000-000003000000}">
      <formula1>0</formula1>
      <formula2>99</formula2>
    </dataValidation>
    <dataValidation type="whole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allowed by the carrier for the detention free time at origin." sqref="FN11:FN135" xr:uid="{00000000-0002-0000-0000-000004000000}">
      <formula1>0</formula1>
      <formula2>99</formula2>
    </dataValidation>
    <dataValidation allowBlank="1" showInputMessage="1" showErrorMessage="1" promptTitle="How to fill ?" prompt="Input the name, the department, office or country responsible for filling freight related rates._x000a_For countries, please also input the zone for easier filtering:_x000a_Example:  CN-AP, DE-EU, AU-AP..." sqref="D17:D20 D11:D14 D41:D65 D72:D76 D89:D120" xr:uid="{00000000-0002-0000-0000-000005000000}"/>
    <dataValidation allowBlank="1" showInputMessage="1" showErrorMessage="1" promptTitle="How to fill ?" prompt="Input the name, the department, office or country responsible for filling origin related rates._x000a_For countries, please also input the zone for easier filtering:_x000a_Example:  CN-AP, DE-EU, AU-AP..." sqref="D21:E40 D15:E16 E114:E135 E11:E14 E17:E20 E41:E46 E50 E53 E55:E58 E62:E66 E72:E84 E89:E92 E98:E111 D121:D135 C11:C135 D66:D71 D77:D88" xr:uid="{00000000-0002-0000-0000-000006000000}"/>
    <dataValidation allowBlank="1" showInputMessage="1" showErrorMessage="1" promptTitle="How to fill ?" prompt="Input the name, the department, office or country responsible for filling destination related rates._x000a_For countries, please also input the zone for easier filtering:_x000a_Example:  CN-AP, DE-EU, AU-AP..." sqref="E67:E71 E47:E49 E51:E52 E54 E59:E61 E85:E88 E93:E97 E112:E113" xr:uid="{00000000-0002-0000-0000-000007000000}"/>
    <dataValidation type="whole" allowBlank="1" showInputMessage="1" showErrorMessage="1" errorTitle="Incorrect data" error="The data entered doesn't match the criterias._x000a_You have to enter a whole number only. The number cannot be less than 1 or more than 100." promptTitle="How to fill ?" prompt="Input the number of days necessary to process all destination operations, from the arrival of the vessel at POD up to terminal and/or Rhenus facilities." sqref="KI11:KI135" xr:uid="{00000000-0002-0000-0000-000008000000}">
      <formula1>1</formula1>
      <formula2>99</formula2>
    </dataValidation>
    <dataValidation type="whole" allowBlank="1" showInputMessage="1" showErrorMessage="1" errorTitle="Incorrect data" error="The data entered doesn't match the criterias._x000a_You have to enter a whole number only. The number cannot be less than 1 or more than 100." promptTitle="How to fill ?" prompt="Input the number of days necessary to process all origin operations, from the arrival at Rhenus facilities and/or POL up to the departure of the vessel." sqref="DA11:DA135" xr:uid="{00000000-0002-0000-0000-000009000000}">
      <formula1>1</formula1>
      <formula2>99</formula2>
    </dataValidation>
    <dataValidation type="whole" allowBlank="1" showInputMessage="1" showErrorMessage="1" errorTitle="Incorrect data" error="The data entered doesn't match the criterias._x000a_You have to enter a whole number only. The number cannot be less than 1 or more than 100." promptTitle="How to fill ?" prompt="Input the number of sailings available per week." sqref="EX11:EX135" xr:uid="{00000000-0002-0000-0000-00000A000000}">
      <formula1>1</formula1>
      <formula2>99</formula2>
    </dataValidation>
    <dataValidation type="textLength" operator="lessThanOrEqual" allowBlank="1" showInputMessage="1" showErrorMessage="1" errorTitle="Incorrect data" error="The data entered doesn't match the criterias._x000a_The maximum text lenght is 50 caracters." promptTitle="How to fill ?" prompt="Input an extra comment in this field._x000a_The maximum text lenght is 50 caracters." sqref="AB11:AD42 Y43:AF135 Y11:Z42 V11:X135" xr:uid="{00000000-0002-0000-0000-00000B000000}">
      <formula1>50</formula1>
    </dataValidation>
    <dataValidation type="textLength" operator="equal" allowBlank="1" showInputMessage="1" showErrorMessage="1" errorTitle="Invalid data" error="Please input the port code, not the full name of the port._x000a_The port code contains 5 letters, 2 letters of the country code and 3 letters of the port code._x000a_Example: Shanghai = CNSHA (CN for China, SHA for Shanghai)" promptTitle="How to fill ?" prompt="Input the port code, not the full name of the port._x000a_The port code contains 5 letters: 2 letters of the country code and 3 letters of the port code._x000a_Example: Shanghai = CNSHA (CN for China, SHA for Shanghai)." sqref="J11:J135 O11:O135" xr:uid="{00000000-0002-0000-0000-00000C000000}">
      <formula1>5</formula1>
    </dataValidation>
    <dataValidation type="whole" allowBlank="1" showInputMessage="1" showErrorMessage="1" errorTitle="Incorrect data" error="The data entered doesn't match the criterias._x000a_You have to enter a whole number only. The number cannot be less than 1 or more than 100." promptTitle="How to fill ?" prompt="Input the number of days necessary to do the pick-up, from the shipper's location up to the POL." sqref="LS11:LS135 AV11:AV135" xr:uid="{00000000-0002-0000-0000-00000D000000}">
      <formula1>1</formula1>
      <formula2>99</formula2>
    </dataValidation>
    <dataValidation type="textLength" operator="lessThanOrEqual" allowBlank="1" showInputMessage="1" showErrorMessage="1" errorTitle="Incorrect data" error="The data entered doesn't match the criterias._x000a_Enter the name of the carrier (less than 10 letters)._x000a_If you want to offer another carrier name with the same rate on the same line, please use the column &quot;Carrier&quot; 1, 2 and 3." promptTitle="How to fill ?" prompt="Input the name of the carrier._x000a_You can input the name of a third alternative carrier if the third carrier offers the same rates and conditions as the primary and secondary carrier." sqref="EO11:EO135" xr:uid="{00000000-0002-0000-0000-00000E000000}">
      <formula1>10</formula1>
    </dataValidation>
    <dataValidation type="textLength" operator="lessThanOrEqual" allowBlank="1" showInputMessage="1" showErrorMessage="1" errorTitle="Incorrect data" error="The data entered doesn't match the criterias._x000a_Enter the name of the carrier (less than 10 letters)._x000a_If you want to offer another carrier name with the same rate on the same line, please use the column &quot;Carrier&quot; 1, 2 and 3." promptTitle="How to fill ?" prompt="Input the name of the carrier._x000a_You can input the name of a second alternative carrier if the second carrier offers the same rates and conditions as the primary carrier." sqref="EL11:EL135 EM27:EN135" xr:uid="{00000000-0002-0000-0000-00000F000000}">
      <formula1>10</formula1>
    </dataValidation>
    <dataValidation type="textLength" operator="lessThanOrEqual" allowBlank="1" showInputMessage="1" showErrorMessage="1" errorTitle="Incorrect data" error="The data entered doesn't match the criterias._x000a_Enter the location of the transshipment (less than 10 letters)." promptTitle="How to fill ?" prompt="TO BE FILLED ONLY IN CASE OF TRANSSHIPMENT._x000a_If routing implies transshipment, please input the location of the transshipment._x000a_If routing is direct, please leave it blank." sqref="FE11:FE135 FF27:FG135" xr:uid="{00000000-0002-0000-0000-000010000000}">
      <formula1>10</formula1>
    </dataValidation>
    <dataValidation type="list" operator="lessThanOrEqual" allowBlank="1" showInputMessage="1" showErrorMessage="1" errorTitle="Incorrect data" error="The data entered doesn't match the criterias._x000a_Enter the name of the carrier (less than 10 letters)._x000a_If you want to offer another carrier name with the same rate on the same line, please use the column &quot;Carrier&quot; 1, 2 and 3." promptTitle="How to fill ?" prompt="Select a option within the drop-down list." sqref="FB11:FB135 FC27:FD135" xr:uid="{00000000-0002-0000-0000-000011000000}">
      <formula1>"Direct,Transshipment"</formula1>
    </dataValidation>
    <dataValidation type="textLength" operator="lessThanOrEqual" allowBlank="1" showInputMessage="1" showErrorMessage="1" errorTitle="Incorrect data" error="The data entered doesn't match the criterias._x000a_Enter the location of the 2nd transshipment (less than 10 letters)." promptTitle="How to fill ?" prompt="TO BE FILLED ONLY IN CASE OF TRANSSHIPMENT._x000a_If routing implies a 2nd transshipment, please input the location of the 2nd transshipment._x000a_If routing is direct, or has one transshipment only, please leave it blank." sqref="FH11:FH135" xr:uid="{00000000-0002-0000-0000-000012000000}">
      <formula1>10</formula1>
    </dataValidation>
    <dataValidation type="whole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allowed by the carrier for the COMBINED detention and demurrage free time at destination._x000a_The COMBINED free time at destination cannot be less than the sum of DET free time and DEM free time." sqref="GA11:GA135" xr:uid="{00000000-0002-0000-0000-000013000000}">
      <formula1>0</formula1>
      <formula2>99</formula2>
    </dataValidation>
    <dataValidation type="textLength" operator="lessThanOrEqual" allowBlank="1" showInputMessage="1" showErrorMessage="1" errorTitle="Incorrect data" error="The data entered doesn't match the criterias._x000a_Enter the name of the carrier (less than 10 letters)._x000a_If you want to offer another carrier name with the same rate on the same line, please use the column &quot;Carrier&quot; 1, 2 and 3." promptTitle="How to fill ?" prompt="Input the name of the carrier." sqref="EI11:EI135 EJ27:EK135" xr:uid="{00000000-0002-0000-0000-000014000000}">
      <formula1>10</formula1>
    </dataValidation>
    <dataValidation type="whole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allowed by the carrier for the demurrage free time at destination." sqref="GC11:GC135" xr:uid="{00000000-0002-0000-0000-000015000000}">
      <formula1>0</formula1>
      <formula2>99</formula2>
    </dataValidation>
    <dataValidation type="whole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allowed by the carrier for the detention free time at destination." sqref="GB11:GB135" xr:uid="{00000000-0002-0000-0000-000016000000}">
      <formula1>0</formula1>
      <formula2>99</formula2>
    </dataValidation>
    <dataValidation type="whole" allowBlank="1" showInputMessage="1" showErrorMessage="1" errorTitle="Incorrect data" error="The data entered doesn't match the criterias._x000a_You have to enter a whole number only. The number cannot be less than 1 or more than 100." promptTitle="How to fill ?" prompt="Input the number of days necessary to ship the container from the first POL up to the last POD (the entire trip)." sqref="ES11:ES135" xr:uid="{00000000-0002-0000-0000-000017000000}">
      <formula1>1</formula1>
      <formula2>99</formula2>
    </dataValidation>
    <dataValidation type="list" allowBlank="1" showInputMessage="1" showErrorMessage="1" errorTitle="Incorrect data" error="The data entered doesn't match the criterias._x000a_Select an option within the drop-down list." promptTitle="How to fill ?" prompt="Select an option within the drop-down list." sqref="HC27:HD135 EE11:EE135 HT27:HU135 HS11:HS135 HB11:HB135 LJ11:LJ135 EA11:EA135 AM11:AM135" xr:uid="{00000000-0002-0000-0000-000018000000}">
      <formula1>"Included,Subject to"</formula1>
    </dataValidation>
    <dataValidation type="whole" allowBlank="1" showInputMessage="1" showErrorMessage="1" errorTitle="Incorrect data" error="The data entered doesn't match the criterias._x000a_The data cannot be more than 10000." promptTitle="How to fill ?" prompt="Input the estimated amount of containers to be sent per month." sqref="S11:S135" xr:uid="{00000000-0002-0000-0000-000019000000}">
      <formula1>0</formula1>
      <formula2>10000</formula2>
    </dataValidation>
    <dataValidation type="whole" allowBlank="1" showInputMessage="1" showErrorMessage="1" errorTitle="Incorrect data" error="The data entered doesn't match the criterias._x000a_The data cannot be more than 10,000." promptTitle="How to fill ?" prompt="1) If Container type and Container amount are filled, the Total TEU is calculated automatically._x000a_2) It is possible to overwrite the formula by inputting directly a value." sqref="T11:T135" xr:uid="{00000000-0002-0000-0000-00001A000000}">
      <formula1>0</formula1>
      <formula2>10000</formula2>
    </dataValidation>
    <dataValidation allowBlank="1" showInputMessage="1" showErrorMessage="1" errorTitle="Incorrect data" error="The data entered doesn't match the criterias." promptTitle="How to fill ?" prompt="The rate may be directly converted in the reference currency if properly set-up." sqref="JP27:JQ135 JJ27:JK135 JD27:JE135 HQ27:HR135 GZ27:HA135 GN27:GO135 CT27:CU135 CE27:CF135 BY27:BZ135 BS27:BT135 BM27:BN135 CK27:CL135 BG27:BH135 JV27:JW135 KB27:KC135 AJ11:AJ135 BF11:BF135 BL11:BL135 BR11:BR135 BX11:BX135 CD11:CD135 CJ11:CJ135 CS11:CS135 GM11:GM135 GY11:GY135 HP11:HP135 JC11:JC135 JI11:JI135 JO11:JO135 JU11:JU135 KA11:KA135 LH27:LI135 AK27:AL135 LG11:LG135 AZ11:AZ135 BA27:BB135 FT27:FU135 FS11:FS135 GH27:GI135 GG11:GG135" xr:uid="{00000000-0002-0000-0000-00001B000000}"/>
    <dataValidation type="whole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requested by the customer for the detention free time at origin." sqref="GD11:GD135 FP11:FP135" xr:uid="{00000000-0002-0000-0000-00001C000000}">
      <formula1>0</formula1>
      <formula2>99</formula2>
    </dataValidation>
    <dataValidation type="whole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requested by the customer for the demurrage free time at origin." sqref="FQ11:FQ135 GE11:GE135" xr:uid="{00000000-0002-0000-0000-00001D000000}">
      <formula1>0</formula1>
      <formula2>99</formula2>
    </dataValidation>
    <dataValidation type="decimal" allowBlank="1" showInputMessage="1" showErrorMessage="1" errorTitle="Incorrect data" error="The data entered doesn't match the criterias._x000a_The data cannot be more than 1000000." promptTitle="How to fill ?" prompt="1) If &quot;Total volume in CBM (per month)&quot; and &quot;Total gross weight in Kg (per month)&quot; are filled, the Total Chargeable Weight (per month) is calculated automatically (1.00 // 166.67)._x000a_3) It is possible to overwrite the formula by inputting directly a value." sqref="U11:U135" xr:uid="{00000000-0002-0000-0000-00001E000000}">
      <formula1>0</formula1>
      <formula2>1000000</formula2>
    </dataValidation>
  </dataValidations>
  <pageMargins left="0.7" right="0.7" top="0.75" bottom="0.75" header="0.3" footer="0.3"/>
  <pageSetup paperSize="9" orientation="portrait" r:id="rId1"/>
  <ignoredErrors>
    <ignoredError sqref="IE11:IE32 HN11:HN32 HK11:HK32 IB11:IB32 HK106:HK135 HK33:HK105 HN106:HN135 HN33:HN105 IB106:IB135 IB33:IB105 IE106:IE135 IE33:IE105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2506" id="{1E5A6084-64C4-4CB4-A9FB-D4697A008DF4}">
            <x14:iconSet iconSet="3Stars" custom="1">
              <x14:cfvo type="percent">
                <xm:f>0</xm:f>
              </x14:cfvo>
              <x14:cfvo type="percent">
                <xm:f>33</xm:f>
              </x14:cfvo>
              <x14:cfvo type="formula">
                <xm:f>LARGE($S$9:$S$135,25)</xm:f>
              </x14:cfvo>
              <x14:cfIcon iconSet="NoIcons" iconId="0"/>
              <x14:cfIcon iconSet="NoIcons" iconId="0"/>
              <x14:cfIcon iconSet="3Stars" iconId="2"/>
            </x14:iconSet>
          </x14:cfRule>
          <xm:sqref>S11:S135</xm:sqref>
        </x14:conditionalFormatting>
        <x14:conditionalFormatting xmlns:xm="http://schemas.microsoft.com/office/excel/2006/main">
          <x14:cfRule type="iconSet" priority="122507" id="{78A24BC0-786E-440B-9889-C09C55A1390D}">
            <x14:iconSet iconSet="3Stars" custom="1">
              <x14:cfvo type="percent">
                <xm:f>0</xm:f>
              </x14:cfvo>
              <x14:cfvo type="percent">
                <xm:f>33</xm:f>
              </x14:cfvo>
              <x14:cfvo type="formula">
                <xm:f>LARGE($T$9:$T$135,25)</xm:f>
              </x14:cfvo>
              <x14:cfIcon iconSet="NoIcons" iconId="0"/>
              <x14:cfIcon iconSet="NoIcons" iconId="0"/>
              <x14:cfIcon iconSet="3Stars" iconId="2"/>
            </x14:iconSet>
          </x14:cfRule>
          <xm:sqref>T11:T135</xm:sqref>
        </x14:conditionalFormatting>
        <x14:conditionalFormatting xmlns:xm="http://schemas.microsoft.com/office/excel/2006/main">
          <x14:cfRule type="iconSet" priority="122508" id="{E9E9F3F5-C69D-46E7-BA94-48FF54F5A71D}">
            <x14:iconSet iconSet="3Stars" custom="1">
              <x14:cfvo type="percent">
                <xm:f>0</xm:f>
              </x14:cfvo>
              <x14:cfvo type="percent">
                <xm:f>33</xm:f>
              </x14:cfvo>
              <x14:cfvo type="formula">
                <xm:f>LARGE($AF$11:$AF$135,25)</xm:f>
              </x14:cfvo>
              <x14:cfIcon iconSet="NoIcons" iconId="0"/>
              <x14:cfIcon iconSet="NoIcons" iconId="0"/>
              <x14:cfIcon iconSet="3Stars" iconId="2"/>
            </x14:iconSet>
          </x14:cfRule>
          <xm:sqref>U11:U135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227" yWindow="684" count="23">
        <x14:dataValidation type="list" allowBlank="1" showInputMessage="1" showErrorMessage="1" errorTitle="Incorrect data" error="The data entered doesn't match the criterias._x000a_Select an option within the drop-down list." promptTitle="How to fill ?" prompt="Select the type of documentation applicable (if any) to this specific lane." xr:uid="{00000000-0002-0000-0000-00001F000000}">
          <x14:formula1>
            <xm:f>'Documentation types'!$B$2:$B$4</xm:f>
          </x14:formula1>
          <xm:sqref>CQ11:CQ135</xm:sqref>
        </x14:dataValidation>
        <x14:dataValidation type="list" allowBlank="1" showInputMessage="1" showErrorMessage="1" errorTitle="Incorrect data" error="The data entered doesn't match the criterias._x000a_You have to enter a whole number only. The number cannot be more than 100." promptTitle="How to fill ?" prompt="Input the number of days necessary to do the pick-up, from the shipper's location up to the POL." xr:uid="{00000000-0002-0000-0000-000020000000}">
          <x14:formula1>
            <xm:f>'Carriage mode'!$B$2:$B$4</xm:f>
          </x14:formula1>
          <xm:sqref>AT27:AU135 LP11:LP135 LQ27:LR135 AS11:AS135</xm:sqref>
        </x14:dataValidation>
        <x14:dataValidation type="list" allowBlank="1" showInputMessage="1" showErrorMessage="1" xr:uid="{00000000-0002-0000-0000-000021000000}">
          <x14:formula1>
            <xm:f>Countries!$A$213:$A$642</xm:f>
          </x14:formula1>
          <xm:sqref>H11:I135</xm:sqref>
        </x14:dataValidation>
        <x14:dataValidation type="list" allowBlank="1" showInputMessage="1" showErrorMessage="1" errorTitle="Incorrect data" error="The data entered doesn't match the criteria._x000a_Select an option within the drop-down list." promptTitle="How to fill ?" prompt="Select an option within the drop-down list._x000a_By default, the most common unit related to the cost item is selected._x000a_It is still possible to overwrite this setting by selecting another unit within the drop-down list." xr:uid="{00000000-0002-0000-0000-000022000000}">
          <x14:formula1>
            <xm:f>'Units of measurement'!$A$2:$A$24</xm:f>
          </x14:formula1>
          <xm:sqref>KE11:KE135 JY11:JY135 BD11:BD135 LN27:LO135 LM11:LM135 HY11:HY135 HH11:HH135 GQ11:GQ135 CN11:CN135 AP11:AP135 CO27:CP135 HI27:HJ135 JG11:JG135 HZ27:IA135 BJ11:BJ135 BP11:BP135 BV11:BV135 CB11:CB135 CH11:CH135 AQ27:AR135 CW11:CW135 GR27:GS135 JM11:JM135 JS11:JS135 FW11:FW135 GK11:GK135</xm:sqref>
        </x14:dataValidation>
        <x14:dataValidation type="date" allowBlank="1" showInputMessage="1" showErrorMessage="1" errorTitle="Incorrect data" error="The data entered doesn't match the criterias._x000a_You have to enter a date only. The date cannot be prior 3 months, or after 24 months from today." promptTitle="How to fill ?" prompt="Input the validity date. When do the rates provided expire ?" xr:uid="{00000000-0002-0000-0000-000023000000}">
          <x14:formula1>
            <xm:f>Dates!$B$6</xm:f>
          </x14:formula1>
          <x14:formula2>
            <xm:f>Dates!$B$18</xm:f>
          </x14:formula2>
          <xm:sqref>HN11:HN135 IE11:IE135 GW11:GW135</xm:sqref>
        </x14:dataValidation>
        <x14:dataValidation type="list" allowBlank="1" showInputMessage="1" showErrorMessage="1" errorTitle="Incorrect data" error="The data entered doesn't match the criteria._x000a_Select an option within the drop-down list." promptTitle="How to fill ?" prompt="Select an option within the drop-down list." xr:uid="{00000000-0002-0000-0000-000024000000}">
          <x14:formula1>
            <xm:f>'Units of measurement'!$A$3</xm:f>
          </x14:formula1>
          <xm:sqref>DR11:DR135 IW27:IX135 DS27:DT135 IV11:IV135 KZ11:KZ135 LA27:LB135</xm:sqref>
        </x14:dataValidation>
        <x14:dataValidation type="list" allowBlank="1" showInputMessage="1" showErrorMessage="1" errorTitle="Incorrect data" error="The data entered doesn't match the criteria._x000a_Select an option within the drop-down list." promptTitle="How to fill ?" prompt="Select an option within the drop-down list." xr:uid="{00000000-0002-0000-0000-000025000000}">
          <x14:formula1>
            <xm:f>'Units of measurement'!$A$2</xm:f>
          </x14:formula1>
          <xm:sqref>DI27:DJ135 IM27:IN135 DH11:DH135 IL11:IL135 KP11:KP135 KQ27:KR135</xm:sqref>
        </x14:dataValidation>
        <x14:dataValidation type="list" allowBlank="1" showInputMessage="1" showErrorMessage="1" errorTitle="Incorrect data" error="The data entered doesn't match the criterias._x000a_Select an option within the drop-down list._x000a_" promptTitle="How to fill ?" prompt="Select an option within the drop-down list." xr:uid="{00000000-0002-0000-0000-000026000000}">
          <x14:formula1>
            <xm:f>'Container types'!$A$2:$A$19</xm:f>
          </x14:formula1>
          <xm:sqref>R11:R135</xm:sqref>
        </x14:dataValidation>
        <x14:dataValidation type="date" allowBlank="1" showInputMessage="1" showErrorMessage="1" errorTitle="Incorrect data" error="The data entered doesn't match the criterias._x000a_You have to enter a date only. The date cannot be prior 3 months, or after 24 months from today." promptTitle="How to fill ?" prompt="Input the date from when the rates provided are valid." xr:uid="{00000000-0002-0000-0000-000027000000}">
          <x14:formula1>
            <xm:f>Dates!$B$6</xm:f>
          </x14:formula1>
          <x14:formula2>
            <xm:f>Dates!$B$18</xm:f>
          </x14:formula2>
          <xm:sqref>GU27:GV135 HL27:HM135 GT11:GT135 HK11:HK135 IB11:IB135 IC27:ID135</xm:sqref>
        </x14:dataValidation>
        <x14:dataValidation type="list" allowBlank="1" showInputMessage="1" showErrorMessage="1" errorTitle="Incorrect data" error="The data entered doesn't match the criterias._x000a_Select an option within the drop-down list or input the 2-letter code of the country of destination." promptTitle="How to fill ?" prompt="Select an option within the drop-down list or input the 2-letter code of the country of destination." xr:uid="{00000000-0002-0000-0000-000028000000}">
          <x14:formula1>
            <xm:f>Countries!$A$213:$A$642</xm:f>
          </x14:formula1>
          <xm:sqref>M11:N135</xm:sqref>
        </x14:dataValidation>
        <x14:dataValidation type="list" allowBlank="1" showInputMessage="1" showErrorMessage="1" errorTitle="Incorrect data" error="The data entered doesn't match the criterias._x000a_Select an option within the drop-down list." promptTitle="How to fill ?" prompt="Select an option within the drop-down list." xr:uid="{00000000-0002-0000-0000-000029000000}">
          <x14:formula1>
            <xm:f>'Incoterms &amp; Service Scope'!$B$16:$B$19</xm:f>
          </x14:formula1>
          <xm:sqref>G11:G135</xm:sqref>
        </x14:dataValidation>
        <x14:dataValidation type="list" allowBlank="1" showInputMessage="1" showErrorMessage="1" errorTitle="Incorrect data" error="The data entered doesn't match the criterias._x000a_Select an option within the drop-down list." promptTitle="How to fill ?" prompt="Select an option within the drop-down list." xr:uid="{00000000-0002-0000-0000-00002A000000}">
          <x14:formula1>
            <xm:f>'Incoterms &amp; Service Scope'!$A$2:$A$12</xm:f>
          </x14:formula1>
          <xm:sqref>F11:F135</xm:sqref>
        </x14:dataValidation>
        <x14:dataValidation type="list" allowBlank="1" showInputMessage="1" showErrorMessage="1" errorTitle="Incorrect data" error="The data entered doesn't match the criterias._x000a_Select an option within the drop-down list._x000a_Only CZK, HUF, KRW, IDR, INR, JPY, RUB, VND currencies (and others that may not be listed) allow values above 10,000." promptTitle="How to fill ?" prompt="Select a option within the drop-down list." xr:uid="{00000000-0002-0000-0000-00002B000000}">
          <x14:formula1>
            <xm:f>Currencies!$A$2:$A$43</xm:f>
          </x14:formula1>
          <xm:sqref>DW11:DW135 LE11:LE135 AH11:AH135 AX11:AX135 JA11:JA135</xm:sqref>
        </x14:dataValidation>
        <x14:dataValidation type="list" allowBlank="1" showInputMessage="1" showErrorMessage="1" errorTitle="Incorrect data" error="The data entered doesn't match the criterias._x000a_Select an option within the drop-down list._x000a_Only CZK, HUF, KRW, IDR, INR, JPY, RUB, VND currencies (and others that may not be listed) allow values above 10,000." promptTitle="How to fill ?" prompt="Select a option within the drop-down list._x000a_By default, the origin country currency is selected, if the cell is unlocked, you may change the currency within the options offered in the drop-down list." xr:uid="{00000000-0002-0000-0000-00002C000000}">
          <x14:formula1>
            <xm:f>Currencies!$A$2:$A$43</xm:f>
          </x14:formula1>
          <xm:sqref>AG11:AG135 AW11:AW135</xm:sqref>
        </x14:dataValidation>
        <x14:dataValidation type="list" allowBlank="1" showInputMessage="1" showErrorMessage="1" errorTitle="Incorrect data" error="The data entered doesn't match the criterias._x000a_Select an option within the drop-down list._x000a_Only CZK, HUF, KRW, IDR, INR, JPY, RUB, VND currencies (and others that may not be listed) allow values above 10,000." promptTitle="How to fill ?" prompt="Select a option within the drop-down list._x000a_By default, USD currency is selected for freight charges, if the cell is unlocked, you may change the currency within the options offered in the drop-down list." xr:uid="{00000000-0002-0000-0000-00002D000000}">
          <x14:formula1>
            <xm:f>Currencies!$A$2:$A$43</xm:f>
          </x14:formula1>
          <xm:sqref>DV11:DV135</xm:sqref>
        </x14:dataValidation>
        <x14:dataValidation type="list" allowBlank="1" showInputMessage="1" showErrorMessage="1" errorTitle="Incorrect data" error="The data entered doesn't match the criterias._x000a_Select an option within the drop-down list._x000a_Only CZK, HUF, KRW, IDR, INR, JPY, RUB, VND currencies (and others that may not be listed) allow values above 10,000." promptTitle="How to fill ?" prompt="Select a option within the drop-down list._x000a_By default, the destination country currency is selected, if the cell is unlocked, you may change the currency within the options offered in the drop-down list." xr:uid="{00000000-0002-0000-0000-00002E000000}">
          <x14:formula1>
            <xm:f>Currencies!$A$2:$A$43</xm:f>
          </x14:formula1>
          <xm:sqref>IZ11:IZ135 LD11:LD135</xm:sqref>
        </x14:dataValidation>
        <x14:dataValidation type="decimal" allowBlank="1" showInputMessage="1" showErrorMessage="1" errorTitle="Incorrect data" error="The data entered doesn't match the criterias._x000a_The value input cannot be over 10,000._x000a_Only CZK, HUF, KRW, IDR, INR, JPY, RUB, VND currencies (and others that may not be listed) allow values above 10,000." promptTitle="How to fill ?" prompt="Input the net/net buying rates of this item. Mind the currency and the unit." xr:uid="{00000000-0002-0000-0000-00002F000000}">
          <x14:formula1>
            <xm:f>0</xm:f>
          </x14:formula1>
          <x14:formula2>
            <xm:f>IFERROR(IF(VLOOKUP($IZ11,Currencies!$A$1:$C$43,3,FALSE)="Yes","",10000),"")</xm:f>
          </x14:formula2>
          <xm:sqref>KN27:KO135 JL11:JL135 KD11:KD135 JX11:JX135 JR11:JR135 KX27:KY135 KM11:KM135 KW11:KW135 JF11:JF135 FV11:FV135 GJ11:GJ135</xm:sqref>
        </x14:dataValidation>
        <x14:dataValidation type="decimal" allowBlank="1" showInputMessage="1" showErrorMessage="1" errorTitle="Incorrect data" error="The data entered doesn't match the criterias._x000a_The value input cannot be over 10,000._x000a_Only CZK, HUF, KRW, IDR, INR, JPY, RUB, VND currencies (and others that may not be listed) allow values above 10,000." promptTitle="How to fill ?" prompt="Input the net/net buying rates of this item. Mind the currency and the unit." xr:uid="{00000000-0002-0000-0000-000030000000}">
          <x14:formula1>
            <xm:f>0</xm:f>
          </x14:formula1>
          <x14:formula2>
            <xm:f>IFERROR(IF(VLOOKUP($DV11,Currencies!$A$1:$C$43,3,FALSE)="Yes","",10000),"")</xm:f>
          </x14:formula2>
          <xm:sqref>IJ27:IK135 II11:II135 IS11:IS135 IT27:IU135</xm:sqref>
        </x14:dataValidation>
        <x14:dataValidation type="decimal" allowBlank="1" showInputMessage="1" showErrorMessage="1" errorTitle="Incorrect data" error="The data entered doesn't match the criterias._x000a_The value input cannot be over 10,000._x000a_Only CZK, HUF, KRW, IDR, INR, JPY, RUB, VND currencies (and others that may not be listed) allow values above 10,000." promptTitle="How to fill ?" prompt="Input the net/net buying rates of this item. Mind the currency and the unit." xr:uid="{00000000-0002-0000-0000-000031000000}">
          <x14:formula1>
            <xm:f>0</xm:f>
          </x14:formula1>
          <x14:formula2>
            <xm:f>IFERROR(IF(VLOOKUP($AG11,Currencies!$A$1:$C$43,3,FALSE)="Yes","",10000),"")</xm:f>
          </x14:formula2>
          <xm:sqref>AN11:AO135</xm:sqref>
        </x14:dataValidation>
        <x14:dataValidation type="decimal" allowBlank="1" showInputMessage="1" showErrorMessage="1" errorTitle="Incorrect data" error="The data entered doesn't match the criterias._x000a_The value input cannot be over 10,000._x000a_Only CZK, HUF, KRW, IDR, INR, JPY, RUB, VND currencies (and others that may not be listed) allow values above 10,000." promptTitle="How to fill ?" prompt="Input the net/net buying rates of this item. Mind the currency and the unit." xr:uid="{00000000-0002-0000-0000-000032000000}">
          <x14:formula1>
            <xm:f>0</xm:f>
          </x14:formula1>
          <x14:formula2>
            <xm:f>IFERROR(IF(VLOOKUP($LD11,Currencies!$A$1:$C$43,3,FALSE)="Yes","",10000),"")</xm:f>
          </x14:formula2>
          <xm:sqref>LK11:LL135</xm:sqref>
        </x14:dataValidation>
        <x14:dataValidation type="decimal" allowBlank="1" showInputMessage="1" showErrorMessage="1" errorTitle="Incorrect data" error="The data entered doesn't match the criterias._x000a_The value input cannot be over 50,000._x000a_Only CZK, HUF, KRW, IDR, INR, JPY, RUB, VND currencies (and others that may not be listed) allow values above 50,000." promptTitle="How to fill ?" prompt="Input the net/net buying rates of this item. Mind the currency and the unit." xr:uid="{00000000-0002-0000-0000-000033000000}">
          <x14:formula1>
            <xm:f>0</xm:f>
          </x14:formula1>
          <x14:formula2>
            <xm:f>IFERROR(IF(VLOOKUP($DV11,Currencies!$A$1:$C$43,3,FALSE)="Yes","",50000),"")</xm:f>
          </x14:formula2>
          <xm:sqref>GP11:GP135</xm:sqref>
        </x14:dataValidation>
        <x14:dataValidation type="decimal" allowBlank="1" showInputMessage="1" showErrorMessage="1" errorTitle="Incorrect data" error="The value input cannot be over 10,000._x000a_Only CZK, HUF, KRW, IDR, INR, JPY, RUB, VND currencies (and others that may not be listed) allow values above 10,000." promptTitle="How to fill ?" prompt="Input the net/net buying rates of this item. Mind the currency and the unit." xr:uid="{00000000-0002-0000-0000-000034000000}">
          <x14:formula1>
            <xm:f>0</xm:f>
          </x14:formula1>
          <x14:formula2>
            <xm:f>IFERROR(IF(VLOOKUP($DV11,Currencies!$A$1:$C$43,3,FALSE)="Yes","",10000),"")</xm:f>
          </x14:formula2>
          <xm:sqref>HF27:HG135 HW27:HX135 HV11:HV135 HE11:HE135</xm:sqref>
        </x14:dataValidation>
        <x14:dataValidation type="decimal" allowBlank="1" showInputMessage="1" showErrorMessage="1" errorTitle="Incorrect data" error="The data entered doesn't match the criterias._x000a_The value input cannot be over 10,000._x000a_Only CZK, HUF, KRW, IDR, INR, JPY, RUB, VND currencies (and others that may not be listed) allow values above 10,000." promptTitle="How to fill ?" prompt="Input the net/net buying rates of this item. Mind the currency and the unit." xr:uid="{00000000-0002-0000-0000-000035000000}">
          <x14:formula1>
            <xm:f>0</xm:f>
          </x14:formula1>
          <x14:formula2>
            <xm:f>IFERROR(IF(VLOOKUP($AW11,Currencies!$A$1:$C$43,3,FALSE)="Yes","",10000),"")</xm:f>
          </x14:formula2>
          <xm:sqref>DP27:DQ135 BI11:BI135 BO11:BO135 BC11:BC135 CA11:CA135 BU11:BU135 CG11:CG135 CV11:CV135 DE11:DE135 DF27:DG135 DO11:DO135 CM11:CM135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86"/>
  <sheetViews>
    <sheetView showGridLines="0" topLeftCell="BD2" zoomScaleNormal="100" workbookViewId="0">
      <selection activeCell="H24" sqref="H24"/>
    </sheetView>
  </sheetViews>
  <sheetFormatPr defaultColWidth="8.625" defaultRowHeight="12.75" x14ac:dyDescent="0.2"/>
  <cols>
    <col min="1" max="1" width="22.5" style="391" hidden="1" customWidth="1"/>
    <col min="2" max="2" width="22.5" style="391" customWidth="1"/>
    <col min="3" max="3" width="46.25" style="391" customWidth="1"/>
    <col min="4" max="4" width="22.5" style="391" customWidth="1"/>
    <col min="5" max="5" width="10.375" style="391" bestFit="1" customWidth="1"/>
    <col min="6" max="6" width="8.5" style="391" bestFit="1" customWidth="1"/>
    <col min="7" max="7" width="11.875" style="391" bestFit="1" customWidth="1"/>
    <col min="8" max="8" width="31.75" style="391" bestFit="1" customWidth="1"/>
    <col min="9" max="9" width="10" style="391" bestFit="1" customWidth="1"/>
    <col min="10" max="10" width="16.625" style="391" bestFit="1" customWidth="1"/>
    <col min="11" max="11" width="18.125" style="391" bestFit="1" customWidth="1"/>
    <col min="12" max="13" width="14.875" style="391" bestFit="1" customWidth="1"/>
    <col min="14" max="14" width="24.125" style="391" customWidth="1"/>
    <col min="15" max="85" width="22.5" style="391" customWidth="1"/>
    <col min="86" max="86" width="12.125" style="391" bestFit="1" customWidth="1"/>
    <col min="87" max="16384" width="8.625" style="391"/>
  </cols>
  <sheetData>
    <row r="1" spans="1:87" s="390" customFormat="1" ht="0" hidden="1" customHeight="1" x14ac:dyDescent="0.25">
      <c r="A1" s="389">
        <v>331297</v>
      </c>
      <c r="B1" s="389">
        <v>81</v>
      </c>
      <c r="C1" s="389">
        <v>715</v>
      </c>
      <c r="D1" s="389">
        <v>10</v>
      </c>
      <c r="E1" s="389">
        <v>0</v>
      </c>
      <c r="F1" s="389">
        <v>0</v>
      </c>
      <c r="G1" s="389">
        <v>0</v>
      </c>
      <c r="H1" s="389">
        <v>1</v>
      </c>
      <c r="I1" s="389">
        <v>2</v>
      </c>
      <c r="J1" s="389">
        <v>165648</v>
      </c>
      <c r="K1" s="389">
        <v>165649</v>
      </c>
    </row>
    <row r="2" spans="1:87" x14ac:dyDescent="0.2">
      <c r="B2" s="392" t="s">
        <v>2554</v>
      </c>
      <c r="C2" s="389" t="s">
        <v>2555</v>
      </c>
    </row>
    <row r="4" spans="1:87" x14ac:dyDescent="0.2">
      <c r="B4" s="392" t="s">
        <v>2556</v>
      </c>
    </row>
    <row r="5" spans="1:87" x14ac:dyDescent="0.2">
      <c r="B5" s="393"/>
    </row>
    <row r="6" spans="1:87" x14ac:dyDescent="0.2">
      <c r="B6" s="393" t="s">
        <v>104</v>
      </c>
    </row>
    <row r="7" spans="1:87" x14ac:dyDescent="0.2">
      <c r="B7" s="393"/>
    </row>
    <row r="9" spans="1:87" ht="13.5" customHeight="1" x14ac:dyDescent="0.2"/>
    <row r="10" spans="1:87" x14ac:dyDescent="0.2">
      <c r="B10" s="394" t="s">
        <v>2557</v>
      </c>
      <c r="C10" s="394" t="s">
        <v>2558</v>
      </c>
      <c r="D10" s="394" t="s">
        <v>2559</v>
      </c>
      <c r="E10" s="394" t="s">
        <v>2560</v>
      </c>
      <c r="F10" s="394" t="s">
        <v>2561</v>
      </c>
      <c r="G10" s="394" t="s">
        <v>2562</v>
      </c>
      <c r="H10" s="394" t="s">
        <v>2563</v>
      </c>
      <c r="I10" s="394" t="s">
        <v>2564</v>
      </c>
      <c r="J10" s="394" t="s">
        <v>2565</v>
      </c>
      <c r="K10" s="394" t="s">
        <v>2566</v>
      </c>
      <c r="L10" s="394" t="s">
        <v>2567</v>
      </c>
      <c r="M10" s="394" t="s">
        <v>2568</v>
      </c>
      <c r="N10" s="394" t="s">
        <v>20</v>
      </c>
      <c r="O10" s="394" t="s">
        <v>2569</v>
      </c>
      <c r="P10" s="394" t="s">
        <v>2570</v>
      </c>
      <c r="Q10" s="394" t="s">
        <v>2571</v>
      </c>
      <c r="R10" s="394" t="s">
        <v>2572</v>
      </c>
      <c r="S10" s="394" t="s">
        <v>2573</v>
      </c>
      <c r="T10" s="394" t="s">
        <v>2574</v>
      </c>
      <c r="U10" s="394" t="s">
        <v>2575</v>
      </c>
      <c r="V10" s="394" t="s">
        <v>2576</v>
      </c>
      <c r="W10" s="394" t="s">
        <v>2577</v>
      </c>
      <c r="X10" s="394" t="s">
        <v>2578</v>
      </c>
      <c r="Y10" s="394" t="s">
        <v>2579</v>
      </c>
      <c r="Z10" s="394" t="s">
        <v>2580</v>
      </c>
      <c r="AA10" s="394" t="s">
        <v>2581</v>
      </c>
      <c r="AB10" s="394" t="s">
        <v>2582</v>
      </c>
      <c r="AC10" s="394" t="s">
        <v>2583</v>
      </c>
      <c r="AD10" s="394" t="s">
        <v>2584</v>
      </c>
      <c r="AE10" s="394" t="s">
        <v>2585</v>
      </c>
      <c r="AF10" s="394" t="s">
        <v>2496</v>
      </c>
      <c r="AG10" s="394" t="s">
        <v>2586</v>
      </c>
      <c r="AH10" s="394" t="s">
        <v>2587</v>
      </c>
      <c r="AI10" s="394" t="s">
        <v>2588</v>
      </c>
      <c r="AJ10" s="394" t="s">
        <v>2589</v>
      </c>
      <c r="AK10" s="394" t="s">
        <v>2590</v>
      </c>
      <c r="AL10" s="394" t="s">
        <v>2591</v>
      </c>
      <c r="AM10" s="394" t="s">
        <v>2592</v>
      </c>
      <c r="AN10" s="394" t="s">
        <v>2593</v>
      </c>
      <c r="AO10" s="394" t="s">
        <v>2594</v>
      </c>
      <c r="AP10" s="394" t="s">
        <v>2595</v>
      </c>
      <c r="AQ10" s="394" t="s">
        <v>2596</v>
      </c>
      <c r="AR10" s="394" t="s">
        <v>2597</v>
      </c>
      <c r="AS10" s="394" t="s">
        <v>2598</v>
      </c>
      <c r="AT10" s="394" t="s">
        <v>2599</v>
      </c>
      <c r="AU10" s="394" t="s">
        <v>2600</v>
      </c>
      <c r="AV10" s="394" t="s">
        <v>2601</v>
      </c>
      <c r="AW10" s="394" t="s">
        <v>2602</v>
      </c>
      <c r="AX10" s="394" t="s">
        <v>2603</v>
      </c>
      <c r="AY10" s="394" t="s">
        <v>2604</v>
      </c>
      <c r="AZ10" s="394" t="s">
        <v>2605</v>
      </c>
      <c r="BA10" s="394" t="s">
        <v>2606</v>
      </c>
      <c r="BB10" s="394" t="s">
        <v>2607</v>
      </c>
      <c r="BC10" s="394" t="s">
        <v>2608</v>
      </c>
      <c r="BD10" s="394" t="s">
        <v>2609</v>
      </c>
      <c r="BE10" s="394" t="s">
        <v>2610</v>
      </c>
      <c r="BF10" s="394" t="s">
        <v>2611</v>
      </c>
      <c r="BG10" s="394" t="s">
        <v>2612</v>
      </c>
      <c r="BH10" s="394" t="s">
        <v>2613</v>
      </c>
      <c r="BI10" s="394" t="s">
        <v>2614</v>
      </c>
      <c r="BJ10" s="394" t="s">
        <v>2615</v>
      </c>
      <c r="BK10" s="394" t="s">
        <v>2616</v>
      </c>
      <c r="BL10" s="394" t="s">
        <v>2617</v>
      </c>
      <c r="BM10" s="394" t="s">
        <v>2618</v>
      </c>
      <c r="BN10" s="394" t="s">
        <v>2619</v>
      </c>
      <c r="BO10" s="394" t="s">
        <v>2620</v>
      </c>
      <c r="BP10" s="394" t="s">
        <v>2621</v>
      </c>
      <c r="BQ10" s="394" t="s">
        <v>2622</v>
      </c>
      <c r="BR10" s="394" t="s">
        <v>2623</v>
      </c>
      <c r="BS10" s="394" t="s">
        <v>2624</v>
      </c>
      <c r="BT10" s="394" t="s">
        <v>2625</v>
      </c>
      <c r="BU10" s="394" t="s">
        <v>2626</v>
      </c>
      <c r="BV10" s="394" t="s">
        <v>2627</v>
      </c>
      <c r="BW10" s="394" t="s">
        <v>2628</v>
      </c>
      <c r="BX10" s="394" t="s">
        <v>2629</v>
      </c>
      <c r="BY10" s="394" t="s">
        <v>2630</v>
      </c>
      <c r="BZ10" s="394" t="s">
        <v>2631</v>
      </c>
      <c r="CA10" s="394" t="s">
        <v>2632</v>
      </c>
      <c r="CB10" s="394" t="s">
        <v>2633</v>
      </c>
      <c r="CC10" s="394" t="s">
        <v>2634</v>
      </c>
      <c r="CD10" s="394" t="s">
        <v>2635</v>
      </c>
      <c r="CE10" s="394" t="s">
        <v>2636</v>
      </c>
      <c r="CF10" s="394" t="s">
        <v>2637</v>
      </c>
      <c r="CG10" s="394" t="s">
        <v>2638</v>
      </c>
      <c r="CH10" s="395" t="s">
        <v>2639</v>
      </c>
      <c r="CI10" s="391" t="s">
        <v>2640</v>
      </c>
    </row>
    <row r="11" spans="1:87" x14ac:dyDescent="0.2">
      <c r="A11" s="389">
        <v>199687</v>
      </c>
      <c r="B11" s="396" t="s">
        <v>2641</v>
      </c>
      <c r="C11" s="396" t="s">
        <v>2642</v>
      </c>
      <c r="D11" s="396" t="s">
        <v>2643</v>
      </c>
      <c r="E11" s="397" t="s">
        <v>2644</v>
      </c>
      <c r="F11" s="398">
        <v>310</v>
      </c>
      <c r="G11" s="398">
        <v>25</v>
      </c>
      <c r="H11" s="397" t="s">
        <v>1293</v>
      </c>
      <c r="I11" s="397" t="s">
        <v>2645</v>
      </c>
      <c r="J11" s="397" t="s">
        <v>2646</v>
      </c>
      <c r="K11" s="397" t="s">
        <v>232</v>
      </c>
      <c r="L11" s="397" t="s">
        <v>2647</v>
      </c>
      <c r="M11" s="397" t="s">
        <v>2648</v>
      </c>
      <c r="N11" s="397" t="s">
        <v>2284</v>
      </c>
      <c r="O11" s="398">
        <v>1</v>
      </c>
      <c r="P11" s="398">
        <v>2</v>
      </c>
      <c r="Q11" s="397" t="s">
        <v>2649</v>
      </c>
      <c r="R11" s="397" t="s">
        <v>2514</v>
      </c>
      <c r="S11" s="397" t="s">
        <v>232</v>
      </c>
      <c r="T11" s="397" t="s">
        <v>2291</v>
      </c>
      <c r="U11" s="397" t="s">
        <v>104</v>
      </c>
      <c r="V11" s="397" t="s">
        <v>2318</v>
      </c>
      <c r="W11" s="399"/>
      <c r="X11" s="397" t="s">
        <v>1292</v>
      </c>
      <c r="Y11" s="397" t="s">
        <v>2515</v>
      </c>
      <c r="Z11" s="397" t="s">
        <v>343</v>
      </c>
      <c r="AA11" s="397" t="s">
        <v>2345</v>
      </c>
      <c r="AB11" s="397" t="s">
        <v>104</v>
      </c>
      <c r="AC11" s="397" t="s">
        <v>2405</v>
      </c>
      <c r="AD11" s="397" t="s">
        <v>2454</v>
      </c>
      <c r="AE11" s="397" t="s">
        <v>1293</v>
      </c>
      <c r="AF11" s="397" t="s">
        <v>2497</v>
      </c>
      <c r="AG11" s="397" t="s">
        <v>1293</v>
      </c>
      <c r="AH11" s="397" t="s">
        <v>104</v>
      </c>
      <c r="AI11" s="397" t="s">
        <v>1293</v>
      </c>
      <c r="AJ11" s="397" t="s">
        <v>104</v>
      </c>
      <c r="AK11" s="397" t="s">
        <v>1292</v>
      </c>
      <c r="AL11" s="397" t="s">
        <v>104</v>
      </c>
      <c r="AM11" s="397" t="s">
        <v>2650</v>
      </c>
      <c r="AN11" s="397" t="s">
        <v>104</v>
      </c>
      <c r="AO11" s="397" t="s">
        <v>104</v>
      </c>
      <c r="AP11" s="397" t="s">
        <v>2651</v>
      </c>
      <c r="AQ11" s="397" t="s">
        <v>2652</v>
      </c>
      <c r="AR11" s="397" t="s">
        <v>2653</v>
      </c>
      <c r="AS11" s="399" t="s">
        <v>2654</v>
      </c>
      <c r="AT11" s="399" t="s">
        <v>2654</v>
      </c>
      <c r="AU11" s="397"/>
      <c r="AV11" s="399"/>
      <c r="AW11" s="399" t="s">
        <v>2654</v>
      </c>
      <c r="AX11" s="399" t="s">
        <v>2654</v>
      </c>
      <c r="AY11" s="399" t="s">
        <v>2654</v>
      </c>
      <c r="AZ11" s="399" t="s">
        <v>2654</v>
      </c>
      <c r="BA11" s="399" t="s">
        <v>2654</v>
      </c>
      <c r="BB11" s="399" t="s">
        <v>2654</v>
      </c>
      <c r="BC11" s="399" t="s">
        <v>2654</v>
      </c>
      <c r="BD11" s="400" t="s">
        <v>98</v>
      </c>
      <c r="BE11" s="400" t="s">
        <v>98</v>
      </c>
      <c r="BF11" s="400" t="s">
        <v>98</v>
      </c>
      <c r="BG11" s="400" t="s">
        <v>98</v>
      </c>
      <c r="BH11" s="397" t="s">
        <v>99</v>
      </c>
      <c r="BI11" s="401" t="s">
        <v>98</v>
      </c>
      <c r="BJ11" s="399" t="s">
        <v>2654</v>
      </c>
      <c r="BK11" s="401" t="s">
        <v>98</v>
      </c>
      <c r="BL11" s="401" t="s">
        <v>98</v>
      </c>
      <c r="BM11" s="401" t="s">
        <v>98</v>
      </c>
      <c r="BN11" s="399"/>
      <c r="BO11" s="401" t="s">
        <v>98</v>
      </c>
      <c r="BP11" s="399"/>
      <c r="BQ11" s="401" t="s">
        <v>98</v>
      </c>
      <c r="BR11" s="401" t="s">
        <v>98</v>
      </c>
      <c r="BS11" s="397" t="s">
        <v>418</v>
      </c>
      <c r="BT11" s="402" t="s">
        <v>98</v>
      </c>
      <c r="BU11" s="402" t="s">
        <v>98</v>
      </c>
      <c r="BV11" s="399"/>
      <c r="BW11" s="402" t="s">
        <v>98</v>
      </c>
      <c r="BX11" s="397" t="s">
        <v>345</v>
      </c>
      <c r="BY11" s="403"/>
      <c r="BZ11" s="403"/>
      <c r="CA11" s="403"/>
      <c r="CB11" s="403"/>
      <c r="CC11" s="397"/>
      <c r="CD11" s="397"/>
      <c r="CE11" s="403"/>
      <c r="CF11" s="397"/>
      <c r="CG11" s="403"/>
      <c r="CH11" s="391" t="s">
        <v>2655</v>
      </c>
      <c r="CI11" s="391" t="s">
        <v>2656</v>
      </c>
    </row>
    <row r="12" spans="1:87" x14ac:dyDescent="0.2">
      <c r="A12" s="389">
        <v>199687</v>
      </c>
      <c r="B12" s="396" t="s">
        <v>2641</v>
      </c>
      <c r="C12" s="396" t="s">
        <v>2657</v>
      </c>
      <c r="D12" s="396" t="s">
        <v>2643</v>
      </c>
      <c r="E12" s="397" t="s">
        <v>2644</v>
      </c>
      <c r="F12" s="398">
        <v>306</v>
      </c>
      <c r="G12" s="398">
        <v>36</v>
      </c>
      <c r="H12" s="397" t="s">
        <v>1293</v>
      </c>
      <c r="I12" s="397" t="s">
        <v>2645</v>
      </c>
      <c r="J12" s="397" t="s">
        <v>2646</v>
      </c>
      <c r="K12" s="397" t="s">
        <v>232</v>
      </c>
      <c r="L12" s="397" t="s">
        <v>2658</v>
      </c>
      <c r="M12" s="397" t="s">
        <v>2648</v>
      </c>
      <c r="N12" s="397" t="s">
        <v>2284</v>
      </c>
      <c r="O12" s="398">
        <v>1</v>
      </c>
      <c r="P12" s="398">
        <v>1</v>
      </c>
      <c r="Q12" s="397" t="s">
        <v>2649</v>
      </c>
      <c r="R12" s="397" t="s">
        <v>2514</v>
      </c>
      <c r="S12" s="397" t="s">
        <v>232</v>
      </c>
      <c r="T12" s="397" t="s">
        <v>2291</v>
      </c>
      <c r="U12" s="397" t="s">
        <v>104</v>
      </c>
      <c r="V12" s="397" t="s">
        <v>2318</v>
      </c>
      <c r="W12" s="399"/>
      <c r="X12" s="397" t="s">
        <v>1292</v>
      </c>
      <c r="Y12" s="397" t="s">
        <v>2516</v>
      </c>
      <c r="Z12" s="397" t="s">
        <v>1039</v>
      </c>
      <c r="AA12" s="397" t="s">
        <v>2346</v>
      </c>
      <c r="AB12" s="397" t="s">
        <v>104</v>
      </c>
      <c r="AC12" s="397" t="s">
        <v>104</v>
      </c>
      <c r="AD12" s="397" t="s">
        <v>2455</v>
      </c>
      <c r="AE12" s="397" t="s">
        <v>1293</v>
      </c>
      <c r="AF12" s="397" t="s">
        <v>2497</v>
      </c>
      <c r="AG12" s="397" t="s">
        <v>1293</v>
      </c>
      <c r="AH12" s="397" t="s">
        <v>104</v>
      </c>
      <c r="AI12" s="397" t="s">
        <v>1293</v>
      </c>
      <c r="AJ12" s="397" t="s">
        <v>104</v>
      </c>
      <c r="AK12" s="397" t="s">
        <v>1292</v>
      </c>
      <c r="AL12" s="397" t="s">
        <v>104</v>
      </c>
      <c r="AM12" s="397" t="s">
        <v>2659</v>
      </c>
      <c r="AN12" s="397" t="s">
        <v>104</v>
      </c>
      <c r="AO12" s="397" t="s">
        <v>104</v>
      </c>
      <c r="AP12" s="397" t="s">
        <v>2651</v>
      </c>
      <c r="AQ12" s="397" t="s">
        <v>2660</v>
      </c>
      <c r="AR12" s="397" t="s">
        <v>2661</v>
      </c>
      <c r="AS12" s="399" t="s">
        <v>2654</v>
      </c>
      <c r="AT12" s="399" t="s">
        <v>2654</v>
      </c>
      <c r="AU12" s="397"/>
      <c r="AV12" s="399"/>
      <c r="AW12" s="399" t="s">
        <v>2654</v>
      </c>
      <c r="AX12" s="399" t="s">
        <v>2654</v>
      </c>
      <c r="AY12" s="399" t="s">
        <v>2654</v>
      </c>
      <c r="AZ12" s="399" t="s">
        <v>2654</v>
      </c>
      <c r="BA12" s="399" t="s">
        <v>2654</v>
      </c>
      <c r="BB12" s="399" t="s">
        <v>2654</v>
      </c>
      <c r="BC12" s="399" t="s">
        <v>2654</v>
      </c>
      <c r="BD12" s="400" t="s">
        <v>98</v>
      </c>
      <c r="BE12" s="400" t="s">
        <v>98</v>
      </c>
      <c r="BF12" s="400" t="s">
        <v>98</v>
      </c>
      <c r="BG12" s="400" t="s">
        <v>98</v>
      </c>
      <c r="BH12" s="397" t="s">
        <v>99</v>
      </c>
      <c r="BI12" s="401" t="s">
        <v>98</v>
      </c>
      <c r="BJ12" s="399" t="s">
        <v>2654</v>
      </c>
      <c r="BK12" s="401" t="s">
        <v>98</v>
      </c>
      <c r="BL12" s="401" t="s">
        <v>98</v>
      </c>
      <c r="BM12" s="401" t="s">
        <v>98</v>
      </c>
      <c r="BN12" s="399"/>
      <c r="BO12" s="401" t="s">
        <v>98</v>
      </c>
      <c r="BP12" s="399"/>
      <c r="BQ12" s="401" t="s">
        <v>98</v>
      </c>
      <c r="BR12" s="401" t="s">
        <v>98</v>
      </c>
      <c r="BS12" s="397" t="s">
        <v>418</v>
      </c>
      <c r="BT12" s="402" t="s">
        <v>98</v>
      </c>
      <c r="BU12" s="402" t="s">
        <v>98</v>
      </c>
      <c r="BV12" s="399"/>
      <c r="BW12" s="402" t="s">
        <v>98</v>
      </c>
      <c r="BX12" s="397" t="s">
        <v>1041</v>
      </c>
      <c r="BY12" s="403"/>
      <c r="BZ12" s="403"/>
      <c r="CA12" s="403"/>
      <c r="CB12" s="403"/>
      <c r="CC12" s="397"/>
      <c r="CD12" s="397"/>
      <c r="CE12" s="403"/>
      <c r="CF12" s="397"/>
      <c r="CG12" s="403"/>
      <c r="CH12" s="391" t="s">
        <v>2662</v>
      </c>
      <c r="CI12" s="391" t="s">
        <v>2656</v>
      </c>
    </row>
    <row r="13" spans="1:87" x14ac:dyDescent="0.2">
      <c r="A13" s="389">
        <v>199687</v>
      </c>
      <c r="B13" s="396" t="s">
        <v>2641</v>
      </c>
      <c r="C13" s="396" t="s">
        <v>2663</v>
      </c>
      <c r="D13" s="396" t="s">
        <v>2643</v>
      </c>
      <c r="E13" s="397" t="s">
        <v>2644</v>
      </c>
      <c r="F13" s="398">
        <v>300</v>
      </c>
      <c r="G13" s="398">
        <v>37</v>
      </c>
      <c r="H13" s="397" t="s">
        <v>1293</v>
      </c>
      <c r="I13" s="397" t="s">
        <v>2645</v>
      </c>
      <c r="J13" s="397" t="s">
        <v>2646</v>
      </c>
      <c r="K13" s="397" t="s">
        <v>232</v>
      </c>
      <c r="L13" s="397" t="s">
        <v>2658</v>
      </c>
      <c r="M13" s="397" t="s">
        <v>2648</v>
      </c>
      <c r="N13" s="397" t="s">
        <v>2284</v>
      </c>
      <c r="O13" s="398">
        <v>3</v>
      </c>
      <c r="P13" s="398">
        <v>3</v>
      </c>
      <c r="Q13" s="397" t="s">
        <v>2649</v>
      </c>
      <c r="R13" s="397" t="s">
        <v>2514</v>
      </c>
      <c r="S13" s="397" t="s">
        <v>232</v>
      </c>
      <c r="T13" s="397" t="s">
        <v>2291</v>
      </c>
      <c r="U13" s="397" t="s">
        <v>104</v>
      </c>
      <c r="V13" s="397" t="s">
        <v>2318</v>
      </c>
      <c r="W13" s="399"/>
      <c r="X13" s="397" t="s">
        <v>1292</v>
      </c>
      <c r="Y13" s="397" t="s">
        <v>2516</v>
      </c>
      <c r="Z13" s="397" t="s">
        <v>1039</v>
      </c>
      <c r="AA13" s="397" t="s">
        <v>2347</v>
      </c>
      <c r="AB13" s="397" t="s">
        <v>104</v>
      </c>
      <c r="AC13" s="397" t="s">
        <v>2406</v>
      </c>
      <c r="AD13" s="397" t="s">
        <v>2456</v>
      </c>
      <c r="AE13" s="397" t="s">
        <v>1293</v>
      </c>
      <c r="AF13" s="397" t="s">
        <v>2497</v>
      </c>
      <c r="AG13" s="397" t="s">
        <v>1293</v>
      </c>
      <c r="AH13" s="397" t="s">
        <v>104</v>
      </c>
      <c r="AI13" s="397" t="s">
        <v>1293</v>
      </c>
      <c r="AJ13" s="397" t="s">
        <v>104</v>
      </c>
      <c r="AK13" s="397" t="s">
        <v>1292</v>
      </c>
      <c r="AL13" s="397" t="s">
        <v>104</v>
      </c>
      <c r="AM13" s="397" t="s">
        <v>2664</v>
      </c>
      <c r="AN13" s="397" t="s">
        <v>104</v>
      </c>
      <c r="AO13" s="397" t="s">
        <v>104</v>
      </c>
      <c r="AP13" s="397" t="s">
        <v>2651</v>
      </c>
      <c r="AQ13" s="397" t="s">
        <v>2660</v>
      </c>
      <c r="AR13" s="397" t="s">
        <v>2661</v>
      </c>
      <c r="AS13" s="399" t="s">
        <v>2654</v>
      </c>
      <c r="AT13" s="399" t="s">
        <v>2654</v>
      </c>
      <c r="AU13" s="397"/>
      <c r="AV13" s="399"/>
      <c r="AW13" s="399" t="s">
        <v>2654</v>
      </c>
      <c r="AX13" s="399" t="s">
        <v>2654</v>
      </c>
      <c r="AY13" s="399" t="s">
        <v>2654</v>
      </c>
      <c r="AZ13" s="399" t="s">
        <v>2654</v>
      </c>
      <c r="BA13" s="399" t="s">
        <v>2654</v>
      </c>
      <c r="BB13" s="399" t="s">
        <v>2654</v>
      </c>
      <c r="BC13" s="399" t="s">
        <v>2654</v>
      </c>
      <c r="BD13" s="400" t="s">
        <v>98</v>
      </c>
      <c r="BE13" s="400" t="s">
        <v>98</v>
      </c>
      <c r="BF13" s="400" t="s">
        <v>98</v>
      </c>
      <c r="BG13" s="400" t="s">
        <v>98</v>
      </c>
      <c r="BH13" s="397" t="s">
        <v>99</v>
      </c>
      <c r="BI13" s="401" t="s">
        <v>98</v>
      </c>
      <c r="BJ13" s="399" t="s">
        <v>2654</v>
      </c>
      <c r="BK13" s="401" t="s">
        <v>98</v>
      </c>
      <c r="BL13" s="401" t="s">
        <v>98</v>
      </c>
      <c r="BM13" s="401" t="s">
        <v>98</v>
      </c>
      <c r="BN13" s="399"/>
      <c r="BO13" s="401" t="s">
        <v>98</v>
      </c>
      <c r="BP13" s="399"/>
      <c r="BQ13" s="401" t="s">
        <v>98</v>
      </c>
      <c r="BR13" s="401" t="s">
        <v>98</v>
      </c>
      <c r="BS13" s="397" t="s">
        <v>418</v>
      </c>
      <c r="BT13" s="402" t="s">
        <v>98</v>
      </c>
      <c r="BU13" s="402" t="s">
        <v>98</v>
      </c>
      <c r="BV13" s="399"/>
      <c r="BW13" s="402" t="s">
        <v>98</v>
      </c>
      <c r="BX13" s="397" t="s">
        <v>1041</v>
      </c>
      <c r="BY13" s="403"/>
      <c r="BZ13" s="403"/>
      <c r="CA13" s="403"/>
      <c r="CB13" s="403"/>
      <c r="CC13" s="397"/>
      <c r="CD13" s="397"/>
      <c r="CE13" s="403"/>
      <c r="CF13" s="397"/>
      <c r="CG13" s="403"/>
      <c r="CH13" s="391" t="s">
        <v>2662</v>
      </c>
      <c r="CI13" s="391" t="s">
        <v>2656</v>
      </c>
    </row>
    <row r="14" spans="1:87" x14ac:dyDescent="0.2">
      <c r="A14" s="389">
        <v>199687</v>
      </c>
      <c r="B14" s="396" t="s">
        <v>2641</v>
      </c>
      <c r="C14" s="396" t="s">
        <v>2665</v>
      </c>
      <c r="D14" s="396" t="s">
        <v>2643</v>
      </c>
      <c r="E14" s="397" t="s">
        <v>2644</v>
      </c>
      <c r="F14" s="398">
        <v>1667</v>
      </c>
      <c r="G14" s="398">
        <v>37</v>
      </c>
      <c r="H14" s="397" t="s">
        <v>1293</v>
      </c>
      <c r="I14" s="397" t="s">
        <v>2645</v>
      </c>
      <c r="J14" s="397" t="s">
        <v>2646</v>
      </c>
      <c r="K14" s="397" t="s">
        <v>232</v>
      </c>
      <c r="L14" s="397" t="s">
        <v>2647</v>
      </c>
      <c r="M14" s="397" t="s">
        <v>2648</v>
      </c>
      <c r="N14" s="397" t="s">
        <v>2284</v>
      </c>
      <c r="O14" s="398">
        <v>1</v>
      </c>
      <c r="P14" s="398">
        <v>2</v>
      </c>
      <c r="Q14" s="397" t="s">
        <v>2649</v>
      </c>
      <c r="R14" s="397" t="s">
        <v>2514</v>
      </c>
      <c r="S14" s="397" t="s">
        <v>232</v>
      </c>
      <c r="T14" s="397" t="s">
        <v>2291</v>
      </c>
      <c r="U14" s="397" t="s">
        <v>104</v>
      </c>
      <c r="V14" s="397" t="s">
        <v>2318</v>
      </c>
      <c r="W14" s="399"/>
      <c r="X14" s="397" t="s">
        <v>1292</v>
      </c>
      <c r="Y14" s="397" t="s">
        <v>2516</v>
      </c>
      <c r="Z14" s="397" t="s">
        <v>1039</v>
      </c>
      <c r="AA14" s="397" t="s">
        <v>2347</v>
      </c>
      <c r="AB14" s="397" t="s">
        <v>104</v>
      </c>
      <c r="AC14" s="397" t="s">
        <v>2406</v>
      </c>
      <c r="AD14" s="397" t="s">
        <v>2456</v>
      </c>
      <c r="AE14" s="397" t="s">
        <v>1293</v>
      </c>
      <c r="AF14" s="397" t="s">
        <v>2497</v>
      </c>
      <c r="AG14" s="397" t="s">
        <v>1293</v>
      </c>
      <c r="AH14" s="397" t="s">
        <v>104</v>
      </c>
      <c r="AI14" s="397" t="s">
        <v>1293</v>
      </c>
      <c r="AJ14" s="397" t="s">
        <v>104</v>
      </c>
      <c r="AK14" s="397" t="s">
        <v>1292</v>
      </c>
      <c r="AL14" s="397" t="s">
        <v>104</v>
      </c>
      <c r="AM14" s="397" t="s">
        <v>2664</v>
      </c>
      <c r="AN14" s="397" t="s">
        <v>104</v>
      </c>
      <c r="AO14" s="397" t="s">
        <v>104</v>
      </c>
      <c r="AP14" s="397" t="s">
        <v>2651</v>
      </c>
      <c r="AQ14" s="397" t="s">
        <v>2660</v>
      </c>
      <c r="AR14" s="397" t="s">
        <v>2666</v>
      </c>
      <c r="AS14" s="399" t="s">
        <v>2654</v>
      </c>
      <c r="AT14" s="399" t="s">
        <v>2654</v>
      </c>
      <c r="AU14" s="397"/>
      <c r="AV14" s="399"/>
      <c r="AW14" s="399" t="s">
        <v>2654</v>
      </c>
      <c r="AX14" s="399" t="s">
        <v>2654</v>
      </c>
      <c r="AY14" s="399" t="s">
        <v>2654</v>
      </c>
      <c r="AZ14" s="399" t="s">
        <v>2654</v>
      </c>
      <c r="BA14" s="399" t="s">
        <v>2654</v>
      </c>
      <c r="BB14" s="399" t="s">
        <v>2654</v>
      </c>
      <c r="BC14" s="399" t="s">
        <v>2654</v>
      </c>
      <c r="BD14" s="400" t="s">
        <v>98</v>
      </c>
      <c r="BE14" s="400" t="s">
        <v>98</v>
      </c>
      <c r="BF14" s="400" t="s">
        <v>98</v>
      </c>
      <c r="BG14" s="400" t="s">
        <v>98</v>
      </c>
      <c r="BH14" s="397" t="s">
        <v>99</v>
      </c>
      <c r="BI14" s="401" t="s">
        <v>98</v>
      </c>
      <c r="BJ14" s="399" t="s">
        <v>2654</v>
      </c>
      <c r="BK14" s="401" t="s">
        <v>98</v>
      </c>
      <c r="BL14" s="401" t="s">
        <v>98</v>
      </c>
      <c r="BM14" s="401" t="s">
        <v>98</v>
      </c>
      <c r="BN14" s="399"/>
      <c r="BO14" s="401" t="s">
        <v>98</v>
      </c>
      <c r="BP14" s="399"/>
      <c r="BQ14" s="401" t="s">
        <v>98</v>
      </c>
      <c r="BR14" s="401" t="s">
        <v>98</v>
      </c>
      <c r="BS14" s="397" t="s">
        <v>418</v>
      </c>
      <c r="BT14" s="402" t="s">
        <v>98</v>
      </c>
      <c r="BU14" s="402" t="s">
        <v>98</v>
      </c>
      <c r="BV14" s="399"/>
      <c r="BW14" s="402" t="s">
        <v>98</v>
      </c>
      <c r="BX14" s="397" t="s">
        <v>1041</v>
      </c>
      <c r="BY14" s="403"/>
      <c r="BZ14" s="403"/>
      <c r="CA14" s="403"/>
      <c r="CB14" s="403"/>
      <c r="CC14" s="397"/>
      <c r="CD14" s="397"/>
      <c r="CE14" s="403"/>
      <c r="CF14" s="397"/>
      <c r="CG14" s="403"/>
      <c r="CH14" s="391" t="s">
        <v>2662</v>
      </c>
      <c r="CI14" s="391" t="s">
        <v>2656</v>
      </c>
    </row>
    <row r="15" spans="1:87" x14ac:dyDescent="0.2">
      <c r="A15" s="389">
        <v>199687</v>
      </c>
      <c r="B15" s="396" t="s">
        <v>2641</v>
      </c>
      <c r="C15" s="396" t="s">
        <v>2667</v>
      </c>
      <c r="D15" s="396" t="s">
        <v>2643</v>
      </c>
      <c r="E15" s="397" t="s">
        <v>2644</v>
      </c>
      <c r="F15" s="398">
        <v>1</v>
      </c>
      <c r="G15" s="398">
        <v>43</v>
      </c>
      <c r="H15" s="397" t="s">
        <v>1293</v>
      </c>
      <c r="I15" s="397" t="s">
        <v>2645</v>
      </c>
      <c r="J15" s="397" t="s">
        <v>2668</v>
      </c>
      <c r="K15" s="397" t="s">
        <v>337</v>
      </c>
      <c r="L15" s="397" t="s">
        <v>2658</v>
      </c>
      <c r="M15" s="397" t="s">
        <v>2669</v>
      </c>
      <c r="N15" s="397" t="s">
        <v>106</v>
      </c>
      <c r="O15" s="398">
        <v>6</v>
      </c>
      <c r="P15" s="398">
        <v>6</v>
      </c>
      <c r="Q15" s="397" t="s">
        <v>2649</v>
      </c>
      <c r="R15" s="397" t="s">
        <v>172</v>
      </c>
      <c r="S15" s="397" t="s">
        <v>317</v>
      </c>
      <c r="T15" s="397" t="s">
        <v>2670</v>
      </c>
      <c r="U15" s="397" t="s">
        <v>2671</v>
      </c>
      <c r="V15" s="397" t="s">
        <v>2319</v>
      </c>
      <c r="W15" s="399"/>
      <c r="X15" s="397" t="s">
        <v>1292</v>
      </c>
      <c r="Y15" s="397" t="s">
        <v>172</v>
      </c>
      <c r="Z15" s="397" t="s">
        <v>337</v>
      </c>
      <c r="AA15" s="397" t="s">
        <v>2348</v>
      </c>
      <c r="AB15" s="397" t="s">
        <v>104</v>
      </c>
      <c r="AC15" s="397" t="s">
        <v>104</v>
      </c>
      <c r="AD15" s="399"/>
      <c r="AE15" s="397" t="s">
        <v>1292</v>
      </c>
      <c r="AF15" s="397" t="s">
        <v>2497</v>
      </c>
      <c r="AG15" s="397" t="s">
        <v>1293</v>
      </c>
      <c r="AH15" s="397" t="s">
        <v>104</v>
      </c>
      <c r="AI15" s="397" t="s">
        <v>1293</v>
      </c>
      <c r="AJ15" s="397" t="s">
        <v>104</v>
      </c>
      <c r="AK15" s="397" t="s">
        <v>1292</v>
      </c>
      <c r="AL15" s="397" t="s">
        <v>2672</v>
      </c>
      <c r="AM15" s="397" t="s">
        <v>2673</v>
      </c>
      <c r="AN15" s="397" t="s">
        <v>104</v>
      </c>
      <c r="AO15" s="397" t="s">
        <v>104</v>
      </c>
      <c r="AP15" s="397" t="s">
        <v>104</v>
      </c>
      <c r="AQ15" s="397" t="s">
        <v>104</v>
      </c>
      <c r="AR15" s="397" t="s">
        <v>2674</v>
      </c>
      <c r="AS15" s="399" t="s">
        <v>2654</v>
      </c>
      <c r="AT15" s="399" t="s">
        <v>2654</v>
      </c>
      <c r="AU15" s="397"/>
      <c r="AV15" s="399"/>
      <c r="AW15" s="399" t="s">
        <v>2654</v>
      </c>
      <c r="AX15" s="399" t="s">
        <v>2654</v>
      </c>
      <c r="AY15" s="399" t="s">
        <v>2654</v>
      </c>
      <c r="AZ15" s="399" t="s">
        <v>2654</v>
      </c>
      <c r="BA15" s="399" t="s">
        <v>2654</v>
      </c>
      <c r="BB15" s="399" t="s">
        <v>2654</v>
      </c>
      <c r="BC15" s="399" t="s">
        <v>2654</v>
      </c>
      <c r="BD15" s="400" t="s">
        <v>98</v>
      </c>
      <c r="BE15" s="400" t="s">
        <v>98</v>
      </c>
      <c r="BF15" s="400" t="s">
        <v>98</v>
      </c>
      <c r="BG15" s="400" t="s">
        <v>98</v>
      </c>
      <c r="BH15" s="397" t="s">
        <v>319</v>
      </c>
      <c r="BI15" s="404" t="s">
        <v>98</v>
      </c>
      <c r="BJ15" s="399" t="s">
        <v>2654</v>
      </c>
      <c r="BK15" s="404" t="s">
        <v>98</v>
      </c>
      <c r="BL15" s="404" t="s">
        <v>98</v>
      </c>
      <c r="BM15" s="404" t="s">
        <v>98</v>
      </c>
      <c r="BN15" s="399"/>
      <c r="BO15" s="404" t="s">
        <v>98</v>
      </c>
      <c r="BP15" s="399"/>
      <c r="BQ15" s="404" t="s">
        <v>98</v>
      </c>
      <c r="BR15" s="404" t="s">
        <v>98</v>
      </c>
      <c r="BS15" s="397" t="s">
        <v>418</v>
      </c>
      <c r="BT15" s="402" t="s">
        <v>98</v>
      </c>
      <c r="BU15" s="402" t="s">
        <v>98</v>
      </c>
      <c r="BV15" s="399"/>
      <c r="BW15" s="402" t="s">
        <v>98</v>
      </c>
      <c r="BX15" s="397" t="s">
        <v>2518</v>
      </c>
      <c r="BY15" s="405" t="s">
        <v>98</v>
      </c>
      <c r="BZ15" s="403"/>
      <c r="CA15" s="403"/>
      <c r="CB15" s="403"/>
      <c r="CC15" s="397"/>
      <c r="CD15" s="397"/>
      <c r="CE15" s="403"/>
      <c r="CF15" s="397"/>
      <c r="CG15" s="403"/>
      <c r="CH15" s="391" t="s">
        <v>2675</v>
      </c>
      <c r="CI15" s="391" t="s">
        <v>2656</v>
      </c>
    </row>
    <row r="16" spans="1:87" x14ac:dyDescent="0.2">
      <c r="A16" s="389">
        <v>199687</v>
      </c>
      <c r="B16" s="396" t="s">
        <v>2641</v>
      </c>
      <c r="C16" s="396" t="s">
        <v>2676</v>
      </c>
      <c r="D16" s="396" t="s">
        <v>2643</v>
      </c>
      <c r="E16" s="397" t="s">
        <v>2644</v>
      </c>
      <c r="F16" s="398">
        <v>2</v>
      </c>
      <c r="G16" s="398">
        <v>43</v>
      </c>
      <c r="H16" s="397" t="s">
        <v>1293</v>
      </c>
      <c r="I16" s="397" t="s">
        <v>2645</v>
      </c>
      <c r="J16" s="397" t="s">
        <v>2668</v>
      </c>
      <c r="K16" s="397" t="s">
        <v>337</v>
      </c>
      <c r="L16" s="397" t="s">
        <v>2647</v>
      </c>
      <c r="M16" s="397" t="s">
        <v>2669</v>
      </c>
      <c r="N16" s="397" t="s">
        <v>106</v>
      </c>
      <c r="O16" s="398">
        <v>12</v>
      </c>
      <c r="P16" s="406">
        <v>24</v>
      </c>
      <c r="Q16" s="397" t="s">
        <v>2649</v>
      </c>
      <c r="R16" s="397" t="s">
        <v>172</v>
      </c>
      <c r="S16" s="397" t="s">
        <v>317</v>
      </c>
      <c r="T16" s="397" t="s">
        <v>2670</v>
      </c>
      <c r="U16" s="397" t="s">
        <v>2671</v>
      </c>
      <c r="V16" s="397" t="s">
        <v>2319</v>
      </c>
      <c r="W16" s="399"/>
      <c r="X16" s="397" t="s">
        <v>1292</v>
      </c>
      <c r="Y16" s="397" t="s">
        <v>172</v>
      </c>
      <c r="Z16" s="397" t="s">
        <v>337</v>
      </c>
      <c r="AA16" s="397" t="s">
        <v>2348</v>
      </c>
      <c r="AB16" s="397" t="s">
        <v>104</v>
      </c>
      <c r="AC16" s="397" t="s">
        <v>104</v>
      </c>
      <c r="AD16" s="399"/>
      <c r="AE16" s="397" t="s">
        <v>1292</v>
      </c>
      <c r="AF16" s="397" t="s">
        <v>2497</v>
      </c>
      <c r="AG16" s="397" t="s">
        <v>1293</v>
      </c>
      <c r="AH16" s="397" t="s">
        <v>104</v>
      </c>
      <c r="AI16" s="397" t="s">
        <v>1293</v>
      </c>
      <c r="AJ16" s="397" t="s">
        <v>104</v>
      </c>
      <c r="AK16" s="397" t="s">
        <v>1292</v>
      </c>
      <c r="AL16" s="397" t="s">
        <v>2672</v>
      </c>
      <c r="AM16" s="397" t="s">
        <v>2673</v>
      </c>
      <c r="AN16" s="397" t="s">
        <v>104</v>
      </c>
      <c r="AO16" s="397" t="s">
        <v>104</v>
      </c>
      <c r="AP16" s="397" t="s">
        <v>104</v>
      </c>
      <c r="AQ16" s="397" t="s">
        <v>104</v>
      </c>
      <c r="AR16" s="397" t="s">
        <v>2674</v>
      </c>
      <c r="AS16" s="399" t="s">
        <v>2654</v>
      </c>
      <c r="AT16" s="399" t="s">
        <v>2654</v>
      </c>
      <c r="AU16" s="397"/>
      <c r="AV16" s="399"/>
      <c r="AW16" s="399" t="s">
        <v>2654</v>
      </c>
      <c r="AX16" s="399" t="s">
        <v>2654</v>
      </c>
      <c r="AY16" s="399" t="s">
        <v>2654</v>
      </c>
      <c r="AZ16" s="399" t="s">
        <v>2654</v>
      </c>
      <c r="BA16" s="399" t="s">
        <v>2654</v>
      </c>
      <c r="BB16" s="399" t="s">
        <v>2654</v>
      </c>
      <c r="BC16" s="399" t="s">
        <v>2654</v>
      </c>
      <c r="BD16" s="400" t="s">
        <v>98</v>
      </c>
      <c r="BE16" s="400" t="s">
        <v>98</v>
      </c>
      <c r="BF16" s="400" t="s">
        <v>98</v>
      </c>
      <c r="BG16" s="400" t="s">
        <v>98</v>
      </c>
      <c r="BH16" s="397" t="s">
        <v>319</v>
      </c>
      <c r="BI16" s="404" t="s">
        <v>98</v>
      </c>
      <c r="BJ16" s="399" t="s">
        <v>2654</v>
      </c>
      <c r="BK16" s="404" t="s">
        <v>98</v>
      </c>
      <c r="BL16" s="404" t="s">
        <v>98</v>
      </c>
      <c r="BM16" s="404" t="s">
        <v>98</v>
      </c>
      <c r="BN16" s="399"/>
      <c r="BO16" s="404" t="s">
        <v>98</v>
      </c>
      <c r="BP16" s="399"/>
      <c r="BQ16" s="404" t="s">
        <v>98</v>
      </c>
      <c r="BR16" s="404" t="s">
        <v>98</v>
      </c>
      <c r="BS16" s="397" t="s">
        <v>418</v>
      </c>
      <c r="BT16" s="402" t="s">
        <v>98</v>
      </c>
      <c r="BU16" s="402" t="s">
        <v>98</v>
      </c>
      <c r="BV16" s="399"/>
      <c r="BW16" s="402" t="s">
        <v>98</v>
      </c>
      <c r="BX16" s="397" t="s">
        <v>2518</v>
      </c>
      <c r="BY16" s="405" t="s">
        <v>98</v>
      </c>
      <c r="BZ16" s="403"/>
      <c r="CA16" s="403"/>
      <c r="CB16" s="403"/>
      <c r="CC16" s="397"/>
      <c r="CD16" s="397"/>
      <c r="CE16" s="403"/>
      <c r="CF16" s="397"/>
      <c r="CG16" s="403"/>
      <c r="CH16" s="391" t="s">
        <v>2675</v>
      </c>
      <c r="CI16" s="391" t="s">
        <v>2656</v>
      </c>
    </row>
    <row r="17" spans="1:87" x14ac:dyDescent="0.2">
      <c r="A17" s="389">
        <v>199687</v>
      </c>
      <c r="B17" s="396" t="s">
        <v>2641</v>
      </c>
      <c r="C17" s="396" t="s">
        <v>2677</v>
      </c>
      <c r="D17" s="396" t="s">
        <v>2643</v>
      </c>
      <c r="E17" s="397" t="s">
        <v>2644</v>
      </c>
      <c r="F17" s="398">
        <v>1847</v>
      </c>
      <c r="G17" s="398">
        <v>52</v>
      </c>
      <c r="H17" s="397" t="s">
        <v>1292</v>
      </c>
      <c r="I17" s="397" t="s">
        <v>2645</v>
      </c>
      <c r="J17" s="397" t="s">
        <v>2678</v>
      </c>
      <c r="K17" s="397" t="s">
        <v>102</v>
      </c>
      <c r="L17" s="397" t="s">
        <v>2658</v>
      </c>
      <c r="M17" s="397" t="s">
        <v>2648</v>
      </c>
      <c r="N17" s="397" t="s">
        <v>2285</v>
      </c>
      <c r="O17" s="398">
        <v>6</v>
      </c>
      <c r="P17" s="407">
        <v>6</v>
      </c>
      <c r="Q17" s="397" t="s">
        <v>2649</v>
      </c>
      <c r="R17" s="397" t="s">
        <v>2514</v>
      </c>
      <c r="S17" s="397" t="s">
        <v>102</v>
      </c>
      <c r="T17" s="397" t="s">
        <v>2292</v>
      </c>
      <c r="U17" s="397" t="s">
        <v>104</v>
      </c>
      <c r="V17" s="397" t="s">
        <v>2320</v>
      </c>
      <c r="W17" s="399"/>
      <c r="X17" s="397" t="s">
        <v>1292</v>
      </c>
      <c r="Y17" s="397" t="s">
        <v>172</v>
      </c>
      <c r="Z17" s="397" t="s">
        <v>277</v>
      </c>
      <c r="AA17" s="397" t="s">
        <v>2679</v>
      </c>
      <c r="AB17" s="397" t="s">
        <v>2680</v>
      </c>
      <c r="AC17" s="397" t="s">
        <v>2407</v>
      </c>
      <c r="AD17" s="399"/>
      <c r="AE17" s="397" t="s">
        <v>1292</v>
      </c>
      <c r="AF17" s="397" t="s">
        <v>2497</v>
      </c>
      <c r="AG17" s="397" t="s">
        <v>1293</v>
      </c>
      <c r="AH17" s="397" t="s">
        <v>104</v>
      </c>
      <c r="AI17" s="397" t="s">
        <v>1293</v>
      </c>
      <c r="AJ17" s="397" t="s">
        <v>104</v>
      </c>
      <c r="AK17" s="397" t="s">
        <v>1292</v>
      </c>
      <c r="AL17" s="397" t="s">
        <v>104</v>
      </c>
      <c r="AM17" s="397" t="s">
        <v>2681</v>
      </c>
      <c r="AN17" s="397" t="s">
        <v>2682</v>
      </c>
      <c r="AO17" s="397" t="s">
        <v>2683</v>
      </c>
      <c r="AP17" s="397" t="s">
        <v>2683</v>
      </c>
      <c r="AQ17" s="397" t="s">
        <v>2682</v>
      </c>
      <c r="AR17" s="397" t="s">
        <v>2661</v>
      </c>
      <c r="AS17" s="399" t="s">
        <v>2654</v>
      </c>
      <c r="AT17" s="397"/>
      <c r="AU17" s="397"/>
      <c r="AV17" s="399"/>
      <c r="AW17" s="399" t="s">
        <v>2654</v>
      </c>
      <c r="AX17" s="399" t="s">
        <v>2654</v>
      </c>
      <c r="AY17" s="399" t="s">
        <v>2654</v>
      </c>
      <c r="AZ17" s="399" t="s">
        <v>2654</v>
      </c>
      <c r="BA17" s="399" t="s">
        <v>2654</v>
      </c>
      <c r="BB17" s="399" t="s">
        <v>2654</v>
      </c>
      <c r="BC17" s="399" t="s">
        <v>2654</v>
      </c>
      <c r="BD17" s="400" t="s">
        <v>98</v>
      </c>
      <c r="BE17" s="400" t="s">
        <v>98</v>
      </c>
      <c r="BF17" s="400" t="s">
        <v>98</v>
      </c>
      <c r="BG17" s="400" t="s">
        <v>98</v>
      </c>
      <c r="BH17" s="397" t="s">
        <v>693</v>
      </c>
      <c r="BI17" s="408" t="s">
        <v>98</v>
      </c>
      <c r="BJ17" s="399" t="s">
        <v>2654</v>
      </c>
      <c r="BK17" s="408" t="s">
        <v>98</v>
      </c>
      <c r="BL17" s="408" t="s">
        <v>98</v>
      </c>
      <c r="BM17" s="408" t="s">
        <v>98</v>
      </c>
      <c r="BN17" s="399"/>
      <c r="BO17" s="408" t="s">
        <v>98</v>
      </c>
      <c r="BP17" s="399"/>
      <c r="BQ17" s="408" t="s">
        <v>98</v>
      </c>
      <c r="BR17" s="408" t="s">
        <v>98</v>
      </c>
      <c r="BS17" s="397" t="s">
        <v>418</v>
      </c>
      <c r="BT17" s="403"/>
      <c r="BU17" s="403"/>
      <c r="BV17" s="397"/>
      <c r="BW17" s="403"/>
      <c r="BX17" s="397" t="s">
        <v>279</v>
      </c>
      <c r="BY17" s="403"/>
      <c r="BZ17" s="403"/>
      <c r="CA17" s="403"/>
      <c r="CB17" s="403"/>
      <c r="CC17" s="397"/>
      <c r="CD17" s="397"/>
      <c r="CE17" s="403"/>
      <c r="CF17" s="397"/>
      <c r="CG17" s="403"/>
      <c r="CH17" s="391" t="s">
        <v>2684</v>
      </c>
      <c r="CI17" s="391" t="s">
        <v>2656</v>
      </c>
    </row>
    <row r="18" spans="1:87" x14ac:dyDescent="0.2">
      <c r="A18" s="389">
        <v>199687</v>
      </c>
      <c r="B18" s="396" t="s">
        <v>2641</v>
      </c>
      <c r="C18" s="396" t="s">
        <v>2685</v>
      </c>
      <c r="D18" s="396" t="s">
        <v>2643</v>
      </c>
      <c r="E18" s="397" t="s">
        <v>2644</v>
      </c>
      <c r="F18" s="398">
        <v>1294</v>
      </c>
      <c r="G18" s="398">
        <v>52</v>
      </c>
      <c r="H18" s="397" t="s">
        <v>1292</v>
      </c>
      <c r="I18" s="397" t="s">
        <v>2686</v>
      </c>
      <c r="J18" s="397" t="s">
        <v>2687</v>
      </c>
      <c r="K18" s="397" t="s">
        <v>277</v>
      </c>
      <c r="L18" s="397" t="s">
        <v>2658</v>
      </c>
      <c r="M18" s="397" t="s">
        <v>2669</v>
      </c>
      <c r="N18" s="397" t="s">
        <v>2285</v>
      </c>
      <c r="O18" s="398">
        <v>6</v>
      </c>
      <c r="P18" s="398">
        <v>6</v>
      </c>
      <c r="Q18" s="397" t="s">
        <v>2688</v>
      </c>
      <c r="R18" s="397" t="s">
        <v>2514</v>
      </c>
      <c r="S18" s="397" t="s">
        <v>102</v>
      </c>
      <c r="T18" s="397" t="s">
        <v>2292</v>
      </c>
      <c r="U18" s="397" t="s">
        <v>104</v>
      </c>
      <c r="V18" s="397" t="s">
        <v>2320</v>
      </c>
      <c r="W18" s="399"/>
      <c r="X18" s="397" t="s">
        <v>1292</v>
      </c>
      <c r="Y18" s="397" t="s">
        <v>172</v>
      </c>
      <c r="Z18" s="397" t="s">
        <v>277</v>
      </c>
      <c r="AA18" s="397" t="s">
        <v>2679</v>
      </c>
      <c r="AB18" s="397" t="s">
        <v>2680</v>
      </c>
      <c r="AC18" s="397" t="s">
        <v>2407</v>
      </c>
      <c r="AD18" s="399"/>
      <c r="AE18" s="397" t="s">
        <v>1292</v>
      </c>
      <c r="AF18" s="397" t="s">
        <v>2497</v>
      </c>
      <c r="AG18" s="397" t="s">
        <v>1293</v>
      </c>
      <c r="AH18" s="397" t="s">
        <v>104</v>
      </c>
      <c r="AI18" s="397" t="s">
        <v>1293</v>
      </c>
      <c r="AJ18" s="397" t="s">
        <v>104</v>
      </c>
      <c r="AK18" s="397" t="s">
        <v>1292</v>
      </c>
      <c r="AL18" s="397" t="s">
        <v>104</v>
      </c>
      <c r="AM18" s="397" t="s">
        <v>2681</v>
      </c>
      <c r="AN18" s="397" t="s">
        <v>2682</v>
      </c>
      <c r="AO18" s="397" t="s">
        <v>2683</v>
      </c>
      <c r="AP18" s="397" t="s">
        <v>2683</v>
      </c>
      <c r="AQ18" s="397" t="s">
        <v>2682</v>
      </c>
      <c r="AR18" s="397" t="s">
        <v>2661</v>
      </c>
      <c r="AS18" s="397"/>
      <c r="AT18" s="399" t="s">
        <v>2654</v>
      </c>
      <c r="AU18" s="399" t="s">
        <v>2654</v>
      </c>
      <c r="AV18" s="399"/>
      <c r="AW18" s="399" t="s">
        <v>2654</v>
      </c>
      <c r="AX18" s="399" t="s">
        <v>2654</v>
      </c>
      <c r="AY18" s="399" t="s">
        <v>2654</v>
      </c>
      <c r="AZ18" s="399" t="s">
        <v>2654</v>
      </c>
      <c r="BA18" s="399" t="s">
        <v>2654</v>
      </c>
      <c r="BB18" s="399" t="s">
        <v>2654</v>
      </c>
      <c r="BC18" s="399" t="s">
        <v>2654</v>
      </c>
      <c r="BD18" s="400" t="s">
        <v>98</v>
      </c>
      <c r="BE18" s="400" t="s">
        <v>98</v>
      </c>
      <c r="BF18" s="400" t="s">
        <v>98</v>
      </c>
      <c r="BG18" s="400" t="s">
        <v>98</v>
      </c>
      <c r="BH18" s="397" t="s">
        <v>693</v>
      </c>
      <c r="BI18" s="403"/>
      <c r="BJ18" s="397"/>
      <c r="BK18" s="403"/>
      <c r="BL18" s="403"/>
      <c r="BM18" s="403"/>
      <c r="BN18" s="397"/>
      <c r="BO18" s="403"/>
      <c r="BP18" s="397"/>
      <c r="BQ18" s="403"/>
      <c r="BR18" s="403"/>
      <c r="BS18" s="397" t="s">
        <v>418</v>
      </c>
      <c r="BT18" s="402" t="s">
        <v>98</v>
      </c>
      <c r="BU18" s="402" t="s">
        <v>98</v>
      </c>
      <c r="BV18" s="399"/>
      <c r="BW18" s="402" t="s">
        <v>98</v>
      </c>
      <c r="BX18" s="397" t="s">
        <v>279</v>
      </c>
      <c r="BY18" s="409" t="s">
        <v>98</v>
      </c>
      <c r="BZ18" s="409" t="s">
        <v>98</v>
      </c>
      <c r="CA18" s="409" t="s">
        <v>98</v>
      </c>
      <c r="CB18" s="409" t="s">
        <v>98</v>
      </c>
      <c r="CC18" s="399" t="s">
        <v>2654</v>
      </c>
      <c r="CD18" s="399"/>
      <c r="CE18" s="409" t="s">
        <v>98</v>
      </c>
      <c r="CF18" s="399"/>
      <c r="CG18" s="409" t="s">
        <v>98</v>
      </c>
      <c r="CH18" s="391" t="s">
        <v>2684</v>
      </c>
      <c r="CI18" s="391" t="s">
        <v>2656</v>
      </c>
    </row>
    <row r="19" spans="1:87" x14ac:dyDescent="0.2">
      <c r="A19" s="389">
        <v>199687</v>
      </c>
      <c r="B19" s="396" t="s">
        <v>2641</v>
      </c>
      <c r="C19" s="396" t="s">
        <v>2689</v>
      </c>
      <c r="D19" s="396" t="s">
        <v>2643</v>
      </c>
      <c r="E19" s="397" t="s">
        <v>2644</v>
      </c>
      <c r="F19" s="398">
        <v>1848</v>
      </c>
      <c r="G19" s="398">
        <v>52</v>
      </c>
      <c r="H19" s="397" t="s">
        <v>1292</v>
      </c>
      <c r="I19" s="397" t="s">
        <v>2645</v>
      </c>
      <c r="J19" s="397" t="s">
        <v>2678</v>
      </c>
      <c r="K19" s="397" t="s">
        <v>102</v>
      </c>
      <c r="L19" s="397" t="s">
        <v>2647</v>
      </c>
      <c r="M19" s="397" t="s">
        <v>2648</v>
      </c>
      <c r="N19" s="397" t="s">
        <v>2285</v>
      </c>
      <c r="O19" s="398">
        <v>28</v>
      </c>
      <c r="P19" s="407">
        <v>56</v>
      </c>
      <c r="Q19" s="397" t="s">
        <v>2649</v>
      </c>
      <c r="R19" s="397" t="s">
        <v>2514</v>
      </c>
      <c r="S19" s="397" t="s">
        <v>102</v>
      </c>
      <c r="T19" s="397" t="s">
        <v>2292</v>
      </c>
      <c r="U19" s="397" t="s">
        <v>104</v>
      </c>
      <c r="V19" s="397" t="s">
        <v>2320</v>
      </c>
      <c r="W19" s="399"/>
      <c r="X19" s="397" t="s">
        <v>1292</v>
      </c>
      <c r="Y19" s="397" t="s">
        <v>172</v>
      </c>
      <c r="Z19" s="397" t="s">
        <v>277</v>
      </c>
      <c r="AA19" s="397" t="s">
        <v>2679</v>
      </c>
      <c r="AB19" s="397" t="s">
        <v>2680</v>
      </c>
      <c r="AC19" s="397" t="s">
        <v>2407</v>
      </c>
      <c r="AD19" s="399"/>
      <c r="AE19" s="397" t="s">
        <v>1292</v>
      </c>
      <c r="AF19" s="397" t="s">
        <v>2497</v>
      </c>
      <c r="AG19" s="397" t="s">
        <v>1293</v>
      </c>
      <c r="AH19" s="397" t="s">
        <v>104</v>
      </c>
      <c r="AI19" s="397" t="s">
        <v>1293</v>
      </c>
      <c r="AJ19" s="397" t="s">
        <v>104</v>
      </c>
      <c r="AK19" s="397" t="s">
        <v>1292</v>
      </c>
      <c r="AL19" s="397" t="s">
        <v>104</v>
      </c>
      <c r="AM19" s="397" t="s">
        <v>2681</v>
      </c>
      <c r="AN19" s="397" t="s">
        <v>2682</v>
      </c>
      <c r="AO19" s="397" t="s">
        <v>2683</v>
      </c>
      <c r="AP19" s="397" t="s">
        <v>2683</v>
      </c>
      <c r="AQ19" s="397" t="s">
        <v>2682</v>
      </c>
      <c r="AR19" s="397" t="s">
        <v>2653</v>
      </c>
      <c r="AS19" s="399" t="s">
        <v>2654</v>
      </c>
      <c r="AT19" s="397"/>
      <c r="AU19" s="397"/>
      <c r="AV19" s="399"/>
      <c r="AW19" s="399" t="s">
        <v>2654</v>
      </c>
      <c r="AX19" s="399" t="s">
        <v>2654</v>
      </c>
      <c r="AY19" s="399" t="s">
        <v>2654</v>
      </c>
      <c r="AZ19" s="399" t="s">
        <v>2654</v>
      </c>
      <c r="BA19" s="399" t="s">
        <v>2654</v>
      </c>
      <c r="BB19" s="399" t="s">
        <v>2654</v>
      </c>
      <c r="BC19" s="399" t="s">
        <v>2654</v>
      </c>
      <c r="BD19" s="400" t="s">
        <v>98</v>
      </c>
      <c r="BE19" s="400" t="s">
        <v>98</v>
      </c>
      <c r="BF19" s="400" t="s">
        <v>98</v>
      </c>
      <c r="BG19" s="400" t="s">
        <v>98</v>
      </c>
      <c r="BH19" s="397" t="s">
        <v>693</v>
      </c>
      <c r="BI19" s="408" t="s">
        <v>98</v>
      </c>
      <c r="BJ19" s="399" t="s">
        <v>2654</v>
      </c>
      <c r="BK19" s="408" t="s">
        <v>98</v>
      </c>
      <c r="BL19" s="408" t="s">
        <v>98</v>
      </c>
      <c r="BM19" s="408" t="s">
        <v>98</v>
      </c>
      <c r="BN19" s="399"/>
      <c r="BO19" s="408" t="s">
        <v>98</v>
      </c>
      <c r="BP19" s="399"/>
      <c r="BQ19" s="408" t="s">
        <v>98</v>
      </c>
      <c r="BR19" s="408" t="s">
        <v>98</v>
      </c>
      <c r="BS19" s="397" t="s">
        <v>418</v>
      </c>
      <c r="BT19" s="403"/>
      <c r="BU19" s="403"/>
      <c r="BV19" s="397"/>
      <c r="BW19" s="403"/>
      <c r="BX19" s="397" t="s">
        <v>279</v>
      </c>
      <c r="BY19" s="403"/>
      <c r="BZ19" s="403"/>
      <c r="CA19" s="403"/>
      <c r="CB19" s="403"/>
      <c r="CC19" s="397"/>
      <c r="CD19" s="397"/>
      <c r="CE19" s="403"/>
      <c r="CF19" s="397"/>
      <c r="CG19" s="403"/>
      <c r="CH19" s="391" t="s">
        <v>2684</v>
      </c>
      <c r="CI19" s="391" t="s">
        <v>2656</v>
      </c>
    </row>
    <row r="20" spans="1:87" x14ac:dyDescent="0.2">
      <c r="A20" s="389">
        <v>199687</v>
      </c>
      <c r="B20" s="396" t="s">
        <v>2641</v>
      </c>
      <c r="C20" s="396" t="s">
        <v>2690</v>
      </c>
      <c r="D20" s="396" t="s">
        <v>2643</v>
      </c>
      <c r="E20" s="397" t="s">
        <v>2644</v>
      </c>
      <c r="F20" s="398">
        <v>1292</v>
      </c>
      <c r="G20" s="398">
        <v>52</v>
      </c>
      <c r="H20" s="397" t="s">
        <v>1292</v>
      </c>
      <c r="I20" s="397" t="s">
        <v>2686</v>
      </c>
      <c r="J20" s="397" t="s">
        <v>2687</v>
      </c>
      <c r="K20" s="397" t="s">
        <v>277</v>
      </c>
      <c r="L20" s="397" t="s">
        <v>2647</v>
      </c>
      <c r="M20" s="397" t="s">
        <v>2669</v>
      </c>
      <c r="N20" s="397" t="s">
        <v>2285</v>
      </c>
      <c r="O20" s="398">
        <v>28</v>
      </c>
      <c r="P20" s="398">
        <v>56</v>
      </c>
      <c r="Q20" s="397" t="s">
        <v>2688</v>
      </c>
      <c r="R20" s="397" t="s">
        <v>2514</v>
      </c>
      <c r="S20" s="397" t="s">
        <v>102</v>
      </c>
      <c r="T20" s="397" t="s">
        <v>2292</v>
      </c>
      <c r="U20" s="397" t="s">
        <v>104</v>
      </c>
      <c r="V20" s="397" t="s">
        <v>2320</v>
      </c>
      <c r="W20" s="399"/>
      <c r="X20" s="397" t="s">
        <v>1292</v>
      </c>
      <c r="Y20" s="397" t="s">
        <v>172</v>
      </c>
      <c r="Z20" s="397" t="s">
        <v>277</v>
      </c>
      <c r="AA20" s="397" t="s">
        <v>2679</v>
      </c>
      <c r="AB20" s="397" t="s">
        <v>2680</v>
      </c>
      <c r="AC20" s="397" t="s">
        <v>2407</v>
      </c>
      <c r="AD20" s="399"/>
      <c r="AE20" s="397" t="s">
        <v>1292</v>
      </c>
      <c r="AF20" s="397" t="s">
        <v>2497</v>
      </c>
      <c r="AG20" s="397" t="s">
        <v>1293</v>
      </c>
      <c r="AH20" s="397" t="s">
        <v>104</v>
      </c>
      <c r="AI20" s="397" t="s">
        <v>1293</v>
      </c>
      <c r="AJ20" s="397" t="s">
        <v>104</v>
      </c>
      <c r="AK20" s="397" t="s">
        <v>1292</v>
      </c>
      <c r="AL20" s="397" t="s">
        <v>104</v>
      </c>
      <c r="AM20" s="397" t="s">
        <v>2681</v>
      </c>
      <c r="AN20" s="397" t="s">
        <v>2682</v>
      </c>
      <c r="AO20" s="397" t="s">
        <v>2683</v>
      </c>
      <c r="AP20" s="397" t="s">
        <v>2683</v>
      </c>
      <c r="AQ20" s="397" t="s">
        <v>2682</v>
      </c>
      <c r="AR20" s="397" t="s">
        <v>2653</v>
      </c>
      <c r="AS20" s="397"/>
      <c r="AT20" s="399" t="s">
        <v>2654</v>
      </c>
      <c r="AU20" s="399" t="s">
        <v>2654</v>
      </c>
      <c r="AV20" s="399"/>
      <c r="AW20" s="399" t="s">
        <v>2654</v>
      </c>
      <c r="AX20" s="399" t="s">
        <v>2654</v>
      </c>
      <c r="AY20" s="399" t="s">
        <v>2654</v>
      </c>
      <c r="AZ20" s="399" t="s">
        <v>2654</v>
      </c>
      <c r="BA20" s="399" t="s">
        <v>2654</v>
      </c>
      <c r="BB20" s="399" t="s">
        <v>2654</v>
      </c>
      <c r="BC20" s="399" t="s">
        <v>2654</v>
      </c>
      <c r="BD20" s="400" t="s">
        <v>98</v>
      </c>
      <c r="BE20" s="400" t="s">
        <v>98</v>
      </c>
      <c r="BF20" s="400" t="s">
        <v>98</v>
      </c>
      <c r="BG20" s="400" t="s">
        <v>98</v>
      </c>
      <c r="BH20" s="397" t="s">
        <v>693</v>
      </c>
      <c r="BI20" s="403"/>
      <c r="BJ20" s="397"/>
      <c r="BK20" s="403"/>
      <c r="BL20" s="403"/>
      <c r="BM20" s="403"/>
      <c r="BN20" s="397"/>
      <c r="BO20" s="403"/>
      <c r="BP20" s="397"/>
      <c r="BQ20" s="403"/>
      <c r="BR20" s="403"/>
      <c r="BS20" s="397" t="s">
        <v>418</v>
      </c>
      <c r="BT20" s="402" t="s">
        <v>98</v>
      </c>
      <c r="BU20" s="402" t="s">
        <v>98</v>
      </c>
      <c r="BV20" s="399"/>
      <c r="BW20" s="402" t="s">
        <v>98</v>
      </c>
      <c r="BX20" s="397" t="s">
        <v>279</v>
      </c>
      <c r="BY20" s="409" t="s">
        <v>98</v>
      </c>
      <c r="BZ20" s="409" t="s">
        <v>98</v>
      </c>
      <c r="CA20" s="409" t="s">
        <v>98</v>
      </c>
      <c r="CB20" s="409" t="s">
        <v>98</v>
      </c>
      <c r="CC20" s="399" t="s">
        <v>2654</v>
      </c>
      <c r="CD20" s="399"/>
      <c r="CE20" s="409" t="s">
        <v>98</v>
      </c>
      <c r="CF20" s="399"/>
      <c r="CG20" s="409" t="s">
        <v>98</v>
      </c>
      <c r="CH20" s="391" t="s">
        <v>2684</v>
      </c>
      <c r="CI20" s="391" t="s">
        <v>2656</v>
      </c>
    </row>
    <row r="21" spans="1:87" x14ac:dyDescent="0.2">
      <c r="A21" s="389">
        <v>199687</v>
      </c>
      <c r="B21" s="396" t="s">
        <v>2641</v>
      </c>
      <c r="C21" s="396" t="s">
        <v>2691</v>
      </c>
      <c r="D21" s="396" t="s">
        <v>2643</v>
      </c>
      <c r="E21" s="397" t="s">
        <v>2644</v>
      </c>
      <c r="F21" s="398">
        <v>1502</v>
      </c>
      <c r="G21" s="398">
        <v>107</v>
      </c>
      <c r="H21" s="397" t="s">
        <v>1293</v>
      </c>
      <c r="I21" s="397" t="s">
        <v>2686</v>
      </c>
      <c r="J21" s="397" t="s">
        <v>2692</v>
      </c>
      <c r="K21" s="397" t="s">
        <v>349</v>
      </c>
      <c r="L21" s="397" t="s">
        <v>2658</v>
      </c>
      <c r="M21" s="397" t="s">
        <v>2648</v>
      </c>
      <c r="N21" s="397" t="s">
        <v>2286</v>
      </c>
      <c r="O21" s="398">
        <v>1</v>
      </c>
      <c r="P21" s="398">
        <v>1</v>
      </c>
      <c r="Q21" s="397" t="s">
        <v>2649</v>
      </c>
      <c r="R21" s="397" t="s">
        <v>172</v>
      </c>
      <c r="S21" s="397" t="s">
        <v>349</v>
      </c>
      <c r="T21" s="397" t="s">
        <v>2293</v>
      </c>
      <c r="U21" s="397" t="s">
        <v>104</v>
      </c>
      <c r="V21" s="397" t="s">
        <v>2321</v>
      </c>
      <c r="W21" s="399"/>
      <c r="X21" s="397" t="s">
        <v>1292</v>
      </c>
      <c r="Y21" s="397" t="s">
        <v>172</v>
      </c>
      <c r="Z21" s="397" t="s">
        <v>337</v>
      </c>
      <c r="AA21" s="397" t="s">
        <v>2693</v>
      </c>
      <c r="AB21" s="397" t="s">
        <v>104</v>
      </c>
      <c r="AC21" s="397" t="s">
        <v>104</v>
      </c>
      <c r="AD21" s="397" t="s">
        <v>2457</v>
      </c>
      <c r="AE21" s="397" t="s">
        <v>1293</v>
      </c>
      <c r="AF21" s="397" t="s">
        <v>2694</v>
      </c>
      <c r="AG21" s="397" t="s">
        <v>1293</v>
      </c>
      <c r="AH21" s="397" t="s">
        <v>104</v>
      </c>
      <c r="AI21" s="397" t="s">
        <v>1293</v>
      </c>
      <c r="AJ21" s="397" t="s">
        <v>104</v>
      </c>
      <c r="AK21" s="397" t="s">
        <v>1292</v>
      </c>
      <c r="AL21" s="397" t="s">
        <v>2694</v>
      </c>
      <c r="AM21" s="397" t="s">
        <v>104</v>
      </c>
      <c r="AN21" s="397" t="s">
        <v>104</v>
      </c>
      <c r="AO21" s="397" t="s">
        <v>104</v>
      </c>
      <c r="AP21" s="397" t="s">
        <v>104</v>
      </c>
      <c r="AQ21" s="397" t="s">
        <v>104</v>
      </c>
      <c r="AR21" s="397" t="s">
        <v>2661</v>
      </c>
      <c r="AS21" s="399" t="s">
        <v>2654</v>
      </c>
      <c r="AT21" s="399" t="s">
        <v>2654</v>
      </c>
      <c r="AU21" s="397"/>
      <c r="AV21" s="399"/>
      <c r="AW21" s="399" t="s">
        <v>2654</v>
      </c>
      <c r="AX21" s="399" t="s">
        <v>2654</v>
      </c>
      <c r="AY21" s="399" t="s">
        <v>2654</v>
      </c>
      <c r="AZ21" s="399" t="s">
        <v>2654</v>
      </c>
      <c r="BA21" s="399" t="s">
        <v>2654</v>
      </c>
      <c r="BB21" s="399" t="s">
        <v>2654</v>
      </c>
      <c r="BC21" s="399" t="s">
        <v>2654</v>
      </c>
      <c r="BD21" s="400" t="s">
        <v>98</v>
      </c>
      <c r="BE21" s="400" t="s">
        <v>98</v>
      </c>
      <c r="BF21" s="400" t="s">
        <v>98</v>
      </c>
      <c r="BG21" s="400" t="s">
        <v>98</v>
      </c>
      <c r="BH21" s="397" t="s">
        <v>351</v>
      </c>
      <c r="BI21" s="410" t="s">
        <v>98</v>
      </c>
      <c r="BJ21" s="399" t="s">
        <v>2654</v>
      </c>
      <c r="BK21" s="410" t="s">
        <v>98</v>
      </c>
      <c r="BL21" s="410" t="s">
        <v>98</v>
      </c>
      <c r="BM21" s="410" t="s">
        <v>98</v>
      </c>
      <c r="BN21" s="399"/>
      <c r="BO21" s="410" t="s">
        <v>98</v>
      </c>
      <c r="BP21" s="399"/>
      <c r="BQ21" s="410" t="s">
        <v>98</v>
      </c>
      <c r="BR21" s="410" t="s">
        <v>98</v>
      </c>
      <c r="BS21" s="397" t="s">
        <v>418</v>
      </c>
      <c r="BT21" s="402" t="s">
        <v>98</v>
      </c>
      <c r="BU21" s="402" t="s">
        <v>98</v>
      </c>
      <c r="BV21" s="399"/>
      <c r="BW21" s="402" t="s">
        <v>98</v>
      </c>
      <c r="BX21" s="397" t="s">
        <v>2518</v>
      </c>
      <c r="BY21" s="403"/>
      <c r="BZ21" s="403"/>
      <c r="CA21" s="403"/>
      <c r="CB21" s="403"/>
      <c r="CC21" s="397"/>
      <c r="CD21" s="397"/>
      <c r="CE21" s="403"/>
      <c r="CF21" s="397"/>
      <c r="CG21" s="403"/>
      <c r="CH21" s="391" t="s">
        <v>2675</v>
      </c>
      <c r="CI21" s="391" t="s">
        <v>2656</v>
      </c>
    </row>
    <row r="22" spans="1:87" x14ac:dyDescent="0.2">
      <c r="A22" s="389">
        <v>199687</v>
      </c>
      <c r="B22" s="396" t="s">
        <v>2641</v>
      </c>
      <c r="C22" s="396" t="s">
        <v>2695</v>
      </c>
      <c r="D22" s="396" t="s">
        <v>2643</v>
      </c>
      <c r="E22" s="397" t="s">
        <v>2644</v>
      </c>
      <c r="F22" s="398">
        <v>1305</v>
      </c>
      <c r="G22" s="398">
        <v>108</v>
      </c>
      <c r="H22" s="397" t="s">
        <v>1293</v>
      </c>
      <c r="I22" s="397" t="s">
        <v>2686</v>
      </c>
      <c r="J22" s="397" t="s">
        <v>2692</v>
      </c>
      <c r="K22" s="397" t="s">
        <v>349</v>
      </c>
      <c r="L22" s="397" t="s">
        <v>2647</v>
      </c>
      <c r="M22" s="397" t="s">
        <v>2648</v>
      </c>
      <c r="N22" s="397" t="s">
        <v>2286</v>
      </c>
      <c r="O22" s="398">
        <v>7</v>
      </c>
      <c r="P22" s="398">
        <v>14</v>
      </c>
      <c r="Q22" s="397" t="s">
        <v>2649</v>
      </c>
      <c r="R22" s="397" t="s">
        <v>172</v>
      </c>
      <c r="S22" s="397" t="s">
        <v>349</v>
      </c>
      <c r="T22" s="397" t="s">
        <v>2293</v>
      </c>
      <c r="U22" s="397" t="s">
        <v>104</v>
      </c>
      <c r="V22" s="397" t="s">
        <v>2321</v>
      </c>
      <c r="W22" s="399"/>
      <c r="X22" s="397" t="s">
        <v>1292</v>
      </c>
      <c r="Y22" s="397" t="s">
        <v>172</v>
      </c>
      <c r="Z22" s="397" t="s">
        <v>337</v>
      </c>
      <c r="AA22" s="397" t="s">
        <v>2696</v>
      </c>
      <c r="AB22" s="397" t="s">
        <v>104</v>
      </c>
      <c r="AC22" s="397" t="s">
        <v>104</v>
      </c>
      <c r="AD22" s="397" t="s">
        <v>2457</v>
      </c>
      <c r="AE22" s="397" t="s">
        <v>1293</v>
      </c>
      <c r="AF22" s="397" t="s">
        <v>2694</v>
      </c>
      <c r="AG22" s="397" t="s">
        <v>1293</v>
      </c>
      <c r="AH22" s="397" t="s">
        <v>104</v>
      </c>
      <c r="AI22" s="397" t="s">
        <v>1293</v>
      </c>
      <c r="AJ22" s="397" t="s">
        <v>104</v>
      </c>
      <c r="AK22" s="397" t="s">
        <v>1292</v>
      </c>
      <c r="AL22" s="397" t="s">
        <v>2694</v>
      </c>
      <c r="AM22" s="397" t="s">
        <v>104</v>
      </c>
      <c r="AN22" s="397" t="s">
        <v>104</v>
      </c>
      <c r="AO22" s="397" t="s">
        <v>104</v>
      </c>
      <c r="AP22" s="397" t="s">
        <v>104</v>
      </c>
      <c r="AQ22" s="397" t="s">
        <v>104</v>
      </c>
      <c r="AR22" s="397" t="s">
        <v>2653</v>
      </c>
      <c r="AS22" s="399" t="s">
        <v>2654</v>
      </c>
      <c r="AT22" s="399" t="s">
        <v>2654</v>
      </c>
      <c r="AU22" s="397"/>
      <c r="AV22" s="399"/>
      <c r="AW22" s="399" t="s">
        <v>2654</v>
      </c>
      <c r="AX22" s="399" t="s">
        <v>2654</v>
      </c>
      <c r="AY22" s="399" t="s">
        <v>2654</v>
      </c>
      <c r="AZ22" s="399" t="s">
        <v>2654</v>
      </c>
      <c r="BA22" s="399" t="s">
        <v>2654</v>
      </c>
      <c r="BB22" s="399" t="s">
        <v>2654</v>
      </c>
      <c r="BC22" s="399" t="s">
        <v>2654</v>
      </c>
      <c r="BD22" s="400" t="s">
        <v>98</v>
      </c>
      <c r="BE22" s="400" t="s">
        <v>98</v>
      </c>
      <c r="BF22" s="400" t="s">
        <v>98</v>
      </c>
      <c r="BG22" s="400" t="s">
        <v>98</v>
      </c>
      <c r="BH22" s="397" t="s">
        <v>351</v>
      </c>
      <c r="BI22" s="410" t="s">
        <v>98</v>
      </c>
      <c r="BJ22" s="399" t="s">
        <v>2654</v>
      </c>
      <c r="BK22" s="410" t="s">
        <v>98</v>
      </c>
      <c r="BL22" s="410" t="s">
        <v>98</v>
      </c>
      <c r="BM22" s="410" t="s">
        <v>98</v>
      </c>
      <c r="BN22" s="399"/>
      <c r="BO22" s="410" t="s">
        <v>98</v>
      </c>
      <c r="BP22" s="399"/>
      <c r="BQ22" s="410" t="s">
        <v>98</v>
      </c>
      <c r="BR22" s="410" t="s">
        <v>98</v>
      </c>
      <c r="BS22" s="397" t="s">
        <v>418</v>
      </c>
      <c r="BT22" s="402" t="s">
        <v>98</v>
      </c>
      <c r="BU22" s="402" t="s">
        <v>98</v>
      </c>
      <c r="BV22" s="399"/>
      <c r="BW22" s="402" t="s">
        <v>98</v>
      </c>
      <c r="BX22" s="397" t="s">
        <v>2518</v>
      </c>
      <c r="BY22" s="403"/>
      <c r="BZ22" s="403"/>
      <c r="CA22" s="403"/>
      <c r="CB22" s="403"/>
      <c r="CC22" s="397"/>
      <c r="CD22" s="397"/>
      <c r="CE22" s="403"/>
      <c r="CF22" s="397"/>
      <c r="CG22" s="403"/>
      <c r="CH22" s="391" t="s">
        <v>2675</v>
      </c>
      <c r="CI22" s="391" t="s">
        <v>2656</v>
      </c>
    </row>
    <row r="23" spans="1:87" x14ac:dyDescent="0.2">
      <c r="A23" s="389">
        <v>199687</v>
      </c>
      <c r="B23" s="396" t="s">
        <v>2641</v>
      </c>
      <c r="C23" s="396" t="s">
        <v>2697</v>
      </c>
      <c r="D23" s="396" t="s">
        <v>2643</v>
      </c>
      <c r="E23" s="397" t="s">
        <v>2644</v>
      </c>
      <c r="F23" s="398">
        <v>1503</v>
      </c>
      <c r="G23" s="398">
        <v>109</v>
      </c>
      <c r="H23" s="397" t="s">
        <v>1293</v>
      </c>
      <c r="I23" s="397" t="s">
        <v>2686</v>
      </c>
      <c r="J23" s="397" t="s">
        <v>2692</v>
      </c>
      <c r="K23" s="397" t="s">
        <v>349</v>
      </c>
      <c r="L23" s="397" t="s">
        <v>2658</v>
      </c>
      <c r="M23" s="397" t="s">
        <v>2648</v>
      </c>
      <c r="N23" s="397" t="s">
        <v>2286</v>
      </c>
      <c r="O23" s="398">
        <v>2</v>
      </c>
      <c r="P23" s="398">
        <v>2</v>
      </c>
      <c r="Q23" s="397" t="s">
        <v>2649</v>
      </c>
      <c r="R23" s="397" t="s">
        <v>172</v>
      </c>
      <c r="S23" s="397" t="s">
        <v>349</v>
      </c>
      <c r="T23" s="397" t="s">
        <v>2293</v>
      </c>
      <c r="U23" s="397" t="s">
        <v>104</v>
      </c>
      <c r="V23" s="397" t="s">
        <v>2321</v>
      </c>
      <c r="W23" s="399"/>
      <c r="X23" s="397" t="s">
        <v>1292</v>
      </c>
      <c r="Y23" s="397" t="s">
        <v>172</v>
      </c>
      <c r="Z23" s="397" t="s">
        <v>361</v>
      </c>
      <c r="AA23" s="397" t="s">
        <v>2698</v>
      </c>
      <c r="AB23" s="397" t="s">
        <v>104</v>
      </c>
      <c r="AC23" s="397" t="s">
        <v>104</v>
      </c>
      <c r="AD23" s="397" t="s">
        <v>2458</v>
      </c>
      <c r="AE23" s="397" t="s">
        <v>1293</v>
      </c>
      <c r="AF23" s="397" t="s">
        <v>2694</v>
      </c>
      <c r="AG23" s="397" t="s">
        <v>1293</v>
      </c>
      <c r="AH23" s="397" t="s">
        <v>104</v>
      </c>
      <c r="AI23" s="397" t="s">
        <v>1293</v>
      </c>
      <c r="AJ23" s="397" t="s">
        <v>104</v>
      </c>
      <c r="AK23" s="397" t="s">
        <v>1292</v>
      </c>
      <c r="AL23" s="397" t="s">
        <v>2694</v>
      </c>
      <c r="AM23" s="397" t="s">
        <v>104</v>
      </c>
      <c r="AN23" s="397" t="s">
        <v>104</v>
      </c>
      <c r="AO23" s="397" t="s">
        <v>104</v>
      </c>
      <c r="AP23" s="397" t="s">
        <v>104</v>
      </c>
      <c r="AQ23" s="397" t="s">
        <v>104</v>
      </c>
      <c r="AR23" s="397" t="s">
        <v>2661</v>
      </c>
      <c r="AS23" s="399" t="s">
        <v>2654</v>
      </c>
      <c r="AT23" s="399" t="s">
        <v>2654</v>
      </c>
      <c r="AU23" s="397"/>
      <c r="AV23" s="399"/>
      <c r="AW23" s="399" t="s">
        <v>2654</v>
      </c>
      <c r="AX23" s="399" t="s">
        <v>2654</v>
      </c>
      <c r="AY23" s="399" t="s">
        <v>2654</v>
      </c>
      <c r="AZ23" s="399" t="s">
        <v>2654</v>
      </c>
      <c r="BA23" s="399" t="s">
        <v>2654</v>
      </c>
      <c r="BB23" s="399" t="s">
        <v>2654</v>
      </c>
      <c r="BC23" s="399" t="s">
        <v>2654</v>
      </c>
      <c r="BD23" s="400" t="s">
        <v>98</v>
      </c>
      <c r="BE23" s="400" t="s">
        <v>98</v>
      </c>
      <c r="BF23" s="400" t="s">
        <v>98</v>
      </c>
      <c r="BG23" s="400" t="s">
        <v>98</v>
      </c>
      <c r="BH23" s="397" t="s">
        <v>351</v>
      </c>
      <c r="BI23" s="410" t="s">
        <v>98</v>
      </c>
      <c r="BJ23" s="399" t="s">
        <v>2654</v>
      </c>
      <c r="BK23" s="410" t="s">
        <v>98</v>
      </c>
      <c r="BL23" s="410" t="s">
        <v>98</v>
      </c>
      <c r="BM23" s="410" t="s">
        <v>98</v>
      </c>
      <c r="BN23" s="399"/>
      <c r="BO23" s="410" t="s">
        <v>98</v>
      </c>
      <c r="BP23" s="399"/>
      <c r="BQ23" s="410" t="s">
        <v>98</v>
      </c>
      <c r="BR23" s="410" t="s">
        <v>98</v>
      </c>
      <c r="BS23" s="397" t="s">
        <v>418</v>
      </c>
      <c r="BT23" s="402" t="s">
        <v>98</v>
      </c>
      <c r="BU23" s="402" t="s">
        <v>98</v>
      </c>
      <c r="BV23" s="399"/>
      <c r="BW23" s="402" t="s">
        <v>98</v>
      </c>
      <c r="BX23" s="397" t="s">
        <v>363</v>
      </c>
      <c r="BY23" s="403"/>
      <c r="BZ23" s="403"/>
      <c r="CA23" s="403"/>
      <c r="CB23" s="403"/>
      <c r="CC23" s="397"/>
      <c r="CD23" s="397"/>
      <c r="CE23" s="403"/>
      <c r="CF23" s="397"/>
      <c r="CG23" s="403"/>
      <c r="CH23" s="391" t="s">
        <v>2675</v>
      </c>
      <c r="CI23" s="391" t="s">
        <v>2656</v>
      </c>
    </row>
    <row r="24" spans="1:87" x14ac:dyDescent="0.2">
      <c r="A24" s="389">
        <v>199687</v>
      </c>
      <c r="B24" s="396" t="s">
        <v>2641</v>
      </c>
      <c r="C24" s="396" t="s">
        <v>2699</v>
      </c>
      <c r="D24" s="396" t="s">
        <v>2643</v>
      </c>
      <c r="E24" s="397" t="s">
        <v>2644</v>
      </c>
      <c r="F24" s="398">
        <v>1303</v>
      </c>
      <c r="G24" s="398">
        <v>109</v>
      </c>
      <c r="H24" s="397" t="s">
        <v>1293</v>
      </c>
      <c r="I24" s="397" t="s">
        <v>2686</v>
      </c>
      <c r="J24" s="397" t="s">
        <v>2692</v>
      </c>
      <c r="K24" s="397" t="s">
        <v>349</v>
      </c>
      <c r="L24" s="397" t="s">
        <v>2647</v>
      </c>
      <c r="M24" s="397" t="s">
        <v>2648</v>
      </c>
      <c r="N24" s="397" t="s">
        <v>2286</v>
      </c>
      <c r="O24" s="398">
        <v>10</v>
      </c>
      <c r="P24" s="398">
        <v>20</v>
      </c>
      <c r="Q24" s="397" t="s">
        <v>2649</v>
      </c>
      <c r="R24" s="397" t="s">
        <v>172</v>
      </c>
      <c r="S24" s="397" t="s">
        <v>349</v>
      </c>
      <c r="T24" s="397" t="s">
        <v>2293</v>
      </c>
      <c r="U24" s="397" t="s">
        <v>104</v>
      </c>
      <c r="V24" s="397" t="s">
        <v>2321</v>
      </c>
      <c r="W24" s="399"/>
      <c r="X24" s="397" t="s">
        <v>1292</v>
      </c>
      <c r="Y24" s="397" t="s">
        <v>172</v>
      </c>
      <c r="Z24" s="397" t="s">
        <v>361</v>
      </c>
      <c r="AA24" s="397" t="s">
        <v>2698</v>
      </c>
      <c r="AB24" s="397" t="s">
        <v>104</v>
      </c>
      <c r="AC24" s="397" t="s">
        <v>104</v>
      </c>
      <c r="AD24" s="397" t="s">
        <v>2458</v>
      </c>
      <c r="AE24" s="397" t="s">
        <v>1293</v>
      </c>
      <c r="AF24" s="397" t="s">
        <v>2694</v>
      </c>
      <c r="AG24" s="397" t="s">
        <v>1293</v>
      </c>
      <c r="AH24" s="397" t="s">
        <v>104</v>
      </c>
      <c r="AI24" s="397" t="s">
        <v>1293</v>
      </c>
      <c r="AJ24" s="397" t="s">
        <v>104</v>
      </c>
      <c r="AK24" s="397" t="s">
        <v>1292</v>
      </c>
      <c r="AL24" s="397" t="s">
        <v>2694</v>
      </c>
      <c r="AM24" s="397" t="s">
        <v>104</v>
      </c>
      <c r="AN24" s="397" t="s">
        <v>104</v>
      </c>
      <c r="AO24" s="397" t="s">
        <v>104</v>
      </c>
      <c r="AP24" s="397" t="s">
        <v>104</v>
      </c>
      <c r="AQ24" s="397" t="s">
        <v>104</v>
      </c>
      <c r="AR24" s="397" t="s">
        <v>2653</v>
      </c>
      <c r="AS24" s="399" t="s">
        <v>2654</v>
      </c>
      <c r="AT24" s="399" t="s">
        <v>2654</v>
      </c>
      <c r="AU24" s="397"/>
      <c r="AV24" s="399"/>
      <c r="AW24" s="399" t="s">
        <v>2654</v>
      </c>
      <c r="AX24" s="399" t="s">
        <v>2654</v>
      </c>
      <c r="AY24" s="399" t="s">
        <v>2654</v>
      </c>
      <c r="AZ24" s="399" t="s">
        <v>2654</v>
      </c>
      <c r="BA24" s="399" t="s">
        <v>2654</v>
      </c>
      <c r="BB24" s="399" t="s">
        <v>2654</v>
      </c>
      <c r="BC24" s="399" t="s">
        <v>2654</v>
      </c>
      <c r="BD24" s="400" t="s">
        <v>98</v>
      </c>
      <c r="BE24" s="400" t="s">
        <v>98</v>
      </c>
      <c r="BF24" s="400" t="s">
        <v>98</v>
      </c>
      <c r="BG24" s="400" t="s">
        <v>98</v>
      </c>
      <c r="BH24" s="397" t="s">
        <v>351</v>
      </c>
      <c r="BI24" s="410" t="s">
        <v>98</v>
      </c>
      <c r="BJ24" s="399" t="s">
        <v>2654</v>
      </c>
      <c r="BK24" s="410" t="s">
        <v>98</v>
      </c>
      <c r="BL24" s="410" t="s">
        <v>98</v>
      </c>
      <c r="BM24" s="410" t="s">
        <v>98</v>
      </c>
      <c r="BN24" s="399"/>
      <c r="BO24" s="410" t="s">
        <v>98</v>
      </c>
      <c r="BP24" s="399"/>
      <c r="BQ24" s="410" t="s">
        <v>98</v>
      </c>
      <c r="BR24" s="410" t="s">
        <v>98</v>
      </c>
      <c r="BS24" s="397" t="s">
        <v>418</v>
      </c>
      <c r="BT24" s="402" t="s">
        <v>98</v>
      </c>
      <c r="BU24" s="402" t="s">
        <v>98</v>
      </c>
      <c r="BV24" s="399"/>
      <c r="BW24" s="402" t="s">
        <v>98</v>
      </c>
      <c r="BX24" s="397" t="s">
        <v>363</v>
      </c>
      <c r="BY24" s="403"/>
      <c r="BZ24" s="403"/>
      <c r="CA24" s="403"/>
      <c r="CB24" s="403"/>
      <c r="CC24" s="397"/>
      <c r="CD24" s="397"/>
      <c r="CE24" s="403"/>
      <c r="CF24" s="397"/>
      <c r="CG24" s="403"/>
      <c r="CH24" s="391" t="s">
        <v>2675</v>
      </c>
      <c r="CI24" s="391" t="s">
        <v>2656</v>
      </c>
    </row>
    <row r="25" spans="1:87" x14ac:dyDescent="0.2">
      <c r="A25" s="389">
        <v>199687</v>
      </c>
      <c r="B25" s="396" t="s">
        <v>2641</v>
      </c>
      <c r="C25" s="396" t="s">
        <v>2700</v>
      </c>
      <c r="D25" s="396" t="s">
        <v>2643</v>
      </c>
      <c r="E25" s="397" t="s">
        <v>2644</v>
      </c>
      <c r="F25" s="398">
        <v>1299</v>
      </c>
      <c r="G25" s="398">
        <v>110</v>
      </c>
      <c r="H25" s="397" t="s">
        <v>1293</v>
      </c>
      <c r="I25" s="397" t="s">
        <v>2686</v>
      </c>
      <c r="J25" s="397" t="s">
        <v>2692</v>
      </c>
      <c r="K25" s="397" t="s">
        <v>349</v>
      </c>
      <c r="L25" s="397" t="s">
        <v>2658</v>
      </c>
      <c r="M25" s="397" t="s">
        <v>2648</v>
      </c>
      <c r="N25" s="397" t="s">
        <v>2284</v>
      </c>
      <c r="O25" s="398">
        <v>10</v>
      </c>
      <c r="P25" s="398">
        <v>10</v>
      </c>
      <c r="Q25" s="397" t="s">
        <v>2649</v>
      </c>
      <c r="R25" s="397" t="s">
        <v>172</v>
      </c>
      <c r="S25" s="397" t="s">
        <v>349</v>
      </c>
      <c r="T25" s="397" t="s">
        <v>2293</v>
      </c>
      <c r="U25" s="397" t="s">
        <v>104</v>
      </c>
      <c r="V25" s="397" t="s">
        <v>2321</v>
      </c>
      <c r="W25" s="399"/>
      <c r="X25" s="397" t="s">
        <v>1292</v>
      </c>
      <c r="Y25" s="397" t="s">
        <v>172</v>
      </c>
      <c r="Z25" s="397" t="s">
        <v>410</v>
      </c>
      <c r="AA25" s="397" t="s">
        <v>2701</v>
      </c>
      <c r="AB25" s="397" t="s">
        <v>104</v>
      </c>
      <c r="AC25" s="397" t="s">
        <v>104</v>
      </c>
      <c r="AD25" s="397" t="s">
        <v>2459</v>
      </c>
      <c r="AE25" s="397" t="s">
        <v>1293</v>
      </c>
      <c r="AF25" s="397" t="s">
        <v>2694</v>
      </c>
      <c r="AG25" s="397" t="s">
        <v>1293</v>
      </c>
      <c r="AH25" s="397" t="s">
        <v>104</v>
      </c>
      <c r="AI25" s="397" t="s">
        <v>1293</v>
      </c>
      <c r="AJ25" s="397" t="s">
        <v>104</v>
      </c>
      <c r="AK25" s="397" t="s">
        <v>1292</v>
      </c>
      <c r="AL25" s="397" t="s">
        <v>2694</v>
      </c>
      <c r="AM25" s="397" t="s">
        <v>104</v>
      </c>
      <c r="AN25" s="397" t="s">
        <v>104</v>
      </c>
      <c r="AO25" s="397" t="s">
        <v>104</v>
      </c>
      <c r="AP25" s="397" t="s">
        <v>104</v>
      </c>
      <c r="AQ25" s="397" t="s">
        <v>104</v>
      </c>
      <c r="AR25" s="397" t="s">
        <v>2661</v>
      </c>
      <c r="AS25" s="399" t="s">
        <v>2654</v>
      </c>
      <c r="AT25" s="399" t="s">
        <v>2654</v>
      </c>
      <c r="AU25" s="397"/>
      <c r="AV25" s="399"/>
      <c r="AW25" s="399" t="s">
        <v>2654</v>
      </c>
      <c r="AX25" s="399" t="s">
        <v>2654</v>
      </c>
      <c r="AY25" s="399" t="s">
        <v>2654</v>
      </c>
      <c r="AZ25" s="399" t="s">
        <v>2654</v>
      </c>
      <c r="BA25" s="399" t="s">
        <v>2654</v>
      </c>
      <c r="BB25" s="399" t="s">
        <v>2654</v>
      </c>
      <c r="BC25" s="399" t="s">
        <v>2654</v>
      </c>
      <c r="BD25" s="400" t="s">
        <v>98</v>
      </c>
      <c r="BE25" s="400" t="s">
        <v>98</v>
      </c>
      <c r="BF25" s="400" t="s">
        <v>98</v>
      </c>
      <c r="BG25" s="400" t="s">
        <v>98</v>
      </c>
      <c r="BH25" s="397" t="s">
        <v>351</v>
      </c>
      <c r="BI25" s="410" t="s">
        <v>98</v>
      </c>
      <c r="BJ25" s="399" t="s">
        <v>2654</v>
      </c>
      <c r="BK25" s="410" t="s">
        <v>98</v>
      </c>
      <c r="BL25" s="410" t="s">
        <v>98</v>
      </c>
      <c r="BM25" s="410" t="s">
        <v>98</v>
      </c>
      <c r="BN25" s="399"/>
      <c r="BO25" s="410" t="s">
        <v>98</v>
      </c>
      <c r="BP25" s="399"/>
      <c r="BQ25" s="410" t="s">
        <v>98</v>
      </c>
      <c r="BR25" s="410" t="s">
        <v>98</v>
      </c>
      <c r="BS25" s="397" t="s">
        <v>418</v>
      </c>
      <c r="BT25" s="402" t="s">
        <v>98</v>
      </c>
      <c r="BU25" s="402" t="s">
        <v>98</v>
      </c>
      <c r="BV25" s="399"/>
      <c r="BW25" s="402" t="s">
        <v>98</v>
      </c>
      <c r="BX25" s="397" t="s">
        <v>412</v>
      </c>
      <c r="BY25" s="403"/>
      <c r="BZ25" s="403"/>
      <c r="CA25" s="403"/>
      <c r="CB25" s="403"/>
      <c r="CC25" s="397"/>
      <c r="CD25" s="397"/>
      <c r="CE25" s="403"/>
      <c r="CF25" s="397"/>
      <c r="CG25" s="403"/>
      <c r="CH25" s="391" t="s">
        <v>2675</v>
      </c>
      <c r="CI25" s="391" t="s">
        <v>2656</v>
      </c>
    </row>
    <row r="26" spans="1:87" x14ac:dyDescent="0.2">
      <c r="A26" s="389">
        <v>199687</v>
      </c>
      <c r="B26" s="396" t="s">
        <v>2641</v>
      </c>
      <c r="C26" s="396" t="s">
        <v>2702</v>
      </c>
      <c r="D26" s="396" t="s">
        <v>2643</v>
      </c>
      <c r="E26" s="397" t="s">
        <v>2644</v>
      </c>
      <c r="F26" s="398">
        <v>1504</v>
      </c>
      <c r="G26" s="398">
        <v>110</v>
      </c>
      <c r="H26" s="397" t="s">
        <v>1293</v>
      </c>
      <c r="I26" s="397" t="s">
        <v>2686</v>
      </c>
      <c r="J26" s="397" t="s">
        <v>2692</v>
      </c>
      <c r="K26" s="397" t="s">
        <v>349</v>
      </c>
      <c r="L26" s="397" t="s">
        <v>2647</v>
      </c>
      <c r="M26" s="397" t="s">
        <v>2648</v>
      </c>
      <c r="N26" s="397" t="s">
        <v>2284</v>
      </c>
      <c r="O26" s="398">
        <v>2</v>
      </c>
      <c r="P26" s="398">
        <v>4</v>
      </c>
      <c r="Q26" s="397" t="s">
        <v>2649</v>
      </c>
      <c r="R26" s="397" t="s">
        <v>172</v>
      </c>
      <c r="S26" s="397" t="s">
        <v>349</v>
      </c>
      <c r="T26" s="397" t="s">
        <v>2293</v>
      </c>
      <c r="U26" s="397" t="s">
        <v>104</v>
      </c>
      <c r="V26" s="397" t="s">
        <v>2321</v>
      </c>
      <c r="W26" s="399"/>
      <c r="X26" s="397" t="s">
        <v>1292</v>
      </c>
      <c r="Y26" s="397" t="s">
        <v>172</v>
      </c>
      <c r="Z26" s="397" t="s">
        <v>410</v>
      </c>
      <c r="AA26" s="397" t="s">
        <v>2701</v>
      </c>
      <c r="AB26" s="397" t="s">
        <v>104</v>
      </c>
      <c r="AC26" s="397" t="s">
        <v>104</v>
      </c>
      <c r="AD26" s="397" t="s">
        <v>2459</v>
      </c>
      <c r="AE26" s="397" t="s">
        <v>1293</v>
      </c>
      <c r="AF26" s="397" t="s">
        <v>2694</v>
      </c>
      <c r="AG26" s="397" t="s">
        <v>1293</v>
      </c>
      <c r="AH26" s="397" t="s">
        <v>104</v>
      </c>
      <c r="AI26" s="397" t="s">
        <v>1293</v>
      </c>
      <c r="AJ26" s="397" t="s">
        <v>104</v>
      </c>
      <c r="AK26" s="397" t="s">
        <v>1292</v>
      </c>
      <c r="AL26" s="397" t="s">
        <v>2694</v>
      </c>
      <c r="AM26" s="397" t="s">
        <v>104</v>
      </c>
      <c r="AN26" s="397" t="s">
        <v>104</v>
      </c>
      <c r="AO26" s="397" t="s">
        <v>104</v>
      </c>
      <c r="AP26" s="397" t="s">
        <v>104</v>
      </c>
      <c r="AQ26" s="397" t="s">
        <v>104</v>
      </c>
      <c r="AR26" s="397" t="s">
        <v>2653</v>
      </c>
      <c r="AS26" s="399" t="s">
        <v>2654</v>
      </c>
      <c r="AT26" s="399" t="s">
        <v>2654</v>
      </c>
      <c r="AU26" s="397"/>
      <c r="AV26" s="399"/>
      <c r="AW26" s="399" t="s">
        <v>2654</v>
      </c>
      <c r="AX26" s="399" t="s">
        <v>2654</v>
      </c>
      <c r="AY26" s="399" t="s">
        <v>2654</v>
      </c>
      <c r="AZ26" s="399" t="s">
        <v>2654</v>
      </c>
      <c r="BA26" s="399" t="s">
        <v>2654</v>
      </c>
      <c r="BB26" s="399" t="s">
        <v>2654</v>
      </c>
      <c r="BC26" s="399" t="s">
        <v>2654</v>
      </c>
      <c r="BD26" s="400" t="s">
        <v>98</v>
      </c>
      <c r="BE26" s="400" t="s">
        <v>98</v>
      </c>
      <c r="BF26" s="400" t="s">
        <v>98</v>
      </c>
      <c r="BG26" s="400" t="s">
        <v>98</v>
      </c>
      <c r="BH26" s="397" t="s">
        <v>351</v>
      </c>
      <c r="BI26" s="410" t="s">
        <v>98</v>
      </c>
      <c r="BJ26" s="399" t="s">
        <v>2654</v>
      </c>
      <c r="BK26" s="410" t="s">
        <v>98</v>
      </c>
      <c r="BL26" s="410" t="s">
        <v>98</v>
      </c>
      <c r="BM26" s="410" t="s">
        <v>98</v>
      </c>
      <c r="BN26" s="399"/>
      <c r="BO26" s="410" t="s">
        <v>98</v>
      </c>
      <c r="BP26" s="399"/>
      <c r="BQ26" s="410" t="s">
        <v>98</v>
      </c>
      <c r="BR26" s="410" t="s">
        <v>98</v>
      </c>
      <c r="BS26" s="397" t="s">
        <v>418</v>
      </c>
      <c r="BT26" s="402" t="s">
        <v>98</v>
      </c>
      <c r="BU26" s="402" t="s">
        <v>98</v>
      </c>
      <c r="BV26" s="399"/>
      <c r="BW26" s="402" t="s">
        <v>98</v>
      </c>
      <c r="BX26" s="397" t="s">
        <v>412</v>
      </c>
      <c r="BY26" s="403"/>
      <c r="BZ26" s="403"/>
      <c r="CA26" s="403"/>
      <c r="CB26" s="403"/>
      <c r="CC26" s="397"/>
      <c r="CD26" s="397"/>
      <c r="CE26" s="403"/>
      <c r="CF26" s="397"/>
      <c r="CG26" s="403"/>
      <c r="CH26" s="391" t="s">
        <v>2675</v>
      </c>
      <c r="CI26" s="391" t="s">
        <v>2656</v>
      </c>
    </row>
    <row r="27" spans="1:87" x14ac:dyDescent="0.2">
      <c r="A27" s="389">
        <v>199687</v>
      </c>
      <c r="B27" s="396" t="s">
        <v>2641</v>
      </c>
      <c r="C27" s="396" t="s">
        <v>2703</v>
      </c>
      <c r="D27" s="396" t="s">
        <v>2643</v>
      </c>
      <c r="E27" s="397" t="s">
        <v>2644</v>
      </c>
      <c r="F27" s="398">
        <v>1508</v>
      </c>
      <c r="G27" s="398">
        <v>111</v>
      </c>
      <c r="H27" s="397" t="s">
        <v>1293</v>
      </c>
      <c r="I27" s="397" t="s">
        <v>2686</v>
      </c>
      <c r="J27" s="397" t="s">
        <v>2692</v>
      </c>
      <c r="K27" s="397" t="s">
        <v>349</v>
      </c>
      <c r="L27" s="397" t="s">
        <v>2647</v>
      </c>
      <c r="M27" s="397" t="s">
        <v>2648</v>
      </c>
      <c r="N27" s="397" t="s">
        <v>2286</v>
      </c>
      <c r="O27" s="398">
        <v>39</v>
      </c>
      <c r="P27" s="398">
        <v>78</v>
      </c>
      <c r="Q27" s="397" t="s">
        <v>2649</v>
      </c>
      <c r="R27" s="397" t="s">
        <v>172</v>
      </c>
      <c r="S27" s="397" t="s">
        <v>349</v>
      </c>
      <c r="T27" s="397" t="s">
        <v>2293</v>
      </c>
      <c r="U27" s="397" t="s">
        <v>104</v>
      </c>
      <c r="V27" s="397" t="s">
        <v>2321</v>
      </c>
      <c r="W27" s="399"/>
      <c r="X27" s="397" t="s">
        <v>1292</v>
      </c>
      <c r="Y27" s="397" t="s">
        <v>172</v>
      </c>
      <c r="Z27" s="397" t="s">
        <v>510</v>
      </c>
      <c r="AA27" s="397" t="s">
        <v>2704</v>
      </c>
      <c r="AB27" s="397" t="s">
        <v>104</v>
      </c>
      <c r="AC27" s="397" t="s">
        <v>104</v>
      </c>
      <c r="AD27" s="397" t="s">
        <v>2460</v>
      </c>
      <c r="AE27" s="397" t="s">
        <v>1293</v>
      </c>
      <c r="AF27" s="397" t="s">
        <v>2694</v>
      </c>
      <c r="AG27" s="397" t="s">
        <v>1293</v>
      </c>
      <c r="AH27" s="397" t="s">
        <v>104</v>
      </c>
      <c r="AI27" s="397" t="s">
        <v>1293</v>
      </c>
      <c r="AJ27" s="397" t="s">
        <v>104</v>
      </c>
      <c r="AK27" s="397" t="s">
        <v>1292</v>
      </c>
      <c r="AL27" s="397" t="s">
        <v>2694</v>
      </c>
      <c r="AM27" s="397" t="s">
        <v>104</v>
      </c>
      <c r="AN27" s="397" t="s">
        <v>104</v>
      </c>
      <c r="AO27" s="397" t="s">
        <v>104</v>
      </c>
      <c r="AP27" s="397" t="s">
        <v>104</v>
      </c>
      <c r="AQ27" s="397" t="s">
        <v>104</v>
      </c>
      <c r="AR27" s="397" t="s">
        <v>2653</v>
      </c>
      <c r="AS27" s="399" t="s">
        <v>2654</v>
      </c>
      <c r="AT27" s="399" t="s">
        <v>2654</v>
      </c>
      <c r="AU27" s="397"/>
      <c r="AV27" s="399"/>
      <c r="AW27" s="399" t="s">
        <v>2654</v>
      </c>
      <c r="AX27" s="399" t="s">
        <v>2654</v>
      </c>
      <c r="AY27" s="399" t="s">
        <v>2654</v>
      </c>
      <c r="AZ27" s="399" t="s">
        <v>2654</v>
      </c>
      <c r="BA27" s="399" t="s">
        <v>2654</v>
      </c>
      <c r="BB27" s="399" t="s">
        <v>2654</v>
      </c>
      <c r="BC27" s="399" t="s">
        <v>2654</v>
      </c>
      <c r="BD27" s="400" t="s">
        <v>98</v>
      </c>
      <c r="BE27" s="400" t="s">
        <v>98</v>
      </c>
      <c r="BF27" s="400" t="s">
        <v>98</v>
      </c>
      <c r="BG27" s="400" t="s">
        <v>98</v>
      </c>
      <c r="BH27" s="397" t="s">
        <v>351</v>
      </c>
      <c r="BI27" s="410" t="s">
        <v>98</v>
      </c>
      <c r="BJ27" s="399" t="s">
        <v>2654</v>
      </c>
      <c r="BK27" s="410" t="s">
        <v>98</v>
      </c>
      <c r="BL27" s="410" t="s">
        <v>98</v>
      </c>
      <c r="BM27" s="410" t="s">
        <v>98</v>
      </c>
      <c r="BN27" s="399"/>
      <c r="BO27" s="410" t="s">
        <v>98</v>
      </c>
      <c r="BP27" s="399"/>
      <c r="BQ27" s="410" t="s">
        <v>98</v>
      </c>
      <c r="BR27" s="410" t="s">
        <v>98</v>
      </c>
      <c r="BS27" s="397" t="s">
        <v>418</v>
      </c>
      <c r="BT27" s="402" t="s">
        <v>98</v>
      </c>
      <c r="BU27" s="402" t="s">
        <v>98</v>
      </c>
      <c r="BV27" s="399"/>
      <c r="BW27" s="402" t="s">
        <v>98</v>
      </c>
      <c r="BX27" s="397" t="s">
        <v>512</v>
      </c>
      <c r="BY27" s="403"/>
      <c r="BZ27" s="403"/>
      <c r="CA27" s="403"/>
      <c r="CB27" s="403"/>
      <c r="CC27" s="397"/>
      <c r="CD27" s="397"/>
      <c r="CE27" s="403"/>
      <c r="CF27" s="397"/>
      <c r="CG27" s="403"/>
      <c r="CH27" s="391" t="s">
        <v>2675</v>
      </c>
      <c r="CI27" s="391" t="s">
        <v>2656</v>
      </c>
    </row>
    <row r="28" spans="1:87" x14ac:dyDescent="0.2">
      <c r="A28" s="389">
        <v>199687</v>
      </c>
      <c r="B28" s="396" t="s">
        <v>2641</v>
      </c>
      <c r="C28" s="396" t="s">
        <v>2705</v>
      </c>
      <c r="D28" s="396" t="s">
        <v>2643</v>
      </c>
      <c r="E28" s="397" t="s">
        <v>2644</v>
      </c>
      <c r="F28" s="398">
        <v>1317</v>
      </c>
      <c r="G28" s="398">
        <v>112</v>
      </c>
      <c r="H28" s="397" t="s">
        <v>1293</v>
      </c>
      <c r="I28" s="397" t="s">
        <v>2686</v>
      </c>
      <c r="J28" s="397" t="s">
        <v>2692</v>
      </c>
      <c r="K28" s="397" t="s">
        <v>349</v>
      </c>
      <c r="L28" s="397" t="s">
        <v>2658</v>
      </c>
      <c r="M28" s="397" t="s">
        <v>2648</v>
      </c>
      <c r="N28" s="397" t="s">
        <v>2286</v>
      </c>
      <c r="O28" s="398">
        <v>1</v>
      </c>
      <c r="P28" s="398">
        <v>1</v>
      </c>
      <c r="Q28" s="397" t="s">
        <v>2649</v>
      </c>
      <c r="R28" s="397" t="s">
        <v>172</v>
      </c>
      <c r="S28" s="397" t="s">
        <v>349</v>
      </c>
      <c r="T28" s="397" t="s">
        <v>2293</v>
      </c>
      <c r="U28" s="397" t="s">
        <v>104</v>
      </c>
      <c r="V28" s="397" t="s">
        <v>2321</v>
      </c>
      <c r="W28" s="399"/>
      <c r="X28" s="397" t="s">
        <v>1292</v>
      </c>
      <c r="Y28" s="397" t="s">
        <v>172</v>
      </c>
      <c r="Z28" s="397" t="s">
        <v>763</v>
      </c>
      <c r="AA28" s="397" t="s">
        <v>2706</v>
      </c>
      <c r="AB28" s="397" t="s">
        <v>104</v>
      </c>
      <c r="AC28" s="397" t="s">
        <v>104</v>
      </c>
      <c r="AD28" s="397" t="s">
        <v>2461</v>
      </c>
      <c r="AE28" s="397" t="s">
        <v>1293</v>
      </c>
      <c r="AF28" s="397" t="s">
        <v>2694</v>
      </c>
      <c r="AG28" s="397" t="s">
        <v>1293</v>
      </c>
      <c r="AH28" s="397" t="s">
        <v>104</v>
      </c>
      <c r="AI28" s="397" t="s">
        <v>1293</v>
      </c>
      <c r="AJ28" s="397" t="s">
        <v>104</v>
      </c>
      <c r="AK28" s="397" t="s">
        <v>1292</v>
      </c>
      <c r="AL28" s="397" t="s">
        <v>2694</v>
      </c>
      <c r="AM28" s="397" t="s">
        <v>104</v>
      </c>
      <c r="AN28" s="397" t="s">
        <v>104</v>
      </c>
      <c r="AO28" s="397" t="s">
        <v>104</v>
      </c>
      <c r="AP28" s="397" t="s">
        <v>104</v>
      </c>
      <c r="AQ28" s="397" t="s">
        <v>104</v>
      </c>
      <c r="AR28" s="397" t="s">
        <v>2661</v>
      </c>
      <c r="AS28" s="399" t="s">
        <v>2654</v>
      </c>
      <c r="AT28" s="399" t="s">
        <v>2654</v>
      </c>
      <c r="AU28" s="397"/>
      <c r="AV28" s="399"/>
      <c r="AW28" s="399" t="s">
        <v>2654</v>
      </c>
      <c r="AX28" s="399" t="s">
        <v>2654</v>
      </c>
      <c r="AY28" s="399" t="s">
        <v>2654</v>
      </c>
      <c r="AZ28" s="399" t="s">
        <v>2654</v>
      </c>
      <c r="BA28" s="399" t="s">
        <v>2654</v>
      </c>
      <c r="BB28" s="399" t="s">
        <v>2654</v>
      </c>
      <c r="BC28" s="399" t="s">
        <v>2654</v>
      </c>
      <c r="BD28" s="400" t="s">
        <v>98</v>
      </c>
      <c r="BE28" s="400" t="s">
        <v>98</v>
      </c>
      <c r="BF28" s="400" t="s">
        <v>98</v>
      </c>
      <c r="BG28" s="400" t="s">
        <v>98</v>
      </c>
      <c r="BH28" s="397" t="s">
        <v>351</v>
      </c>
      <c r="BI28" s="410" t="s">
        <v>98</v>
      </c>
      <c r="BJ28" s="399" t="s">
        <v>2654</v>
      </c>
      <c r="BK28" s="410" t="s">
        <v>98</v>
      </c>
      <c r="BL28" s="410" t="s">
        <v>98</v>
      </c>
      <c r="BM28" s="410" t="s">
        <v>98</v>
      </c>
      <c r="BN28" s="399"/>
      <c r="BO28" s="410" t="s">
        <v>98</v>
      </c>
      <c r="BP28" s="399"/>
      <c r="BQ28" s="410" t="s">
        <v>98</v>
      </c>
      <c r="BR28" s="410" t="s">
        <v>98</v>
      </c>
      <c r="BS28" s="397" t="s">
        <v>418</v>
      </c>
      <c r="BT28" s="402" t="s">
        <v>98</v>
      </c>
      <c r="BU28" s="402" t="s">
        <v>98</v>
      </c>
      <c r="BV28" s="399"/>
      <c r="BW28" s="402" t="s">
        <v>98</v>
      </c>
      <c r="BX28" s="397" t="s">
        <v>765</v>
      </c>
      <c r="BY28" s="403"/>
      <c r="BZ28" s="403"/>
      <c r="CA28" s="403"/>
      <c r="CB28" s="403"/>
      <c r="CC28" s="397"/>
      <c r="CD28" s="397"/>
      <c r="CE28" s="403"/>
      <c r="CF28" s="397"/>
      <c r="CG28" s="403"/>
      <c r="CH28" s="391" t="s">
        <v>2675</v>
      </c>
      <c r="CI28" s="391" t="s">
        <v>2656</v>
      </c>
    </row>
    <row r="29" spans="1:87" x14ac:dyDescent="0.2">
      <c r="A29" s="389">
        <v>199687</v>
      </c>
      <c r="B29" s="396" t="s">
        <v>2641</v>
      </c>
      <c r="C29" s="396" t="s">
        <v>2707</v>
      </c>
      <c r="D29" s="396" t="s">
        <v>2643</v>
      </c>
      <c r="E29" s="397" t="s">
        <v>2644</v>
      </c>
      <c r="F29" s="398">
        <v>1300</v>
      </c>
      <c r="G29" s="398">
        <v>113</v>
      </c>
      <c r="H29" s="397" t="s">
        <v>1293</v>
      </c>
      <c r="I29" s="397" t="s">
        <v>2686</v>
      </c>
      <c r="J29" s="397" t="s">
        <v>2692</v>
      </c>
      <c r="K29" s="397" t="s">
        <v>349</v>
      </c>
      <c r="L29" s="397" t="s">
        <v>2647</v>
      </c>
      <c r="M29" s="397" t="s">
        <v>2648</v>
      </c>
      <c r="N29" s="397" t="s">
        <v>2286</v>
      </c>
      <c r="O29" s="398">
        <v>9</v>
      </c>
      <c r="P29" s="398">
        <v>18</v>
      </c>
      <c r="Q29" s="397" t="s">
        <v>2649</v>
      </c>
      <c r="R29" s="397" t="s">
        <v>172</v>
      </c>
      <c r="S29" s="397" t="s">
        <v>349</v>
      </c>
      <c r="T29" s="397" t="s">
        <v>2293</v>
      </c>
      <c r="U29" s="397" t="s">
        <v>104</v>
      </c>
      <c r="V29" s="397" t="s">
        <v>2321</v>
      </c>
      <c r="W29" s="399"/>
      <c r="X29" s="397" t="s">
        <v>1292</v>
      </c>
      <c r="Y29" s="397" t="s">
        <v>172</v>
      </c>
      <c r="Z29" s="397" t="s">
        <v>763</v>
      </c>
      <c r="AA29" s="397" t="s">
        <v>2706</v>
      </c>
      <c r="AB29" s="397" t="s">
        <v>104</v>
      </c>
      <c r="AC29" s="397" t="s">
        <v>104</v>
      </c>
      <c r="AD29" s="397" t="s">
        <v>2461</v>
      </c>
      <c r="AE29" s="397" t="s">
        <v>1293</v>
      </c>
      <c r="AF29" s="397" t="s">
        <v>2694</v>
      </c>
      <c r="AG29" s="397" t="s">
        <v>1293</v>
      </c>
      <c r="AH29" s="397" t="s">
        <v>104</v>
      </c>
      <c r="AI29" s="397" t="s">
        <v>1293</v>
      </c>
      <c r="AJ29" s="397" t="s">
        <v>104</v>
      </c>
      <c r="AK29" s="397" t="s">
        <v>1292</v>
      </c>
      <c r="AL29" s="397" t="s">
        <v>2694</v>
      </c>
      <c r="AM29" s="397" t="s">
        <v>104</v>
      </c>
      <c r="AN29" s="397" t="s">
        <v>104</v>
      </c>
      <c r="AO29" s="397" t="s">
        <v>104</v>
      </c>
      <c r="AP29" s="397" t="s">
        <v>104</v>
      </c>
      <c r="AQ29" s="397" t="s">
        <v>104</v>
      </c>
      <c r="AR29" s="397" t="s">
        <v>2653</v>
      </c>
      <c r="AS29" s="399" t="s">
        <v>2654</v>
      </c>
      <c r="AT29" s="399" t="s">
        <v>2654</v>
      </c>
      <c r="AU29" s="397"/>
      <c r="AV29" s="399"/>
      <c r="AW29" s="399" t="s">
        <v>2654</v>
      </c>
      <c r="AX29" s="399" t="s">
        <v>2654</v>
      </c>
      <c r="AY29" s="399" t="s">
        <v>2654</v>
      </c>
      <c r="AZ29" s="399" t="s">
        <v>2654</v>
      </c>
      <c r="BA29" s="399" t="s">
        <v>2654</v>
      </c>
      <c r="BB29" s="399" t="s">
        <v>2654</v>
      </c>
      <c r="BC29" s="399" t="s">
        <v>2654</v>
      </c>
      <c r="BD29" s="400" t="s">
        <v>98</v>
      </c>
      <c r="BE29" s="400" t="s">
        <v>98</v>
      </c>
      <c r="BF29" s="400" t="s">
        <v>98</v>
      </c>
      <c r="BG29" s="400" t="s">
        <v>98</v>
      </c>
      <c r="BH29" s="397" t="s">
        <v>351</v>
      </c>
      <c r="BI29" s="410" t="s">
        <v>98</v>
      </c>
      <c r="BJ29" s="399" t="s">
        <v>2654</v>
      </c>
      <c r="BK29" s="410" t="s">
        <v>98</v>
      </c>
      <c r="BL29" s="410" t="s">
        <v>98</v>
      </c>
      <c r="BM29" s="410" t="s">
        <v>98</v>
      </c>
      <c r="BN29" s="399"/>
      <c r="BO29" s="410" t="s">
        <v>98</v>
      </c>
      <c r="BP29" s="399"/>
      <c r="BQ29" s="410" t="s">
        <v>98</v>
      </c>
      <c r="BR29" s="410" t="s">
        <v>98</v>
      </c>
      <c r="BS29" s="397" t="s">
        <v>418</v>
      </c>
      <c r="BT29" s="402" t="s">
        <v>98</v>
      </c>
      <c r="BU29" s="402" t="s">
        <v>98</v>
      </c>
      <c r="BV29" s="399"/>
      <c r="BW29" s="402" t="s">
        <v>98</v>
      </c>
      <c r="BX29" s="397" t="s">
        <v>765</v>
      </c>
      <c r="BY29" s="403"/>
      <c r="BZ29" s="403"/>
      <c r="CA29" s="403"/>
      <c r="CB29" s="403"/>
      <c r="CC29" s="397"/>
      <c r="CD29" s="397"/>
      <c r="CE29" s="403"/>
      <c r="CF29" s="397"/>
      <c r="CG29" s="403"/>
      <c r="CH29" s="391" t="s">
        <v>2675</v>
      </c>
      <c r="CI29" s="391" t="s">
        <v>2656</v>
      </c>
    </row>
    <row r="30" spans="1:87" x14ac:dyDescent="0.2">
      <c r="A30" s="389">
        <v>199687</v>
      </c>
      <c r="B30" s="396" t="s">
        <v>2641</v>
      </c>
      <c r="C30" s="396" t="s">
        <v>2708</v>
      </c>
      <c r="D30" s="396" t="s">
        <v>2643</v>
      </c>
      <c r="E30" s="397" t="s">
        <v>2644</v>
      </c>
      <c r="F30" s="398">
        <v>1318</v>
      </c>
      <c r="G30" s="398">
        <v>114</v>
      </c>
      <c r="H30" s="397" t="s">
        <v>1293</v>
      </c>
      <c r="I30" s="397" t="s">
        <v>2686</v>
      </c>
      <c r="J30" s="397" t="s">
        <v>2692</v>
      </c>
      <c r="K30" s="397" t="s">
        <v>349</v>
      </c>
      <c r="L30" s="397" t="s">
        <v>2658</v>
      </c>
      <c r="M30" s="397" t="s">
        <v>2648</v>
      </c>
      <c r="N30" s="397" t="s">
        <v>2287</v>
      </c>
      <c r="O30" s="398">
        <v>1</v>
      </c>
      <c r="P30" s="398">
        <v>1</v>
      </c>
      <c r="Q30" s="397" t="s">
        <v>2709</v>
      </c>
      <c r="R30" s="397" t="s">
        <v>172</v>
      </c>
      <c r="S30" s="397" t="s">
        <v>349</v>
      </c>
      <c r="T30" s="397" t="s">
        <v>2293</v>
      </c>
      <c r="U30" s="397" t="s">
        <v>104</v>
      </c>
      <c r="V30" s="397" t="s">
        <v>2321</v>
      </c>
      <c r="W30" s="399"/>
      <c r="X30" s="397" t="s">
        <v>1292</v>
      </c>
      <c r="Y30" s="397" t="s">
        <v>172</v>
      </c>
      <c r="Z30" s="397" t="s">
        <v>763</v>
      </c>
      <c r="AA30" s="397" t="s">
        <v>2356</v>
      </c>
      <c r="AB30" s="397" t="s">
        <v>104</v>
      </c>
      <c r="AC30" s="397" t="s">
        <v>2408</v>
      </c>
      <c r="AD30" s="397" t="s">
        <v>2462</v>
      </c>
      <c r="AE30" s="397" t="s">
        <v>1293</v>
      </c>
      <c r="AF30" s="397" t="s">
        <v>2694</v>
      </c>
      <c r="AG30" s="397" t="s">
        <v>1293</v>
      </c>
      <c r="AH30" s="397" t="s">
        <v>104</v>
      </c>
      <c r="AI30" s="397" t="s">
        <v>1293</v>
      </c>
      <c r="AJ30" s="397" t="s">
        <v>104</v>
      </c>
      <c r="AK30" s="397" t="s">
        <v>1292</v>
      </c>
      <c r="AL30" s="397" t="s">
        <v>2694</v>
      </c>
      <c r="AM30" s="397" t="s">
        <v>104</v>
      </c>
      <c r="AN30" s="397" t="s">
        <v>104</v>
      </c>
      <c r="AO30" s="397" t="s">
        <v>104</v>
      </c>
      <c r="AP30" s="397" t="s">
        <v>104</v>
      </c>
      <c r="AQ30" s="397" t="s">
        <v>104</v>
      </c>
      <c r="AR30" s="397" t="s">
        <v>2661</v>
      </c>
      <c r="AS30" s="399" t="s">
        <v>2654</v>
      </c>
      <c r="AT30" s="399" t="s">
        <v>2654</v>
      </c>
      <c r="AU30" s="399" t="s">
        <v>2654</v>
      </c>
      <c r="AV30" s="399"/>
      <c r="AW30" s="399" t="s">
        <v>2654</v>
      </c>
      <c r="AX30" s="399" t="s">
        <v>2654</v>
      </c>
      <c r="AY30" s="399" t="s">
        <v>2654</v>
      </c>
      <c r="AZ30" s="399" t="s">
        <v>2654</v>
      </c>
      <c r="BA30" s="399" t="s">
        <v>2654</v>
      </c>
      <c r="BB30" s="399" t="s">
        <v>2654</v>
      </c>
      <c r="BC30" s="399" t="s">
        <v>2654</v>
      </c>
      <c r="BD30" s="400" t="s">
        <v>98</v>
      </c>
      <c r="BE30" s="400" t="s">
        <v>98</v>
      </c>
      <c r="BF30" s="400" t="s">
        <v>98</v>
      </c>
      <c r="BG30" s="400" t="s">
        <v>98</v>
      </c>
      <c r="BH30" s="397" t="s">
        <v>351</v>
      </c>
      <c r="BI30" s="410" t="s">
        <v>98</v>
      </c>
      <c r="BJ30" s="399" t="s">
        <v>2654</v>
      </c>
      <c r="BK30" s="410" t="s">
        <v>98</v>
      </c>
      <c r="BL30" s="410" t="s">
        <v>98</v>
      </c>
      <c r="BM30" s="410" t="s">
        <v>98</v>
      </c>
      <c r="BN30" s="399"/>
      <c r="BO30" s="410" t="s">
        <v>98</v>
      </c>
      <c r="BP30" s="399"/>
      <c r="BQ30" s="410" t="s">
        <v>98</v>
      </c>
      <c r="BR30" s="410" t="s">
        <v>98</v>
      </c>
      <c r="BS30" s="397" t="s">
        <v>418</v>
      </c>
      <c r="BT30" s="402" t="s">
        <v>98</v>
      </c>
      <c r="BU30" s="402" t="s">
        <v>98</v>
      </c>
      <c r="BV30" s="399"/>
      <c r="BW30" s="402" t="s">
        <v>98</v>
      </c>
      <c r="BX30" s="397" t="s">
        <v>765</v>
      </c>
      <c r="BY30" s="411" t="s">
        <v>98</v>
      </c>
      <c r="BZ30" s="411" t="s">
        <v>98</v>
      </c>
      <c r="CA30" s="411" t="s">
        <v>98</v>
      </c>
      <c r="CB30" s="411" t="s">
        <v>98</v>
      </c>
      <c r="CC30" s="399" t="s">
        <v>2654</v>
      </c>
      <c r="CD30" s="399"/>
      <c r="CE30" s="411" t="s">
        <v>98</v>
      </c>
      <c r="CF30" s="399"/>
      <c r="CG30" s="411" t="s">
        <v>98</v>
      </c>
      <c r="CH30" s="391" t="s">
        <v>2675</v>
      </c>
      <c r="CI30" s="391" t="s">
        <v>2656</v>
      </c>
    </row>
    <row r="31" spans="1:87" x14ac:dyDescent="0.2">
      <c r="A31" s="389">
        <v>199687</v>
      </c>
      <c r="B31" s="396" t="s">
        <v>2641</v>
      </c>
      <c r="C31" s="396" t="s">
        <v>2710</v>
      </c>
      <c r="D31" s="396" t="s">
        <v>2643</v>
      </c>
      <c r="E31" s="397" t="s">
        <v>2644</v>
      </c>
      <c r="F31" s="398">
        <v>1301</v>
      </c>
      <c r="G31" s="398">
        <v>114</v>
      </c>
      <c r="H31" s="397" t="s">
        <v>1293</v>
      </c>
      <c r="I31" s="397" t="s">
        <v>2686</v>
      </c>
      <c r="J31" s="397" t="s">
        <v>2692</v>
      </c>
      <c r="K31" s="397" t="s">
        <v>349</v>
      </c>
      <c r="L31" s="397" t="s">
        <v>2647</v>
      </c>
      <c r="M31" s="397" t="s">
        <v>2648</v>
      </c>
      <c r="N31" s="397" t="s">
        <v>2287</v>
      </c>
      <c r="O31" s="398">
        <v>11</v>
      </c>
      <c r="P31" s="398">
        <v>22</v>
      </c>
      <c r="Q31" s="397" t="s">
        <v>2709</v>
      </c>
      <c r="R31" s="397" t="s">
        <v>172</v>
      </c>
      <c r="S31" s="397" t="s">
        <v>349</v>
      </c>
      <c r="T31" s="397" t="s">
        <v>2293</v>
      </c>
      <c r="U31" s="397" t="s">
        <v>104</v>
      </c>
      <c r="V31" s="397" t="s">
        <v>2321</v>
      </c>
      <c r="W31" s="399"/>
      <c r="X31" s="397" t="s">
        <v>1292</v>
      </c>
      <c r="Y31" s="397" t="s">
        <v>172</v>
      </c>
      <c r="Z31" s="397" t="s">
        <v>763</v>
      </c>
      <c r="AA31" s="397" t="s">
        <v>2356</v>
      </c>
      <c r="AB31" s="397" t="s">
        <v>104</v>
      </c>
      <c r="AC31" s="397" t="s">
        <v>2408</v>
      </c>
      <c r="AD31" s="397" t="s">
        <v>2462</v>
      </c>
      <c r="AE31" s="397" t="s">
        <v>1293</v>
      </c>
      <c r="AF31" s="397" t="s">
        <v>2694</v>
      </c>
      <c r="AG31" s="397" t="s">
        <v>1293</v>
      </c>
      <c r="AH31" s="397" t="s">
        <v>104</v>
      </c>
      <c r="AI31" s="397" t="s">
        <v>1293</v>
      </c>
      <c r="AJ31" s="397" t="s">
        <v>104</v>
      </c>
      <c r="AK31" s="397" t="s">
        <v>1292</v>
      </c>
      <c r="AL31" s="397" t="s">
        <v>2694</v>
      </c>
      <c r="AM31" s="397" t="s">
        <v>104</v>
      </c>
      <c r="AN31" s="397" t="s">
        <v>104</v>
      </c>
      <c r="AO31" s="397" t="s">
        <v>104</v>
      </c>
      <c r="AP31" s="397" t="s">
        <v>104</v>
      </c>
      <c r="AQ31" s="397" t="s">
        <v>104</v>
      </c>
      <c r="AR31" s="397" t="s">
        <v>2653</v>
      </c>
      <c r="AS31" s="399" t="s">
        <v>2654</v>
      </c>
      <c r="AT31" s="399" t="s">
        <v>2654</v>
      </c>
      <c r="AU31" s="399" t="s">
        <v>2654</v>
      </c>
      <c r="AV31" s="399"/>
      <c r="AW31" s="399" t="s">
        <v>2654</v>
      </c>
      <c r="AX31" s="399" t="s">
        <v>2654</v>
      </c>
      <c r="AY31" s="399" t="s">
        <v>2654</v>
      </c>
      <c r="AZ31" s="399" t="s">
        <v>2654</v>
      </c>
      <c r="BA31" s="399" t="s">
        <v>2654</v>
      </c>
      <c r="BB31" s="399" t="s">
        <v>2654</v>
      </c>
      <c r="BC31" s="399" t="s">
        <v>2654</v>
      </c>
      <c r="BD31" s="400" t="s">
        <v>98</v>
      </c>
      <c r="BE31" s="400" t="s">
        <v>98</v>
      </c>
      <c r="BF31" s="400" t="s">
        <v>98</v>
      </c>
      <c r="BG31" s="400" t="s">
        <v>98</v>
      </c>
      <c r="BH31" s="397" t="s">
        <v>351</v>
      </c>
      <c r="BI31" s="410" t="s">
        <v>98</v>
      </c>
      <c r="BJ31" s="399" t="s">
        <v>2654</v>
      </c>
      <c r="BK31" s="410" t="s">
        <v>98</v>
      </c>
      <c r="BL31" s="410" t="s">
        <v>98</v>
      </c>
      <c r="BM31" s="410" t="s">
        <v>98</v>
      </c>
      <c r="BN31" s="399"/>
      <c r="BO31" s="410" t="s">
        <v>98</v>
      </c>
      <c r="BP31" s="399"/>
      <c r="BQ31" s="410" t="s">
        <v>98</v>
      </c>
      <c r="BR31" s="410" t="s">
        <v>98</v>
      </c>
      <c r="BS31" s="397" t="s">
        <v>418</v>
      </c>
      <c r="BT31" s="402" t="s">
        <v>98</v>
      </c>
      <c r="BU31" s="402" t="s">
        <v>98</v>
      </c>
      <c r="BV31" s="399"/>
      <c r="BW31" s="402" t="s">
        <v>98</v>
      </c>
      <c r="BX31" s="397" t="s">
        <v>765</v>
      </c>
      <c r="BY31" s="411" t="s">
        <v>98</v>
      </c>
      <c r="BZ31" s="411" t="s">
        <v>98</v>
      </c>
      <c r="CA31" s="411" t="s">
        <v>98</v>
      </c>
      <c r="CB31" s="411" t="s">
        <v>98</v>
      </c>
      <c r="CC31" s="399" t="s">
        <v>2654</v>
      </c>
      <c r="CD31" s="399"/>
      <c r="CE31" s="411" t="s">
        <v>98</v>
      </c>
      <c r="CF31" s="399"/>
      <c r="CG31" s="411" t="s">
        <v>98</v>
      </c>
      <c r="CH31" s="391" t="s">
        <v>2675</v>
      </c>
      <c r="CI31" s="391" t="s">
        <v>2656</v>
      </c>
    </row>
    <row r="32" spans="1:87" x14ac:dyDescent="0.2">
      <c r="A32" s="389">
        <v>199687</v>
      </c>
      <c r="B32" s="396" t="s">
        <v>2641</v>
      </c>
      <c r="C32" s="396" t="s">
        <v>2711</v>
      </c>
      <c r="D32" s="396" t="s">
        <v>2643</v>
      </c>
      <c r="E32" s="397" t="s">
        <v>2644</v>
      </c>
      <c r="F32" s="398">
        <v>1509</v>
      </c>
      <c r="G32" s="398">
        <v>115</v>
      </c>
      <c r="H32" s="397" t="s">
        <v>1293</v>
      </c>
      <c r="I32" s="397" t="s">
        <v>2686</v>
      </c>
      <c r="J32" s="397" t="s">
        <v>2692</v>
      </c>
      <c r="K32" s="397" t="s">
        <v>349</v>
      </c>
      <c r="L32" s="397" t="s">
        <v>2658</v>
      </c>
      <c r="M32" s="397" t="s">
        <v>2648</v>
      </c>
      <c r="N32" s="397" t="s">
        <v>2287</v>
      </c>
      <c r="O32" s="398">
        <v>3</v>
      </c>
      <c r="P32" s="398">
        <v>3</v>
      </c>
      <c r="Q32" s="397" t="s">
        <v>2709</v>
      </c>
      <c r="R32" s="397" t="s">
        <v>172</v>
      </c>
      <c r="S32" s="397" t="s">
        <v>349</v>
      </c>
      <c r="T32" s="397" t="s">
        <v>2293</v>
      </c>
      <c r="U32" s="397" t="s">
        <v>104</v>
      </c>
      <c r="V32" s="397" t="s">
        <v>2321</v>
      </c>
      <c r="W32" s="399"/>
      <c r="X32" s="397" t="s">
        <v>1292</v>
      </c>
      <c r="Y32" s="397" t="s">
        <v>172</v>
      </c>
      <c r="Z32" s="397" t="s">
        <v>889</v>
      </c>
      <c r="AA32" s="397" t="s">
        <v>2712</v>
      </c>
      <c r="AB32" s="397" t="s">
        <v>104</v>
      </c>
      <c r="AC32" s="397" t="s">
        <v>2409</v>
      </c>
      <c r="AD32" s="397" t="s">
        <v>2463</v>
      </c>
      <c r="AE32" s="397" t="s">
        <v>1293</v>
      </c>
      <c r="AF32" s="397" t="s">
        <v>2694</v>
      </c>
      <c r="AG32" s="397" t="s">
        <v>1293</v>
      </c>
      <c r="AH32" s="397" t="s">
        <v>104</v>
      </c>
      <c r="AI32" s="397" t="s">
        <v>1293</v>
      </c>
      <c r="AJ32" s="397" t="s">
        <v>104</v>
      </c>
      <c r="AK32" s="397" t="s">
        <v>1292</v>
      </c>
      <c r="AL32" s="397" t="s">
        <v>2694</v>
      </c>
      <c r="AM32" s="397" t="s">
        <v>104</v>
      </c>
      <c r="AN32" s="397" t="s">
        <v>104</v>
      </c>
      <c r="AO32" s="397" t="s">
        <v>104</v>
      </c>
      <c r="AP32" s="397" t="s">
        <v>104</v>
      </c>
      <c r="AQ32" s="397" t="s">
        <v>104</v>
      </c>
      <c r="AR32" s="397" t="s">
        <v>2661</v>
      </c>
      <c r="AS32" s="399" t="s">
        <v>2654</v>
      </c>
      <c r="AT32" s="399" t="s">
        <v>2654</v>
      </c>
      <c r="AU32" s="399" t="s">
        <v>2654</v>
      </c>
      <c r="AV32" s="399"/>
      <c r="AW32" s="399" t="s">
        <v>2654</v>
      </c>
      <c r="AX32" s="399" t="s">
        <v>2654</v>
      </c>
      <c r="AY32" s="399" t="s">
        <v>2654</v>
      </c>
      <c r="AZ32" s="399" t="s">
        <v>2654</v>
      </c>
      <c r="BA32" s="399" t="s">
        <v>2654</v>
      </c>
      <c r="BB32" s="399" t="s">
        <v>2654</v>
      </c>
      <c r="BC32" s="399" t="s">
        <v>2654</v>
      </c>
      <c r="BD32" s="400" t="s">
        <v>98</v>
      </c>
      <c r="BE32" s="400" t="s">
        <v>98</v>
      </c>
      <c r="BF32" s="400" t="s">
        <v>98</v>
      </c>
      <c r="BG32" s="400" t="s">
        <v>98</v>
      </c>
      <c r="BH32" s="397" t="s">
        <v>351</v>
      </c>
      <c r="BI32" s="410" t="s">
        <v>98</v>
      </c>
      <c r="BJ32" s="399" t="s">
        <v>2654</v>
      </c>
      <c r="BK32" s="410" t="s">
        <v>98</v>
      </c>
      <c r="BL32" s="410" t="s">
        <v>98</v>
      </c>
      <c r="BM32" s="410" t="s">
        <v>98</v>
      </c>
      <c r="BN32" s="399"/>
      <c r="BO32" s="410" t="s">
        <v>98</v>
      </c>
      <c r="BP32" s="399"/>
      <c r="BQ32" s="410" t="s">
        <v>98</v>
      </c>
      <c r="BR32" s="410" t="s">
        <v>98</v>
      </c>
      <c r="BS32" s="397" t="s">
        <v>418</v>
      </c>
      <c r="BT32" s="402" t="s">
        <v>98</v>
      </c>
      <c r="BU32" s="402" t="s">
        <v>98</v>
      </c>
      <c r="BV32" s="399"/>
      <c r="BW32" s="402" t="s">
        <v>98</v>
      </c>
      <c r="BX32" s="397" t="s">
        <v>891</v>
      </c>
      <c r="BY32" s="412" t="s">
        <v>98</v>
      </c>
      <c r="BZ32" s="412" t="s">
        <v>98</v>
      </c>
      <c r="CA32" s="412" t="s">
        <v>98</v>
      </c>
      <c r="CB32" s="412" t="s">
        <v>98</v>
      </c>
      <c r="CC32" s="399" t="s">
        <v>2654</v>
      </c>
      <c r="CD32" s="399"/>
      <c r="CE32" s="412" t="s">
        <v>98</v>
      </c>
      <c r="CF32" s="399"/>
      <c r="CG32" s="412" t="s">
        <v>98</v>
      </c>
      <c r="CH32" s="391" t="s">
        <v>2675</v>
      </c>
      <c r="CI32" s="391" t="s">
        <v>2656</v>
      </c>
    </row>
    <row r="33" spans="1:87" x14ac:dyDescent="0.2">
      <c r="A33" s="389">
        <v>199687</v>
      </c>
      <c r="B33" s="396" t="s">
        <v>2641</v>
      </c>
      <c r="C33" s="396" t="s">
        <v>2713</v>
      </c>
      <c r="D33" s="396" t="s">
        <v>2643</v>
      </c>
      <c r="E33" s="397" t="s">
        <v>2644</v>
      </c>
      <c r="F33" s="398">
        <v>1510</v>
      </c>
      <c r="G33" s="398">
        <v>115</v>
      </c>
      <c r="H33" s="397" t="s">
        <v>1293</v>
      </c>
      <c r="I33" s="397" t="s">
        <v>2686</v>
      </c>
      <c r="J33" s="397" t="s">
        <v>2692</v>
      </c>
      <c r="K33" s="397" t="s">
        <v>349</v>
      </c>
      <c r="L33" s="397" t="s">
        <v>2647</v>
      </c>
      <c r="M33" s="397" t="s">
        <v>2648</v>
      </c>
      <c r="N33" s="397" t="s">
        <v>2287</v>
      </c>
      <c r="O33" s="398">
        <v>20</v>
      </c>
      <c r="P33" s="398">
        <v>40</v>
      </c>
      <c r="Q33" s="397" t="s">
        <v>2709</v>
      </c>
      <c r="R33" s="397" t="s">
        <v>172</v>
      </c>
      <c r="S33" s="397" t="s">
        <v>349</v>
      </c>
      <c r="T33" s="397" t="s">
        <v>2293</v>
      </c>
      <c r="U33" s="397" t="s">
        <v>104</v>
      </c>
      <c r="V33" s="397" t="s">
        <v>2321</v>
      </c>
      <c r="W33" s="399"/>
      <c r="X33" s="397" t="s">
        <v>1292</v>
      </c>
      <c r="Y33" s="397" t="s">
        <v>172</v>
      </c>
      <c r="Z33" s="397" t="s">
        <v>889</v>
      </c>
      <c r="AA33" s="397" t="s">
        <v>2712</v>
      </c>
      <c r="AB33" s="397" t="s">
        <v>104</v>
      </c>
      <c r="AC33" s="397" t="s">
        <v>2409</v>
      </c>
      <c r="AD33" s="397" t="s">
        <v>2463</v>
      </c>
      <c r="AE33" s="397" t="s">
        <v>1293</v>
      </c>
      <c r="AF33" s="397" t="s">
        <v>2694</v>
      </c>
      <c r="AG33" s="397" t="s">
        <v>1293</v>
      </c>
      <c r="AH33" s="397" t="s">
        <v>104</v>
      </c>
      <c r="AI33" s="397" t="s">
        <v>1293</v>
      </c>
      <c r="AJ33" s="397" t="s">
        <v>104</v>
      </c>
      <c r="AK33" s="397" t="s">
        <v>1292</v>
      </c>
      <c r="AL33" s="397" t="s">
        <v>2694</v>
      </c>
      <c r="AM33" s="397" t="s">
        <v>104</v>
      </c>
      <c r="AN33" s="397" t="s">
        <v>104</v>
      </c>
      <c r="AO33" s="397" t="s">
        <v>104</v>
      </c>
      <c r="AP33" s="397" t="s">
        <v>104</v>
      </c>
      <c r="AQ33" s="397" t="s">
        <v>104</v>
      </c>
      <c r="AR33" s="397" t="s">
        <v>2653</v>
      </c>
      <c r="AS33" s="399" t="s">
        <v>2654</v>
      </c>
      <c r="AT33" s="399" t="s">
        <v>2654</v>
      </c>
      <c r="AU33" s="399" t="s">
        <v>2654</v>
      </c>
      <c r="AV33" s="399"/>
      <c r="AW33" s="399" t="s">
        <v>2654</v>
      </c>
      <c r="AX33" s="399" t="s">
        <v>2654</v>
      </c>
      <c r="AY33" s="399" t="s">
        <v>2654</v>
      </c>
      <c r="AZ33" s="399" t="s">
        <v>2654</v>
      </c>
      <c r="BA33" s="399" t="s">
        <v>2654</v>
      </c>
      <c r="BB33" s="399" t="s">
        <v>2654</v>
      </c>
      <c r="BC33" s="399" t="s">
        <v>2654</v>
      </c>
      <c r="BD33" s="400" t="s">
        <v>98</v>
      </c>
      <c r="BE33" s="400" t="s">
        <v>98</v>
      </c>
      <c r="BF33" s="400" t="s">
        <v>98</v>
      </c>
      <c r="BG33" s="400" t="s">
        <v>98</v>
      </c>
      <c r="BH33" s="397" t="s">
        <v>351</v>
      </c>
      <c r="BI33" s="410" t="s">
        <v>98</v>
      </c>
      <c r="BJ33" s="399" t="s">
        <v>2654</v>
      </c>
      <c r="BK33" s="410" t="s">
        <v>98</v>
      </c>
      <c r="BL33" s="410" t="s">
        <v>98</v>
      </c>
      <c r="BM33" s="410" t="s">
        <v>98</v>
      </c>
      <c r="BN33" s="399"/>
      <c r="BO33" s="410" t="s">
        <v>98</v>
      </c>
      <c r="BP33" s="399"/>
      <c r="BQ33" s="410" t="s">
        <v>98</v>
      </c>
      <c r="BR33" s="410" t="s">
        <v>98</v>
      </c>
      <c r="BS33" s="397" t="s">
        <v>418</v>
      </c>
      <c r="BT33" s="402" t="s">
        <v>98</v>
      </c>
      <c r="BU33" s="402" t="s">
        <v>98</v>
      </c>
      <c r="BV33" s="399"/>
      <c r="BW33" s="402" t="s">
        <v>98</v>
      </c>
      <c r="BX33" s="397" t="s">
        <v>891</v>
      </c>
      <c r="BY33" s="412" t="s">
        <v>98</v>
      </c>
      <c r="BZ33" s="412" t="s">
        <v>98</v>
      </c>
      <c r="CA33" s="412" t="s">
        <v>98</v>
      </c>
      <c r="CB33" s="412" t="s">
        <v>98</v>
      </c>
      <c r="CC33" s="399" t="s">
        <v>2654</v>
      </c>
      <c r="CD33" s="399"/>
      <c r="CE33" s="412" t="s">
        <v>98</v>
      </c>
      <c r="CF33" s="399"/>
      <c r="CG33" s="412" t="s">
        <v>98</v>
      </c>
      <c r="CH33" s="391" t="s">
        <v>2675</v>
      </c>
      <c r="CI33" s="391" t="s">
        <v>2656</v>
      </c>
    </row>
    <row r="34" spans="1:87" x14ac:dyDescent="0.2">
      <c r="A34" s="389">
        <v>199687</v>
      </c>
      <c r="B34" s="396" t="s">
        <v>2641</v>
      </c>
      <c r="C34" s="396" t="s">
        <v>2714</v>
      </c>
      <c r="D34" s="396" t="s">
        <v>2643</v>
      </c>
      <c r="E34" s="397" t="s">
        <v>2644</v>
      </c>
      <c r="F34" s="398">
        <v>1298</v>
      </c>
      <c r="G34" s="398">
        <v>116</v>
      </c>
      <c r="H34" s="397" t="s">
        <v>1293</v>
      </c>
      <c r="I34" s="397" t="s">
        <v>2686</v>
      </c>
      <c r="J34" s="397" t="s">
        <v>2692</v>
      </c>
      <c r="K34" s="397" t="s">
        <v>349</v>
      </c>
      <c r="L34" s="397" t="s">
        <v>2658</v>
      </c>
      <c r="M34" s="397" t="s">
        <v>2648</v>
      </c>
      <c r="N34" s="397" t="s">
        <v>2286</v>
      </c>
      <c r="O34" s="398">
        <v>12</v>
      </c>
      <c r="P34" s="398">
        <v>12</v>
      </c>
      <c r="Q34" s="397" t="s">
        <v>2649</v>
      </c>
      <c r="R34" s="397" t="s">
        <v>172</v>
      </c>
      <c r="S34" s="397" t="s">
        <v>349</v>
      </c>
      <c r="T34" s="397" t="s">
        <v>2293</v>
      </c>
      <c r="U34" s="397" t="s">
        <v>104</v>
      </c>
      <c r="V34" s="397" t="s">
        <v>2321</v>
      </c>
      <c r="W34" s="399"/>
      <c r="X34" s="397" t="s">
        <v>1292</v>
      </c>
      <c r="Y34" s="397" t="s">
        <v>172</v>
      </c>
      <c r="Z34" s="397" t="s">
        <v>907</v>
      </c>
      <c r="AA34" s="397" t="s">
        <v>2715</v>
      </c>
      <c r="AB34" s="397" t="s">
        <v>104</v>
      </c>
      <c r="AC34" s="397" t="s">
        <v>104</v>
      </c>
      <c r="AD34" s="397" t="s">
        <v>2464</v>
      </c>
      <c r="AE34" s="397" t="s">
        <v>1293</v>
      </c>
      <c r="AF34" s="397" t="s">
        <v>2694</v>
      </c>
      <c r="AG34" s="397" t="s">
        <v>1293</v>
      </c>
      <c r="AH34" s="397" t="s">
        <v>104</v>
      </c>
      <c r="AI34" s="397" t="s">
        <v>1293</v>
      </c>
      <c r="AJ34" s="397" t="s">
        <v>104</v>
      </c>
      <c r="AK34" s="397" t="s">
        <v>1292</v>
      </c>
      <c r="AL34" s="397" t="s">
        <v>2694</v>
      </c>
      <c r="AM34" s="397" t="s">
        <v>104</v>
      </c>
      <c r="AN34" s="397" t="s">
        <v>104</v>
      </c>
      <c r="AO34" s="397" t="s">
        <v>104</v>
      </c>
      <c r="AP34" s="397" t="s">
        <v>104</v>
      </c>
      <c r="AQ34" s="397" t="s">
        <v>104</v>
      </c>
      <c r="AR34" s="397" t="s">
        <v>2661</v>
      </c>
      <c r="AS34" s="399" t="s">
        <v>2654</v>
      </c>
      <c r="AT34" s="399" t="s">
        <v>2654</v>
      </c>
      <c r="AU34" s="397"/>
      <c r="AV34" s="399"/>
      <c r="AW34" s="399" t="s">
        <v>2654</v>
      </c>
      <c r="AX34" s="399" t="s">
        <v>2654</v>
      </c>
      <c r="AY34" s="399" t="s">
        <v>2654</v>
      </c>
      <c r="AZ34" s="399" t="s">
        <v>2654</v>
      </c>
      <c r="BA34" s="399" t="s">
        <v>2654</v>
      </c>
      <c r="BB34" s="399" t="s">
        <v>2654</v>
      </c>
      <c r="BC34" s="399" t="s">
        <v>2654</v>
      </c>
      <c r="BD34" s="400" t="s">
        <v>98</v>
      </c>
      <c r="BE34" s="400" t="s">
        <v>98</v>
      </c>
      <c r="BF34" s="400" t="s">
        <v>98</v>
      </c>
      <c r="BG34" s="400" t="s">
        <v>98</v>
      </c>
      <c r="BH34" s="397" t="s">
        <v>351</v>
      </c>
      <c r="BI34" s="410" t="s">
        <v>98</v>
      </c>
      <c r="BJ34" s="399" t="s">
        <v>2654</v>
      </c>
      <c r="BK34" s="410" t="s">
        <v>98</v>
      </c>
      <c r="BL34" s="410" t="s">
        <v>98</v>
      </c>
      <c r="BM34" s="410" t="s">
        <v>98</v>
      </c>
      <c r="BN34" s="399"/>
      <c r="BO34" s="410" t="s">
        <v>98</v>
      </c>
      <c r="BP34" s="399"/>
      <c r="BQ34" s="410" t="s">
        <v>98</v>
      </c>
      <c r="BR34" s="410" t="s">
        <v>98</v>
      </c>
      <c r="BS34" s="397" t="s">
        <v>418</v>
      </c>
      <c r="BT34" s="402" t="s">
        <v>98</v>
      </c>
      <c r="BU34" s="402" t="s">
        <v>98</v>
      </c>
      <c r="BV34" s="399"/>
      <c r="BW34" s="402" t="s">
        <v>98</v>
      </c>
      <c r="BX34" s="397" t="s">
        <v>909</v>
      </c>
      <c r="BY34" s="403"/>
      <c r="BZ34" s="403"/>
      <c r="CA34" s="403"/>
      <c r="CB34" s="403"/>
      <c r="CC34" s="397"/>
      <c r="CD34" s="397"/>
      <c r="CE34" s="403"/>
      <c r="CF34" s="397"/>
      <c r="CG34" s="403"/>
      <c r="CH34" s="391" t="s">
        <v>2675</v>
      </c>
      <c r="CI34" s="391" t="s">
        <v>2656</v>
      </c>
    </row>
    <row r="35" spans="1:87" x14ac:dyDescent="0.2">
      <c r="A35" s="389">
        <v>199687</v>
      </c>
      <c r="B35" s="396" t="s">
        <v>2641</v>
      </c>
      <c r="C35" s="396" t="s">
        <v>2716</v>
      </c>
      <c r="D35" s="396" t="s">
        <v>2643</v>
      </c>
      <c r="E35" s="397" t="s">
        <v>2644</v>
      </c>
      <c r="F35" s="398">
        <v>1511</v>
      </c>
      <c r="G35" s="398">
        <v>116</v>
      </c>
      <c r="H35" s="397" t="s">
        <v>1293</v>
      </c>
      <c r="I35" s="397" t="s">
        <v>2686</v>
      </c>
      <c r="J35" s="397" t="s">
        <v>2692</v>
      </c>
      <c r="K35" s="397" t="s">
        <v>349</v>
      </c>
      <c r="L35" s="397" t="s">
        <v>2647</v>
      </c>
      <c r="M35" s="397" t="s">
        <v>2648</v>
      </c>
      <c r="N35" s="397" t="s">
        <v>2284</v>
      </c>
      <c r="O35" s="398">
        <v>12</v>
      </c>
      <c r="P35" s="398">
        <v>24</v>
      </c>
      <c r="Q35" s="397" t="s">
        <v>2649</v>
      </c>
      <c r="R35" s="397" t="s">
        <v>172</v>
      </c>
      <c r="S35" s="397" t="s">
        <v>349</v>
      </c>
      <c r="T35" s="397" t="s">
        <v>2293</v>
      </c>
      <c r="U35" s="397" t="s">
        <v>104</v>
      </c>
      <c r="V35" s="397" t="s">
        <v>2321</v>
      </c>
      <c r="W35" s="399"/>
      <c r="X35" s="397" t="s">
        <v>1292</v>
      </c>
      <c r="Y35" s="397" t="s">
        <v>172</v>
      </c>
      <c r="Z35" s="397" t="s">
        <v>907</v>
      </c>
      <c r="AA35" s="397" t="s">
        <v>2715</v>
      </c>
      <c r="AB35" s="397" t="s">
        <v>104</v>
      </c>
      <c r="AC35" s="397" t="s">
        <v>104</v>
      </c>
      <c r="AD35" s="397" t="s">
        <v>2464</v>
      </c>
      <c r="AE35" s="397" t="s">
        <v>1293</v>
      </c>
      <c r="AF35" s="397" t="s">
        <v>2694</v>
      </c>
      <c r="AG35" s="397" t="s">
        <v>1293</v>
      </c>
      <c r="AH35" s="397" t="s">
        <v>104</v>
      </c>
      <c r="AI35" s="397" t="s">
        <v>1293</v>
      </c>
      <c r="AJ35" s="397" t="s">
        <v>104</v>
      </c>
      <c r="AK35" s="397" t="s">
        <v>1292</v>
      </c>
      <c r="AL35" s="397" t="s">
        <v>2694</v>
      </c>
      <c r="AM35" s="397" t="s">
        <v>104</v>
      </c>
      <c r="AN35" s="397" t="s">
        <v>104</v>
      </c>
      <c r="AO35" s="397" t="s">
        <v>104</v>
      </c>
      <c r="AP35" s="397" t="s">
        <v>104</v>
      </c>
      <c r="AQ35" s="397" t="s">
        <v>104</v>
      </c>
      <c r="AR35" s="397" t="s">
        <v>2653</v>
      </c>
      <c r="AS35" s="399" t="s">
        <v>2654</v>
      </c>
      <c r="AT35" s="399" t="s">
        <v>2654</v>
      </c>
      <c r="AU35" s="397"/>
      <c r="AV35" s="399"/>
      <c r="AW35" s="399" t="s">
        <v>2654</v>
      </c>
      <c r="AX35" s="399" t="s">
        <v>2654</v>
      </c>
      <c r="AY35" s="399" t="s">
        <v>2654</v>
      </c>
      <c r="AZ35" s="399" t="s">
        <v>2654</v>
      </c>
      <c r="BA35" s="399" t="s">
        <v>2654</v>
      </c>
      <c r="BB35" s="399" t="s">
        <v>2654</v>
      </c>
      <c r="BC35" s="399" t="s">
        <v>2654</v>
      </c>
      <c r="BD35" s="400" t="s">
        <v>98</v>
      </c>
      <c r="BE35" s="400" t="s">
        <v>98</v>
      </c>
      <c r="BF35" s="400" t="s">
        <v>98</v>
      </c>
      <c r="BG35" s="400" t="s">
        <v>98</v>
      </c>
      <c r="BH35" s="397" t="s">
        <v>351</v>
      </c>
      <c r="BI35" s="410" t="s">
        <v>98</v>
      </c>
      <c r="BJ35" s="399" t="s">
        <v>2654</v>
      </c>
      <c r="BK35" s="410" t="s">
        <v>98</v>
      </c>
      <c r="BL35" s="410" t="s">
        <v>98</v>
      </c>
      <c r="BM35" s="410" t="s">
        <v>98</v>
      </c>
      <c r="BN35" s="399"/>
      <c r="BO35" s="410" t="s">
        <v>98</v>
      </c>
      <c r="BP35" s="399"/>
      <c r="BQ35" s="410" t="s">
        <v>98</v>
      </c>
      <c r="BR35" s="410" t="s">
        <v>98</v>
      </c>
      <c r="BS35" s="397" t="s">
        <v>418</v>
      </c>
      <c r="BT35" s="402" t="s">
        <v>98</v>
      </c>
      <c r="BU35" s="402" t="s">
        <v>98</v>
      </c>
      <c r="BV35" s="399"/>
      <c r="BW35" s="402" t="s">
        <v>98</v>
      </c>
      <c r="BX35" s="397" t="s">
        <v>909</v>
      </c>
      <c r="BY35" s="403"/>
      <c r="BZ35" s="403"/>
      <c r="CA35" s="403"/>
      <c r="CB35" s="403"/>
      <c r="CC35" s="397"/>
      <c r="CD35" s="397"/>
      <c r="CE35" s="403"/>
      <c r="CF35" s="397"/>
      <c r="CG35" s="403"/>
      <c r="CH35" s="391" t="s">
        <v>2675</v>
      </c>
      <c r="CI35" s="391" t="s">
        <v>2656</v>
      </c>
    </row>
    <row r="36" spans="1:87" x14ac:dyDescent="0.2">
      <c r="A36" s="389">
        <v>199687</v>
      </c>
      <c r="B36" s="396" t="s">
        <v>2641</v>
      </c>
      <c r="C36" s="396" t="s">
        <v>2717</v>
      </c>
      <c r="D36" s="396" t="s">
        <v>2643</v>
      </c>
      <c r="E36" s="397" t="s">
        <v>2644</v>
      </c>
      <c r="F36" s="398">
        <v>1512</v>
      </c>
      <c r="G36" s="398">
        <v>117</v>
      </c>
      <c r="H36" s="397" t="s">
        <v>1293</v>
      </c>
      <c r="I36" s="397" t="s">
        <v>2686</v>
      </c>
      <c r="J36" s="397" t="s">
        <v>2692</v>
      </c>
      <c r="K36" s="397" t="s">
        <v>349</v>
      </c>
      <c r="L36" s="397" t="s">
        <v>2658</v>
      </c>
      <c r="M36" s="397" t="s">
        <v>2648</v>
      </c>
      <c r="N36" s="397" t="s">
        <v>2284</v>
      </c>
      <c r="O36" s="398">
        <v>1</v>
      </c>
      <c r="P36" s="398">
        <v>1</v>
      </c>
      <c r="Q36" s="397" t="s">
        <v>2649</v>
      </c>
      <c r="R36" s="397" t="s">
        <v>172</v>
      </c>
      <c r="S36" s="397" t="s">
        <v>349</v>
      </c>
      <c r="T36" s="397" t="s">
        <v>2293</v>
      </c>
      <c r="U36" s="397" t="s">
        <v>104</v>
      </c>
      <c r="V36" s="397" t="s">
        <v>2321</v>
      </c>
      <c r="W36" s="399"/>
      <c r="X36" s="397" t="s">
        <v>1292</v>
      </c>
      <c r="Y36" s="397" t="s">
        <v>172</v>
      </c>
      <c r="Z36" s="397" t="s">
        <v>929</v>
      </c>
      <c r="AA36" s="397" t="s">
        <v>2718</v>
      </c>
      <c r="AB36" s="397" t="s">
        <v>104</v>
      </c>
      <c r="AC36" s="397" t="s">
        <v>104</v>
      </c>
      <c r="AD36" s="397" t="s">
        <v>2465</v>
      </c>
      <c r="AE36" s="397" t="s">
        <v>1293</v>
      </c>
      <c r="AF36" s="397" t="s">
        <v>2694</v>
      </c>
      <c r="AG36" s="397" t="s">
        <v>1293</v>
      </c>
      <c r="AH36" s="397" t="s">
        <v>104</v>
      </c>
      <c r="AI36" s="397" t="s">
        <v>1293</v>
      </c>
      <c r="AJ36" s="397" t="s">
        <v>104</v>
      </c>
      <c r="AK36" s="397" t="s">
        <v>1292</v>
      </c>
      <c r="AL36" s="397" t="s">
        <v>2694</v>
      </c>
      <c r="AM36" s="397" t="s">
        <v>104</v>
      </c>
      <c r="AN36" s="397" t="s">
        <v>104</v>
      </c>
      <c r="AO36" s="397" t="s">
        <v>104</v>
      </c>
      <c r="AP36" s="397" t="s">
        <v>104</v>
      </c>
      <c r="AQ36" s="397" t="s">
        <v>104</v>
      </c>
      <c r="AR36" s="397" t="s">
        <v>2661</v>
      </c>
      <c r="AS36" s="399" t="s">
        <v>2654</v>
      </c>
      <c r="AT36" s="399" t="s">
        <v>2654</v>
      </c>
      <c r="AU36" s="397"/>
      <c r="AV36" s="399"/>
      <c r="AW36" s="399" t="s">
        <v>2654</v>
      </c>
      <c r="AX36" s="399" t="s">
        <v>2654</v>
      </c>
      <c r="AY36" s="399" t="s">
        <v>2654</v>
      </c>
      <c r="AZ36" s="399" t="s">
        <v>2654</v>
      </c>
      <c r="BA36" s="399" t="s">
        <v>2654</v>
      </c>
      <c r="BB36" s="399" t="s">
        <v>2654</v>
      </c>
      <c r="BC36" s="399" t="s">
        <v>2654</v>
      </c>
      <c r="BD36" s="400" t="s">
        <v>98</v>
      </c>
      <c r="BE36" s="400" t="s">
        <v>98</v>
      </c>
      <c r="BF36" s="400" t="s">
        <v>98</v>
      </c>
      <c r="BG36" s="400" t="s">
        <v>98</v>
      </c>
      <c r="BH36" s="397" t="s">
        <v>351</v>
      </c>
      <c r="BI36" s="410" t="s">
        <v>98</v>
      </c>
      <c r="BJ36" s="399" t="s">
        <v>2654</v>
      </c>
      <c r="BK36" s="410" t="s">
        <v>98</v>
      </c>
      <c r="BL36" s="410" t="s">
        <v>98</v>
      </c>
      <c r="BM36" s="410" t="s">
        <v>98</v>
      </c>
      <c r="BN36" s="399"/>
      <c r="BO36" s="410" t="s">
        <v>98</v>
      </c>
      <c r="BP36" s="399"/>
      <c r="BQ36" s="410" t="s">
        <v>98</v>
      </c>
      <c r="BR36" s="410" t="s">
        <v>98</v>
      </c>
      <c r="BS36" s="397" t="s">
        <v>418</v>
      </c>
      <c r="BT36" s="402" t="s">
        <v>98</v>
      </c>
      <c r="BU36" s="402" t="s">
        <v>98</v>
      </c>
      <c r="BV36" s="399"/>
      <c r="BW36" s="402" t="s">
        <v>98</v>
      </c>
      <c r="BX36" s="397" t="s">
        <v>418</v>
      </c>
      <c r="BY36" s="403"/>
      <c r="BZ36" s="403"/>
      <c r="CA36" s="403"/>
      <c r="CB36" s="403"/>
      <c r="CC36" s="397"/>
      <c r="CD36" s="397"/>
      <c r="CE36" s="403"/>
      <c r="CF36" s="397"/>
      <c r="CG36" s="403"/>
      <c r="CH36" s="391" t="s">
        <v>2675</v>
      </c>
      <c r="CI36" s="391" t="s">
        <v>2656</v>
      </c>
    </row>
    <row r="37" spans="1:87" x14ac:dyDescent="0.2">
      <c r="A37" s="389">
        <v>199687</v>
      </c>
      <c r="B37" s="396" t="s">
        <v>2641</v>
      </c>
      <c r="C37" s="396" t="s">
        <v>2719</v>
      </c>
      <c r="D37" s="396" t="s">
        <v>2643</v>
      </c>
      <c r="E37" s="397" t="s">
        <v>2644</v>
      </c>
      <c r="F37" s="398">
        <v>1513</v>
      </c>
      <c r="G37" s="398">
        <v>117</v>
      </c>
      <c r="H37" s="397" t="s">
        <v>1293</v>
      </c>
      <c r="I37" s="397" t="s">
        <v>2686</v>
      </c>
      <c r="J37" s="397" t="s">
        <v>2692</v>
      </c>
      <c r="K37" s="397" t="s">
        <v>349</v>
      </c>
      <c r="L37" s="397" t="s">
        <v>2647</v>
      </c>
      <c r="M37" s="397" t="s">
        <v>2648</v>
      </c>
      <c r="N37" s="397" t="s">
        <v>2284</v>
      </c>
      <c r="O37" s="398">
        <v>11</v>
      </c>
      <c r="P37" s="398">
        <v>22</v>
      </c>
      <c r="Q37" s="397" t="s">
        <v>2649</v>
      </c>
      <c r="R37" s="397" t="s">
        <v>172</v>
      </c>
      <c r="S37" s="397" t="s">
        <v>349</v>
      </c>
      <c r="T37" s="397" t="s">
        <v>2293</v>
      </c>
      <c r="U37" s="397" t="s">
        <v>104</v>
      </c>
      <c r="V37" s="397" t="s">
        <v>2321</v>
      </c>
      <c r="W37" s="399"/>
      <c r="X37" s="397" t="s">
        <v>1292</v>
      </c>
      <c r="Y37" s="397" t="s">
        <v>172</v>
      </c>
      <c r="Z37" s="397" t="s">
        <v>929</v>
      </c>
      <c r="AA37" s="397" t="s">
        <v>2718</v>
      </c>
      <c r="AB37" s="397" t="s">
        <v>104</v>
      </c>
      <c r="AC37" s="397" t="s">
        <v>104</v>
      </c>
      <c r="AD37" s="397" t="s">
        <v>2465</v>
      </c>
      <c r="AE37" s="397" t="s">
        <v>1293</v>
      </c>
      <c r="AF37" s="397" t="s">
        <v>2694</v>
      </c>
      <c r="AG37" s="397" t="s">
        <v>1293</v>
      </c>
      <c r="AH37" s="397" t="s">
        <v>104</v>
      </c>
      <c r="AI37" s="397" t="s">
        <v>1293</v>
      </c>
      <c r="AJ37" s="397" t="s">
        <v>104</v>
      </c>
      <c r="AK37" s="397" t="s">
        <v>1292</v>
      </c>
      <c r="AL37" s="397" t="s">
        <v>2694</v>
      </c>
      <c r="AM37" s="397" t="s">
        <v>104</v>
      </c>
      <c r="AN37" s="397" t="s">
        <v>104</v>
      </c>
      <c r="AO37" s="397" t="s">
        <v>104</v>
      </c>
      <c r="AP37" s="397" t="s">
        <v>104</v>
      </c>
      <c r="AQ37" s="397" t="s">
        <v>104</v>
      </c>
      <c r="AR37" s="397" t="s">
        <v>2653</v>
      </c>
      <c r="AS37" s="399" t="s">
        <v>2654</v>
      </c>
      <c r="AT37" s="399" t="s">
        <v>2654</v>
      </c>
      <c r="AU37" s="397"/>
      <c r="AV37" s="399"/>
      <c r="AW37" s="399" t="s">
        <v>2654</v>
      </c>
      <c r="AX37" s="399" t="s">
        <v>2654</v>
      </c>
      <c r="AY37" s="399" t="s">
        <v>2654</v>
      </c>
      <c r="AZ37" s="399" t="s">
        <v>2654</v>
      </c>
      <c r="BA37" s="399" t="s">
        <v>2654</v>
      </c>
      <c r="BB37" s="399" t="s">
        <v>2654</v>
      </c>
      <c r="BC37" s="399" t="s">
        <v>2654</v>
      </c>
      <c r="BD37" s="400" t="s">
        <v>98</v>
      </c>
      <c r="BE37" s="400" t="s">
        <v>98</v>
      </c>
      <c r="BF37" s="400" t="s">
        <v>98</v>
      </c>
      <c r="BG37" s="400" t="s">
        <v>98</v>
      </c>
      <c r="BH37" s="397" t="s">
        <v>351</v>
      </c>
      <c r="BI37" s="410" t="s">
        <v>98</v>
      </c>
      <c r="BJ37" s="399" t="s">
        <v>2654</v>
      </c>
      <c r="BK37" s="410" t="s">
        <v>98</v>
      </c>
      <c r="BL37" s="410" t="s">
        <v>98</v>
      </c>
      <c r="BM37" s="410" t="s">
        <v>98</v>
      </c>
      <c r="BN37" s="399"/>
      <c r="BO37" s="410" t="s">
        <v>98</v>
      </c>
      <c r="BP37" s="399"/>
      <c r="BQ37" s="410" t="s">
        <v>98</v>
      </c>
      <c r="BR37" s="410" t="s">
        <v>98</v>
      </c>
      <c r="BS37" s="397" t="s">
        <v>418</v>
      </c>
      <c r="BT37" s="402" t="s">
        <v>98</v>
      </c>
      <c r="BU37" s="402" t="s">
        <v>98</v>
      </c>
      <c r="BV37" s="399"/>
      <c r="BW37" s="402" t="s">
        <v>98</v>
      </c>
      <c r="BX37" s="397" t="s">
        <v>418</v>
      </c>
      <c r="BY37" s="403"/>
      <c r="BZ37" s="403"/>
      <c r="CA37" s="403"/>
      <c r="CB37" s="403"/>
      <c r="CC37" s="397"/>
      <c r="CD37" s="397"/>
      <c r="CE37" s="403"/>
      <c r="CF37" s="397"/>
      <c r="CG37" s="403"/>
      <c r="CH37" s="391" t="s">
        <v>2675</v>
      </c>
      <c r="CI37" s="391" t="s">
        <v>2656</v>
      </c>
    </row>
    <row r="38" spans="1:87" x14ac:dyDescent="0.2">
      <c r="A38" s="389">
        <v>199687</v>
      </c>
      <c r="B38" s="396" t="s">
        <v>2641</v>
      </c>
      <c r="C38" s="396" t="s">
        <v>2720</v>
      </c>
      <c r="D38" s="396" t="s">
        <v>2643</v>
      </c>
      <c r="E38" s="397" t="s">
        <v>2644</v>
      </c>
      <c r="F38" s="398">
        <v>1506</v>
      </c>
      <c r="G38" s="398">
        <v>118</v>
      </c>
      <c r="H38" s="397" t="s">
        <v>1293</v>
      </c>
      <c r="I38" s="397" t="s">
        <v>2686</v>
      </c>
      <c r="J38" s="397" t="s">
        <v>2692</v>
      </c>
      <c r="K38" s="397" t="s">
        <v>349</v>
      </c>
      <c r="L38" s="397" t="s">
        <v>2658</v>
      </c>
      <c r="M38" s="397" t="s">
        <v>2648</v>
      </c>
      <c r="N38" s="397" t="s">
        <v>2286</v>
      </c>
      <c r="O38" s="398">
        <v>1</v>
      </c>
      <c r="P38" s="398">
        <v>1</v>
      </c>
      <c r="Q38" s="397" t="s">
        <v>2649</v>
      </c>
      <c r="R38" s="397" t="s">
        <v>172</v>
      </c>
      <c r="S38" s="397" t="s">
        <v>349</v>
      </c>
      <c r="T38" s="397" t="s">
        <v>2293</v>
      </c>
      <c r="U38" s="397" t="s">
        <v>104</v>
      </c>
      <c r="V38" s="397" t="s">
        <v>2321</v>
      </c>
      <c r="W38" s="399"/>
      <c r="X38" s="397" t="s">
        <v>1292</v>
      </c>
      <c r="Y38" s="397" t="s">
        <v>172</v>
      </c>
      <c r="Z38" s="397" t="s">
        <v>432</v>
      </c>
      <c r="AA38" s="397" t="s">
        <v>2721</v>
      </c>
      <c r="AB38" s="397" t="s">
        <v>104</v>
      </c>
      <c r="AC38" s="397" t="s">
        <v>104</v>
      </c>
      <c r="AD38" s="397" t="s">
        <v>2466</v>
      </c>
      <c r="AE38" s="397" t="s">
        <v>1293</v>
      </c>
      <c r="AF38" s="397" t="s">
        <v>2694</v>
      </c>
      <c r="AG38" s="397" t="s">
        <v>1293</v>
      </c>
      <c r="AH38" s="397" t="s">
        <v>104</v>
      </c>
      <c r="AI38" s="397" t="s">
        <v>1293</v>
      </c>
      <c r="AJ38" s="397" t="s">
        <v>104</v>
      </c>
      <c r="AK38" s="397" t="s">
        <v>1292</v>
      </c>
      <c r="AL38" s="397" t="s">
        <v>2694</v>
      </c>
      <c r="AM38" s="397" t="s">
        <v>104</v>
      </c>
      <c r="AN38" s="397" t="s">
        <v>104</v>
      </c>
      <c r="AO38" s="397" t="s">
        <v>104</v>
      </c>
      <c r="AP38" s="397" t="s">
        <v>104</v>
      </c>
      <c r="AQ38" s="397" t="s">
        <v>104</v>
      </c>
      <c r="AR38" s="397" t="s">
        <v>2661</v>
      </c>
      <c r="AS38" s="399" t="s">
        <v>2654</v>
      </c>
      <c r="AT38" s="399" t="s">
        <v>2654</v>
      </c>
      <c r="AU38" s="397"/>
      <c r="AV38" s="399"/>
      <c r="AW38" s="399" t="s">
        <v>2654</v>
      </c>
      <c r="AX38" s="399" t="s">
        <v>2654</v>
      </c>
      <c r="AY38" s="399" t="s">
        <v>2654</v>
      </c>
      <c r="AZ38" s="399" t="s">
        <v>2654</v>
      </c>
      <c r="BA38" s="399" t="s">
        <v>2654</v>
      </c>
      <c r="BB38" s="399" t="s">
        <v>2654</v>
      </c>
      <c r="BC38" s="399" t="s">
        <v>2654</v>
      </c>
      <c r="BD38" s="400" t="s">
        <v>98</v>
      </c>
      <c r="BE38" s="400" t="s">
        <v>98</v>
      </c>
      <c r="BF38" s="400" t="s">
        <v>98</v>
      </c>
      <c r="BG38" s="400" t="s">
        <v>98</v>
      </c>
      <c r="BH38" s="397" t="s">
        <v>351</v>
      </c>
      <c r="BI38" s="410" t="s">
        <v>98</v>
      </c>
      <c r="BJ38" s="399" t="s">
        <v>2654</v>
      </c>
      <c r="BK38" s="410" t="s">
        <v>98</v>
      </c>
      <c r="BL38" s="410" t="s">
        <v>98</v>
      </c>
      <c r="BM38" s="410" t="s">
        <v>98</v>
      </c>
      <c r="BN38" s="399"/>
      <c r="BO38" s="410" t="s">
        <v>98</v>
      </c>
      <c r="BP38" s="399"/>
      <c r="BQ38" s="410" t="s">
        <v>98</v>
      </c>
      <c r="BR38" s="410" t="s">
        <v>98</v>
      </c>
      <c r="BS38" s="397" t="s">
        <v>418</v>
      </c>
      <c r="BT38" s="402" t="s">
        <v>98</v>
      </c>
      <c r="BU38" s="402" t="s">
        <v>98</v>
      </c>
      <c r="BV38" s="399"/>
      <c r="BW38" s="402" t="s">
        <v>98</v>
      </c>
      <c r="BX38" s="397" t="s">
        <v>418</v>
      </c>
      <c r="BY38" s="403"/>
      <c r="BZ38" s="403"/>
      <c r="CA38" s="403"/>
      <c r="CB38" s="403"/>
      <c r="CC38" s="397"/>
      <c r="CD38" s="397"/>
      <c r="CE38" s="403"/>
      <c r="CF38" s="397"/>
      <c r="CG38" s="403"/>
      <c r="CH38" s="391" t="s">
        <v>2675</v>
      </c>
      <c r="CI38" s="391" t="s">
        <v>2656</v>
      </c>
    </row>
    <row r="39" spans="1:87" x14ac:dyDescent="0.2">
      <c r="A39" s="389">
        <v>199687</v>
      </c>
      <c r="B39" s="396" t="s">
        <v>2641</v>
      </c>
      <c r="C39" s="396" t="s">
        <v>2722</v>
      </c>
      <c r="D39" s="396" t="s">
        <v>2643</v>
      </c>
      <c r="E39" s="397" t="s">
        <v>2644</v>
      </c>
      <c r="F39" s="398">
        <v>1507</v>
      </c>
      <c r="G39" s="398">
        <v>118</v>
      </c>
      <c r="H39" s="397" t="s">
        <v>1293</v>
      </c>
      <c r="I39" s="397" t="s">
        <v>2686</v>
      </c>
      <c r="J39" s="397" t="s">
        <v>2692</v>
      </c>
      <c r="K39" s="397" t="s">
        <v>349</v>
      </c>
      <c r="L39" s="397" t="s">
        <v>2647</v>
      </c>
      <c r="M39" s="397" t="s">
        <v>2648</v>
      </c>
      <c r="N39" s="397" t="s">
        <v>2286</v>
      </c>
      <c r="O39" s="398">
        <v>17</v>
      </c>
      <c r="P39" s="398">
        <v>34</v>
      </c>
      <c r="Q39" s="397" t="s">
        <v>2649</v>
      </c>
      <c r="R39" s="397" t="s">
        <v>172</v>
      </c>
      <c r="S39" s="397" t="s">
        <v>349</v>
      </c>
      <c r="T39" s="397" t="s">
        <v>2293</v>
      </c>
      <c r="U39" s="397" t="s">
        <v>104</v>
      </c>
      <c r="V39" s="397" t="s">
        <v>2321</v>
      </c>
      <c r="W39" s="399"/>
      <c r="X39" s="397" t="s">
        <v>1292</v>
      </c>
      <c r="Y39" s="397" t="s">
        <v>172</v>
      </c>
      <c r="Z39" s="397" t="s">
        <v>432</v>
      </c>
      <c r="AA39" s="397" t="s">
        <v>2721</v>
      </c>
      <c r="AB39" s="397" t="s">
        <v>104</v>
      </c>
      <c r="AC39" s="397" t="s">
        <v>104</v>
      </c>
      <c r="AD39" s="397" t="s">
        <v>2466</v>
      </c>
      <c r="AE39" s="397" t="s">
        <v>1293</v>
      </c>
      <c r="AF39" s="397" t="s">
        <v>2694</v>
      </c>
      <c r="AG39" s="397" t="s">
        <v>1293</v>
      </c>
      <c r="AH39" s="397" t="s">
        <v>104</v>
      </c>
      <c r="AI39" s="397" t="s">
        <v>1293</v>
      </c>
      <c r="AJ39" s="397" t="s">
        <v>104</v>
      </c>
      <c r="AK39" s="397" t="s">
        <v>1292</v>
      </c>
      <c r="AL39" s="397" t="s">
        <v>2694</v>
      </c>
      <c r="AM39" s="397" t="s">
        <v>104</v>
      </c>
      <c r="AN39" s="397" t="s">
        <v>104</v>
      </c>
      <c r="AO39" s="397" t="s">
        <v>104</v>
      </c>
      <c r="AP39" s="397" t="s">
        <v>104</v>
      </c>
      <c r="AQ39" s="397" t="s">
        <v>104</v>
      </c>
      <c r="AR39" s="397" t="s">
        <v>2653</v>
      </c>
      <c r="AS39" s="399" t="s">
        <v>2654</v>
      </c>
      <c r="AT39" s="399" t="s">
        <v>2654</v>
      </c>
      <c r="AU39" s="397"/>
      <c r="AV39" s="399"/>
      <c r="AW39" s="399" t="s">
        <v>2654</v>
      </c>
      <c r="AX39" s="399" t="s">
        <v>2654</v>
      </c>
      <c r="AY39" s="399" t="s">
        <v>2654</v>
      </c>
      <c r="AZ39" s="399" t="s">
        <v>2654</v>
      </c>
      <c r="BA39" s="399" t="s">
        <v>2654</v>
      </c>
      <c r="BB39" s="399" t="s">
        <v>2654</v>
      </c>
      <c r="BC39" s="399" t="s">
        <v>2654</v>
      </c>
      <c r="BD39" s="400" t="s">
        <v>98</v>
      </c>
      <c r="BE39" s="400" t="s">
        <v>98</v>
      </c>
      <c r="BF39" s="400" t="s">
        <v>98</v>
      </c>
      <c r="BG39" s="400" t="s">
        <v>98</v>
      </c>
      <c r="BH39" s="397" t="s">
        <v>351</v>
      </c>
      <c r="BI39" s="410" t="s">
        <v>98</v>
      </c>
      <c r="BJ39" s="399" t="s">
        <v>2654</v>
      </c>
      <c r="BK39" s="410" t="s">
        <v>98</v>
      </c>
      <c r="BL39" s="410" t="s">
        <v>98</v>
      </c>
      <c r="BM39" s="410" t="s">
        <v>98</v>
      </c>
      <c r="BN39" s="399"/>
      <c r="BO39" s="410" t="s">
        <v>98</v>
      </c>
      <c r="BP39" s="399"/>
      <c r="BQ39" s="410" t="s">
        <v>98</v>
      </c>
      <c r="BR39" s="410" t="s">
        <v>98</v>
      </c>
      <c r="BS39" s="397" t="s">
        <v>418</v>
      </c>
      <c r="BT39" s="402" t="s">
        <v>98</v>
      </c>
      <c r="BU39" s="402" t="s">
        <v>98</v>
      </c>
      <c r="BV39" s="399"/>
      <c r="BW39" s="402" t="s">
        <v>98</v>
      </c>
      <c r="BX39" s="397" t="s">
        <v>418</v>
      </c>
      <c r="BY39" s="403"/>
      <c r="BZ39" s="403"/>
      <c r="CA39" s="403"/>
      <c r="CB39" s="403"/>
      <c r="CC39" s="397"/>
      <c r="CD39" s="397"/>
      <c r="CE39" s="403"/>
      <c r="CF39" s="397"/>
      <c r="CG39" s="403"/>
      <c r="CH39" s="391" t="s">
        <v>2675</v>
      </c>
      <c r="CI39" s="391" t="s">
        <v>2656</v>
      </c>
    </row>
    <row r="40" spans="1:87" x14ac:dyDescent="0.2">
      <c r="A40" s="389">
        <v>199687</v>
      </c>
      <c r="B40" s="396" t="s">
        <v>2641</v>
      </c>
      <c r="C40" s="396" t="s">
        <v>2723</v>
      </c>
      <c r="D40" s="396" t="s">
        <v>2643</v>
      </c>
      <c r="E40" s="397" t="s">
        <v>2644</v>
      </c>
      <c r="F40" s="398">
        <v>1505</v>
      </c>
      <c r="G40" s="398">
        <v>119</v>
      </c>
      <c r="H40" s="397" t="s">
        <v>1293</v>
      </c>
      <c r="I40" s="397" t="s">
        <v>2686</v>
      </c>
      <c r="J40" s="397" t="s">
        <v>2692</v>
      </c>
      <c r="K40" s="397" t="s">
        <v>349</v>
      </c>
      <c r="L40" s="397" t="s">
        <v>2647</v>
      </c>
      <c r="M40" s="397" t="s">
        <v>2648</v>
      </c>
      <c r="N40" s="397" t="s">
        <v>2284</v>
      </c>
      <c r="O40" s="398">
        <v>6</v>
      </c>
      <c r="P40" s="398">
        <v>12</v>
      </c>
      <c r="Q40" s="397" t="s">
        <v>2649</v>
      </c>
      <c r="R40" s="397" t="s">
        <v>172</v>
      </c>
      <c r="S40" s="397" t="s">
        <v>349</v>
      </c>
      <c r="T40" s="397" t="s">
        <v>2293</v>
      </c>
      <c r="U40" s="397" t="s">
        <v>104</v>
      </c>
      <c r="V40" s="397" t="s">
        <v>2321</v>
      </c>
      <c r="W40" s="399"/>
      <c r="X40" s="397" t="s">
        <v>1292</v>
      </c>
      <c r="Y40" s="397" t="s">
        <v>172</v>
      </c>
      <c r="Z40" s="397" t="s">
        <v>1192</v>
      </c>
      <c r="AA40" s="397" t="s">
        <v>2724</v>
      </c>
      <c r="AB40" s="397" t="s">
        <v>2725</v>
      </c>
      <c r="AC40" s="397" t="s">
        <v>104</v>
      </c>
      <c r="AD40" s="397" t="s">
        <v>2467</v>
      </c>
      <c r="AE40" s="397" t="s">
        <v>1293</v>
      </c>
      <c r="AF40" s="397" t="s">
        <v>2694</v>
      </c>
      <c r="AG40" s="397" t="s">
        <v>1293</v>
      </c>
      <c r="AH40" s="397" t="s">
        <v>104</v>
      </c>
      <c r="AI40" s="397" t="s">
        <v>1293</v>
      </c>
      <c r="AJ40" s="397" t="s">
        <v>104</v>
      </c>
      <c r="AK40" s="397" t="s">
        <v>1292</v>
      </c>
      <c r="AL40" s="397" t="s">
        <v>2694</v>
      </c>
      <c r="AM40" s="397" t="s">
        <v>104</v>
      </c>
      <c r="AN40" s="397" t="s">
        <v>104</v>
      </c>
      <c r="AO40" s="397" t="s">
        <v>104</v>
      </c>
      <c r="AP40" s="397" t="s">
        <v>104</v>
      </c>
      <c r="AQ40" s="397" t="s">
        <v>104</v>
      </c>
      <c r="AR40" s="397" t="s">
        <v>2653</v>
      </c>
      <c r="AS40" s="399" t="s">
        <v>2654</v>
      </c>
      <c r="AT40" s="399" t="s">
        <v>2654</v>
      </c>
      <c r="AU40" s="397"/>
      <c r="AV40" s="399"/>
      <c r="AW40" s="399" t="s">
        <v>2654</v>
      </c>
      <c r="AX40" s="399" t="s">
        <v>2654</v>
      </c>
      <c r="AY40" s="399" t="s">
        <v>2654</v>
      </c>
      <c r="AZ40" s="399" t="s">
        <v>2654</v>
      </c>
      <c r="BA40" s="399" t="s">
        <v>2654</v>
      </c>
      <c r="BB40" s="399" t="s">
        <v>2654</v>
      </c>
      <c r="BC40" s="399" t="s">
        <v>2654</v>
      </c>
      <c r="BD40" s="400" t="s">
        <v>98</v>
      </c>
      <c r="BE40" s="400" t="s">
        <v>98</v>
      </c>
      <c r="BF40" s="400" t="s">
        <v>98</v>
      </c>
      <c r="BG40" s="400" t="s">
        <v>98</v>
      </c>
      <c r="BH40" s="397" t="s">
        <v>351</v>
      </c>
      <c r="BI40" s="410" t="s">
        <v>98</v>
      </c>
      <c r="BJ40" s="399" t="s">
        <v>2654</v>
      </c>
      <c r="BK40" s="410" t="s">
        <v>98</v>
      </c>
      <c r="BL40" s="410" t="s">
        <v>98</v>
      </c>
      <c r="BM40" s="410" t="s">
        <v>98</v>
      </c>
      <c r="BN40" s="399"/>
      <c r="BO40" s="410" t="s">
        <v>98</v>
      </c>
      <c r="BP40" s="399"/>
      <c r="BQ40" s="410" t="s">
        <v>98</v>
      </c>
      <c r="BR40" s="410" t="s">
        <v>98</v>
      </c>
      <c r="BS40" s="397" t="s">
        <v>418</v>
      </c>
      <c r="BT40" s="402" t="s">
        <v>98</v>
      </c>
      <c r="BU40" s="402" t="s">
        <v>98</v>
      </c>
      <c r="BV40" s="399"/>
      <c r="BW40" s="402" t="s">
        <v>98</v>
      </c>
      <c r="BX40" s="397" t="s">
        <v>418</v>
      </c>
      <c r="BY40" s="403"/>
      <c r="BZ40" s="403"/>
      <c r="CA40" s="403"/>
      <c r="CB40" s="403"/>
      <c r="CC40" s="397"/>
      <c r="CD40" s="397"/>
      <c r="CE40" s="403"/>
      <c r="CF40" s="397"/>
      <c r="CG40" s="403"/>
      <c r="CH40" s="391" t="s">
        <v>2675</v>
      </c>
      <c r="CI40" s="391" t="s">
        <v>2656</v>
      </c>
    </row>
    <row r="41" spans="1:87" x14ac:dyDescent="0.2">
      <c r="A41" s="389">
        <v>199687</v>
      </c>
      <c r="B41" s="396" t="s">
        <v>2641</v>
      </c>
      <c r="C41" s="396" t="s">
        <v>2726</v>
      </c>
      <c r="D41" s="396" t="s">
        <v>2643</v>
      </c>
      <c r="E41" s="397" t="s">
        <v>2644</v>
      </c>
      <c r="F41" s="398">
        <v>1849</v>
      </c>
      <c r="G41" s="398">
        <v>133</v>
      </c>
      <c r="H41" s="397" t="s">
        <v>1292</v>
      </c>
      <c r="I41" s="397" t="s">
        <v>2645</v>
      </c>
      <c r="J41" s="397" t="s">
        <v>2727</v>
      </c>
      <c r="K41" s="397" t="s">
        <v>488</v>
      </c>
      <c r="L41" s="397" t="s">
        <v>2658</v>
      </c>
      <c r="M41" s="397" t="s">
        <v>2648</v>
      </c>
      <c r="N41" s="397" t="s">
        <v>2285</v>
      </c>
      <c r="O41" s="398">
        <v>12</v>
      </c>
      <c r="P41" s="407">
        <v>12</v>
      </c>
      <c r="Q41" s="397" t="s">
        <v>2649</v>
      </c>
      <c r="R41" s="397" t="s">
        <v>2514</v>
      </c>
      <c r="S41" s="397" t="s">
        <v>488</v>
      </c>
      <c r="T41" s="397" t="s">
        <v>2294</v>
      </c>
      <c r="U41" s="397" t="s">
        <v>104</v>
      </c>
      <c r="V41" s="397" t="s">
        <v>2322</v>
      </c>
      <c r="W41" s="399"/>
      <c r="X41" s="397" t="s">
        <v>1292</v>
      </c>
      <c r="Y41" s="397" t="s">
        <v>172</v>
      </c>
      <c r="Z41" s="397" t="s">
        <v>277</v>
      </c>
      <c r="AA41" s="397" t="s">
        <v>2679</v>
      </c>
      <c r="AB41" s="397" t="s">
        <v>2680</v>
      </c>
      <c r="AC41" s="397" t="s">
        <v>2407</v>
      </c>
      <c r="AD41" s="399"/>
      <c r="AE41" s="397" t="s">
        <v>1292</v>
      </c>
      <c r="AF41" s="397" t="s">
        <v>2497</v>
      </c>
      <c r="AG41" s="397" t="s">
        <v>1293</v>
      </c>
      <c r="AH41" s="397" t="s">
        <v>104</v>
      </c>
      <c r="AI41" s="397" t="s">
        <v>1293</v>
      </c>
      <c r="AJ41" s="397" t="s">
        <v>104</v>
      </c>
      <c r="AK41" s="397" t="s">
        <v>1292</v>
      </c>
      <c r="AL41" s="397" t="s">
        <v>104</v>
      </c>
      <c r="AM41" s="397" t="s">
        <v>2728</v>
      </c>
      <c r="AN41" s="397" t="s">
        <v>2682</v>
      </c>
      <c r="AO41" s="397" t="s">
        <v>2683</v>
      </c>
      <c r="AP41" s="397" t="s">
        <v>2682</v>
      </c>
      <c r="AQ41" s="397" t="s">
        <v>2660</v>
      </c>
      <c r="AR41" s="397" t="s">
        <v>2661</v>
      </c>
      <c r="AS41" s="399" t="s">
        <v>2654</v>
      </c>
      <c r="AT41" s="397"/>
      <c r="AU41" s="397"/>
      <c r="AV41" s="399"/>
      <c r="AW41" s="399" t="s">
        <v>2654</v>
      </c>
      <c r="AX41" s="399" t="s">
        <v>2654</v>
      </c>
      <c r="AY41" s="399" t="s">
        <v>2654</v>
      </c>
      <c r="AZ41" s="399" t="s">
        <v>2654</v>
      </c>
      <c r="BA41" s="399" t="s">
        <v>2654</v>
      </c>
      <c r="BB41" s="399" t="s">
        <v>2654</v>
      </c>
      <c r="BC41" s="399" t="s">
        <v>2654</v>
      </c>
      <c r="BD41" s="400" t="s">
        <v>98</v>
      </c>
      <c r="BE41" s="400" t="s">
        <v>98</v>
      </c>
      <c r="BF41" s="400" t="s">
        <v>98</v>
      </c>
      <c r="BG41" s="400" t="s">
        <v>98</v>
      </c>
      <c r="BH41" s="397" t="s">
        <v>99</v>
      </c>
      <c r="BI41" s="401" t="s">
        <v>98</v>
      </c>
      <c r="BJ41" s="399" t="s">
        <v>2654</v>
      </c>
      <c r="BK41" s="401" t="s">
        <v>98</v>
      </c>
      <c r="BL41" s="401" t="s">
        <v>98</v>
      </c>
      <c r="BM41" s="401" t="s">
        <v>98</v>
      </c>
      <c r="BN41" s="399"/>
      <c r="BO41" s="401" t="s">
        <v>98</v>
      </c>
      <c r="BP41" s="399"/>
      <c r="BQ41" s="401" t="s">
        <v>98</v>
      </c>
      <c r="BR41" s="401" t="s">
        <v>98</v>
      </c>
      <c r="BS41" s="397" t="s">
        <v>418</v>
      </c>
      <c r="BT41" s="403"/>
      <c r="BU41" s="403"/>
      <c r="BV41" s="397"/>
      <c r="BW41" s="403"/>
      <c r="BX41" s="397" t="s">
        <v>279</v>
      </c>
      <c r="BY41" s="403"/>
      <c r="BZ41" s="403"/>
      <c r="CA41" s="403"/>
      <c r="CB41" s="403"/>
      <c r="CC41" s="397"/>
      <c r="CD41" s="397"/>
      <c r="CE41" s="403"/>
      <c r="CF41" s="397"/>
      <c r="CG41" s="403"/>
      <c r="CH41" s="391" t="s">
        <v>2684</v>
      </c>
      <c r="CI41" s="391" t="s">
        <v>2656</v>
      </c>
    </row>
    <row r="42" spans="1:87" x14ac:dyDescent="0.2">
      <c r="A42" s="389">
        <v>199687</v>
      </c>
      <c r="B42" s="396" t="s">
        <v>2641</v>
      </c>
      <c r="C42" s="396" t="s">
        <v>2729</v>
      </c>
      <c r="D42" s="396" t="s">
        <v>2643</v>
      </c>
      <c r="E42" s="397" t="s">
        <v>2644</v>
      </c>
      <c r="F42" s="398">
        <v>1501</v>
      </c>
      <c r="G42" s="398">
        <v>133</v>
      </c>
      <c r="H42" s="397" t="s">
        <v>1292</v>
      </c>
      <c r="I42" s="397" t="s">
        <v>2686</v>
      </c>
      <c r="J42" s="397" t="s">
        <v>2687</v>
      </c>
      <c r="K42" s="397" t="s">
        <v>277</v>
      </c>
      <c r="L42" s="397" t="s">
        <v>2658</v>
      </c>
      <c r="M42" s="397" t="s">
        <v>2669</v>
      </c>
      <c r="N42" s="397" t="s">
        <v>2285</v>
      </c>
      <c r="O42" s="398">
        <v>12</v>
      </c>
      <c r="P42" s="398">
        <v>12</v>
      </c>
      <c r="Q42" s="397" t="s">
        <v>2688</v>
      </c>
      <c r="R42" s="397" t="s">
        <v>2514</v>
      </c>
      <c r="S42" s="397" t="s">
        <v>488</v>
      </c>
      <c r="T42" s="397" t="s">
        <v>2294</v>
      </c>
      <c r="U42" s="397" t="s">
        <v>104</v>
      </c>
      <c r="V42" s="397" t="s">
        <v>2322</v>
      </c>
      <c r="W42" s="399"/>
      <c r="X42" s="397" t="s">
        <v>1292</v>
      </c>
      <c r="Y42" s="397" t="s">
        <v>172</v>
      </c>
      <c r="Z42" s="397" t="s">
        <v>277</v>
      </c>
      <c r="AA42" s="397" t="s">
        <v>2679</v>
      </c>
      <c r="AB42" s="397" t="s">
        <v>2680</v>
      </c>
      <c r="AC42" s="397" t="s">
        <v>2407</v>
      </c>
      <c r="AD42" s="399"/>
      <c r="AE42" s="397" t="s">
        <v>1292</v>
      </c>
      <c r="AF42" s="397" t="s">
        <v>2497</v>
      </c>
      <c r="AG42" s="397" t="s">
        <v>1293</v>
      </c>
      <c r="AH42" s="397" t="s">
        <v>104</v>
      </c>
      <c r="AI42" s="397" t="s">
        <v>1293</v>
      </c>
      <c r="AJ42" s="397" t="s">
        <v>104</v>
      </c>
      <c r="AK42" s="397" t="s">
        <v>1292</v>
      </c>
      <c r="AL42" s="397" t="s">
        <v>104</v>
      </c>
      <c r="AM42" s="397" t="s">
        <v>2728</v>
      </c>
      <c r="AN42" s="397" t="s">
        <v>2682</v>
      </c>
      <c r="AO42" s="397" t="s">
        <v>2683</v>
      </c>
      <c r="AP42" s="397" t="s">
        <v>2682</v>
      </c>
      <c r="AQ42" s="397" t="s">
        <v>2660</v>
      </c>
      <c r="AR42" s="397" t="s">
        <v>2661</v>
      </c>
      <c r="AS42" s="397"/>
      <c r="AT42" s="399" t="s">
        <v>2654</v>
      </c>
      <c r="AU42" s="399" t="s">
        <v>2654</v>
      </c>
      <c r="AV42" s="399"/>
      <c r="AW42" s="399" t="s">
        <v>2654</v>
      </c>
      <c r="AX42" s="399" t="s">
        <v>2654</v>
      </c>
      <c r="AY42" s="399" t="s">
        <v>2654</v>
      </c>
      <c r="AZ42" s="399" t="s">
        <v>2654</v>
      </c>
      <c r="BA42" s="399" t="s">
        <v>2654</v>
      </c>
      <c r="BB42" s="399" t="s">
        <v>2654</v>
      </c>
      <c r="BC42" s="399" t="s">
        <v>2654</v>
      </c>
      <c r="BD42" s="400" t="s">
        <v>98</v>
      </c>
      <c r="BE42" s="400" t="s">
        <v>98</v>
      </c>
      <c r="BF42" s="400" t="s">
        <v>98</v>
      </c>
      <c r="BG42" s="400" t="s">
        <v>98</v>
      </c>
      <c r="BH42" s="397" t="s">
        <v>99</v>
      </c>
      <c r="BI42" s="403"/>
      <c r="BJ42" s="397"/>
      <c r="BK42" s="403"/>
      <c r="BL42" s="403"/>
      <c r="BM42" s="403"/>
      <c r="BN42" s="397"/>
      <c r="BO42" s="403"/>
      <c r="BP42" s="397"/>
      <c r="BQ42" s="403"/>
      <c r="BR42" s="403"/>
      <c r="BS42" s="397" t="s">
        <v>418</v>
      </c>
      <c r="BT42" s="402" t="s">
        <v>98</v>
      </c>
      <c r="BU42" s="402" t="s">
        <v>98</v>
      </c>
      <c r="BV42" s="399"/>
      <c r="BW42" s="402" t="s">
        <v>98</v>
      </c>
      <c r="BX42" s="397" t="s">
        <v>279</v>
      </c>
      <c r="BY42" s="409" t="s">
        <v>98</v>
      </c>
      <c r="BZ42" s="409" t="s">
        <v>98</v>
      </c>
      <c r="CA42" s="409" t="s">
        <v>98</v>
      </c>
      <c r="CB42" s="409" t="s">
        <v>98</v>
      </c>
      <c r="CC42" s="399" t="s">
        <v>2654</v>
      </c>
      <c r="CD42" s="399"/>
      <c r="CE42" s="409" t="s">
        <v>98</v>
      </c>
      <c r="CF42" s="399"/>
      <c r="CG42" s="409" t="s">
        <v>98</v>
      </c>
      <c r="CH42" s="391" t="s">
        <v>2684</v>
      </c>
      <c r="CI42" s="391" t="s">
        <v>2656</v>
      </c>
    </row>
    <row r="43" spans="1:87" x14ac:dyDescent="0.2">
      <c r="A43" s="389">
        <v>199687</v>
      </c>
      <c r="B43" s="396" t="s">
        <v>2641</v>
      </c>
      <c r="C43" s="396" t="s">
        <v>2730</v>
      </c>
      <c r="D43" s="396" t="s">
        <v>2643</v>
      </c>
      <c r="E43" s="397" t="s">
        <v>2644</v>
      </c>
      <c r="F43" s="398">
        <v>1850</v>
      </c>
      <c r="G43" s="398">
        <v>133</v>
      </c>
      <c r="H43" s="397" t="s">
        <v>1292</v>
      </c>
      <c r="I43" s="397" t="s">
        <v>2645</v>
      </c>
      <c r="J43" s="397" t="s">
        <v>2727</v>
      </c>
      <c r="K43" s="397" t="s">
        <v>488</v>
      </c>
      <c r="L43" s="397" t="s">
        <v>2647</v>
      </c>
      <c r="M43" s="397" t="s">
        <v>2648</v>
      </c>
      <c r="N43" s="397" t="s">
        <v>2285</v>
      </c>
      <c r="O43" s="398">
        <v>25</v>
      </c>
      <c r="P43" s="407">
        <v>50</v>
      </c>
      <c r="Q43" s="397" t="s">
        <v>2649</v>
      </c>
      <c r="R43" s="397" t="s">
        <v>2514</v>
      </c>
      <c r="S43" s="397" t="s">
        <v>488</v>
      </c>
      <c r="T43" s="397" t="s">
        <v>2294</v>
      </c>
      <c r="U43" s="397" t="s">
        <v>104</v>
      </c>
      <c r="V43" s="397" t="s">
        <v>2322</v>
      </c>
      <c r="W43" s="399"/>
      <c r="X43" s="397" t="s">
        <v>1292</v>
      </c>
      <c r="Y43" s="397" t="s">
        <v>172</v>
      </c>
      <c r="Z43" s="397" t="s">
        <v>277</v>
      </c>
      <c r="AA43" s="397" t="s">
        <v>2679</v>
      </c>
      <c r="AB43" s="397" t="s">
        <v>2680</v>
      </c>
      <c r="AC43" s="397" t="s">
        <v>2407</v>
      </c>
      <c r="AD43" s="399"/>
      <c r="AE43" s="397" t="s">
        <v>1292</v>
      </c>
      <c r="AF43" s="397" t="s">
        <v>2497</v>
      </c>
      <c r="AG43" s="397" t="s">
        <v>1293</v>
      </c>
      <c r="AH43" s="397" t="s">
        <v>104</v>
      </c>
      <c r="AI43" s="397" t="s">
        <v>1293</v>
      </c>
      <c r="AJ43" s="397" t="s">
        <v>104</v>
      </c>
      <c r="AK43" s="397" t="s">
        <v>1292</v>
      </c>
      <c r="AL43" s="397" t="s">
        <v>104</v>
      </c>
      <c r="AM43" s="397" t="s">
        <v>2728</v>
      </c>
      <c r="AN43" s="397" t="s">
        <v>2682</v>
      </c>
      <c r="AO43" s="397" t="s">
        <v>2683</v>
      </c>
      <c r="AP43" s="397" t="s">
        <v>2682</v>
      </c>
      <c r="AQ43" s="397" t="s">
        <v>2660</v>
      </c>
      <c r="AR43" s="397" t="s">
        <v>2653</v>
      </c>
      <c r="AS43" s="399" t="s">
        <v>2654</v>
      </c>
      <c r="AT43" s="397"/>
      <c r="AU43" s="397"/>
      <c r="AV43" s="399"/>
      <c r="AW43" s="399" t="s">
        <v>2654</v>
      </c>
      <c r="AX43" s="399" t="s">
        <v>2654</v>
      </c>
      <c r="AY43" s="399" t="s">
        <v>2654</v>
      </c>
      <c r="AZ43" s="399" t="s">
        <v>2654</v>
      </c>
      <c r="BA43" s="399" t="s">
        <v>2654</v>
      </c>
      <c r="BB43" s="399" t="s">
        <v>2654</v>
      </c>
      <c r="BC43" s="399" t="s">
        <v>2654</v>
      </c>
      <c r="BD43" s="400" t="s">
        <v>98</v>
      </c>
      <c r="BE43" s="400" t="s">
        <v>98</v>
      </c>
      <c r="BF43" s="400" t="s">
        <v>98</v>
      </c>
      <c r="BG43" s="400" t="s">
        <v>98</v>
      </c>
      <c r="BH43" s="397" t="s">
        <v>99</v>
      </c>
      <c r="BI43" s="401" t="s">
        <v>98</v>
      </c>
      <c r="BJ43" s="399" t="s">
        <v>2654</v>
      </c>
      <c r="BK43" s="401" t="s">
        <v>98</v>
      </c>
      <c r="BL43" s="401" t="s">
        <v>98</v>
      </c>
      <c r="BM43" s="401" t="s">
        <v>98</v>
      </c>
      <c r="BN43" s="399"/>
      <c r="BO43" s="401" t="s">
        <v>98</v>
      </c>
      <c r="BP43" s="399"/>
      <c r="BQ43" s="401" t="s">
        <v>98</v>
      </c>
      <c r="BR43" s="401" t="s">
        <v>98</v>
      </c>
      <c r="BS43" s="397" t="s">
        <v>418</v>
      </c>
      <c r="BT43" s="403"/>
      <c r="BU43" s="403"/>
      <c r="BV43" s="397"/>
      <c r="BW43" s="403"/>
      <c r="BX43" s="397" t="s">
        <v>279</v>
      </c>
      <c r="BY43" s="403"/>
      <c r="BZ43" s="403"/>
      <c r="CA43" s="403"/>
      <c r="CB43" s="403"/>
      <c r="CC43" s="397"/>
      <c r="CD43" s="397"/>
      <c r="CE43" s="403"/>
      <c r="CF43" s="397"/>
      <c r="CG43" s="403"/>
      <c r="CH43" s="391" t="s">
        <v>2684</v>
      </c>
      <c r="CI43" s="391" t="s">
        <v>2656</v>
      </c>
    </row>
    <row r="44" spans="1:87" x14ac:dyDescent="0.2">
      <c r="A44" s="389">
        <v>199687</v>
      </c>
      <c r="B44" s="396" t="s">
        <v>2641</v>
      </c>
      <c r="C44" s="396" t="s">
        <v>2731</v>
      </c>
      <c r="D44" s="396" t="s">
        <v>2643</v>
      </c>
      <c r="E44" s="397" t="s">
        <v>2644</v>
      </c>
      <c r="F44" s="398">
        <v>1293</v>
      </c>
      <c r="G44" s="398">
        <v>133</v>
      </c>
      <c r="H44" s="397" t="s">
        <v>1292</v>
      </c>
      <c r="I44" s="397" t="s">
        <v>2686</v>
      </c>
      <c r="J44" s="397" t="s">
        <v>2687</v>
      </c>
      <c r="K44" s="397" t="s">
        <v>277</v>
      </c>
      <c r="L44" s="397" t="s">
        <v>2647</v>
      </c>
      <c r="M44" s="397" t="s">
        <v>2669</v>
      </c>
      <c r="N44" s="397" t="s">
        <v>2285</v>
      </c>
      <c r="O44" s="398">
        <v>25</v>
      </c>
      <c r="P44" s="398">
        <v>50</v>
      </c>
      <c r="Q44" s="397" t="s">
        <v>2688</v>
      </c>
      <c r="R44" s="397" t="s">
        <v>2514</v>
      </c>
      <c r="S44" s="397" t="s">
        <v>488</v>
      </c>
      <c r="T44" s="397" t="s">
        <v>2294</v>
      </c>
      <c r="U44" s="397" t="s">
        <v>104</v>
      </c>
      <c r="V44" s="397" t="s">
        <v>2322</v>
      </c>
      <c r="W44" s="399"/>
      <c r="X44" s="397" t="s">
        <v>1292</v>
      </c>
      <c r="Y44" s="397" t="s">
        <v>172</v>
      </c>
      <c r="Z44" s="397" t="s">
        <v>277</v>
      </c>
      <c r="AA44" s="397" t="s">
        <v>2679</v>
      </c>
      <c r="AB44" s="397" t="s">
        <v>2680</v>
      </c>
      <c r="AC44" s="397" t="s">
        <v>2407</v>
      </c>
      <c r="AD44" s="399"/>
      <c r="AE44" s="397" t="s">
        <v>1292</v>
      </c>
      <c r="AF44" s="397" t="s">
        <v>2497</v>
      </c>
      <c r="AG44" s="397" t="s">
        <v>1293</v>
      </c>
      <c r="AH44" s="397" t="s">
        <v>104</v>
      </c>
      <c r="AI44" s="397" t="s">
        <v>1293</v>
      </c>
      <c r="AJ44" s="397" t="s">
        <v>104</v>
      </c>
      <c r="AK44" s="397" t="s">
        <v>1292</v>
      </c>
      <c r="AL44" s="397" t="s">
        <v>104</v>
      </c>
      <c r="AM44" s="397" t="s">
        <v>2728</v>
      </c>
      <c r="AN44" s="397" t="s">
        <v>2682</v>
      </c>
      <c r="AO44" s="397" t="s">
        <v>2683</v>
      </c>
      <c r="AP44" s="397" t="s">
        <v>2682</v>
      </c>
      <c r="AQ44" s="397" t="s">
        <v>2660</v>
      </c>
      <c r="AR44" s="397" t="s">
        <v>2653</v>
      </c>
      <c r="AS44" s="397"/>
      <c r="AT44" s="399" t="s">
        <v>2654</v>
      </c>
      <c r="AU44" s="399" t="s">
        <v>2654</v>
      </c>
      <c r="AV44" s="399"/>
      <c r="AW44" s="399" t="s">
        <v>2654</v>
      </c>
      <c r="AX44" s="399" t="s">
        <v>2654</v>
      </c>
      <c r="AY44" s="399" t="s">
        <v>2654</v>
      </c>
      <c r="AZ44" s="399" t="s">
        <v>2654</v>
      </c>
      <c r="BA44" s="399" t="s">
        <v>2654</v>
      </c>
      <c r="BB44" s="399" t="s">
        <v>2654</v>
      </c>
      <c r="BC44" s="399" t="s">
        <v>2654</v>
      </c>
      <c r="BD44" s="400" t="s">
        <v>98</v>
      </c>
      <c r="BE44" s="400" t="s">
        <v>98</v>
      </c>
      <c r="BF44" s="400" t="s">
        <v>98</v>
      </c>
      <c r="BG44" s="400" t="s">
        <v>98</v>
      </c>
      <c r="BH44" s="397" t="s">
        <v>99</v>
      </c>
      <c r="BI44" s="403"/>
      <c r="BJ44" s="397"/>
      <c r="BK44" s="403"/>
      <c r="BL44" s="403"/>
      <c r="BM44" s="403"/>
      <c r="BN44" s="397"/>
      <c r="BO44" s="403"/>
      <c r="BP44" s="397"/>
      <c r="BQ44" s="403"/>
      <c r="BR44" s="403"/>
      <c r="BS44" s="397" t="s">
        <v>418</v>
      </c>
      <c r="BT44" s="402" t="s">
        <v>98</v>
      </c>
      <c r="BU44" s="402" t="s">
        <v>98</v>
      </c>
      <c r="BV44" s="399"/>
      <c r="BW44" s="402" t="s">
        <v>98</v>
      </c>
      <c r="BX44" s="397" t="s">
        <v>279</v>
      </c>
      <c r="BY44" s="409" t="s">
        <v>98</v>
      </c>
      <c r="BZ44" s="409" t="s">
        <v>98</v>
      </c>
      <c r="CA44" s="409" t="s">
        <v>98</v>
      </c>
      <c r="CB44" s="409" t="s">
        <v>98</v>
      </c>
      <c r="CC44" s="399" t="s">
        <v>2654</v>
      </c>
      <c r="CD44" s="399"/>
      <c r="CE44" s="409" t="s">
        <v>98</v>
      </c>
      <c r="CF44" s="399"/>
      <c r="CG44" s="409" t="s">
        <v>98</v>
      </c>
      <c r="CH44" s="391" t="s">
        <v>2684</v>
      </c>
      <c r="CI44" s="391" t="s">
        <v>2656</v>
      </c>
    </row>
    <row r="45" spans="1:87" x14ac:dyDescent="0.2">
      <c r="A45" s="389">
        <v>199687</v>
      </c>
      <c r="B45" s="396" t="s">
        <v>2641</v>
      </c>
      <c r="C45" s="396" t="s">
        <v>2732</v>
      </c>
      <c r="D45" s="396" t="s">
        <v>2643</v>
      </c>
      <c r="E45" s="397" t="s">
        <v>2644</v>
      </c>
      <c r="F45" s="398">
        <v>1717</v>
      </c>
      <c r="G45" s="398">
        <v>134</v>
      </c>
      <c r="H45" s="397" t="s">
        <v>1293</v>
      </c>
      <c r="I45" s="397" t="s">
        <v>2645</v>
      </c>
      <c r="J45" s="397" t="s">
        <v>2727</v>
      </c>
      <c r="K45" s="397" t="s">
        <v>488</v>
      </c>
      <c r="L45" s="397" t="s">
        <v>2647</v>
      </c>
      <c r="M45" s="397" t="s">
        <v>2648</v>
      </c>
      <c r="N45" s="397" t="s">
        <v>2284</v>
      </c>
      <c r="O45" s="398">
        <v>9</v>
      </c>
      <c r="P45" s="398">
        <v>18</v>
      </c>
      <c r="Q45" s="397" t="s">
        <v>2709</v>
      </c>
      <c r="R45" s="397" t="s">
        <v>2514</v>
      </c>
      <c r="S45" s="397" t="s">
        <v>488</v>
      </c>
      <c r="T45" s="397" t="s">
        <v>2294</v>
      </c>
      <c r="U45" s="397" t="s">
        <v>104</v>
      </c>
      <c r="V45" s="397" t="s">
        <v>2322</v>
      </c>
      <c r="W45" s="399"/>
      <c r="X45" s="397" t="s">
        <v>1292</v>
      </c>
      <c r="Y45" s="397" t="s">
        <v>172</v>
      </c>
      <c r="Z45" s="397" t="s">
        <v>277</v>
      </c>
      <c r="AA45" s="397" t="s">
        <v>2361</v>
      </c>
      <c r="AB45" s="397" t="s">
        <v>104</v>
      </c>
      <c r="AC45" s="397" t="s">
        <v>2410</v>
      </c>
      <c r="AD45" s="397" t="s">
        <v>2468</v>
      </c>
      <c r="AE45" s="397" t="s">
        <v>1293</v>
      </c>
      <c r="AF45" s="397" t="s">
        <v>2497</v>
      </c>
      <c r="AG45" s="397" t="s">
        <v>1293</v>
      </c>
      <c r="AH45" s="397" t="s">
        <v>104</v>
      </c>
      <c r="AI45" s="397" t="s">
        <v>1293</v>
      </c>
      <c r="AJ45" s="397" t="s">
        <v>104</v>
      </c>
      <c r="AK45" s="397" t="s">
        <v>1292</v>
      </c>
      <c r="AL45" s="397" t="s">
        <v>104</v>
      </c>
      <c r="AM45" s="397" t="s">
        <v>104</v>
      </c>
      <c r="AN45" s="397" t="s">
        <v>104</v>
      </c>
      <c r="AO45" s="397" t="s">
        <v>104</v>
      </c>
      <c r="AP45" s="397" t="s">
        <v>104</v>
      </c>
      <c r="AQ45" s="397" t="s">
        <v>104</v>
      </c>
      <c r="AR45" s="397" t="s">
        <v>2733</v>
      </c>
      <c r="AS45" s="399" t="s">
        <v>2654</v>
      </c>
      <c r="AT45" s="399" t="s">
        <v>2654</v>
      </c>
      <c r="AU45" s="397"/>
      <c r="AV45" s="399"/>
      <c r="AW45" s="399" t="s">
        <v>2654</v>
      </c>
      <c r="AX45" s="399" t="s">
        <v>2654</v>
      </c>
      <c r="AY45" s="399" t="s">
        <v>2654</v>
      </c>
      <c r="AZ45" s="399" t="s">
        <v>2654</v>
      </c>
      <c r="BA45" s="399" t="s">
        <v>2654</v>
      </c>
      <c r="BB45" s="399" t="s">
        <v>2654</v>
      </c>
      <c r="BC45" s="399" t="s">
        <v>2654</v>
      </c>
      <c r="BD45" s="400" t="s">
        <v>98</v>
      </c>
      <c r="BE45" s="400" t="s">
        <v>98</v>
      </c>
      <c r="BF45" s="400" t="s">
        <v>98</v>
      </c>
      <c r="BG45" s="400" t="s">
        <v>98</v>
      </c>
      <c r="BH45" s="397" t="s">
        <v>99</v>
      </c>
      <c r="BI45" s="401" t="s">
        <v>98</v>
      </c>
      <c r="BJ45" s="399" t="s">
        <v>2654</v>
      </c>
      <c r="BK45" s="401" t="s">
        <v>98</v>
      </c>
      <c r="BL45" s="401" t="s">
        <v>98</v>
      </c>
      <c r="BM45" s="401" t="s">
        <v>98</v>
      </c>
      <c r="BN45" s="399"/>
      <c r="BO45" s="401" t="s">
        <v>98</v>
      </c>
      <c r="BP45" s="399"/>
      <c r="BQ45" s="401" t="s">
        <v>98</v>
      </c>
      <c r="BR45" s="401" t="s">
        <v>98</v>
      </c>
      <c r="BS45" s="397" t="s">
        <v>418</v>
      </c>
      <c r="BT45" s="402" t="s">
        <v>98</v>
      </c>
      <c r="BU45" s="402" t="s">
        <v>98</v>
      </c>
      <c r="BV45" s="399"/>
      <c r="BW45" s="402" t="s">
        <v>98</v>
      </c>
      <c r="BX45" s="397" t="s">
        <v>279</v>
      </c>
      <c r="BY45" s="409" t="s">
        <v>98</v>
      </c>
      <c r="BZ45" s="403"/>
      <c r="CA45" s="403"/>
      <c r="CB45" s="403"/>
      <c r="CC45" s="397"/>
      <c r="CD45" s="397"/>
      <c r="CE45" s="403"/>
      <c r="CF45" s="397"/>
      <c r="CG45" s="403"/>
      <c r="CH45" s="391" t="s">
        <v>2684</v>
      </c>
      <c r="CI45" s="391" t="s">
        <v>2656</v>
      </c>
    </row>
    <row r="46" spans="1:87" x14ac:dyDescent="0.2">
      <c r="A46" s="389">
        <v>199687</v>
      </c>
      <c r="B46" s="396" t="s">
        <v>2641</v>
      </c>
      <c r="C46" s="396" t="s">
        <v>2734</v>
      </c>
      <c r="D46" s="396" t="s">
        <v>2643</v>
      </c>
      <c r="E46" s="397" t="s">
        <v>2644</v>
      </c>
      <c r="F46" s="398">
        <v>520</v>
      </c>
      <c r="G46" s="398">
        <v>135</v>
      </c>
      <c r="H46" s="397" t="s">
        <v>1293</v>
      </c>
      <c r="I46" s="397" t="s">
        <v>2645</v>
      </c>
      <c r="J46" s="397" t="s">
        <v>2735</v>
      </c>
      <c r="K46" s="397" t="s">
        <v>488</v>
      </c>
      <c r="L46" s="397" t="s">
        <v>2658</v>
      </c>
      <c r="M46" s="397" t="s">
        <v>2648</v>
      </c>
      <c r="N46" s="397" t="s">
        <v>2287</v>
      </c>
      <c r="O46" s="398">
        <v>14</v>
      </c>
      <c r="P46" s="398">
        <v>14</v>
      </c>
      <c r="Q46" s="397" t="s">
        <v>2709</v>
      </c>
      <c r="R46" s="397" t="s">
        <v>2514</v>
      </c>
      <c r="S46" s="397" t="s">
        <v>488</v>
      </c>
      <c r="T46" s="397" t="s">
        <v>2294</v>
      </c>
      <c r="U46" s="397" t="s">
        <v>104</v>
      </c>
      <c r="V46" s="397" t="s">
        <v>2322</v>
      </c>
      <c r="W46" s="399"/>
      <c r="X46" s="397" t="s">
        <v>1292</v>
      </c>
      <c r="Y46" s="397" t="s">
        <v>172</v>
      </c>
      <c r="Z46" s="397" t="s">
        <v>317</v>
      </c>
      <c r="AA46" s="397" t="s">
        <v>2736</v>
      </c>
      <c r="AB46" s="397" t="s">
        <v>2737</v>
      </c>
      <c r="AC46" s="397" t="s">
        <v>2411</v>
      </c>
      <c r="AD46" s="399"/>
      <c r="AE46" s="397" t="s">
        <v>1292</v>
      </c>
      <c r="AF46" s="397" t="s">
        <v>2497</v>
      </c>
      <c r="AG46" s="397" t="s">
        <v>1293</v>
      </c>
      <c r="AH46" s="397" t="s">
        <v>104</v>
      </c>
      <c r="AI46" s="397" t="s">
        <v>1293</v>
      </c>
      <c r="AJ46" s="397" t="s">
        <v>104</v>
      </c>
      <c r="AK46" s="397" t="s">
        <v>1292</v>
      </c>
      <c r="AL46" s="397" t="s">
        <v>104</v>
      </c>
      <c r="AM46" s="397" t="s">
        <v>2738</v>
      </c>
      <c r="AN46" s="397" t="s">
        <v>104</v>
      </c>
      <c r="AO46" s="397" t="s">
        <v>104</v>
      </c>
      <c r="AP46" s="397" t="s">
        <v>104</v>
      </c>
      <c r="AQ46" s="397" t="s">
        <v>104</v>
      </c>
      <c r="AR46" s="397" t="s">
        <v>2666</v>
      </c>
      <c r="AS46" s="399" t="s">
        <v>2654</v>
      </c>
      <c r="AT46" s="399" t="s">
        <v>2654</v>
      </c>
      <c r="AU46" s="399" t="s">
        <v>2654</v>
      </c>
      <c r="AV46" s="399"/>
      <c r="AW46" s="399" t="s">
        <v>2654</v>
      </c>
      <c r="AX46" s="399" t="s">
        <v>2654</v>
      </c>
      <c r="AY46" s="399" t="s">
        <v>2654</v>
      </c>
      <c r="AZ46" s="399" t="s">
        <v>2654</v>
      </c>
      <c r="BA46" s="399" t="s">
        <v>2654</v>
      </c>
      <c r="BB46" s="399" t="s">
        <v>2654</v>
      </c>
      <c r="BC46" s="399" t="s">
        <v>2654</v>
      </c>
      <c r="BD46" s="400" t="s">
        <v>98</v>
      </c>
      <c r="BE46" s="400" t="s">
        <v>98</v>
      </c>
      <c r="BF46" s="400" t="s">
        <v>98</v>
      </c>
      <c r="BG46" s="400" t="s">
        <v>98</v>
      </c>
      <c r="BH46" s="397" t="s">
        <v>99</v>
      </c>
      <c r="BI46" s="401" t="s">
        <v>98</v>
      </c>
      <c r="BJ46" s="399" t="s">
        <v>2654</v>
      </c>
      <c r="BK46" s="401" t="s">
        <v>98</v>
      </c>
      <c r="BL46" s="401" t="s">
        <v>98</v>
      </c>
      <c r="BM46" s="401" t="s">
        <v>98</v>
      </c>
      <c r="BN46" s="399"/>
      <c r="BO46" s="401" t="s">
        <v>98</v>
      </c>
      <c r="BP46" s="399"/>
      <c r="BQ46" s="401" t="s">
        <v>98</v>
      </c>
      <c r="BR46" s="401" t="s">
        <v>98</v>
      </c>
      <c r="BS46" s="397" t="s">
        <v>418</v>
      </c>
      <c r="BT46" s="402" t="s">
        <v>98</v>
      </c>
      <c r="BU46" s="402" t="s">
        <v>98</v>
      </c>
      <c r="BV46" s="399"/>
      <c r="BW46" s="402" t="s">
        <v>98</v>
      </c>
      <c r="BX46" s="397" t="s">
        <v>319</v>
      </c>
      <c r="BY46" s="404" t="s">
        <v>98</v>
      </c>
      <c r="BZ46" s="404" t="s">
        <v>98</v>
      </c>
      <c r="CA46" s="404" t="s">
        <v>98</v>
      </c>
      <c r="CB46" s="404" t="s">
        <v>98</v>
      </c>
      <c r="CC46" s="399" t="s">
        <v>2654</v>
      </c>
      <c r="CD46" s="399"/>
      <c r="CE46" s="404" t="s">
        <v>98</v>
      </c>
      <c r="CF46" s="399"/>
      <c r="CG46" s="404" t="s">
        <v>98</v>
      </c>
      <c r="CH46" s="391" t="s">
        <v>2684</v>
      </c>
      <c r="CI46" s="391" t="s">
        <v>2656</v>
      </c>
    </row>
    <row r="47" spans="1:87" x14ac:dyDescent="0.2">
      <c r="A47" s="389">
        <v>199687</v>
      </c>
      <c r="B47" s="396" t="s">
        <v>2641</v>
      </c>
      <c r="C47" s="396" t="s">
        <v>2739</v>
      </c>
      <c r="D47" s="396" t="s">
        <v>2643</v>
      </c>
      <c r="E47" s="397" t="s">
        <v>2644</v>
      </c>
      <c r="F47" s="398">
        <v>593</v>
      </c>
      <c r="G47" s="398">
        <v>147</v>
      </c>
      <c r="H47" s="397" t="s">
        <v>1293</v>
      </c>
      <c r="I47" s="397" t="s">
        <v>2645</v>
      </c>
      <c r="J47" s="397" t="s">
        <v>2735</v>
      </c>
      <c r="K47" s="397" t="s">
        <v>488</v>
      </c>
      <c r="L47" s="397" t="s">
        <v>2658</v>
      </c>
      <c r="M47" s="397" t="s">
        <v>2648</v>
      </c>
      <c r="N47" s="397" t="s">
        <v>2286</v>
      </c>
      <c r="O47" s="398">
        <v>3</v>
      </c>
      <c r="P47" s="398">
        <v>3</v>
      </c>
      <c r="Q47" s="397" t="s">
        <v>2649</v>
      </c>
      <c r="R47" s="397" t="s">
        <v>2514</v>
      </c>
      <c r="S47" s="397" t="s">
        <v>488</v>
      </c>
      <c r="T47" s="397" t="s">
        <v>2294</v>
      </c>
      <c r="U47" s="397" t="s">
        <v>104</v>
      </c>
      <c r="V47" s="397" t="s">
        <v>2322</v>
      </c>
      <c r="W47" s="399"/>
      <c r="X47" s="397" t="s">
        <v>1292</v>
      </c>
      <c r="Y47" s="397" t="s">
        <v>2516</v>
      </c>
      <c r="Z47" s="397" t="s">
        <v>136</v>
      </c>
      <c r="AA47" s="397" t="s">
        <v>2363</v>
      </c>
      <c r="AB47" s="397" t="s">
        <v>104</v>
      </c>
      <c r="AC47" s="397" t="s">
        <v>2412</v>
      </c>
      <c r="AD47" s="397" t="s">
        <v>2469</v>
      </c>
      <c r="AE47" s="397" t="s">
        <v>1293</v>
      </c>
      <c r="AF47" s="397" t="s">
        <v>2497</v>
      </c>
      <c r="AG47" s="397" t="s">
        <v>1293</v>
      </c>
      <c r="AH47" s="397" t="s">
        <v>104</v>
      </c>
      <c r="AI47" s="397" t="s">
        <v>1293</v>
      </c>
      <c r="AJ47" s="397" t="s">
        <v>104</v>
      </c>
      <c r="AK47" s="397" t="s">
        <v>1292</v>
      </c>
      <c r="AL47" s="397" t="s">
        <v>104</v>
      </c>
      <c r="AM47" s="397" t="s">
        <v>2740</v>
      </c>
      <c r="AN47" s="397" t="s">
        <v>104</v>
      </c>
      <c r="AO47" s="397" t="s">
        <v>104</v>
      </c>
      <c r="AP47" s="397" t="s">
        <v>2683</v>
      </c>
      <c r="AQ47" s="397" t="s">
        <v>2660</v>
      </c>
      <c r="AR47" s="397" t="s">
        <v>2661</v>
      </c>
      <c r="AS47" s="399" t="s">
        <v>2654</v>
      </c>
      <c r="AT47" s="399" t="s">
        <v>2654</v>
      </c>
      <c r="AU47" s="397"/>
      <c r="AV47" s="399"/>
      <c r="AW47" s="399" t="s">
        <v>2654</v>
      </c>
      <c r="AX47" s="399" t="s">
        <v>2654</v>
      </c>
      <c r="AY47" s="399" t="s">
        <v>2654</v>
      </c>
      <c r="AZ47" s="399" t="s">
        <v>2654</v>
      </c>
      <c r="BA47" s="399" t="s">
        <v>2654</v>
      </c>
      <c r="BB47" s="399" t="s">
        <v>2654</v>
      </c>
      <c r="BC47" s="399" t="s">
        <v>2654</v>
      </c>
      <c r="BD47" s="400" t="s">
        <v>98</v>
      </c>
      <c r="BE47" s="400" t="s">
        <v>98</v>
      </c>
      <c r="BF47" s="400" t="s">
        <v>98</v>
      </c>
      <c r="BG47" s="400" t="s">
        <v>98</v>
      </c>
      <c r="BH47" s="397" t="s">
        <v>99</v>
      </c>
      <c r="BI47" s="401" t="s">
        <v>98</v>
      </c>
      <c r="BJ47" s="399" t="s">
        <v>2654</v>
      </c>
      <c r="BK47" s="401" t="s">
        <v>98</v>
      </c>
      <c r="BL47" s="401" t="s">
        <v>98</v>
      </c>
      <c r="BM47" s="401" t="s">
        <v>98</v>
      </c>
      <c r="BN47" s="399"/>
      <c r="BO47" s="401" t="s">
        <v>98</v>
      </c>
      <c r="BP47" s="399"/>
      <c r="BQ47" s="401" t="s">
        <v>98</v>
      </c>
      <c r="BR47" s="401" t="s">
        <v>98</v>
      </c>
      <c r="BS47" s="397" t="s">
        <v>418</v>
      </c>
      <c r="BT47" s="402" t="s">
        <v>98</v>
      </c>
      <c r="BU47" s="402" t="s">
        <v>98</v>
      </c>
      <c r="BV47" s="399"/>
      <c r="BW47" s="402" t="s">
        <v>98</v>
      </c>
      <c r="BX47" s="397" t="s">
        <v>139</v>
      </c>
      <c r="BY47" s="413" t="s">
        <v>98</v>
      </c>
      <c r="BZ47" s="403"/>
      <c r="CA47" s="403"/>
      <c r="CB47" s="403"/>
      <c r="CC47" s="397"/>
      <c r="CD47" s="397"/>
      <c r="CE47" s="403"/>
      <c r="CF47" s="397"/>
      <c r="CG47" s="403"/>
      <c r="CH47" s="391" t="s">
        <v>2662</v>
      </c>
      <c r="CI47" s="391" t="s">
        <v>2656</v>
      </c>
    </row>
    <row r="48" spans="1:87" x14ac:dyDescent="0.2">
      <c r="A48" s="389">
        <v>199687</v>
      </c>
      <c r="B48" s="396" t="s">
        <v>2641</v>
      </c>
      <c r="C48" s="396" t="s">
        <v>2741</v>
      </c>
      <c r="D48" s="396" t="s">
        <v>2643</v>
      </c>
      <c r="E48" s="397" t="s">
        <v>2644</v>
      </c>
      <c r="F48" s="398">
        <v>517</v>
      </c>
      <c r="G48" s="398">
        <v>148</v>
      </c>
      <c r="H48" s="397" t="s">
        <v>1293</v>
      </c>
      <c r="I48" s="397" t="s">
        <v>2645</v>
      </c>
      <c r="J48" s="397" t="s">
        <v>2735</v>
      </c>
      <c r="K48" s="397" t="s">
        <v>488</v>
      </c>
      <c r="L48" s="397" t="s">
        <v>2658</v>
      </c>
      <c r="M48" s="397" t="s">
        <v>2648</v>
      </c>
      <c r="N48" s="397" t="s">
        <v>2286</v>
      </c>
      <c r="O48" s="398">
        <v>4</v>
      </c>
      <c r="P48" s="398">
        <v>4</v>
      </c>
      <c r="Q48" s="397" t="s">
        <v>2649</v>
      </c>
      <c r="R48" s="397" t="s">
        <v>2514</v>
      </c>
      <c r="S48" s="397" t="s">
        <v>488</v>
      </c>
      <c r="T48" s="397" t="s">
        <v>2294</v>
      </c>
      <c r="U48" s="397" t="s">
        <v>104</v>
      </c>
      <c r="V48" s="397" t="s">
        <v>2322</v>
      </c>
      <c r="W48" s="399"/>
      <c r="X48" s="397" t="s">
        <v>1292</v>
      </c>
      <c r="Y48" s="397" t="s">
        <v>2516</v>
      </c>
      <c r="Z48" s="397" t="s">
        <v>136</v>
      </c>
      <c r="AA48" s="397" t="s">
        <v>2364</v>
      </c>
      <c r="AB48" s="397" t="s">
        <v>104</v>
      </c>
      <c r="AC48" s="397" t="s">
        <v>2413</v>
      </c>
      <c r="AD48" s="397" t="s">
        <v>2469</v>
      </c>
      <c r="AE48" s="397" t="s">
        <v>1293</v>
      </c>
      <c r="AF48" s="397" t="s">
        <v>2497</v>
      </c>
      <c r="AG48" s="397" t="s">
        <v>1293</v>
      </c>
      <c r="AH48" s="397" t="s">
        <v>104</v>
      </c>
      <c r="AI48" s="397" t="s">
        <v>1293</v>
      </c>
      <c r="AJ48" s="397" t="s">
        <v>104</v>
      </c>
      <c r="AK48" s="397" t="s">
        <v>1292</v>
      </c>
      <c r="AL48" s="397" t="s">
        <v>104</v>
      </c>
      <c r="AM48" s="397" t="s">
        <v>2740</v>
      </c>
      <c r="AN48" s="397" t="s">
        <v>104</v>
      </c>
      <c r="AO48" s="397" t="s">
        <v>104</v>
      </c>
      <c r="AP48" s="397" t="s">
        <v>2683</v>
      </c>
      <c r="AQ48" s="397" t="s">
        <v>2660</v>
      </c>
      <c r="AR48" s="397" t="s">
        <v>2674</v>
      </c>
      <c r="AS48" s="399" t="s">
        <v>2654</v>
      </c>
      <c r="AT48" s="399" t="s">
        <v>2654</v>
      </c>
      <c r="AU48" s="397"/>
      <c r="AV48" s="399"/>
      <c r="AW48" s="399" t="s">
        <v>2654</v>
      </c>
      <c r="AX48" s="399" t="s">
        <v>2654</v>
      </c>
      <c r="AY48" s="399" t="s">
        <v>2654</v>
      </c>
      <c r="AZ48" s="399" t="s">
        <v>2654</v>
      </c>
      <c r="BA48" s="399" t="s">
        <v>2654</v>
      </c>
      <c r="BB48" s="399" t="s">
        <v>2654</v>
      </c>
      <c r="BC48" s="399" t="s">
        <v>2654</v>
      </c>
      <c r="BD48" s="400" t="s">
        <v>98</v>
      </c>
      <c r="BE48" s="400" t="s">
        <v>98</v>
      </c>
      <c r="BF48" s="400" t="s">
        <v>98</v>
      </c>
      <c r="BG48" s="400" t="s">
        <v>98</v>
      </c>
      <c r="BH48" s="397" t="s">
        <v>99</v>
      </c>
      <c r="BI48" s="401" t="s">
        <v>98</v>
      </c>
      <c r="BJ48" s="399" t="s">
        <v>2654</v>
      </c>
      <c r="BK48" s="401" t="s">
        <v>98</v>
      </c>
      <c r="BL48" s="401" t="s">
        <v>98</v>
      </c>
      <c r="BM48" s="401" t="s">
        <v>98</v>
      </c>
      <c r="BN48" s="399"/>
      <c r="BO48" s="401" t="s">
        <v>98</v>
      </c>
      <c r="BP48" s="399"/>
      <c r="BQ48" s="401" t="s">
        <v>98</v>
      </c>
      <c r="BR48" s="401" t="s">
        <v>98</v>
      </c>
      <c r="BS48" s="397" t="s">
        <v>418</v>
      </c>
      <c r="BT48" s="402" t="s">
        <v>98</v>
      </c>
      <c r="BU48" s="402" t="s">
        <v>98</v>
      </c>
      <c r="BV48" s="399"/>
      <c r="BW48" s="402" t="s">
        <v>98</v>
      </c>
      <c r="BX48" s="397" t="s">
        <v>139</v>
      </c>
      <c r="BY48" s="413" t="s">
        <v>98</v>
      </c>
      <c r="BZ48" s="403"/>
      <c r="CA48" s="403"/>
      <c r="CB48" s="403"/>
      <c r="CC48" s="397"/>
      <c r="CD48" s="397"/>
      <c r="CE48" s="403"/>
      <c r="CF48" s="397"/>
      <c r="CG48" s="403"/>
      <c r="CH48" s="391" t="s">
        <v>2662</v>
      </c>
      <c r="CI48" s="391" t="s">
        <v>2656</v>
      </c>
    </row>
    <row r="49" spans="1:87" x14ac:dyDescent="0.2">
      <c r="A49" s="389">
        <v>199687</v>
      </c>
      <c r="B49" s="396" t="s">
        <v>2641</v>
      </c>
      <c r="C49" s="396" t="s">
        <v>2742</v>
      </c>
      <c r="D49" s="396" t="s">
        <v>2643</v>
      </c>
      <c r="E49" s="397" t="s">
        <v>2644</v>
      </c>
      <c r="F49" s="398">
        <v>519</v>
      </c>
      <c r="G49" s="398">
        <v>149</v>
      </c>
      <c r="H49" s="397" t="s">
        <v>1293</v>
      </c>
      <c r="I49" s="397" t="s">
        <v>2645</v>
      </c>
      <c r="J49" s="397" t="s">
        <v>2735</v>
      </c>
      <c r="K49" s="397" t="s">
        <v>488</v>
      </c>
      <c r="L49" s="397" t="s">
        <v>2658</v>
      </c>
      <c r="M49" s="397" t="s">
        <v>2648</v>
      </c>
      <c r="N49" s="397" t="s">
        <v>2286</v>
      </c>
      <c r="O49" s="398">
        <v>3</v>
      </c>
      <c r="P49" s="398">
        <v>3</v>
      </c>
      <c r="Q49" s="397" t="s">
        <v>2649</v>
      </c>
      <c r="R49" s="397" t="s">
        <v>2514</v>
      </c>
      <c r="S49" s="397" t="s">
        <v>488</v>
      </c>
      <c r="T49" s="397" t="s">
        <v>2294</v>
      </c>
      <c r="U49" s="397" t="s">
        <v>104</v>
      </c>
      <c r="V49" s="397" t="s">
        <v>2322</v>
      </c>
      <c r="W49" s="399"/>
      <c r="X49" s="397" t="s">
        <v>1292</v>
      </c>
      <c r="Y49" s="397" t="s">
        <v>2516</v>
      </c>
      <c r="Z49" s="397" t="s">
        <v>136</v>
      </c>
      <c r="AA49" s="397" t="s">
        <v>2365</v>
      </c>
      <c r="AB49" s="397" t="s">
        <v>104</v>
      </c>
      <c r="AC49" s="397" t="s">
        <v>2414</v>
      </c>
      <c r="AD49" s="397" t="s">
        <v>2469</v>
      </c>
      <c r="AE49" s="397" t="s">
        <v>1293</v>
      </c>
      <c r="AF49" s="397" t="s">
        <v>2497</v>
      </c>
      <c r="AG49" s="397" t="s">
        <v>1293</v>
      </c>
      <c r="AH49" s="397" t="s">
        <v>104</v>
      </c>
      <c r="AI49" s="397" t="s">
        <v>1293</v>
      </c>
      <c r="AJ49" s="397" t="s">
        <v>104</v>
      </c>
      <c r="AK49" s="397" t="s">
        <v>1292</v>
      </c>
      <c r="AL49" s="397" t="s">
        <v>104</v>
      </c>
      <c r="AM49" s="397" t="s">
        <v>2740</v>
      </c>
      <c r="AN49" s="397" t="s">
        <v>104</v>
      </c>
      <c r="AO49" s="397" t="s">
        <v>104</v>
      </c>
      <c r="AP49" s="397" t="s">
        <v>2683</v>
      </c>
      <c r="AQ49" s="397" t="s">
        <v>2660</v>
      </c>
      <c r="AR49" s="397" t="s">
        <v>2661</v>
      </c>
      <c r="AS49" s="399" t="s">
        <v>2654</v>
      </c>
      <c r="AT49" s="399" t="s">
        <v>2654</v>
      </c>
      <c r="AU49" s="397"/>
      <c r="AV49" s="399"/>
      <c r="AW49" s="399" t="s">
        <v>2654</v>
      </c>
      <c r="AX49" s="399" t="s">
        <v>2654</v>
      </c>
      <c r="AY49" s="399" t="s">
        <v>2654</v>
      </c>
      <c r="AZ49" s="399" t="s">
        <v>2654</v>
      </c>
      <c r="BA49" s="399" t="s">
        <v>2654</v>
      </c>
      <c r="BB49" s="399" t="s">
        <v>2654</v>
      </c>
      <c r="BC49" s="399" t="s">
        <v>2654</v>
      </c>
      <c r="BD49" s="400" t="s">
        <v>98</v>
      </c>
      <c r="BE49" s="400" t="s">
        <v>98</v>
      </c>
      <c r="BF49" s="400" t="s">
        <v>98</v>
      </c>
      <c r="BG49" s="400" t="s">
        <v>98</v>
      </c>
      <c r="BH49" s="397" t="s">
        <v>99</v>
      </c>
      <c r="BI49" s="401" t="s">
        <v>98</v>
      </c>
      <c r="BJ49" s="399" t="s">
        <v>2654</v>
      </c>
      <c r="BK49" s="401" t="s">
        <v>98</v>
      </c>
      <c r="BL49" s="401" t="s">
        <v>98</v>
      </c>
      <c r="BM49" s="401" t="s">
        <v>98</v>
      </c>
      <c r="BN49" s="399"/>
      <c r="BO49" s="401" t="s">
        <v>98</v>
      </c>
      <c r="BP49" s="399"/>
      <c r="BQ49" s="401" t="s">
        <v>98</v>
      </c>
      <c r="BR49" s="401" t="s">
        <v>98</v>
      </c>
      <c r="BS49" s="397" t="s">
        <v>418</v>
      </c>
      <c r="BT49" s="402" t="s">
        <v>98</v>
      </c>
      <c r="BU49" s="402" t="s">
        <v>98</v>
      </c>
      <c r="BV49" s="399"/>
      <c r="BW49" s="402" t="s">
        <v>98</v>
      </c>
      <c r="BX49" s="397" t="s">
        <v>139</v>
      </c>
      <c r="BY49" s="413" t="s">
        <v>98</v>
      </c>
      <c r="BZ49" s="403"/>
      <c r="CA49" s="403"/>
      <c r="CB49" s="403"/>
      <c r="CC49" s="397"/>
      <c r="CD49" s="397"/>
      <c r="CE49" s="403"/>
      <c r="CF49" s="397"/>
      <c r="CG49" s="403"/>
      <c r="CH49" s="391" t="s">
        <v>2662</v>
      </c>
      <c r="CI49" s="391" t="s">
        <v>2656</v>
      </c>
    </row>
    <row r="50" spans="1:87" x14ac:dyDescent="0.2">
      <c r="A50" s="389">
        <v>199687</v>
      </c>
      <c r="B50" s="396" t="s">
        <v>2641</v>
      </c>
      <c r="C50" s="396" t="s">
        <v>2743</v>
      </c>
      <c r="D50" s="396" t="s">
        <v>2643</v>
      </c>
      <c r="E50" s="397" t="s">
        <v>2644</v>
      </c>
      <c r="F50" s="398">
        <v>526</v>
      </c>
      <c r="G50" s="398">
        <v>150</v>
      </c>
      <c r="H50" s="397" t="s">
        <v>1293</v>
      </c>
      <c r="I50" s="397" t="s">
        <v>2645</v>
      </c>
      <c r="J50" s="397" t="s">
        <v>2735</v>
      </c>
      <c r="K50" s="397" t="s">
        <v>488</v>
      </c>
      <c r="L50" s="397" t="s">
        <v>2658</v>
      </c>
      <c r="M50" s="397" t="s">
        <v>2648</v>
      </c>
      <c r="N50" s="397" t="s">
        <v>2284</v>
      </c>
      <c r="O50" s="398">
        <v>5</v>
      </c>
      <c r="P50" s="398">
        <v>5</v>
      </c>
      <c r="Q50" s="397" t="s">
        <v>2649</v>
      </c>
      <c r="R50" s="397" t="s">
        <v>2514</v>
      </c>
      <c r="S50" s="397" t="s">
        <v>488</v>
      </c>
      <c r="T50" s="397" t="s">
        <v>2294</v>
      </c>
      <c r="U50" s="397" t="s">
        <v>104</v>
      </c>
      <c r="V50" s="397" t="s">
        <v>2322</v>
      </c>
      <c r="W50" s="399"/>
      <c r="X50" s="397" t="s">
        <v>1292</v>
      </c>
      <c r="Y50" s="397" t="s">
        <v>2515</v>
      </c>
      <c r="Z50" s="397" t="s">
        <v>0</v>
      </c>
      <c r="AA50" s="397" t="s">
        <v>2366</v>
      </c>
      <c r="AB50" s="397" t="s">
        <v>104</v>
      </c>
      <c r="AC50" s="397" t="s">
        <v>2415</v>
      </c>
      <c r="AD50" s="397" t="s">
        <v>2470</v>
      </c>
      <c r="AE50" s="397" t="s">
        <v>1293</v>
      </c>
      <c r="AF50" s="397" t="s">
        <v>2497</v>
      </c>
      <c r="AG50" s="397" t="s">
        <v>1293</v>
      </c>
      <c r="AH50" s="397" t="s">
        <v>104</v>
      </c>
      <c r="AI50" s="397" t="s">
        <v>1293</v>
      </c>
      <c r="AJ50" s="397" t="s">
        <v>104</v>
      </c>
      <c r="AK50" s="397" t="s">
        <v>1292</v>
      </c>
      <c r="AL50" s="397" t="s">
        <v>104</v>
      </c>
      <c r="AM50" s="397" t="s">
        <v>2728</v>
      </c>
      <c r="AN50" s="397" t="s">
        <v>104</v>
      </c>
      <c r="AO50" s="397" t="s">
        <v>104</v>
      </c>
      <c r="AP50" s="397" t="s">
        <v>2651</v>
      </c>
      <c r="AQ50" s="397" t="s">
        <v>2660</v>
      </c>
      <c r="AR50" s="397" t="s">
        <v>2666</v>
      </c>
      <c r="AS50" s="399" t="s">
        <v>2654</v>
      </c>
      <c r="AT50" s="399" t="s">
        <v>2654</v>
      </c>
      <c r="AU50" s="397"/>
      <c r="AV50" s="399"/>
      <c r="AW50" s="399" t="s">
        <v>2654</v>
      </c>
      <c r="AX50" s="399" t="s">
        <v>2654</v>
      </c>
      <c r="AY50" s="399" t="s">
        <v>2654</v>
      </c>
      <c r="AZ50" s="399" t="s">
        <v>2654</v>
      </c>
      <c r="BA50" s="399" t="s">
        <v>2654</v>
      </c>
      <c r="BB50" s="399" t="s">
        <v>2654</v>
      </c>
      <c r="BC50" s="399" t="s">
        <v>2654</v>
      </c>
      <c r="BD50" s="400" t="s">
        <v>98</v>
      </c>
      <c r="BE50" s="400" t="s">
        <v>98</v>
      </c>
      <c r="BF50" s="400" t="s">
        <v>98</v>
      </c>
      <c r="BG50" s="400" t="s">
        <v>98</v>
      </c>
      <c r="BH50" s="397" t="s">
        <v>99</v>
      </c>
      <c r="BI50" s="401" t="s">
        <v>98</v>
      </c>
      <c r="BJ50" s="399" t="s">
        <v>2654</v>
      </c>
      <c r="BK50" s="401" t="s">
        <v>98</v>
      </c>
      <c r="BL50" s="401" t="s">
        <v>98</v>
      </c>
      <c r="BM50" s="401" t="s">
        <v>98</v>
      </c>
      <c r="BN50" s="399"/>
      <c r="BO50" s="401" t="s">
        <v>98</v>
      </c>
      <c r="BP50" s="399"/>
      <c r="BQ50" s="401" t="s">
        <v>98</v>
      </c>
      <c r="BR50" s="401" t="s">
        <v>98</v>
      </c>
      <c r="BS50" s="397" t="s">
        <v>418</v>
      </c>
      <c r="BT50" s="402" t="s">
        <v>98</v>
      </c>
      <c r="BU50" s="402" t="s">
        <v>98</v>
      </c>
      <c r="BV50" s="399"/>
      <c r="BW50" s="402" t="s">
        <v>98</v>
      </c>
      <c r="BX50" s="397" t="s">
        <v>568</v>
      </c>
      <c r="BY50" s="414" t="s">
        <v>98</v>
      </c>
      <c r="BZ50" s="403"/>
      <c r="CA50" s="403"/>
      <c r="CB50" s="403"/>
      <c r="CC50" s="397"/>
      <c r="CD50" s="397"/>
      <c r="CE50" s="403"/>
      <c r="CF50" s="397"/>
      <c r="CG50" s="403"/>
      <c r="CH50" s="391" t="s">
        <v>2655</v>
      </c>
      <c r="CI50" s="391" t="s">
        <v>2656</v>
      </c>
    </row>
    <row r="51" spans="1:87" x14ac:dyDescent="0.2">
      <c r="A51" s="389">
        <v>199687</v>
      </c>
      <c r="B51" s="396" t="s">
        <v>2641</v>
      </c>
      <c r="C51" s="396" t="s">
        <v>2744</v>
      </c>
      <c r="D51" s="396" t="s">
        <v>2643</v>
      </c>
      <c r="E51" s="397" t="s">
        <v>2644</v>
      </c>
      <c r="F51" s="398">
        <v>588</v>
      </c>
      <c r="G51" s="398">
        <v>156</v>
      </c>
      <c r="H51" s="397" t="s">
        <v>1293</v>
      </c>
      <c r="I51" s="397" t="s">
        <v>2645</v>
      </c>
      <c r="J51" s="397" t="s">
        <v>2735</v>
      </c>
      <c r="K51" s="397" t="s">
        <v>488</v>
      </c>
      <c r="L51" s="397" t="s">
        <v>2658</v>
      </c>
      <c r="M51" s="397" t="s">
        <v>2648</v>
      </c>
      <c r="N51" s="397" t="s">
        <v>2286</v>
      </c>
      <c r="O51" s="398">
        <v>1</v>
      </c>
      <c r="P51" s="398">
        <v>1</v>
      </c>
      <c r="Q51" s="397" t="s">
        <v>2649</v>
      </c>
      <c r="R51" s="397" t="s">
        <v>2514</v>
      </c>
      <c r="S51" s="397" t="s">
        <v>488</v>
      </c>
      <c r="T51" s="397" t="s">
        <v>2294</v>
      </c>
      <c r="U51" s="397" t="s">
        <v>104</v>
      </c>
      <c r="V51" s="397" t="s">
        <v>2322</v>
      </c>
      <c r="W51" s="399"/>
      <c r="X51" s="397" t="s">
        <v>1292</v>
      </c>
      <c r="Y51" s="397" t="s">
        <v>2516</v>
      </c>
      <c r="Z51" s="397" t="s">
        <v>793</v>
      </c>
      <c r="AA51" s="397" t="s">
        <v>2745</v>
      </c>
      <c r="AB51" s="397" t="s">
        <v>104</v>
      </c>
      <c r="AC51" s="397" t="s">
        <v>104</v>
      </c>
      <c r="AD51" s="397" t="s">
        <v>2471</v>
      </c>
      <c r="AE51" s="397" t="s">
        <v>1293</v>
      </c>
      <c r="AF51" s="397" t="s">
        <v>2497</v>
      </c>
      <c r="AG51" s="397" t="s">
        <v>1293</v>
      </c>
      <c r="AH51" s="397" t="s">
        <v>104</v>
      </c>
      <c r="AI51" s="397" t="s">
        <v>1293</v>
      </c>
      <c r="AJ51" s="397" t="s">
        <v>104</v>
      </c>
      <c r="AK51" s="397" t="s">
        <v>1292</v>
      </c>
      <c r="AL51" s="397" t="s">
        <v>104</v>
      </c>
      <c r="AM51" s="397" t="s">
        <v>2746</v>
      </c>
      <c r="AN51" s="397" t="s">
        <v>104</v>
      </c>
      <c r="AO51" s="397" t="s">
        <v>104</v>
      </c>
      <c r="AP51" s="397" t="s">
        <v>2747</v>
      </c>
      <c r="AQ51" s="397" t="s">
        <v>2683</v>
      </c>
      <c r="AR51" s="397" t="s">
        <v>2661</v>
      </c>
      <c r="AS51" s="399" t="s">
        <v>2654</v>
      </c>
      <c r="AT51" s="399" t="s">
        <v>2654</v>
      </c>
      <c r="AU51" s="397"/>
      <c r="AV51" s="399"/>
      <c r="AW51" s="399" t="s">
        <v>2654</v>
      </c>
      <c r="AX51" s="399" t="s">
        <v>2654</v>
      </c>
      <c r="AY51" s="399" t="s">
        <v>2654</v>
      </c>
      <c r="AZ51" s="399" t="s">
        <v>2654</v>
      </c>
      <c r="BA51" s="399" t="s">
        <v>2654</v>
      </c>
      <c r="BB51" s="399" t="s">
        <v>2654</v>
      </c>
      <c r="BC51" s="399" t="s">
        <v>2654</v>
      </c>
      <c r="BD51" s="400" t="s">
        <v>98</v>
      </c>
      <c r="BE51" s="400" t="s">
        <v>98</v>
      </c>
      <c r="BF51" s="400" t="s">
        <v>98</v>
      </c>
      <c r="BG51" s="400" t="s">
        <v>98</v>
      </c>
      <c r="BH51" s="397" t="s">
        <v>99</v>
      </c>
      <c r="BI51" s="401" t="s">
        <v>98</v>
      </c>
      <c r="BJ51" s="399" t="s">
        <v>2654</v>
      </c>
      <c r="BK51" s="401" t="s">
        <v>98</v>
      </c>
      <c r="BL51" s="401" t="s">
        <v>98</v>
      </c>
      <c r="BM51" s="401" t="s">
        <v>98</v>
      </c>
      <c r="BN51" s="399"/>
      <c r="BO51" s="401" t="s">
        <v>98</v>
      </c>
      <c r="BP51" s="399"/>
      <c r="BQ51" s="401" t="s">
        <v>98</v>
      </c>
      <c r="BR51" s="401" t="s">
        <v>98</v>
      </c>
      <c r="BS51" s="397" t="s">
        <v>418</v>
      </c>
      <c r="BT51" s="402" t="s">
        <v>98</v>
      </c>
      <c r="BU51" s="402" t="s">
        <v>98</v>
      </c>
      <c r="BV51" s="399"/>
      <c r="BW51" s="402" t="s">
        <v>98</v>
      </c>
      <c r="BX51" s="397" t="s">
        <v>795</v>
      </c>
      <c r="BY51" s="415" t="s">
        <v>98</v>
      </c>
      <c r="BZ51" s="403"/>
      <c r="CA51" s="403"/>
      <c r="CB51" s="403"/>
      <c r="CC51" s="397"/>
      <c r="CD51" s="397"/>
      <c r="CE51" s="403"/>
      <c r="CF51" s="397"/>
      <c r="CG51" s="403"/>
      <c r="CH51" s="391" t="s">
        <v>2662</v>
      </c>
      <c r="CI51" s="391" t="s">
        <v>2656</v>
      </c>
    </row>
    <row r="52" spans="1:87" x14ac:dyDescent="0.2">
      <c r="A52" s="389">
        <v>199687</v>
      </c>
      <c r="B52" s="396" t="s">
        <v>2641</v>
      </c>
      <c r="C52" s="396" t="s">
        <v>2748</v>
      </c>
      <c r="D52" s="396" t="s">
        <v>2643</v>
      </c>
      <c r="E52" s="397" t="s">
        <v>2644</v>
      </c>
      <c r="F52" s="398">
        <v>573</v>
      </c>
      <c r="G52" s="398">
        <v>156</v>
      </c>
      <c r="H52" s="397" t="s">
        <v>1293</v>
      </c>
      <c r="I52" s="397" t="s">
        <v>2645</v>
      </c>
      <c r="J52" s="397" t="s">
        <v>2735</v>
      </c>
      <c r="K52" s="397" t="s">
        <v>488</v>
      </c>
      <c r="L52" s="397" t="s">
        <v>2647</v>
      </c>
      <c r="M52" s="397" t="s">
        <v>2648</v>
      </c>
      <c r="N52" s="397" t="s">
        <v>2286</v>
      </c>
      <c r="O52" s="398">
        <v>1</v>
      </c>
      <c r="P52" s="398">
        <v>2</v>
      </c>
      <c r="Q52" s="397" t="s">
        <v>2649</v>
      </c>
      <c r="R52" s="397" t="s">
        <v>2514</v>
      </c>
      <c r="S52" s="397" t="s">
        <v>488</v>
      </c>
      <c r="T52" s="397" t="s">
        <v>2294</v>
      </c>
      <c r="U52" s="397" t="s">
        <v>104</v>
      </c>
      <c r="V52" s="397" t="s">
        <v>2322</v>
      </c>
      <c r="W52" s="399"/>
      <c r="X52" s="397" t="s">
        <v>1292</v>
      </c>
      <c r="Y52" s="397" t="s">
        <v>2516</v>
      </c>
      <c r="Z52" s="397" t="s">
        <v>793</v>
      </c>
      <c r="AA52" s="397" t="s">
        <v>2745</v>
      </c>
      <c r="AB52" s="397" t="s">
        <v>104</v>
      </c>
      <c r="AC52" s="397" t="s">
        <v>104</v>
      </c>
      <c r="AD52" s="397" t="s">
        <v>2471</v>
      </c>
      <c r="AE52" s="397" t="s">
        <v>1293</v>
      </c>
      <c r="AF52" s="397" t="s">
        <v>2497</v>
      </c>
      <c r="AG52" s="397" t="s">
        <v>1293</v>
      </c>
      <c r="AH52" s="397" t="s">
        <v>104</v>
      </c>
      <c r="AI52" s="397" t="s">
        <v>1293</v>
      </c>
      <c r="AJ52" s="397" t="s">
        <v>104</v>
      </c>
      <c r="AK52" s="397" t="s">
        <v>1292</v>
      </c>
      <c r="AL52" s="397" t="s">
        <v>104</v>
      </c>
      <c r="AM52" s="397" t="s">
        <v>2746</v>
      </c>
      <c r="AN52" s="397" t="s">
        <v>104</v>
      </c>
      <c r="AO52" s="397" t="s">
        <v>104</v>
      </c>
      <c r="AP52" s="397" t="s">
        <v>2747</v>
      </c>
      <c r="AQ52" s="397" t="s">
        <v>2683</v>
      </c>
      <c r="AR52" s="397" t="s">
        <v>2653</v>
      </c>
      <c r="AS52" s="399" t="s">
        <v>2654</v>
      </c>
      <c r="AT52" s="399" t="s">
        <v>2654</v>
      </c>
      <c r="AU52" s="397"/>
      <c r="AV52" s="399"/>
      <c r="AW52" s="399" t="s">
        <v>2654</v>
      </c>
      <c r="AX52" s="399" t="s">
        <v>2654</v>
      </c>
      <c r="AY52" s="399" t="s">
        <v>2654</v>
      </c>
      <c r="AZ52" s="399" t="s">
        <v>2654</v>
      </c>
      <c r="BA52" s="399" t="s">
        <v>2654</v>
      </c>
      <c r="BB52" s="399" t="s">
        <v>2654</v>
      </c>
      <c r="BC52" s="399" t="s">
        <v>2654</v>
      </c>
      <c r="BD52" s="400" t="s">
        <v>98</v>
      </c>
      <c r="BE52" s="400" t="s">
        <v>98</v>
      </c>
      <c r="BF52" s="400" t="s">
        <v>98</v>
      </c>
      <c r="BG52" s="400" t="s">
        <v>98</v>
      </c>
      <c r="BH52" s="397" t="s">
        <v>99</v>
      </c>
      <c r="BI52" s="401" t="s">
        <v>98</v>
      </c>
      <c r="BJ52" s="399" t="s">
        <v>2654</v>
      </c>
      <c r="BK52" s="401" t="s">
        <v>98</v>
      </c>
      <c r="BL52" s="401" t="s">
        <v>98</v>
      </c>
      <c r="BM52" s="401" t="s">
        <v>98</v>
      </c>
      <c r="BN52" s="399"/>
      <c r="BO52" s="401" t="s">
        <v>98</v>
      </c>
      <c r="BP52" s="399"/>
      <c r="BQ52" s="401" t="s">
        <v>98</v>
      </c>
      <c r="BR52" s="401" t="s">
        <v>98</v>
      </c>
      <c r="BS52" s="397" t="s">
        <v>418</v>
      </c>
      <c r="BT52" s="402" t="s">
        <v>98</v>
      </c>
      <c r="BU52" s="402" t="s">
        <v>98</v>
      </c>
      <c r="BV52" s="399"/>
      <c r="BW52" s="402" t="s">
        <v>98</v>
      </c>
      <c r="BX52" s="397" t="s">
        <v>795</v>
      </c>
      <c r="BY52" s="415" t="s">
        <v>98</v>
      </c>
      <c r="BZ52" s="403"/>
      <c r="CA52" s="403"/>
      <c r="CB52" s="403"/>
      <c r="CC52" s="397"/>
      <c r="CD52" s="397"/>
      <c r="CE52" s="403"/>
      <c r="CF52" s="397"/>
      <c r="CG52" s="403"/>
      <c r="CH52" s="391" t="s">
        <v>2662</v>
      </c>
      <c r="CI52" s="391" t="s">
        <v>2656</v>
      </c>
    </row>
    <row r="53" spans="1:87" x14ac:dyDescent="0.2">
      <c r="A53" s="389">
        <v>199687</v>
      </c>
      <c r="B53" s="396" t="s">
        <v>2641</v>
      </c>
      <c r="C53" s="396" t="s">
        <v>2749</v>
      </c>
      <c r="D53" s="396" t="s">
        <v>2643</v>
      </c>
      <c r="E53" s="397" t="s">
        <v>2644</v>
      </c>
      <c r="F53" s="398">
        <v>562</v>
      </c>
      <c r="G53" s="398">
        <v>157</v>
      </c>
      <c r="H53" s="397" t="s">
        <v>1293</v>
      </c>
      <c r="I53" s="397" t="s">
        <v>2645</v>
      </c>
      <c r="J53" s="397" t="s">
        <v>2735</v>
      </c>
      <c r="K53" s="397" t="s">
        <v>488</v>
      </c>
      <c r="L53" s="397" t="s">
        <v>2658</v>
      </c>
      <c r="M53" s="397" t="s">
        <v>2648</v>
      </c>
      <c r="N53" s="397" t="s">
        <v>2284</v>
      </c>
      <c r="O53" s="398">
        <v>2</v>
      </c>
      <c r="P53" s="398">
        <v>2</v>
      </c>
      <c r="Q53" s="397" t="s">
        <v>2649</v>
      </c>
      <c r="R53" s="397" t="s">
        <v>2514</v>
      </c>
      <c r="S53" s="397" t="s">
        <v>488</v>
      </c>
      <c r="T53" s="397" t="s">
        <v>2294</v>
      </c>
      <c r="U53" s="397" t="s">
        <v>104</v>
      </c>
      <c r="V53" s="397" t="s">
        <v>2322</v>
      </c>
      <c r="W53" s="399"/>
      <c r="X53" s="397" t="s">
        <v>1292</v>
      </c>
      <c r="Y53" s="397" t="s">
        <v>2515</v>
      </c>
      <c r="Z53" s="397" t="s">
        <v>110</v>
      </c>
      <c r="AA53" s="397" t="s">
        <v>2750</v>
      </c>
      <c r="AB53" s="397" t="s">
        <v>104</v>
      </c>
      <c r="AC53" s="397" t="s">
        <v>104</v>
      </c>
      <c r="AD53" s="397" t="s">
        <v>2472</v>
      </c>
      <c r="AE53" s="397" t="s">
        <v>1293</v>
      </c>
      <c r="AF53" s="397" t="s">
        <v>2497</v>
      </c>
      <c r="AG53" s="397" t="s">
        <v>1293</v>
      </c>
      <c r="AH53" s="397" t="s">
        <v>104</v>
      </c>
      <c r="AI53" s="397" t="s">
        <v>1293</v>
      </c>
      <c r="AJ53" s="397" t="s">
        <v>104</v>
      </c>
      <c r="AK53" s="397" t="s">
        <v>1292</v>
      </c>
      <c r="AL53" s="397" t="s">
        <v>104</v>
      </c>
      <c r="AM53" s="397" t="s">
        <v>2751</v>
      </c>
      <c r="AN53" s="397" t="s">
        <v>104</v>
      </c>
      <c r="AO53" s="397" t="s">
        <v>104</v>
      </c>
      <c r="AP53" s="397" t="s">
        <v>2752</v>
      </c>
      <c r="AQ53" s="397" t="s">
        <v>2682</v>
      </c>
      <c r="AR53" s="397" t="s">
        <v>2661</v>
      </c>
      <c r="AS53" s="399" t="s">
        <v>2654</v>
      </c>
      <c r="AT53" s="399" t="s">
        <v>2654</v>
      </c>
      <c r="AU53" s="397"/>
      <c r="AV53" s="399"/>
      <c r="AW53" s="399" t="s">
        <v>2654</v>
      </c>
      <c r="AX53" s="399" t="s">
        <v>2654</v>
      </c>
      <c r="AY53" s="399" t="s">
        <v>2654</v>
      </c>
      <c r="AZ53" s="399" t="s">
        <v>2654</v>
      </c>
      <c r="BA53" s="399" t="s">
        <v>2654</v>
      </c>
      <c r="BB53" s="399" t="s">
        <v>2654</v>
      </c>
      <c r="BC53" s="399" t="s">
        <v>2654</v>
      </c>
      <c r="BD53" s="400" t="s">
        <v>98</v>
      </c>
      <c r="BE53" s="400" t="s">
        <v>98</v>
      </c>
      <c r="BF53" s="400" t="s">
        <v>98</v>
      </c>
      <c r="BG53" s="400" t="s">
        <v>98</v>
      </c>
      <c r="BH53" s="397" t="s">
        <v>99</v>
      </c>
      <c r="BI53" s="401" t="s">
        <v>98</v>
      </c>
      <c r="BJ53" s="399" t="s">
        <v>2654</v>
      </c>
      <c r="BK53" s="401" t="s">
        <v>98</v>
      </c>
      <c r="BL53" s="401" t="s">
        <v>98</v>
      </c>
      <c r="BM53" s="401" t="s">
        <v>98</v>
      </c>
      <c r="BN53" s="399"/>
      <c r="BO53" s="401" t="s">
        <v>98</v>
      </c>
      <c r="BP53" s="399"/>
      <c r="BQ53" s="401" t="s">
        <v>98</v>
      </c>
      <c r="BR53" s="401" t="s">
        <v>98</v>
      </c>
      <c r="BS53" s="397" t="s">
        <v>418</v>
      </c>
      <c r="BT53" s="402" t="s">
        <v>98</v>
      </c>
      <c r="BU53" s="402" t="s">
        <v>98</v>
      </c>
      <c r="BV53" s="399"/>
      <c r="BW53" s="402" t="s">
        <v>98</v>
      </c>
      <c r="BX53" s="397" t="s">
        <v>729</v>
      </c>
      <c r="BY53" s="416" t="s">
        <v>98</v>
      </c>
      <c r="BZ53" s="403"/>
      <c r="CA53" s="403"/>
      <c r="CB53" s="403"/>
      <c r="CC53" s="397"/>
      <c r="CD53" s="397"/>
      <c r="CE53" s="403"/>
      <c r="CF53" s="397"/>
      <c r="CG53" s="403"/>
      <c r="CH53" s="391" t="s">
        <v>2655</v>
      </c>
      <c r="CI53" s="391" t="s">
        <v>2656</v>
      </c>
    </row>
    <row r="54" spans="1:87" x14ac:dyDescent="0.2">
      <c r="A54" s="389">
        <v>199687</v>
      </c>
      <c r="B54" s="396" t="s">
        <v>2641</v>
      </c>
      <c r="C54" s="396" t="s">
        <v>2753</v>
      </c>
      <c r="D54" s="396" t="s">
        <v>2643</v>
      </c>
      <c r="E54" s="397" t="s">
        <v>2644</v>
      </c>
      <c r="F54" s="398">
        <v>600</v>
      </c>
      <c r="G54" s="398">
        <v>160</v>
      </c>
      <c r="H54" s="397" t="s">
        <v>1293</v>
      </c>
      <c r="I54" s="397" t="s">
        <v>2645</v>
      </c>
      <c r="J54" s="397" t="s">
        <v>2735</v>
      </c>
      <c r="K54" s="397" t="s">
        <v>488</v>
      </c>
      <c r="L54" s="397" t="s">
        <v>2647</v>
      </c>
      <c r="M54" s="397" t="s">
        <v>2648</v>
      </c>
      <c r="N54" s="397" t="s">
        <v>2288</v>
      </c>
      <c r="O54" s="398">
        <v>3</v>
      </c>
      <c r="P54" s="398">
        <v>6</v>
      </c>
      <c r="Q54" s="397" t="s">
        <v>2649</v>
      </c>
      <c r="R54" s="397" t="s">
        <v>2514</v>
      </c>
      <c r="S54" s="397" t="s">
        <v>488</v>
      </c>
      <c r="T54" s="397" t="s">
        <v>2294</v>
      </c>
      <c r="U54" s="397" t="s">
        <v>104</v>
      </c>
      <c r="V54" s="397" t="s">
        <v>2322</v>
      </c>
      <c r="W54" s="399"/>
      <c r="X54" s="397" t="s">
        <v>1292</v>
      </c>
      <c r="Y54" s="397" t="s">
        <v>2516</v>
      </c>
      <c r="Z54" s="397" t="s">
        <v>985</v>
      </c>
      <c r="AA54" s="397" t="s">
        <v>2369</v>
      </c>
      <c r="AB54" s="397" t="s">
        <v>104</v>
      </c>
      <c r="AC54" s="397" t="s">
        <v>2416</v>
      </c>
      <c r="AD54" s="397" t="s">
        <v>2473</v>
      </c>
      <c r="AE54" s="397" t="s">
        <v>1293</v>
      </c>
      <c r="AF54" s="397" t="s">
        <v>2497</v>
      </c>
      <c r="AG54" s="397" t="s">
        <v>1293</v>
      </c>
      <c r="AH54" s="397" t="s">
        <v>104</v>
      </c>
      <c r="AI54" s="397" t="s">
        <v>1293</v>
      </c>
      <c r="AJ54" s="397" t="s">
        <v>104</v>
      </c>
      <c r="AK54" s="397" t="s">
        <v>1292</v>
      </c>
      <c r="AL54" s="397" t="s">
        <v>104</v>
      </c>
      <c r="AM54" s="397" t="s">
        <v>2754</v>
      </c>
      <c r="AN54" s="397" t="s">
        <v>104</v>
      </c>
      <c r="AO54" s="397" t="s">
        <v>104</v>
      </c>
      <c r="AP54" s="397" t="s">
        <v>2651</v>
      </c>
      <c r="AQ54" s="397" t="s">
        <v>2682</v>
      </c>
      <c r="AR54" s="397" t="s">
        <v>2444</v>
      </c>
      <c r="AS54" s="399" t="s">
        <v>2654</v>
      </c>
      <c r="AT54" s="399" t="s">
        <v>2654</v>
      </c>
      <c r="AU54" s="397"/>
      <c r="AV54" s="399"/>
      <c r="AW54" s="399" t="s">
        <v>2654</v>
      </c>
      <c r="AX54" s="399" t="s">
        <v>2654</v>
      </c>
      <c r="AY54" s="399" t="s">
        <v>2654</v>
      </c>
      <c r="AZ54" s="399" t="s">
        <v>2654</v>
      </c>
      <c r="BA54" s="399" t="s">
        <v>2654</v>
      </c>
      <c r="BB54" s="399" t="s">
        <v>2654</v>
      </c>
      <c r="BC54" s="399" t="s">
        <v>2654</v>
      </c>
      <c r="BD54" s="400" t="s">
        <v>98</v>
      </c>
      <c r="BE54" s="400" t="s">
        <v>98</v>
      </c>
      <c r="BF54" s="400" t="s">
        <v>98</v>
      </c>
      <c r="BG54" s="400" t="s">
        <v>98</v>
      </c>
      <c r="BH54" s="397" t="s">
        <v>99</v>
      </c>
      <c r="BI54" s="401" t="s">
        <v>98</v>
      </c>
      <c r="BJ54" s="399" t="s">
        <v>2654</v>
      </c>
      <c r="BK54" s="401" t="s">
        <v>98</v>
      </c>
      <c r="BL54" s="401" t="s">
        <v>98</v>
      </c>
      <c r="BM54" s="401" t="s">
        <v>98</v>
      </c>
      <c r="BN54" s="399"/>
      <c r="BO54" s="401" t="s">
        <v>98</v>
      </c>
      <c r="BP54" s="399"/>
      <c r="BQ54" s="401" t="s">
        <v>98</v>
      </c>
      <c r="BR54" s="401" t="s">
        <v>98</v>
      </c>
      <c r="BS54" s="397" t="s">
        <v>418</v>
      </c>
      <c r="BT54" s="402" t="s">
        <v>98</v>
      </c>
      <c r="BU54" s="402" t="s">
        <v>98</v>
      </c>
      <c r="BV54" s="399"/>
      <c r="BW54" s="402" t="s">
        <v>98</v>
      </c>
      <c r="BX54" s="397" t="s">
        <v>987</v>
      </c>
      <c r="BY54" s="417" t="s">
        <v>98</v>
      </c>
      <c r="BZ54" s="403"/>
      <c r="CA54" s="403"/>
      <c r="CB54" s="403"/>
      <c r="CC54" s="397"/>
      <c r="CD54" s="397"/>
      <c r="CE54" s="403"/>
      <c r="CF54" s="397"/>
      <c r="CG54" s="403"/>
      <c r="CH54" s="391" t="s">
        <v>2662</v>
      </c>
      <c r="CI54" s="391" t="s">
        <v>2656</v>
      </c>
    </row>
    <row r="55" spans="1:87" x14ac:dyDescent="0.2">
      <c r="A55" s="389">
        <v>199687</v>
      </c>
      <c r="B55" s="396" t="s">
        <v>2641</v>
      </c>
      <c r="C55" s="396" t="s">
        <v>2755</v>
      </c>
      <c r="D55" s="396" t="s">
        <v>2643</v>
      </c>
      <c r="E55" s="397" t="s">
        <v>2644</v>
      </c>
      <c r="F55" s="398">
        <v>545</v>
      </c>
      <c r="G55" s="398">
        <v>161</v>
      </c>
      <c r="H55" s="397" t="s">
        <v>1293</v>
      </c>
      <c r="I55" s="397" t="s">
        <v>2645</v>
      </c>
      <c r="J55" s="397" t="s">
        <v>2735</v>
      </c>
      <c r="K55" s="397" t="s">
        <v>488</v>
      </c>
      <c r="L55" s="397" t="s">
        <v>2658</v>
      </c>
      <c r="M55" s="397" t="s">
        <v>2648</v>
      </c>
      <c r="N55" s="397" t="s">
        <v>2284</v>
      </c>
      <c r="O55" s="398">
        <v>20</v>
      </c>
      <c r="P55" s="398">
        <v>20</v>
      </c>
      <c r="Q55" s="397" t="s">
        <v>2649</v>
      </c>
      <c r="R55" s="397" t="s">
        <v>2514</v>
      </c>
      <c r="S55" s="397" t="s">
        <v>488</v>
      </c>
      <c r="T55" s="397" t="s">
        <v>2294</v>
      </c>
      <c r="U55" s="397" t="s">
        <v>104</v>
      </c>
      <c r="V55" s="397" t="s">
        <v>2322</v>
      </c>
      <c r="W55" s="399"/>
      <c r="X55" s="397" t="s">
        <v>1292</v>
      </c>
      <c r="Y55" s="397" t="s">
        <v>2515</v>
      </c>
      <c r="Z55" s="397" t="s">
        <v>1013</v>
      </c>
      <c r="AA55" s="397" t="s">
        <v>1012</v>
      </c>
      <c r="AB55" s="397" t="s">
        <v>104</v>
      </c>
      <c r="AC55" s="397" t="s">
        <v>2417</v>
      </c>
      <c r="AD55" s="397" t="s">
        <v>2474</v>
      </c>
      <c r="AE55" s="397" t="s">
        <v>1293</v>
      </c>
      <c r="AF55" s="397" t="s">
        <v>2497</v>
      </c>
      <c r="AG55" s="397" t="s">
        <v>1293</v>
      </c>
      <c r="AH55" s="397" t="s">
        <v>104</v>
      </c>
      <c r="AI55" s="397" t="s">
        <v>1293</v>
      </c>
      <c r="AJ55" s="397" t="s">
        <v>104</v>
      </c>
      <c r="AK55" s="397" t="s">
        <v>1292</v>
      </c>
      <c r="AL55" s="397" t="s">
        <v>104</v>
      </c>
      <c r="AM55" s="397" t="s">
        <v>2728</v>
      </c>
      <c r="AN55" s="397" t="s">
        <v>104</v>
      </c>
      <c r="AO55" s="397" t="s">
        <v>104</v>
      </c>
      <c r="AP55" s="397" t="s">
        <v>2747</v>
      </c>
      <c r="AQ55" s="397" t="s">
        <v>2659</v>
      </c>
      <c r="AR55" s="397" t="s">
        <v>2653</v>
      </c>
      <c r="AS55" s="399" t="s">
        <v>2654</v>
      </c>
      <c r="AT55" s="399" t="s">
        <v>2654</v>
      </c>
      <c r="AU55" s="397"/>
      <c r="AV55" s="399"/>
      <c r="AW55" s="399" t="s">
        <v>2654</v>
      </c>
      <c r="AX55" s="399" t="s">
        <v>2654</v>
      </c>
      <c r="AY55" s="399" t="s">
        <v>2654</v>
      </c>
      <c r="AZ55" s="399" t="s">
        <v>2654</v>
      </c>
      <c r="BA55" s="399" t="s">
        <v>2654</v>
      </c>
      <c r="BB55" s="399" t="s">
        <v>2654</v>
      </c>
      <c r="BC55" s="399" t="s">
        <v>2654</v>
      </c>
      <c r="BD55" s="400" t="s">
        <v>98</v>
      </c>
      <c r="BE55" s="400" t="s">
        <v>98</v>
      </c>
      <c r="BF55" s="400" t="s">
        <v>98</v>
      </c>
      <c r="BG55" s="400" t="s">
        <v>98</v>
      </c>
      <c r="BH55" s="397" t="s">
        <v>99</v>
      </c>
      <c r="BI55" s="401" t="s">
        <v>98</v>
      </c>
      <c r="BJ55" s="399" t="s">
        <v>2654</v>
      </c>
      <c r="BK55" s="401" t="s">
        <v>98</v>
      </c>
      <c r="BL55" s="401" t="s">
        <v>98</v>
      </c>
      <c r="BM55" s="401" t="s">
        <v>98</v>
      </c>
      <c r="BN55" s="399"/>
      <c r="BO55" s="401" t="s">
        <v>98</v>
      </c>
      <c r="BP55" s="399"/>
      <c r="BQ55" s="401" t="s">
        <v>98</v>
      </c>
      <c r="BR55" s="401" t="s">
        <v>98</v>
      </c>
      <c r="BS55" s="397" t="s">
        <v>418</v>
      </c>
      <c r="BT55" s="402" t="s">
        <v>98</v>
      </c>
      <c r="BU55" s="402" t="s">
        <v>98</v>
      </c>
      <c r="BV55" s="399"/>
      <c r="BW55" s="402" t="s">
        <v>98</v>
      </c>
      <c r="BX55" s="397" t="s">
        <v>1015</v>
      </c>
      <c r="BY55" s="418" t="s">
        <v>98</v>
      </c>
      <c r="BZ55" s="403"/>
      <c r="CA55" s="403"/>
      <c r="CB55" s="403"/>
      <c r="CC55" s="397"/>
      <c r="CD55" s="397"/>
      <c r="CE55" s="403"/>
      <c r="CF55" s="397"/>
      <c r="CG55" s="403"/>
      <c r="CH55" s="391" t="s">
        <v>2655</v>
      </c>
      <c r="CI55" s="391" t="s">
        <v>2656</v>
      </c>
    </row>
    <row r="56" spans="1:87" x14ac:dyDescent="0.2">
      <c r="A56" s="389">
        <v>199687</v>
      </c>
      <c r="B56" s="396" t="s">
        <v>2641</v>
      </c>
      <c r="C56" s="396" t="s">
        <v>2756</v>
      </c>
      <c r="D56" s="396" t="s">
        <v>2643</v>
      </c>
      <c r="E56" s="397" t="s">
        <v>2644</v>
      </c>
      <c r="F56" s="398">
        <v>613</v>
      </c>
      <c r="G56" s="398">
        <v>175</v>
      </c>
      <c r="H56" s="397" t="s">
        <v>1293</v>
      </c>
      <c r="I56" s="397" t="s">
        <v>2645</v>
      </c>
      <c r="J56" s="397" t="s">
        <v>2735</v>
      </c>
      <c r="K56" s="397" t="s">
        <v>488</v>
      </c>
      <c r="L56" s="397" t="s">
        <v>2658</v>
      </c>
      <c r="M56" s="397" t="s">
        <v>2648</v>
      </c>
      <c r="N56" s="397" t="s">
        <v>2284</v>
      </c>
      <c r="O56" s="398">
        <v>2</v>
      </c>
      <c r="P56" s="398">
        <v>2</v>
      </c>
      <c r="Q56" s="397" t="s">
        <v>2649</v>
      </c>
      <c r="R56" s="397" t="s">
        <v>2514</v>
      </c>
      <c r="S56" s="397" t="s">
        <v>488</v>
      </c>
      <c r="T56" s="397" t="s">
        <v>2294</v>
      </c>
      <c r="U56" s="397" t="s">
        <v>104</v>
      </c>
      <c r="V56" s="397" t="s">
        <v>2322</v>
      </c>
      <c r="W56" s="399"/>
      <c r="X56" s="397" t="s">
        <v>1292</v>
      </c>
      <c r="Y56" s="397" t="s">
        <v>2515</v>
      </c>
      <c r="Z56" s="397" t="s">
        <v>1224</v>
      </c>
      <c r="AA56" s="397" t="s">
        <v>2370</v>
      </c>
      <c r="AB56" s="397" t="s">
        <v>104</v>
      </c>
      <c r="AC56" s="397" t="s">
        <v>2418</v>
      </c>
      <c r="AD56" s="397" t="s">
        <v>2475</v>
      </c>
      <c r="AE56" s="397" t="s">
        <v>1293</v>
      </c>
      <c r="AF56" s="397" t="s">
        <v>2497</v>
      </c>
      <c r="AG56" s="397" t="s">
        <v>1293</v>
      </c>
      <c r="AH56" s="397" t="s">
        <v>104</v>
      </c>
      <c r="AI56" s="397" t="s">
        <v>1293</v>
      </c>
      <c r="AJ56" s="397" t="s">
        <v>104</v>
      </c>
      <c r="AK56" s="397" t="s">
        <v>1292</v>
      </c>
      <c r="AL56" s="397" t="s">
        <v>104</v>
      </c>
      <c r="AM56" s="397" t="s">
        <v>2757</v>
      </c>
      <c r="AN56" s="397" t="s">
        <v>104</v>
      </c>
      <c r="AO56" s="397" t="s">
        <v>104</v>
      </c>
      <c r="AP56" s="397" t="s">
        <v>2752</v>
      </c>
      <c r="AQ56" s="397" t="s">
        <v>2682</v>
      </c>
      <c r="AR56" s="397" t="s">
        <v>2661</v>
      </c>
      <c r="AS56" s="399" t="s">
        <v>2654</v>
      </c>
      <c r="AT56" s="399" t="s">
        <v>2654</v>
      </c>
      <c r="AU56" s="397"/>
      <c r="AV56" s="399"/>
      <c r="AW56" s="399" t="s">
        <v>2654</v>
      </c>
      <c r="AX56" s="399" t="s">
        <v>2654</v>
      </c>
      <c r="AY56" s="399" t="s">
        <v>2654</v>
      </c>
      <c r="AZ56" s="399" t="s">
        <v>2654</v>
      </c>
      <c r="BA56" s="399" t="s">
        <v>2654</v>
      </c>
      <c r="BB56" s="399" t="s">
        <v>2654</v>
      </c>
      <c r="BC56" s="399" t="s">
        <v>2654</v>
      </c>
      <c r="BD56" s="400" t="s">
        <v>98</v>
      </c>
      <c r="BE56" s="400" t="s">
        <v>98</v>
      </c>
      <c r="BF56" s="400" t="s">
        <v>98</v>
      </c>
      <c r="BG56" s="400" t="s">
        <v>98</v>
      </c>
      <c r="BH56" s="397" t="s">
        <v>99</v>
      </c>
      <c r="BI56" s="401" t="s">
        <v>98</v>
      </c>
      <c r="BJ56" s="399" t="s">
        <v>2654</v>
      </c>
      <c r="BK56" s="401" t="s">
        <v>98</v>
      </c>
      <c r="BL56" s="401" t="s">
        <v>98</v>
      </c>
      <c r="BM56" s="401" t="s">
        <v>98</v>
      </c>
      <c r="BN56" s="399"/>
      <c r="BO56" s="401" t="s">
        <v>98</v>
      </c>
      <c r="BP56" s="399"/>
      <c r="BQ56" s="401" t="s">
        <v>98</v>
      </c>
      <c r="BR56" s="401" t="s">
        <v>98</v>
      </c>
      <c r="BS56" s="397" t="s">
        <v>418</v>
      </c>
      <c r="BT56" s="402" t="s">
        <v>98</v>
      </c>
      <c r="BU56" s="402" t="s">
        <v>98</v>
      </c>
      <c r="BV56" s="399"/>
      <c r="BW56" s="402" t="s">
        <v>98</v>
      </c>
      <c r="BX56" s="397" t="s">
        <v>1226</v>
      </c>
      <c r="BY56" s="419" t="s">
        <v>98</v>
      </c>
      <c r="BZ56" s="403"/>
      <c r="CA56" s="403"/>
      <c r="CB56" s="403"/>
      <c r="CC56" s="397"/>
      <c r="CD56" s="397"/>
      <c r="CE56" s="403"/>
      <c r="CF56" s="397"/>
      <c r="CG56" s="403"/>
      <c r="CH56" s="391" t="s">
        <v>2655</v>
      </c>
      <c r="CI56" s="391" t="s">
        <v>2656</v>
      </c>
    </row>
    <row r="57" spans="1:87" x14ac:dyDescent="0.2">
      <c r="A57" s="389">
        <v>199687</v>
      </c>
      <c r="B57" s="396" t="s">
        <v>2641</v>
      </c>
      <c r="C57" s="396" t="s">
        <v>2758</v>
      </c>
      <c r="D57" s="396" t="s">
        <v>2643</v>
      </c>
      <c r="E57" s="397" t="s">
        <v>2644</v>
      </c>
      <c r="F57" s="398">
        <v>534</v>
      </c>
      <c r="G57" s="398">
        <v>176</v>
      </c>
      <c r="H57" s="397" t="s">
        <v>1293</v>
      </c>
      <c r="I57" s="397" t="s">
        <v>2645</v>
      </c>
      <c r="J57" s="397" t="s">
        <v>2735</v>
      </c>
      <c r="K57" s="397" t="s">
        <v>488</v>
      </c>
      <c r="L57" s="397" t="s">
        <v>2658</v>
      </c>
      <c r="M57" s="397" t="s">
        <v>2648</v>
      </c>
      <c r="N57" s="397" t="s">
        <v>2286</v>
      </c>
      <c r="O57" s="398">
        <v>12</v>
      </c>
      <c r="P57" s="398">
        <v>12</v>
      </c>
      <c r="Q57" s="397" t="s">
        <v>2649</v>
      </c>
      <c r="R57" s="397" t="s">
        <v>2514</v>
      </c>
      <c r="S57" s="397" t="s">
        <v>488</v>
      </c>
      <c r="T57" s="397" t="s">
        <v>2294</v>
      </c>
      <c r="U57" s="397" t="s">
        <v>104</v>
      </c>
      <c r="V57" s="397" t="s">
        <v>2322</v>
      </c>
      <c r="W57" s="399"/>
      <c r="X57" s="397" t="s">
        <v>1292</v>
      </c>
      <c r="Y57" s="397" t="s">
        <v>2516</v>
      </c>
      <c r="Z57" s="397" t="s">
        <v>1039</v>
      </c>
      <c r="AA57" s="397" t="s">
        <v>2371</v>
      </c>
      <c r="AB57" s="397" t="s">
        <v>104</v>
      </c>
      <c r="AC57" s="397" t="s">
        <v>2419</v>
      </c>
      <c r="AD57" s="397" t="s">
        <v>2456</v>
      </c>
      <c r="AE57" s="397" t="s">
        <v>1293</v>
      </c>
      <c r="AF57" s="397" t="s">
        <v>2497</v>
      </c>
      <c r="AG57" s="397" t="s">
        <v>1293</v>
      </c>
      <c r="AH57" s="397" t="s">
        <v>104</v>
      </c>
      <c r="AI57" s="397" t="s">
        <v>1293</v>
      </c>
      <c r="AJ57" s="397" t="s">
        <v>104</v>
      </c>
      <c r="AK57" s="397" t="s">
        <v>1292</v>
      </c>
      <c r="AL57" s="397" t="s">
        <v>104</v>
      </c>
      <c r="AM57" s="397" t="s">
        <v>2759</v>
      </c>
      <c r="AN57" s="397" t="s">
        <v>104</v>
      </c>
      <c r="AO57" s="397" t="s">
        <v>104</v>
      </c>
      <c r="AP57" s="397" t="s">
        <v>2651</v>
      </c>
      <c r="AQ57" s="397" t="s">
        <v>2660</v>
      </c>
      <c r="AR57" s="397" t="s">
        <v>2666</v>
      </c>
      <c r="AS57" s="399" t="s">
        <v>2654</v>
      </c>
      <c r="AT57" s="399" t="s">
        <v>2654</v>
      </c>
      <c r="AU57" s="397"/>
      <c r="AV57" s="399"/>
      <c r="AW57" s="399" t="s">
        <v>2654</v>
      </c>
      <c r="AX57" s="399" t="s">
        <v>2654</v>
      </c>
      <c r="AY57" s="399" t="s">
        <v>2654</v>
      </c>
      <c r="AZ57" s="399" t="s">
        <v>2654</v>
      </c>
      <c r="BA57" s="399" t="s">
        <v>2654</v>
      </c>
      <c r="BB57" s="399" t="s">
        <v>2654</v>
      </c>
      <c r="BC57" s="399" t="s">
        <v>2654</v>
      </c>
      <c r="BD57" s="400" t="s">
        <v>98</v>
      </c>
      <c r="BE57" s="400" t="s">
        <v>98</v>
      </c>
      <c r="BF57" s="400" t="s">
        <v>98</v>
      </c>
      <c r="BG57" s="400" t="s">
        <v>98</v>
      </c>
      <c r="BH57" s="397" t="s">
        <v>99</v>
      </c>
      <c r="BI57" s="401" t="s">
        <v>98</v>
      </c>
      <c r="BJ57" s="399" t="s">
        <v>2654</v>
      </c>
      <c r="BK57" s="401" t="s">
        <v>98</v>
      </c>
      <c r="BL57" s="401" t="s">
        <v>98</v>
      </c>
      <c r="BM57" s="401" t="s">
        <v>98</v>
      </c>
      <c r="BN57" s="399"/>
      <c r="BO57" s="401" t="s">
        <v>98</v>
      </c>
      <c r="BP57" s="399"/>
      <c r="BQ57" s="401" t="s">
        <v>98</v>
      </c>
      <c r="BR57" s="401" t="s">
        <v>98</v>
      </c>
      <c r="BS57" s="397" t="s">
        <v>418</v>
      </c>
      <c r="BT57" s="402" t="s">
        <v>98</v>
      </c>
      <c r="BU57" s="402" t="s">
        <v>98</v>
      </c>
      <c r="BV57" s="399"/>
      <c r="BW57" s="402" t="s">
        <v>98</v>
      </c>
      <c r="BX57" s="397" t="s">
        <v>1041</v>
      </c>
      <c r="BY57" s="420" t="s">
        <v>98</v>
      </c>
      <c r="BZ57" s="403"/>
      <c r="CA57" s="403"/>
      <c r="CB57" s="403"/>
      <c r="CC57" s="397"/>
      <c r="CD57" s="397"/>
      <c r="CE57" s="403"/>
      <c r="CF57" s="397"/>
      <c r="CG57" s="403"/>
      <c r="CH57" s="391" t="s">
        <v>2662</v>
      </c>
      <c r="CI57" s="391" t="s">
        <v>2656</v>
      </c>
    </row>
    <row r="58" spans="1:87" x14ac:dyDescent="0.2">
      <c r="A58" s="389">
        <v>199687</v>
      </c>
      <c r="B58" s="396" t="s">
        <v>2641</v>
      </c>
      <c r="C58" s="396" t="s">
        <v>2760</v>
      </c>
      <c r="D58" s="396" t="s">
        <v>2643</v>
      </c>
      <c r="E58" s="397" t="s">
        <v>2644</v>
      </c>
      <c r="F58" s="398">
        <v>115</v>
      </c>
      <c r="G58" s="398">
        <v>178</v>
      </c>
      <c r="H58" s="397" t="s">
        <v>1293</v>
      </c>
      <c r="I58" s="397" t="s">
        <v>2645</v>
      </c>
      <c r="J58" s="397" t="s">
        <v>2761</v>
      </c>
      <c r="K58" s="397" t="s">
        <v>488</v>
      </c>
      <c r="L58" s="397" t="s">
        <v>2762</v>
      </c>
      <c r="M58" s="397" t="s">
        <v>2648</v>
      </c>
      <c r="N58" s="397" t="s">
        <v>2286</v>
      </c>
      <c r="O58" s="398">
        <v>2</v>
      </c>
      <c r="P58" s="398">
        <v>2</v>
      </c>
      <c r="Q58" s="397" t="s">
        <v>2649</v>
      </c>
      <c r="R58" s="397" t="s">
        <v>2514</v>
      </c>
      <c r="S58" s="397" t="s">
        <v>488</v>
      </c>
      <c r="T58" s="397" t="s">
        <v>2295</v>
      </c>
      <c r="U58" s="397" t="s">
        <v>104</v>
      </c>
      <c r="V58" s="397" t="s">
        <v>2323</v>
      </c>
      <c r="W58" s="399"/>
      <c r="X58" s="397" t="s">
        <v>1292</v>
      </c>
      <c r="Y58" s="397" t="s">
        <v>2515</v>
      </c>
      <c r="Z58" s="397" t="s">
        <v>185</v>
      </c>
      <c r="AA58" s="397" t="s">
        <v>2372</v>
      </c>
      <c r="AB58" s="397" t="s">
        <v>104</v>
      </c>
      <c r="AC58" s="397" t="s">
        <v>2420</v>
      </c>
      <c r="AD58" s="397" t="s">
        <v>2476</v>
      </c>
      <c r="AE58" s="397" t="s">
        <v>1293</v>
      </c>
      <c r="AF58" s="397" t="s">
        <v>2497</v>
      </c>
      <c r="AG58" s="397" t="s">
        <v>1292</v>
      </c>
      <c r="AH58" s="397" t="s">
        <v>2763</v>
      </c>
      <c r="AI58" s="397" t="s">
        <v>1293</v>
      </c>
      <c r="AJ58" s="397" t="s">
        <v>104</v>
      </c>
      <c r="AK58" s="397" t="s">
        <v>1292</v>
      </c>
      <c r="AL58" s="397" t="s">
        <v>104</v>
      </c>
      <c r="AM58" s="397" t="s">
        <v>2764</v>
      </c>
      <c r="AN58" s="397" t="s">
        <v>104</v>
      </c>
      <c r="AO58" s="397" t="s">
        <v>104</v>
      </c>
      <c r="AP58" s="397" t="s">
        <v>2683</v>
      </c>
      <c r="AQ58" s="397" t="s">
        <v>2682</v>
      </c>
      <c r="AR58" s="397" t="s">
        <v>2661</v>
      </c>
      <c r="AS58" s="399" t="s">
        <v>2654</v>
      </c>
      <c r="AT58" s="399" t="s">
        <v>2654</v>
      </c>
      <c r="AU58" s="397"/>
      <c r="AV58" s="399"/>
      <c r="AW58" s="399" t="s">
        <v>2654</v>
      </c>
      <c r="AX58" s="399" t="s">
        <v>2654</v>
      </c>
      <c r="AY58" s="399" t="s">
        <v>2654</v>
      </c>
      <c r="AZ58" s="399" t="s">
        <v>2654</v>
      </c>
      <c r="BA58" s="399" t="s">
        <v>2654</v>
      </c>
      <c r="BB58" s="399" t="s">
        <v>2654</v>
      </c>
      <c r="BC58" s="399" t="s">
        <v>2654</v>
      </c>
      <c r="BD58" s="400" t="s">
        <v>98</v>
      </c>
      <c r="BE58" s="400" t="s">
        <v>98</v>
      </c>
      <c r="BF58" s="400" t="s">
        <v>98</v>
      </c>
      <c r="BG58" s="400" t="s">
        <v>98</v>
      </c>
      <c r="BH58" s="397" t="s">
        <v>99</v>
      </c>
      <c r="BI58" s="401" t="s">
        <v>98</v>
      </c>
      <c r="BJ58" s="399" t="s">
        <v>2654</v>
      </c>
      <c r="BK58" s="401" t="s">
        <v>98</v>
      </c>
      <c r="BL58" s="401" t="s">
        <v>98</v>
      </c>
      <c r="BM58" s="401" t="s">
        <v>98</v>
      </c>
      <c r="BN58" s="399"/>
      <c r="BO58" s="401" t="s">
        <v>98</v>
      </c>
      <c r="BP58" s="399"/>
      <c r="BQ58" s="401" t="s">
        <v>98</v>
      </c>
      <c r="BR58" s="401" t="s">
        <v>98</v>
      </c>
      <c r="BS58" s="397" t="s">
        <v>418</v>
      </c>
      <c r="BT58" s="402" t="s">
        <v>98</v>
      </c>
      <c r="BU58" s="402" t="s">
        <v>98</v>
      </c>
      <c r="BV58" s="399"/>
      <c r="BW58" s="402" t="s">
        <v>98</v>
      </c>
      <c r="BX58" s="397" t="s">
        <v>188</v>
      </c>
      <c r="BY58" s="421" t="s">
        <v>98</v>
      </c>
      <c r="BZ58" s="403"/>
      <c r="CA58" s="403"/>
      <c r="CB58" s="403"/>
      <c r="CC58" s="397"/>
      <c r="CD58" s="397"/>
      <c r="CE58" s="403"/>
      <c r="CF58" s="397"/>
      <c r="CG58" s="403"/>
      <c r="CH58" s="391" t="s">
        <v>2655</v>
      </c>
      <c r="CI58" s="391" t="s">
        <v>2656</v>
      </c>
    </row>
    <row r="59" spans="1:87" x14ac:dyDescent="0.2">
      <c r="A59" s="389">
        <v>199687</v>
      </c>
      <c r="B59" s="396" t="s">
        <v>2641</v>
      </c>
      <c r="C59" s="396" t="s">
        <v>2765</v>
      </c>
      <c r="D59" s="396" t="s">
        <v>2643</v>
      </c>
      <c r="E59" s="397" t="s">
        <v>2644</v>
      </c>
      <c r="F59" s="398">
        <v>1725</v>
      </c>
      <c r="G59" s="398">
        <v>180</v>
      </c>
      <c r="H59" s="397" t="s">
        <v>1293</v>
      </c>
      <c r="I59" s="397" t="s">
        <v>2645</v>
      </c>
      <c r="J59" s="397" t="s">
        <v>2761</v>
      </c>
      <c r="K59" s="397" t="s">
        <v>488</v>
      </c>
      <c r="L59" s="397" t="s">
        <v>2762</v>
      </c>
      <c r="M59" s="397" t="s">
        <v>2648</v>
      </c>
      <c r="N59" s="397" t="s">
        <v>2286</v>
      </c>
      <c r="O59" s="398">
        <v>1</v>
      </c>
      <c r="P59" s="398">
        <v>1</v>
      </c>
      <c r="Q59" s="397" t="s">
        <v>2649</v>
      </c>
      <c r="R59" s="397" t="s">
        <v>2514</v>
      </c>
      <c r="S59" s="397" t="s">
        <v>488</v>
      </c>
      <c r="T59" s="397" t="s">
        <v>2295</v>
      </c>
      <c r="U59" s="397" t="s">
        <v>104</v>
      </c>
      <c r="V59" s="397" t="s">
        <v>2323</v>
      </c>
      <c r="W59" s="399"/>
      <c r="X59" s="397" t="s">
        <v>1292</v>
      </c>
      <c r="Y59" s="397" t="s">
        <v>2516</v>
      </c>
      <c r="Z59" s="397" t="s">
        <v>208</v>
      </c>
      <c r="AA59" s="397" t="s">
        <v>207</v>
      </c>
      <c r="AB59" s="397" t="s">
        <v>104</v>
      </c>
      <c r="AC59" s="397" t="s">
        <v>104</v>
      </c>
      <c r="AD59" s="397" t="s">
        <v>2477</v>
      </c>
      <c r="AE59" s="397" t="s">
        <v>1293</v>
      </c>
      <c r="AF59" s="397" t="s">
        <v>2497</v>
      </c>
      <c r="AG59" s="397" t="s">
        <v>1292</v>
      </c>
      <c r="AH59" s="397" t="s">
        <v>2763</v>
      </c>
      <c r="AI59" s="397" t="s">
        <v>1293</v>
      </c>
      <c r="AJ59" s="397" t="s">
        <v>104</v>
      </c>
      <c r="AK59" s="397" t="s">
        <v>1292</v>
      </c>
      <c r="AL59" s="397" t="s">
        <v>104</v>
      </c>
      <c r="AM59" s="397" t="s">
        <v>104</v>
      </c>
      <c r="AN59" s="397" t="s">
        <v>104</v>
      </c>
      <c r="AO59" s="397" t="s">
        <v>104</v>
      </c>
      <c r="AP59" s="397" t="s">
        <v>104</v>
      </c>
      <c r="AQ59" s="397" t="s">
        <v>104</v>
      </c>
      <c r="AR59" s="397" t="s">
        <v>2661</v>
      </c>
      <c r="AS59" s="399" t="s">
        <v>2654</v>
      </c>
      <c r="AT59" s="399" t="s">
        <v>2654</v>
      </c>
      <c r="AU59" s="397"/>
      <c r="AV59" s="399"/>
      <c r="AW59" s="399" t="s">
        <v>2654</v>
      </c>
      <c r="AX59" s="399" t="s">
        <v>2654</v>
      </c>
      <c r="AY59" s="399" t="s">
        <v>2654</v>
      </c>
      <c r="AZ59" s="399" t="s">
        <v>2654</v>
      </c>
      <c r="BA59" s="399" t="s">
        <v>2654</v>
      </c>
      <c r="BB59" s="399" t="s">
        <v>2654</v>
      </c>
      <c r="BC59" s="399" t="s">
        <v>2654</v>
      </c>
      <c r="BD59" s="400" t="s">
        <v>98</v>
      </c>
      <c r="BE59" s="400" t="s">
        <v>98</v>
      </c>
      <c r="BF59" s="400" t="s">
        <v>98</v>
      </c>
      <c r="BG59" s="400" t="s">
        <v>98</v>
      </c>
      <c r="BH59" s="397" t="s">
        <v>99</v>
      </c>
      <c r="BI59" s="401" t="s">
        <v>98</v>
      </c>
      <c r="BJ59" s="399" t="s">
        <v>2654</v>
      </c>
      <c r="BK59" s="401" t="s">
        <v>98</v>
      </c>
      <c r="BL59" s="401" t="s">
        <v>98</v>
      </c>
      <c r="BM59" s="401" t="s">
        <v>98</v>
      </c>
      <c r="BN59" s="399"/>
      <c r="BO59" s="401" t="s">
        <v>98</v>
      </c>
      <c r="BP59" s="399"/>
      <c r="BQ59" s="401" t="s">
        <v>98</v>
      </c>
      <c r="BR59" s="401" t="s">
        <v>98</v>
      </c>
      <c r="BS59" s="397" t="s">
        <v>418</v>
      </c>
      <c r="BT59" s="402" t="s">
        <v>98</v>
      </c>
      <c r="BU59" s="402" t="s">
        <v>98</v>
      </c>
      <c r="BV59" s="399"/>
      <c r="BW59" s="402" t="s">
        <v>98</v>
      </c>
      <c r="BX59" s="397" t="s">
        <v>210</v>
      </c>
      <c r="BY59" s="422" t="s">
        <v>98</v>
      </c>
      <c r="BZ59" s="403"/>
      <c r="CA59" s="403"/>
      <c r="CB59" s="403"/>
      <c r="CC59" s="397"/>
      <c r="CD59" s="397"/>
      <c r="CE59" s="403"/>
      <c r="CF59" s="397"/>
      <c r="CG59" s="403"/>
      <c r="CH59" s="391" t="s">
        <v>2662</v>
      </c>
      <c r="CI59" s="391" t="s">
        <v>2656</v>
      </c>
    </row>
    <row r="60" spans="1:87" x14ac:dyDescent="0.2">
      <c r="A60" s="389">
        <v>199687</v>
      </c>
      <c r="B60" s="396" t="s">
        <v>2641</v>
      </c>
      <c r="C60" s="396" t="s">
        <v>2766</v>
      </c>
      <c r="D60" s="396" t="s">
        <v>2643</v>
      </c>
      <c r="E60" s="397" t="s">
        <v>2644</v>
      </c>
      <c r="F60" s="398">
        <v>1726</v>
      </c>
      <c r="G60" s="398">
        <v>183</v>
      </c>
      <c r="H60" s="397" t="s">
        <v>1293</v>
      </c>
      <c r="I60" s="397" t="s">
        <v>2645</v>
      </c>
      <c r="J60" s="397" t="s">
        <v>2761</v>
      </c>
      <c r="K60" s="397" t="s">
        <v>488</v>
      </c>
      <c r="L60" s="397" t="s">
        <v>2658</v>
      </c>
      <c r="M60" s="397" t="s">
        <v>2648</v>
      </c>
      <c r="N60" s="397" t="s">
        <v>2286</v>
      </c>
      <c r="O60" s="398">
        <v>1</v>
      </c>
      <c r="P60" s="398">
        <v>1</v>
      </c>
      <c r="Q60" s="397" t="s">
        <v>2649</v>
      </c>
      <c r="R60" s="397" t="s">
        <v>2514</v>
      </c>
      <c r="S60" s="397" t="s">
        <v>488</v>
      </c>
      <c r="T60" s="397" t="s">
        <v>2295</v>
      </c>
      <c r="U60" s="397" t="s">
        <v>104</v>
      </c>
      <c r="V60" s="397" t="s">
        <v>2323</v>
      </c>
      <c r="W60" s="399"/>
      <c r="X60" s="397" t="s">
        <v>1292</v>
      </c>
      <c r="Y60" s="397" t="s">
        <v>2516</v>
      </c>
      <c r="Z60" s="397" t="s">
        <v>136</v>
      </c>
      <c r="AA60" s="397" t="s">
        <v>2363</v>
      </c>
      <c r="AB60" s="397" t="s">
        <v>104</v>
      </c>
      <c r="AC60" s="397" t="s">
        <v>104</v>
      </c>
      <c r="AD60" s="397" t="s">
        <v>2469</v>
      </c>
      <c r="AE60" s="397" t="s">
        <v>1293</v>
      </c>
      <c r="AF60" s="397" t="s">
        <v>2497</v>
      </c>
      <c r="AG60" s="397" t="s">
        <v>1293</v>
      </c>
      <c r="AH60" s="397" t="s">
        <v>104</v>
      </c>
      <c r="AI60" s="397" t="s">
        <v>1293</v>
      </c>
      <c r="AJ60" s="397" t="s">
        <v>104</v>
      </c>
      <c r="AK60" s="397" t="s">
        <v>1292</v>
      </c>
      <c r="AL60" s="397" t="s">
        <v>104</v>
      </c>
      <c r="AM60" s="397" t="s">
        <v>104</v>
      </c>
      <c r="AN60" s="397" t="s">
        <v>104</v>
      </c>
      <c r="AO60" s="397" t="s">
        <v>104</v>
      </c>
      <c r="AP60" s="397" t="s">
        <v>104</v>
      </c>
      <c r="AQ60" s="397" t="s">
        <v>104</v>
      </c>
      <c r="AR60" s="397" t="s">
        <v>2661</v>
      </c>
      <c r="AS60" s="399" t="s">
        <v>2654</v>
      </c>
      <c r="AT60" s="399" t="s">
        <v>2654</v>
      </c>
      <c r="AU60" s="397"/>
      <c r="AV60" s="399"/>
      <c r="AW60" s="399" t="s">
        <v>2654</v>
      </c>
      <c r="AX60" s="399" t="s">
        <v>2654</v>
      </c>
      <c r="AY60" s="399" t="s">
        <v>2654</v>
      </c>
      <c r="AZ60" s="399" t="s">
        <v>2654</v>
      </c>
      <c r="BA60" s="399" t="s">
        <v>2654</v>
      </c>
      <c r="BB60" s="399" t="s">
        <v>2654</v>
      </c>
      <c r="BC60" s="399" t="s">
        <v>2654</v>
      </c>
      <c r="BD60" s="400" t="s">
        <v>98</v>
      </c>
      <c r="BE60" s="400" t="s">
        <v>98</v>
      </c>
      <c r="BF60" s="400" t="s">
        <v>98</v>
      </c>
      <c r="BG60" s="400" t="s">
        <v>98</v>
      </c>
      <c r="BH60" s="397" t="s">
        <v>99</v>
      </c>
      <c r="BI60" s="401" t="s">
        <v>98</v>
      </c>
      <c r="BJ60" s="399" t="s">
        <v>2654</v>
      </c>
      <c r="BK60" s="401" t="s">
        <v>98</v>
      </c>
      <c r="BL60" s="401" t="s">
        <v>98</v>
      </c>
      <c r="BM60" s="401" t="s">
        <v>98</v>
      </c>
      <c r="BN60" s="399"/>
      <c r="BO60" s="401" t="s">
        <v>98</v>
      </c>
      <c r="BP60" s="399"/>
      <c r="BQ60" s="401" t="s">
        <v>98</v>
      </c>
      <c r="BR60" s="401" t="s">
        <v>98</v>
      </c>
      <c r="BS60" s="397" t="s">
        <v>418</v>
      </c>
      <c r="BT60" s="402" t="s">
        <v>98</v>
      </c>
      <c r="BU60" s="402" t="s">
        <v>98</v>
      </c>
      <c r="BV60" s="399"/>
      <c r="BW60" s="402" t="s">
        <v>98</v>
      </c>
      <c r="BX60" s="397" t="s">
        <v>139</v>
      </c>
      <c r="BY60" s="413" t="s">
        <v>98</v>
      </c>
      <c r="BZ60" s="403"/>
      <c r="CA60" s="403"/>
      <c r="CB60" s="403"/>
      <c r="CC60" s="397"/>
      <c r="CD60" s="397"/>
      <c r="CE60" s="403"/>
      <c r="CF60" s="397"/>
      <c r="CG60" s="403"/>
      <c r="CH60" s="391" t="s">
        <v>2662</v>
      </c>
      <c r="CI60" s="391" t="s">
        <v>2656</v>
      </c>
    </row>
    <row r="61" spans="1:87" x14ac:dyDescent="0.2">
      <c r="A61" s="389">
        <v>199687</v>
      </c>
      <c r="B61" s="396" t="s">
        <v>2641</v>
      </c>
      <c r="C61" s="396" t="s">
        <v>2767</v>
      </c>
      <c r="D61" s="396" t="s">
        <v>2643</v>
      </c>
      <c r="E61" s="397" t="s">
        <v>2644</v>
      </c>
      <c r="F61" s="398">
        <v>1727</v>
      </c>
      <c r="G61" s="398">
        <v>183</v>
      </c>
      <c r="H61" s="397" t="s">
        <v>1293</v>
      </c>
      <c r="I61" s="397" t="s">
        <v>2645</v>
      </c>
      <c r="J61" s="397" t="s">
        <v>2761</v>
      </c>
      <c r="K61" s="397" t="s">
        <v>488</v>
      </c>
      <c r="L61" s="397" t="s">
        <v>2647</v>
      </c>
      <c r="M61" s="397" t="s">
        <v>2648</v>
      </c>
      <c r="N61" s="397" t="s">
        <v>2286</v>
      </c>
      <c r="O61" s="398">
        <v>1</v>
      </c>
      <c r="P61" s="398">
        <v>2</v>
      </c>
      <c r="Q61" s="397" t="s">
        <v>2649</v>
      </c>
      <c r="R61" s="397" t="s">
        <v>2514</v>
      </c>
      <c r="S61" s="397" t="s">
        <v>488</v>
      </c>
      <c r="T61" s="397" t="s">
        <v>2295</v>
      </c>
      <c r="U61" s="397" t="s">
        <v>104</v>
      </c>
      <c r="V61" s="397" t="s">
        <v>2323</v>
      </c>
      <c r="W61" s="399"/>
      <c r="X61" s="397" t="s">
        <v>1292</v>
      </c>
      <c r="Y61" s="397" t="s">
        <v>2516</v>
      </c>
      <c r="Z61" s="397" t="s">
        <v>136</v>
      </c>
      <c r="AA61" s="397" t="s">
        <v>2363</v>
      </c>
      <c r="AB61" s="397" t="s">
        <v>104</v>
      </c>
      <c r="AC61" s="397" t="s">
        <v>104</v>
      </c>
      <c r="AD61" s="397" t="s">
        <v>2469</v>
      </c>
      <c r="AE61" s="397" t="s">
        <v>1293</v>
      </c>
      <c r="AF61" s="397" t="s">
        <v>2497</v>
      </c>
      <c r="AG61" s="397" t="s">
        <v>1293</v>
      </c>
      <c r="AH61" s="397" t="s">
        <v>104</v>
      </c>
      <c r="AI61" s="397" t="s">
        <v>1293</v>
      </c>
      <c r="AJ61" s="397" t="s">
        <v>104</v>
      </c>
      <c r="AK61" s="397" t="s">
        <v>1292</v>
      </c>
      <c r="AL61" s="397" t="s">
        <v>104</v>
      </c>
      <c r="AM61" s="397" t="s">
        <v>104</v>
      </c>
      <c r="AN61" s="397" t="s">
        <v>104</v>
      </c>
      <c r="AO61" s="397" t="s">
        <v>104</v>
      </c>
      <c r="AP61" s="397" t="s">
        <v>104</v>
      </c>
      <c r="AQ61" s="397" t="s">
        <v>104</v>
      </c>
      <c r="AR61" s="397" t="s">
        <v>2653</v>
      </c>
      <c r="AS61" s="399" t="s">
        <v>2654</v>
      </c>
      <c r="AT61" s="399" t="s">
        <v>2654</v>
      </c>
      <c r="AU61" s="397"/>
      <c r="AV61" s="399"/>
      <c r="AW61" s="399" t="s">
        <v>2654</v>
      </c>
      <c r="AX61" s="399" t="s">
        <v>2654</v>
      </c>
      <c r="AY61" s="399" t="s">
        <v>2654</v>
      </c>
      <c r="AZ61" s="399" t="s">
        <v>2654</v>
      </c>
      <c r="BA61" s="399" t="s">
        <v>2654</v>
      </c>
      <c r="BB61" s="399" t="s">
        <v>2654</v>
      </c>
      <c r="BC61" s="399" t="s">
        <v>2654</v>
      </c>
      <c r="BD61" s="400" t="s">
        <v>98</v>
      </c>
      <c r="BE61" s="400" t="s">
        <v>98</v>
      </c>
      <c r="BF61" s="400" t="s">
        <v>98</v>
      </c>
      <c r="BG61" s="400" t="s">
        <v>98</v>
      </c>
      <c r="BH61" s="397" t="s">
        <v>99</v>
      </c>
      <c r="BI61" s="401" t="s">
        <v>98</v>
      </c>
      <c r="BJ61" s="399" t="s">
        <v>2654</v>
      </c>
      <c r="BK61" s="401" t="s">
        <v>98</v>
      </c>
      <c r="BL61" s="401" t="s">
        <v>98</v>
      </c>
      <c r="BM61" s="401" t="s">
        <v>98</v>
      </c>
      <c r="BN61" s="399"/>
      <c r="BO61" s="401" t="s">
        <v>98</v>
      </c>
      <c r="BP61" s="399"/>
      <c r="BQ61" s="401" t="s">
        <v>98</v>
      </c>
      <c r="BR61" s="401" t="s">
        <v>98</v>
      </c>
      <c r="BS61" s="397" t="s">
        <v>418</v>
      </c>
      <c r="BT61" s="402" t="s">
        <v>98</v>
      </c>
      <c r="BU61" s="402" t="s">
        <v>98</v>
      </c>
      <c r="BV61" s="399"/>
      <c r="BW61" s="402" t="s">
        <v>98</v>
      </c>
      <c r="BX61" s="397" t="s">
        <v>139</v>
      </c>
      <c r="BY61" s="413" t="s">
        <v>98</v>
      </c>
      <c r="BZ61" s="403"/>
      <c r="CA61" s="403"/>
      <c r="CB61" s="403"/>
      <c r="CC61" s="397"/>
      <c r="CD61" s="397"/>
      <c r="CE61" s="403"/>
      <c r="CF61" s="397"/>
      <c r="CG61" s="403"/>
      <c r="CH61" s="391" t="s">
        <v>2662</v>
      </c>
      <c r="CI61" s="391" t="s">
        <v>2656</v>
      </c>
    </row>
    <row r="62" spans="1:87" x14ac:dyDescent="0.2">
      <c r="A62" s="389">
        <v>199687</v>
      </c>
      <c r="B62" s="396" t="s">
        <v>2641</v>
      </c>
      <c r="C62" s="396" t="s">
        <v>2768</v>
      </c>
      <c r="D62" s="396" t="s">
        <v>2643</v>
      </c>
      <c r="E62" s="397" t="s">
        <v>2644</v>
      </c>
      <c r="F62" s="398">
        <v>103</v>
      </c>
      <c r="G62" s="398">
        <v>190</v>
      </c>
      <c r="H62" s="397" t="s">
        <v>1293</v>
      </c>
      <c r="I62" s="397" t="s">
        <v>2645</v>
      </c>
      <c r="J62" s="397" t="s">
        <v>2761</v>
      </c>
      <c r="K62" s="397" t="s">
        <v>488</v>
      </c>
      <c r="L62" s="397" t="s">
        <v>2658</v>
      </c>
      <c r="M62" s="397" t="s">
        <v>2648</v>
      </c>
      <c r="N62" s="397" t="s">
        <v>2286</v>
      </c>
      <c r="O62" s="398">
        <v>4</v>
      </c>
      <c r="P62" s="398">
        <v>4</v>
      </c>
      <c r="Q62" s="397" t="s">
        <v>2649</v>
      </c>
      <c r="R62" s="397" t="s">
        <v>2514</v>
      </c>
      <c r="S62" s="397" t="s">
        <v>488</v>
      </c>
      <c r="T62" s="397" t="s">
        <v>2295</v>
      </c>
      <c r="U62" s="397" t="s">
        <v>104</v>
      </c>
      <c r="V62" s="397" t="s">
        <v>2323</v>
      </c>
      <c r="W62" s="399"/>
      <c r="X62" s="397" t="s">
        <v>1292</v>
      </c>
      <c r="Y62" s="397" t="s">
        <v>2515</v>
      </c>
      <c r="Z62" s="397" t="s">
        <v>101</v>
      </c>
      <c r="AA62" s="397" t="s">
        <v>2373</v>
      </c>
      <c r="AB62" s="397" t="s">
        <v>104</v>
      </c>
      <c r="AC62" s="397" t="s">
        <v>2421</v>
      </c>
      <c r="AD62" s="397" t="s">
        <v>2478</v>
      </c>
      <c r="AE62" s="397" t="s">
        <v>1293</v>
      </c>
      <c r="AF62" s="397" t="s">
        <v>2497</v>
      </c>
      <c r="AG62" s="397" t="s">
        <v>1293</v>
      </c>
      <c r="AH62" s="397" t="s">
        <v>104</v>
      </c>
      <c r="AI62" s="397" t="s">
        <v>1293</v>
      </c>
      <c r="AJ62" s="397" t="s">
        <v>104</v>
      </c>
      <c r="AK62" s="397" t="s">
        <v>1292</v>
      </c>
      <c r="AL62" s="397" t="s">
        <v>104</v>
      </c>
      <c r="AM62" s="397" t="s">
        <v>2673</v>
      </c>
      <c r="AN62" s="397" t="s">
        <v>104</v>
      </c>
      <c r="AO62" s="397" t="s">
        <v>104</v>
      </c>
      <c r="AP62" s="397" t="s">
        <v>2752</v>
      </c>
      <c r="AQ62" s="397" t="s">
        <v>2682</v>
      </c>
      <c r="AR62" s="397" t="s">
        <v>2661</v>
      </c>
      <c r="AS62" s="399" t="s">
        <v>2654</v>
      </c>
      <c r="AT62" s="399" t="s">
        <v>2654</v>
      </c>
      <c r="AU62" s="397"/>
      <c r="AV62" s="399"/>
      <c r="AW62" s="399" t="s">
        <v>2654</v>
      </c>
      <c r="AX62" s="399" t="s">
        <v>2654</v>
      </c>
      <c r="AY62" s="399" t="s">
        <v>2654</v>
      </c>
      <c r="AZ62" s="399" t="s">
        <v>2654</v>
      </c>
      <c r="BA62" s="399" t="s">
        <v>2654</v>
      </c>
      <c r="BB62" s="399" t="s">
        <v>2654</v>
      </c>
      <c r="BC62" s="399" t="s">
        <v>2654</v>
      </c>
      <c r="BD62" s="400" t="s">
        <v>98</v>
      </c>
      <c r="BE62" s="400" t="s">
        <v>98</v>
      </c>
      <c r="BF62" s="400" t="s">
        <v>98</v>
      </c>
      <c r="BG62" s="400" t="s">
        <v>98</v>
      </c>
      <c r="BH62" s="397" t="s">
        <v>99</v>
      </c>
      <c r="BI62" s="401" t="s">
        <v>98</v>
      </c>
      <c r="BJ62" s="399" t="s">
        <v>2654</v>
      </c>
      <c r="BK62" s="401" t="s">
        <v>98</v>
      </c>
      <c r="BL62" s="401" t="s">
        <v>98</v>
      </c>
      <c r="BM62" s="401" t="s">
        <v>98</v>
      </c>
      <c r="BN62" s="399"/>
      <c r="BO62" s="401" t="s">
        <v>98</v>
      </c>
      <c r="BP62" s="399"/>
      <c r="BQ62" s="401" t="s">
        <v>98</v>
      </c>
      <c r="BR62" s="401" t="s">
        <v>98</v>
      </c>
      <c r="BS62" s="397" t="s">
        <v>418</v>
      </c>
      <c r="BT62" s="402" t="s">
        <v>98</v>
      </c>
      <c r="BU62" s="402" t="s">
        <v>98</v>
      </c>
      <c r="BV62" s="399"/>
      <c r="BW62" s="402" t="s">
        <v>98</v>
      </c>
      <c r="BX62" s="397" t="s">
        <v>1124</v>
      </c>
      <c r="BY62" s="423" t="s">
        <v>98</v>
      </c>
      <c r="BZ62" s="403"/>
      <c r="CA62" s="403"/>
      <c r="CB62" s="403"/>
      <c r="CC62" s="397"/>
      <c r="CD62" s="397"/>
      <c r="CE62" s="403"/>
      <c r="CF62" s="397"/>
      <c r="CG62" s="403"/>
      <c r="CH62" s="391" t="s">
        <v>2655</v>
      </c>
      <c r="CI62" s="391" t="s">
        <v>2656</v>
      </c>
    </row>
    <row r="63" spans="1:87" x14ac:dyDescent="0.2">
      <c r="A63" s="389">
        <v>199687</v>
      </c>
      <c r="B63" s="396" t="s">
        <v>2641</v>
      </c>
      <c r="C63" s="396" t="s">
        <v>2769</v>
      </c>
      <c r="D63" s="396" t="s">
        <v>2643</v>
      </c>
      <c r="E63" s="397" t="s">
        <v>2644</v>
      </c>
      <c r="F63" s="398">
        <v>104</v>
      </c>
      <c r="G63" s="398">
        <v>190</v>
      </c>
      <c r="H63" s="397" t="s">
        <v>1293</v>
      </c>
      <c r="I63" s="397" t="s">
        <v>2645</v>
      </c>
      <c r="J63" s="397" t="s">
        <v>2761</v>
      </c>
      <c r="K63" s="397" t="s">
        <v>488</v>
      </c>
      <c r="L63" s="397" t="s">
        <v>2647</v>
      </c>
      <c r="M63" s="397" t="s">
        <v>2648</v>
      </c>
      <c r="N63" s="397" t="s">
        <v>2286</v>
      </c>
      <c r="O63" s="398">
        <v>10</v>
      </c>
      <c r="P63" s="398">
        <v>20</v>
      </c>
      <c r="Q63" s="397" t="s">
        <v>2649</v>
      </c>
      <c r="R63" s="397" t="s">
        <v>2514</v>
      </c>
      <c r="S63" s="397" t="s">
        <v>488</v>
      </c>
      <c r="T63" s="397" t="s">
        <v>2295</v>
      </c>
      <c r="U63" s="397" t="s">
        <v>104</v>
      </c>
      <c r="V63" s="397" t="s">
        <v>2323</v>
      </c>
      <c r="W63" s="399"/>
      <c r="X63" s="397" t="s">
        <v>1292</v>
      </c>
      <c r="Y63" s="397" t="s">
        <v>2515</v>
      </c>
      <c r="Z63" s="397" t="s">
        <v>101</v>
      </c>
      <c r="AA63" s="397" t="s">
        <v>2373</v>
      </c>
      <c r="AB63" s="397" t="s">
        <v>104</v>
      </c>
      <c r="AC63" s="397" t="s">
        <v>2421</v>
      </c>
      <c r="AD63" s="397" t="s">
        <v>2478</v>
      </c>
      <c r="AE63" s="397" t="s">
        <v>1293</v>
      </c>
      <c r="AF63" s="397" t="s">
        <v>2497</v>
      </c>
      <c r="AG63" s="397" t="s">
        <v>1293</v>
      </c>
      <c r="AH63" s="397" t="s">
        <v>104</v>
      </c>
      <c r="AI63" s="397" t="s">
        <v>1293</v>
      </c>
      <c r="AJ63" s="397" t="s">
        <v>104</v>
      </c>
      <c r="AK63" s="397" t="s">
        <v>1292</v>
      </c>
      <c r="AL63" s="397" t="s">
        <v>104</v>
      </c>
      <c r="AM63" s="397" t="s">
        <v>2673</v>
      </c>
      <c r="AN63" s="397" t="s">
        <v>104</v>
      </c>
      <c r="AO63" s="397" t="s">
        <v>104</v>
      </c>
      <c r="AP63" s="397" t="s">
        <v>2752</v>
      </c>
      <c r="AQ63" s="397" t="s">
        <v>2682</v>
      </c>
      <c r="AR63" s="397" t="s">
        <v>2666</v>
      </c>
      <c r="AS63" s="399" t="s">
        <v>2654</v>
      </c>
      <c r="AT63" s="399" t="s">
        <v>2654</v>
      </c>
      <c r="AU63" s="397"/>
      <c r="AV63" s="399"/>
      <c r="AW63" s="399" t="s">
        <v>2654</v>
      </c>
      <c r="AX63" s="399" t="s">
        <v>2654</v>
      </c>
      <c r="AY63" s="399" t="s">
        <v>2654</v>
      </c>
      <c r="AZ63" s="399" t="s">
        <v>2654</v>
      </c>
      <c r="BA63" s="399" t="s">
        <v>2654</v>
      </c>
      <c r="BB63" s="399" t="s">
        <v>2654</v>
      </c>
      <c r="BC63" s="399" t="s">
        <v>2654</v>
      </c>
      <c r="BD63" s="400" t="s">
        <v>98</v>
      </c>
      <c r="BE63" s="400" t="s">
        <v>98</v>
      </c>
      <c r="BF63" s="400" t="s">
        <v>98</v>
      </c>
      <c r="BG63" s="400" t="s">
        <v>98</v>
      </c>
      <c r="BH63" s="397" t="s">
        <v>99</v>
      </c>
      <c r="BI63" s="401" t="s">
        <v>98</v>
      </c>
      <c r="BJ63" s="399" t="s">
        <v>2654</v>
      </c>
      <c r="BK63" s="401" t="s">
        <v>98</v>
      </c>
      <c r="BL63" s="401" t="s">
        <v>98</v>
      </c>
      <c r="BM63" s="401" t="s">
        <v>98</v>
      </c>
      <c r="BN63" s="399"/>
      <c r="BO63" s="401" t="s">
        <v>98</v>
      </c>
      <c r="BP63" s="399"/>
      <c r="BQ63" s="401" t="s">
        <v>98</v>
      </c>
      <c r="BR63" s="401" t="s">
        <v>98</v>
      </c>
      <c r="BS63" s="397" t="s">
        <v>418</v>
      </c>
      <c r="BT63" s="402" t="s">
        <v>98</v>
      </c>
      <c r="BU63" s="402" t="s">
        <v>98</v>
      </c>
      <c r="BV63" s="399"/>
      <c r="BW63" s="402" t="s">
        <v>98</v>
      </c>
      <c r="BX63" s="397" t="s">
        <v>1124</v>
      </c>
      <c r="BY63" s="423" t="s">
        <v>98</v>
      </c>
      <c r="BZ63" s="403"/>
      <c r="CA63" s="403"/>
      <c r="CB63" s="403"/>
      <c r="CC63" s="397"/>
      <c r="CD63" s="397"/>
      <c r="CE63" s="403"/>
      <c r="CF63" s="397"/>
      <c r="CG63" s="403"/>
      <c r="CH63" s="391" t="s">
        <v>2655</v>
      </c>
      <c r="CI63" s="391" t="s">
        <v>2656</v>
      </c>
    </row>
    <row r="64" spans="1:87" x14ac:dyDescent="0.2">
      <c r="A64" s="389">
        <v>199687</v>
      </c>
      <c r="B64" s="396" t="s">
        <v>2641</v>
      </c>
      <c r="C64" s="396" t="s">
        <v>2770</v>
      </c>
      <c r="D64" s="396" t="s">
        <v>2643</v>
      </c>
      <c r="E64" s="397" t="s">
        <v>2644</v>
      </c>
      <c r="F64" s="398">
        <v>1722</v>
      </c>
      <c r="G64" s="398">
        <v>191</v>
      </c>
      <c r="H64" s="397" t="s">
        <v>1293</v>
      </c>
      <c r="I64" s="397" t="s">
        <v>2645</v>
      </c>
      <c r="J64" s="397" t="s">
        <v>2761</v>
      </c>
      <c r="K64" s="397" t="s">
        <v>488</v>
      </c>
      <c r="L64" s="397" t="s">
        <v>2658</v>
      </c>
      <c r="M64" s="397" t="s">
        <v>2648</v>
      </c>
      <c r="N64" s="397" t="s">
        <v>2284</v>
      </c>
      <c r="O64" s="398">
        <v>3</v>
      </c>
      <c r="P64" s="398">
        <v>3</v>
      </c>
      <c r="Q64" s="397" t="s">
        <v>2649</v>
      </c>
      <c r="R64" s="397" t="s">
        <v>2514</v>
      </c>
      <c r="S64" s="397" t="s">
        <v>488</v>
      </c>
      <c r="T64" s="397" t="s">
        <v>2295</v>
      </c>
      <c r="U64" s="397" t="s">
        <v>104</v>
      </c>
      <c r="V64" s="397" t="s">
        <v>2323</v>
      </c>
      <c r="W64" s="399"/>
      <c r="X64" s="397" t="s">
        <v>1292</v>
      </c>
      <c r="Y64" s="397" t="s">
        <v>2515</v>
      </c>
      <c r="Z64" s="397" t="s">
        <v>101</v>
      </c>
      <c r="AA64" s="397" t="s">
        <v>2374</v>
      </c>
      <c r="AB64" s="397" t="s">
        <v>104</v>
      </c>
      <c r="AC64" s="397" t="s">
        <v>104</v>
      </c>
      <c r="AD64" s="397" t="s">
        <v>2479</v>
      </c>
      <c r="AE64" s="397" t="s">
        <v>1293</v>
      </c>
      <c r="AF64" s="397" t="s">
        <v>2497</v>
      </c>
      <c r="AG64" s="397" t="s">
        <v>1293</v>
      </c>
      <c r="AH64" s="397" t="s">
        <v>104</v>
      </c>
      <c r="AI64" s="397" t="s">
        <v>1293</v>
      </c>
      <c r="AJ64" s="397" t="s">
        <v>104</v>
      </c>
      <c r="AK64" s="397" t="s">
        <v>1292</v>
      </c>
      <c r="AL64" s="397" t="s">
        <v>104</v>
      </c>
      <c r="AM64" s="397" t="s">
        <v>104</v>
      </c>
      <c r="AN64" s="397" t="s">
        <v>104</v>
      </c>
      <c r="AO64" s="397" t="s">
        <v>104</v>
      </c>
      <c r="AP64" s="397" t="s">
        <v>104</v>
      </c>
      <c r="AQ64" s="397" t="s">
        <v>104</v>
      </c>
      <c r="AR64" s="397" t="s">
        <v>2661</v>
      </c>
      <c r="AS64" s="399" t="s">
        <v>2654</v>
      </c>
      <c r="AT64" s="399" t="s">
        <v>2654</v>
      </c>
      <c r="AU64" s="397"/>
      <c r="AV64" s="399"/>
      <c r="AW64" s="399" t="s">
        <v>2654</v>
      </c>
      <c r="AX64" s="399" t="s">
        <v>2654</v>
      </c>
      <c r="AY64" s="399" t="s">
        <v>2654</v>
      </c>
      <c r="AZ64" s="399" t="s">
        <v>2654</v>
      </c>
      <c r="BA64" s="399" t="s">
        <v>2654</v>
      </c>
      <c r="BB64" s="399" t="s">
        <v>2654</v>
      </c>
      <c r="BC64" s="399" t="s">
        <v>2654</v>
      </c>
      <c r="BD64" s="400" t="s">
        <v>98</v>
      </c>
      <c r="BE64" s="400" t="s">
        <v>98</v>
      </c>
      <c r="BF64" s="400" t="s">
        <v>98</v>
      </c>
      <c r="BG64" s="400" t="s">
        <v>98</v>
      </c>
      <c r="BH64" s="397" t="s">
        <v>99</v>
      </c>
      <c r="BI64" s="401" t="s">
        <v>98</v>
      </c>
      <c r="BJ64" s="399" t="s">
        <v>2654</v>
      </c>
      <c r="BK64" s="401" t="s">
        <v>98</v>
      </c>
      <c r="BL64" s="401" t="s">
        <v>98</v>
      </c>
      <c r="BM64" s="401" t="s">
        <v>98</v>
      </c>
      <c r="BN64" s="399"/>
      <c r="BO64" s="401" t="s">
        <v>98</v>
      </c>
      <c r="BP64" s="399"/>
      <c r="BQ64" s="401" t="s">
        <v>98</v>
      </c>
      <c r="BR64" s="401" t="s">
        <v>98</v>
      </c>
      <c r="BS64" s="397" t="s">
        <v>418</v>
      </c>
      <c r="BT64" s="402" t="s">
        <v>98</v>
      </c>
      <c r="BU64" s="402" t="s">
        <v>98</v>
      </c>
      <c r="BV64" s="399"/>
      <c r="BW64" s="402" t="s">
        <v>98</v>
      </c>
      <c r="BX64" s="397" t="s">
        <v>1124</v>
      </c>
      <c r="BY64" s="423" t="s">
        <v>98</v>
      </c>
      <c r="BZ64" s="403"/>
      <c r="CA64" s="403"/>
      <c r="CB64" s="403"/>
      <c r="CC64" s="397"/>
      <c r="CD64" s="397"/>
      <c r="CE64" s="403"/>
      <c r="CF64" s="397"/>
      <c r="CG64" s="403"/>
      <c r="CH64" s="391" t="s">
        <v>2655</v>
      </c>
      <c r="CI64" s="391" t="s">
        <v>2656</v>
      </c>
    </row>
    <row r="65" spans="1:87" x14ac:dyDescent="0.2">
      <c r="A65" s="389">
        <v>199687</v>
      </c>
      <c r="B65" s="396" t="s">
        <v>2641</v>
      </c>
      <c r="C65" s="396" t="s">
        <v>2771</v>
      </c>
      <c r="D65" s="396" t="s">
        <v>2643</v>
      </c>
      <c r="E65" s="397" t="s">
        <v>2644</v>
      </c>
      <c r="F65" s="398">
        <v>1724</v>
      </c>
      <c r="G65" s="398">
        <v>191</v>
      </c>
      <c r="H65" s="397" t="s">
        <v>1293</v>
      </c>
      <c r="I65" s="397" t="s">
        <v>2645</v>
      </c>
      <c r="J65" s="397" t="s">
        <v>2761</v>
      </c>
      <c r="K65" s="397" t="s">
        <v>488</v>
      </c>
      <c r="L65" s="397" t="s">
        <v>2647</v>
      </c>
      <c r="M65" s="397" t="s">
        <v>2648</v>
      </c>
      <c r="N65" s="397" t="s">
        <v>2284</v>
      </c>
      <c r="O65" s="398">
        <v>2</v>
      </c>
      <c r="P65" s="398">
        <v>4</v>
      </c>
      <c r="Q65" s="397" t="s">
        <v>2649</v>
      </c>
      <c r="R65" s="397" t="s">
        <v>2514</v>
      </c>
      <c r="S65" s="397" t="s">
        <v>488</v>
      </c>
      <c r="T65" s="397" t="s">
        <v>2295</v>
      </c>
      <c r="U65" s="397" t="s">
        <v>104</v>
      </c>
      <c r="V65" s="397" t="s">
        <v>2323</v>
      </c>
      <c r="W65" s="399"/>
      <c r="X65" s="397" t="s">
        <v>1292</v>
      </c>
      <c r="Y65" s="397" t="s">
        <v>2515</v>
      </c>
      <c r="Z65" s="397" t="s">
        <v>101</v>
      </c>
      <c r="AA65" s="397" t="s">
        <v>2374</v>
      </c>
      <c r="AB65" s="397" t="s">
        <v>104</v>
      </c>
      <c r="AC65" s="397" t="s">
        <v>104</v>
      </c>
      <c r="AD65" s="397" t="s">
        <v>2479</v>
      </c>
      <c r="AE65" s="397" t="s">
        <v>1293</v>
      </c>
      <c r="AF65" s="397" t="s">
        <v>2497</v>
      </c>
      <c r="AG65" s="397" t="s">
        <v>1293</v>
      </c>
      <c r="AH65" s="397" t="s">
        <v>104</v>
      </c>
      <c r="AI65" s="397" t="s">
        <v>1293</v>
      </c>
      <c r="AJ65" s="397" t="s">
        <v>104</v>
      </c>
      <c r="AK65" s="397" t="s">
        <v>1292</v>
      </c>
      <c r="AL65" s="397" t="s">
        <v>104</v>
      </c>
      <c r="AM65" s="397" t="s">
        <v>104</v>
      </c>
      <c r="AN65" s="397" t="s">
        <v>104</v>
      </c>
      <c r="AO65" s="397" t="s">
        <v>104</v>
      </c>
      <c r="AP65" s="397" t="s">
        <v>104</v>
      </c>
      <c r="AQ65" s="397" t="s">
        <v>104</v>
      </c>
      <c r="AR65" s="397" t="s">
        <v>2653</v>
      </c>
      <c r="AS65" s="399" t="s">
        <v>2654</v>
      </c>
      <c r="AT65" s="399" t="s">
        <v>2654</v>
      </c>
      <c r="AU65" s="397"/>
      <c r="AV65" s="399"/>
      <c r="AW65" s="399" t="s">
        <v>2654</v>
      </c>
      <c r="AX65" s="399" t="s">
        <v>2654</v>
      </c>
      <c r="AY65" s="399" t="s">
        <v>2654</v>
      </c>
      <c r="AZ65" s="399" t="s">
        <v>2654</v>
      </c>
      <c r="BA65" s="399" t="s">
        <v>2654</v>
      </c>
      <c r="BB65" s="399" t="s">
        <v>2654</v>
      </c>
      <c r="BC65" s="399" t="s">
        <v>2654</v>
      </c>
      <c r="BD65" s="400" t="s">
        <v>98</v>
      </c>
      <c r="BE65" s="400" t="s">
        <v>98</v>
      </c>
      <c r="BF65" s="400" t="s">
        <v>98</v>
      </c>
      <c r="BG65" s="400" t="s">
        <v>98</v>
      </c>
      <c r="BH65" s="397" t="s">
        <v>99</v>
      </c>
      <c r="BI65" s="401" t="s">
        <v>98</v>
      </c>
      <c r="BJ65" s="399" t="s">
        <v>2654</v>
      </c>
      <c r="BK65" s="401" t="s">
        <v>98</v>
      </c>
      <c r="BL65" s="401" t="s">
        <v>98</v>
      </c>
      <c r="BM65" s="401" t="s">
        <v>98</v>
      </c>
      <c r="BN65" s="399"/>
      <c r="BO65" s="401" t="s">
        <v>98</v>
      </c>
      <c r="BP65" s="399"/>
      <c r="BQ65" s="401" t="s">
        <v>98</v>
      </c>
      <c r="BR65" s="401" t="s">
        <v>98</v>
      </c>
      <c r="BS65" s="397" t="s">
        <v>418</v>
      </c>
      <c r="BT65" s="402" t="s">
        <v>98</v>
      </c>
      <c r="BU65" s="402" t="s">
        <v>98</v>
      </c>
      <c r="BV65" s="399"/>
      <c r="BW65" s="402" t="s">
        <v>98</v>
      </c>
      <c r="BX65" s="397" t="s">
        <v>1124</v>
      </c>
      <c r="BY65" s="423" t="s">
        <v>98</v>
      </c>
      <c r="BZ65" s="403"/>
      <c r="CA65" s="403"/>
      <c r="CB65" s="403"/>
      <c r="CC65" s="397"/>
      <c r="CD65" s="397"/>
      <c r="CE65" s="403"/>
      <c r="CF65" s="397"/>
      <c r="CG65" s="403"/>
      <c r="CH65" s="391" t="s">
        <v>2655</v>
      </c>
      <c r="CI65" s="391" t="s">
        <v>2656</v>
      </c>
    </row>
    <row r="66" spans="1:87" x14ac:dyDescent="0.2">
      <c r="A66" s="389">
        <v>199687</v>
      </c>
      <c r="B66" s="396" t="s">
        <v>2641</v>
      </c>
      <c r="C66" s="396" t="s">
        <v>2772</v>
      </c>
      <c r="D66" s="396" t="s">
        <v>2643</v>
      </c>
      <c r="E66" s="397" t="s">
        <v>2644</v>
      </c>
      <c r="F66" s="398">
        <v>23</v>
      </c>
      <c r="G66" s="398">
        <v>196</v>
      </c>
      <c r="H66" s="397" t="s">
        <v>1293</v>
      </c>
      <c r="I66" s="397" t="s">
        <v>2645</v>
      </c>
      <c r="J66" s="397" t="s">
        <v>2773</v>
      </c>
      <c r="K66" s="397" t="s">
        <v>317</v>
      </c>
      <c r="L66" s="397" t="s">
        <v>2658</v>
      </c>
      <c r="M66" s="397" t="s">
        <v>2669</v>
      </c>
      <c r="N66" s="397" t="s">
        <v>106</v>
      </c>
      <c r="O66" s="398">
        <v>90</v>
      </c>
      <c r="P66" s="398">
        <v>90</v>
      </c>
      <c r="Q66" s="397" t="s">
        <v>2709</v>
      </c>
      <c r="R66" s="397" t="s">
        <v>2514</v>
      </c>
      <c r="S66" s="397" t="s">
        <v>1057</v>
      </c>
      <c r="T66" s="397" t="s">
        <v>2296</v>
      </c>
      <c r="U66" s="397" t="s">
        <v>104</v>
      </c>
      <c r="V66" s="397" t="s">
        <v>2324</v>
      </c>
      <c r="W66" s="399"/>
      <c r="X66" s="397" t="s">
        <v>1292</v>
      </c>
      <c r="Y66" s="397" t="s">
        <v>172</v>
      </c>
      <c r="Z66" s="397" t="s">
        <v>317</v>
      </c>
      <c r="AA66" s="397" t="s">
        <v>2774</v>
      </c>
      <c r="AB66" s="397" t="s">
        <v>2671</v>
      </c>
      <c r="AC66" s="397" t="s">
        <v>2422</v>
      </c>
      <c r="AD66" s="399"/>
      <c r="AE66" s="397" t="s">
        <v>1292</v>
      </c>
      <c r="AF66" s="397" t="s">
        <v>2499</v>
      </c>
      <c r="AG66" s="397" t="s">
        <v>1293</v>
      </c>
      <c r="AH66" s="397" t="s">
        <v>104</v>
      </c>
      <c r="AI66" s="397" t="s">
        <v>1293</v>
      </c>
      <c r="AJ66" s="397" t="s">
        <v>104</v>
      </c>
      <c r="AK66" s="397" t="s">
        <v>1292</v>
      </c>
      <c r="AL66" s="397" t="s">
        <v>104</v>
      </c>
      <c r="AM66" s="397" t="s">
        <v>2775</v>
      </c>
      <c r="AN66" s="397" t="s">
        <v>104</v>
      </c>
      <c r="AO66" s="397" t="s">
        <v>104</v>
      </c>
      <c r="AP66" s="397" t="s">
        <v>104</v>
      </c>
      <c r="AQ66" s="397" t="s">
        <v>104</v>
      </c>
      <c r="AR66" s="397" t="s">
        <v>2733</v>
      </c>
      <c r="AS66" s="399" t="s">
        <v>2654</v>
      </c>
      <c r="AT66" s="399" t="s">
        <v>2654</v>
      </c>
      <c r="AU66" s="399" t="s">
        <v>2654</v>
      </c>
      <c r="AV66" s="399"/>
      <c r="AW66" s="399" t="s">
        <v>2654</v>
      </c>
      <c r="AX66" s="399" t="s">
        <v>2654</v>
      </c>
      <c r="AY66" s="399" t="s">
        <v>2654</v>
      </c>
      <c r="AZ66" s="399" t="s">
        <v>2654</v>
      </c>
      <c r="BA66" s="399" t="s">
        <v>2654</v>
      </c>
      <c r="BB66" s="399" t="s">
        <v>2654</v>
      </c>
      <c r="BC66" s="399" t="s">
        <v>2654</v>
      </c>
      <c r="BD66" s="400" t="s">
        <v>98</v>
      </c>
      <c r="BE66" s="400" t="s">
        <v>98</v>
      </c>
      <c r="BF66" s="400" t="s">
        <v>98</v>
      </c>
      <c r="BG66" s="400" t="s">
        <v>98</v>
      </c>
      <c r="BH66" s="397" t="s">
        <v>99</v>
      </c>
      <c r="BI66" s="401" t="s">
        <v>98</v>
      </c>
      <c r="BJ66" s="399" t="s">
        <v>2654</v>
      </c>
      <c r="BK66" s="401" t="s">
        <v>98</v>
      </c>
      <c r="BL66" s="401" t="s">
        <v>98</v>
      </c>
      <c r="BM66" s="401" t="s">
        <v>98</v>
      </c>
      <c r="BN66" s="399"/>
      <c r="BO66" s="401" t="s">
        <v>98</v>
      </c>
      <c r="BP66" s="399"/>
      <c r="BQ66" s="401" t="s">
        <v>98</v>
      </c>
      <c r="BR66" s="401" t="s">
        <v>98</v>
      </c>
      <c r="BS66" s="397" t="s">
        <v>418</v>
      </c>
      <c r="BT66" s="402" t="s">
        <v>98</v>
      </c>
      <c r="BU66" s="402" t="s">
        <v>98</v>
      </c>
      <c r="BV66" s="399"/>
      <c r="BW66" s="402" t="s">
        <v>98</v>
      </c>
      <c r="BX66" s="397" t="s">
        <v>319</v>
      </c>
      <c r="BY66" s="404" t="s">
        <v>98</v>
      </c>
      <c r="BZ66" s="404" t="s">
        <v>98</v>
      </c>
      <c r="CA66" s="404" t="s">
        <v>98</v>
      </c>
      <c r="CB66" s="404" t="s">
        <v>98</v>
      </c>
      <c r="CC66" s="399" t="s">
        <v>2654</v>
      </c>
      <c r="CD66" s="399"/>
      <c r="CE66" s="404" t="s">
        <v>98</v>
      </c>
      <c r="CF66" s="399"/>
      <c r="CG66" s="404" t="s">
        <v>98</v>
      </c>
      <c r="CH66" s="391" t="s">
        <v>2684</v>
      </c>
      <c r="CI66" s="391" t="s">
        <v>2656</v>
      </c>
    </row>
    <row r="67" spans="1:87" x14ac:dyDescent="0.2">
      <c r="A67" s="389">
        <v>199687</v>
      </c>
      <c r="B67" s="396" t="s">
        <v>2641</v>
      </c>
      <c r="C67" s="396" t="s">
        <v>2776</v>
      </c>
      <c r="D67" s="396" t="s">
        <v>2643</v>
      </c>
      <c r="E67" s="397" t="s">
        <v>2644</v>
      </c>
      <c r="F67" s="398">
        <v>1651</v>
      </c>
      <c r="G67" s="398">
        <v>197</v>
      </c>
      <c r="H67" s="397" t="s">
        <v>1293</v>
      </c>
      <c r="I67" s="397" t="s">
        <v>2645</v>
      </c>
      <c r="J67" s="397" t="s">
        <v>2777</v>
      </c>
      <c r="K67" s="397" t="s">
        <v>1057</v>
      </c>
      <c r="L67" s="397" t="s">
        <v>2658</v>
      </c>
      <c r="M67" s="397" t="s">
        <v>2648</v>
      </c>
      <c r="N67" s="397" t="s">
        <v>2286</v>
      </c>
      <c r="O67" s="398">
        <v>4</v>
      </c>
      <c r="P67" s="398">
        <v>4</v>
      </c>
      <c r="Q67" s="397" t="s">
        <v>2649</v>
      </c>
      <c r="R67" s="397" t="s">
        <v>2514</v>
      </c>
      <c r="S67" s="397" t="s">
        <v>1057</v>
      </c>
      <c r="T67" s="397" t="s">
        <v>2297</v>
      </c>
      <c r="U67" s="397" t="s">
        <v>104</v>
      </c>
      <c r="V67" s="397" t="s">
        <v>2325</v>
      </c>
      <c r="W67" s="399"/>
      <c r="X67" s="397" t="s">
        <v>1292</v>
      </c>
      <c r="Y67" s="397" t="s">
        <v>2515</v>
      </c>
      <c r="Z67" s="397" t="s">
        <v>214</v>
      </c>
      <c r="AA67" s="397" t="s">
        <v>2376</v>
      </c>
      <c r="AB67" s="397" t="s">
        <v>104</v>
      </c>
      <c r="AC67" s="397" t="s">
        <v>2423</v>
      </c>
      <c r="AD67" s="397" t="s">
        <v>2480</v>
      </c>
      <c r="AE67" s="397" t="s">
        <v>1293</v>
      </c>
      <c r="AF67" s="397" t="s">
        <v>2497</v>
      </c>
      <c r="AG67" s="397" t="s">
        <v>1293</v>
      </c>
      <c r="AH67" s="397" t="s">
        <v>104</v>
      </c>
      <c r="AI67" s="397" t="s">
        <v>1293</v>
      </c>
      <c r="AJ67" s="397" t="s">
        <v>104</v>
      </c>
      <c r="AK67" s="397" t="s">
        <v>1292</v>
      </c>
      <c r="AL67" s="397" t="s">
        <v>104</v>
      </c>
      <c r="AM67" s="397" t="s">
        <v>104</v>
      </c>
      <c r="AN67" s="397" t="s">
        <v>104</v>
      </c>
      <c r="AO67" s="397" t="s">
        <v>104</v>
      </c>
      <c r="AP67" s="397" t="s">
        <v>104</v>
      </c>
      <c r="AQ67" s="397" t="s">
        <v>104</v>
      </c>
      <c r="AR67" s="397" t="s">
        <v>2666</v>
      </c>
      <c r="AS67" s="399" t="s">
        <v>2654</v>
      </c>
      <c r="AT67" s="399" t="s">
        <v>2654</v>
      </c>
      <c r="AU67" s="397"/>
      <c r="AV67" s="399"/>
      <c r="AW67" s="399" t="s">
        <v>2654</v>
      </c>
      <c r="AX67" s="399" t="s">
        <v>2654</v>
      </c>
      <c r="AY67" s="399" t="s">
        <v>2654</v>
      </c>
      <c r="AZ67" s="399" t="s">
        <v>2654</v>
      </c>
      <c r="BA67" s="399" t="s">
        <v>2654</v>
      </c>
      <c r="BB67" s="399" t="s">
        <v>2654</v>
      </c>
      <c r="BC67" s="399" t="s">
        <v>2654</v>
      </c>
      <c r="BD67" s="400" t="s">
        <v>98</v>
      </c>
      <c r="BE67" s="400" t="s">
        <v>98</v>
      </c>
      <c r="BF67" s="400" t="s">
        <v>98</v>
      </c>
      <c r="BG67" s="400" t="s">
        <v>98</v>
      </c>
      <c r="BH67" s="397" t="s">
        <v>99</v>
      </c>
      <c r="BI67" s="401" t="s">
        <v>98</v>
      </c>
      <c r="BJ67" s="399" t="s">
        <v>2654</v>
      </c>
      <c r="BK67" s="401" t="s">
        <v>98</v>
      </c>
      <c r="BL67" s="401" t="s">
        <v>98</v>
      </c>
      <c r="BM67" s="401" t="s">
        <v>98</v>
      </c>
      <c r="BN67" s="399"/>
      <c r="BO67" s="401" t="s">
        <v>98</v>
      </c>
      <c r="BP67" s="399"/>
      <c r="BQ67" s="401" t="s">
        <v>98</v>
      </c>
      <c r="BR67" s="401" t="s">
        <v>98</v>
      </c>
      <c r="BS67" s="397" t="s">
        <v>418</v>
      </c>
      <c r="BT67" s="402" t="s">
        <v>98</v>
      </c>
      <c r="BU67" s="402" t="s">
        <v>98</v>
      </c>
      <c r="BV67" s="399"/>
      <c r="BW67" s="402" t="s">
        <v>98</v>
      </c>
      <c r="BX67" s="397" t="s">
        <v>216</v>
      </c>
      <c r="BY67" s="424" t="s">
        <v>98</v>
      </c>
      <c r="BZ67" s="403"/>
      <c r="CA67" s="403"/>
      <c r="CB67" s="403"/>
      <c r="CC67" s="397"/>
      <c r="CD67" s="397"/>
      <c r="CE67" s="403"/>
      <c r="CF67" s="397"/>
      <c r="CG67" s="403"/>
      <c r="CH67" s="391" t="s">
        <v>2655</v>
      </c>
      <c r="CI67" s="391" t="s">
        <v>2656</v>
      </c>
    </row>
    <row r="68" spans="1:87" x14ac:dyDescent="0.2">
      <c r="A68" s="389">
        <v>199687</v>
      </c>
      <c r="B68" s="396" t="s">
        <v>2641</v>
      </c>
      <c r="C68" s="396" t="s">
        <v>2778</v>
      </c>
      <c r="D68" s="396" t="s">
        <v>2643</v>
      </c>
      <c r="E68" s="397" t="s">
        <v>2644</v>
      </c>
      <c r="F68" s="398">
        <v>1652</v>
      </c>
      <c r="G68" s="398">
        <v>199</v>
      </c>
      <c r="H68" s="397" t="s">
        <v>1293</v>
      </c>
      <c r="I68" s="397" t="s">
        <v>2645</v>
      </c>
      <c r="J68" s="397" t="s">
        <v>2777</v>
      </c>
      <c r="K68" s="397" t="s">
        <v>1057</v>
      </c>
      <c r="L68" s="397" t="s">
        <v>2658</v>
      </c>
      <c r="M68" s="397" t="s">
        <v>2648</v>
      </c>
      <c r="N68" s="397" t="s">
        <v>2286</v>
      </c>
      <c r="O68" s="398">
        <v>4</v>
      </c>
      <c r="P68" s="398">
        <v>4</v>
      </c>
      <c r="Q68" s="397" t="s">
        <v>2649</v>
      </c>
      <c r="R68" s="397" t="s">
        <v>2514</v>
      </c>
      <c r="S68" s="397" t="s">
        <v>1057</v>
      </c>
      <c r="T68" s="397" t="s">
        <v>2297</v>
      </c>
      <c r="U68" s="397" t="s">
        <v>104</v>
      </c>
      <c r="V68" s="397" t="s">
        <v>2325</v>
      </c>
      <c r="W68" s="399"/>
      <c r="X68" s="397" t="s">
        <v>1292</v>
      </c>
      <c r="Y68" s="397" t="s">
        <v>2516</v>
      </c>
      <c r="Z68" s="397" t="s">
        <v>619</v>
      </c>
      <c r="AA68" s="397" t="s">
        <v>2377</v>
      </c>
      <c r="AB68" s="397" t="s">
        <v>104</v>
      </c>
      <c r="AC68" s="397" t="s">
        <v>2424</v>
      </c>
      <c r="AD68" s="397" t="s">
        <v>2481</v>
      </c>
      <c r="AE68" s="397" t="s">
        <v>1293</v>
      </c>
      <c r="AF68" s="397" t="s">
        <v>2497</v>
      </c>
      <c r="AG68" s="397" t="s">
        <v>1293</v>
      </c>
      <c r="AH68" s="397" t="s">
        <v>104</v>
      </c>
      <c r="AI68" s="397" t="s">
        <v>1293</v>
      </c>
      <c r="AJ68" s="397" t="s">
        <v>104</v>
      </c>
      <c r="AK68" s="397" t="s">
        <v>1292</v>
      </c>
      <c r="AL68" s="397" t="s">
        <v>104</v>
      </c>
      <c r="AM68" s="397" t="s">
        <v>2652</v>
      </c>
      <c r="AN68" s="397" t="s">
        <v>104</v>
      </c>
      <c r="AO68" s="397" t="s">
        <v>104</v>
      </c>
      <c r="AP68" s="397" t="s">
        <v>104</v>
      </c>
      <c r="AQ68" s="397" t="s">
        <v>104</v>
      </c>
      <c r="AR68" s="397" t="s">
        <v>2666</v>
      </c>
      <c r="AS68" s="399" t="s">
        <v>2654</v>
      </c>
      <c r="AT68" s="399" t="s">
        <v>2654</v>
      </c>
      <c r="AU68" s="397"/>
      <c r="AV68" s="399"/>
      <c r="AW68" s="399" t="s">
        <v>2654</v>
      </c>
      <c r="AX68" s="399" t="s">
        <v>2654</v>
      </c>
      <c r="AY68" s="399" t="s">
        <v>2654</v>
      </c>
      <c r="AZ68" s="399" t="s">
        <v>2654</v>
      </c>
      <c r="BA68" s="399" t="s">
        <v>2654</v>
      </c>
      <c r="BB68" s="399" t="s">
        <v>2654</v>
      </c>
      <c r="BC68" s="399" t="s">
        <v>2654</v>
      </c>
      <c r="BD68" s="400" t="s">
        <v>98</v>
      </c>
      <c r="BE68" s="400" t="s">
        <v>98</v>
      </c>
      <c r="BF68" s="400" t="s">
        <v>98</v>
      </c>
      <c r="BG68" s="400" t="s">
        <v>98</v>
      </c>
      <c r="BH68" s="397" t="s">
        <v>99</v>
      </c>
      <c r="BI68" s="401" t="s">
        <v>98</v>
      </c>
      <c r="BJ68" s="399" t="s">
        <v>2654</v>
      </c>
      <c r="BK68" s="401" t="s">
        <v>98</v>
      </c>
      <c r="BL68" s="401" t="s">
        <v>98</v>
      </c>
      <c r="BM68" s="401" t="s">
        <v>98</v>
      </c>
      <c r="BN68" s="399"/>
      <c r="BO68" s="401" t="s">
        <v>98</v>
      </c>
      <c r="BP68" s="399"/>
      <c r="BQ68" s="401" t="s">
        <v>98</v>
      </c>
      <c r="BR68" s="401" t="s">
        <v>98</v>
      </c>
      <c r="BS68" s="397" t="s">
        <v>418</v>
      </c>
      <c r="BT68" s="402" t="s">
        <v>98</v>
      </c>
      <c r="BU68" s="402" t="s">
        <v>98</v>
      </c>
      <c r="BV68" s="399"/>
      <c r="BW68" s="402" t="s">
        <v>98</v>
      </c>
      <c r="BX68" s="397" t="s">
        <v>621</v>
      </c>
      <c r="BY68" s="425" t="s">
        <v>98</v>
      </c>
      <c r="BZ68" s="403"/>
      <c r="CA68" s="403"/>
      <c r="CB68" s="403"/>
      <c r="CC68" s="397"/>
      <c r="CD68" s="397"/>
      <c r="CE68" s="403"/>
      <c r="CF68" s="397"/>
      <c r="CG68" s="403"/>
      <c r="CH68" s="391" t="s">
        <v>2662</v>
      </c>
      <c r="CI68" s="391" t="s">
        <v>2656</v>
      </c>
    </row>
    <row r="69" spans="1:87" x14ac:dyDescent="0.2">
      <c r="A69" s="389">
        <v>199687</v>
      </c>
      <c r="B69" s="396" t="s">
        <v>2641</v>
      </c>
      <c r="C69" s="396" t="s">
        <v>2779</v>
      </c>
      <c r="D69" s="396" t="s">
        <v>2643</v>
      </c>
      <c r="E69" s="397" t="s">
        <v>2644</v>
      </c>
      <c r="F69" s="398">
        <v>1653</v>
      </c>
      <c r="G69" s="398">
        <v>199</v>
      </c>
      <c r="H69" s="397" t="s">
        <v>1293</v>
      </c>
      <c r="I69" s="397" t="s">
        <v>2645</v>
      </c>
      <c r="J69" s="397" t="s">
        <v>2777</v>
      </c>
      <c r="K69" s="397" t="s">
        <v>1057</v>
      </c>
      <c r="L69" s="397" t="s">
        <v>2647</v>
      </c>
      <c r="M69" s="397" t="s">
        <v>2648</v>
      </c>
      <c r="N69" s="397" t="s">
        <v>2286</v>
      </c>
      <c r="O69" s="398">
        <v>2</v>
      </c>
      <c r="P69" s="398">
        <v>4</v>
      </c>
      <c r="Q69" s="397" t="s">
        <v>2649</v>
      </c>
      <c r="R69" s="397" t="s">
        <v>2514</v>
      </c>
      <c r="S69" s="397" t="s">
        <v>1057</v>
      </c>
      <c r="T69" s="397" t="s">
        <v>2297</v>
      </c>
      <c r="U69" s="397" t="s">
        <v>104</v>
      </c>
      <c r="V69" s="397" t="s">
        <v>2325</v>
      </c>
      <c r="W69" s="399"/>
      <c r="X69" s="397" t="s">
        <v>1292</v>
      </c>
      <c r="Y69" s="397" t="s">
        <v>2516</v>
      </c>
      <c r="Z69" s="397" t="s">
        <v>619</v>
      </c>
      <c r="AA69" s="397" t="s">
        <v>2377</v>
      </c>
      <c r="AB69" s="397" t="s">
        <v>104</v>
      </c>
      <c r="AC69" s="397" t="s">
        <v>2424</v>
      </c>
      <c r="AD69" s="397" t="s">
        <v>2481</v>
      </c>
      <c r="AE69" s="397" t="s">
        <v>1293</v>
      </c>
      <c r="AF69" s="397" t="s">
        <v>2497</v>
      </c>
      <c r="AG69" s="397" t="s">
        <v>1293</v>
      </c>
      <c r="AH69" s="397" t="s">
        <v>104</v>
      </c>
      <c r="AI69" s="397" t="s">
        <v>1293</v>
      </c>
      <c r="AJ69" s="397" t="s">
        <v>104</v>
      </c>
      <c r="AK69" s="397" t="s">
        <v>1292</v>
      </c>
      <c r="AL69" s="397" t="s">
        <v>104</v>
      </c>
      <c r="AM69" s="397" t="s">
        <v>2652</v>
      </c>
      <c r="AN69" s="397" t="s">
        <v>104</v>
      </c>
      <c r="AO69" s="397" t="s">
        <v>104</v>
      </c>
      <c r="AP69" s="397" t="s">
        <v>104</v>
      </c>
      <c r="AQ69" s="397" t="s">
        <v>104</v>
      </c>
      <c r="AR69" s="397" t="s">
        <v>2444</v>
      </c>
      <c r="AS69" s="399" t="s">
        <v>2654</v>
      </c>
      <c r="AT69" s="399" t="s">
        <v>2654</v>
      </c>
      <c r="AU69" s="397"/>
      <c r="AV69" s="399"/>
      <c r="AW69" s="399" t="s">
        <v>2654</v>
      </c>
      <c r="AX69" s="399" t="s">
        <v>2654</v>
      </c>
      <c r="AY69" s="399" t="s">
        <v>2654</v>
      </c>
      <c r="AZ69" s="399" t="s">
        <v>2654</v>
      </c>
      <c r="BA69" s="399" t="s">
        <v>2654</v>
      </c>
      <c r="BB69" s="399" t="s">
        <v>2654</v>
      </c>
      <c r="BC69" s="399" t="s">
        <v>2654</v>
      </c>
      <c r="BD69" s="400" t="s">
        <v>98</v>
      </c>
      <c r="BE69" s="400" t="s">
        <v>98</v>
      </c>
      <c r="BF69" s="400" t="s">
        <v>98</v>
      </c>
      <c r="BG69" s="400" t="s">
        <v>98</v>
      </c>
      <c r="BH69" s="397" t="s">
        <v>99</v>
      </c>
      <c r="BI69" s="401" t="s">
        <v>98</v>
      </c>
      <c r="BJ69" s="399" t="s">
        <v>2654</v>
      </c>
      <c r="BK69" s="401" t="s">
        <v>98</v>
      </c>
      <c r="BL69" s="401" t="s">
        <v>98</v>
      </c>
      <c r="BM69" s="401" t="s">
        <v>98</v>
      </c>
      <c r="BN69" s="399"/>
      <c r="BO69" s="401" t="s">
        <v>98</v>
      </c>
      <c r="BP69" s="399"/>
      <c r="BQ69" s="401" t="s">
        <v>98</v>
      </c>
      <c r="BR69" s="401" t="s">
        <v>98</v>
      </c>
      <c r="BS69" s="397" t="s">
        <v>418</v>
      </c>
      <c r="BT69" s="402" t="s">
        <v>98</v>
      </c>
      <c r="BU69" s="402" t="s">
        <v>98</v>
      </c>
      <c r="BV69" s="399"/>
      <c r="BW69" s="402" t="s">
        <v>98</v>
      </c>
      <c r="BX69" s="397" t="s">
        <v>621</v>
      </c>
      <c r="BY69" s="425" t="s">
        <v>98</v>
      </c>
      <c r="BZ69" s="403"/>
      <c r="CA69" s="403"/>
      <c r="CB69" s="403"/>
      <c r="CC69" s="397"/>
      <c r="CD69" s="397"/>
      <c r="CE69" s="403"/>
      <c r="CF69" s="397"/>
      <c r="CG69" s="403"/>
      <c r="CH69" s="391" t="s">
        <v>2662</v>
      </c>
      <c r="CI69" s="391" t="s">
        <v>2656</v>
      </c>
    </row>
    <row r="70" spans="1:87" x14ac:dyDescent="0.2">
      <c r="A70" s="389">
        <v>199687</v>
      </c>
      <c r="B70" s="396" t="s">
        <v>2641</v>
      </c>
      <c r="C70" s="396" t="s">
        <v>2780</v>
      </c>
      <c r="D70" s="396" t="s">
        <v>2643</v>
      </c>
      <c r="E70" s="397" t="s">
        <v>2644</v>
      </c>
      <c r="F70" s="398">
        <v>1654</v>
      </c>
      <c r="G70" s="398">
        <v>200</v>
      </c>
      <c r="H70" s="397" t="s">
        <v>1293</v>
      </c>
      <c r="I70" s="397" t="s">
        <v>2645</v>
      </c>
      <c r="J70" s="397" t="s">
        <v>2777</v>
      </c>
      <c r="K70" s="397" t="s">
        <v>1057</v>
      </c>
      <c r="L70" s="397" t="s">
        <v>2658</v>
      </c>
      <c r="M70" s="397" t="s">
        <v>2648</v>
      </c>
      <c r="N70" s="397" t="s">
        <v>2286</v>
      </c>
      <c r="O70" s="398">
        <v>2</v>
      </c>
      <c r="P70" s="398">
        <v>2</v>
      </c>
      <c r="Q70" s="397" t="s">
        <v>2649</v>
      </c>
      <c r="R70" s="397" t="s">
        <v>2514</v>
      </c>
      <c r="S70" s="397" t="s">
        <v>1057</v>
      </c>
      <c r="T70" s="397" t="s">
        <v>2297</v>
      </c>
      <c r="U70" s="397" t="s">
        <v>104</v>
      </c>
      <c r="V70" s="397" t="s">
        <v>2325</v>
      </c>
      <c r="W70" s="399"/>
      <c r="X70" s="397" t="s">
        <v>1292</v>
      </c>
      <c r="Y70" s="397" t="s">
        <v>2516</v>
      </c>
      <c r="Z70" s="397" t="s">
        <v>793</v>
      </c>
      <c r="AA70" s="397" t="s">
        <v>2367</v>
      </c>
      <c r="AB70" s="397" t="s">
        <v>104</v>
      </c>
      <c r="AC70" s="397" t="s">
        <v>2425</v>
      </c>
      <c r="AD70" s="397" t="s">
        <v>2471</v>
      </c>
      <c r="AE70" s="397" t="s">
        <v>1293</v>
      </c>
      <c r="AF70" s="397" t="s">
        <v>2497</v>
      </c>
      <c r="AG70" s="397" t="s">
        <v>1293</v>
      </c>
      <c r="AH70" s="397" t="s">
        <v>104</v>
      </c>
      <c r="AI70" s="397" t="s">
        <v>1293</v>
      </c>
      <c r="AJ70" s="397" t="s">
        <v>104</v>
      </c>
      <c r="AK70" s="397" t="s">
        <v>1292</v>
      </c>
      <c r="AL70" s="397" t="s">
        <v>104</v>
      </c>
      <c r="AM70" s="397" t="s">
        <v>2651</v>
      </c>
      <c r="AN70" s="397" t="s">
        <v>104</v>
      </c>
      <c r="AO70" s="397" t="s">
        <v>104</v>
      </c>
      <c r="AP70" s="397" t="s">
        <v>104</v>
      </c>
      <c r="AQ70" s="397" t="s">
        <v>104</v>
      </c>
      <c r="AR70" s="397" t="s">
        <v>2666</v>
      </c>
      <c r="AS70" s="399" t="s">
        <v>2654</v>
      </c>
      <c r="AT70" s="399" t="s">
        <v>2654</v>
      </c>
      <c r="AU70" s="397"/>
      <c r="AV70" s="399"/>
      <c r="AW70" s="399" t="s">
        <v>2654</v>
      </c>
      <c r="AX70" s="399" t="s">
        <v>2654</v>
      </c>
      <c r="AY70" s="399" t="s">
        <v>2654</v>
      </c>
      <c r="AZ70" s="399" t="s">
        <v>2654</v>
      </c>
      <c r="BA70" s="399" t="s">
        <v>2654</v>
      </c>
      <c r="BB70" s="399" t="s">
        <v>2654</v>
      </c>
      <c r="BC70" s="399" t="s">
        <v>2654</v>
      </c>
      <c r="BD70" s="400" t="s">
        <v>98</v>
      </c>
      <c r="BE70" s="400" t="s">
        <v>98</v>
      </c>
      <c r="BF70" s="400" t="s">
        <v>98</v>
      </c>
      <c r="BG70" s="400" t="s">
        <v>98</v>
      </c>
      <c r="BH70" s="397" t="s">
        <v>99</v>
      </c>
      <c r="BI70" s="401" t="s">
        <v>98</v>
      </c>
      <c r="BJ70" s="399" t="s">
        <v>2654</v>
      </c>
      <c r="BK70" s="401" t="s">
        <v>98</v>
      </c>
      <c r="BL70" s="401" t="s">
        <v>98</v>
      </c>
      <c r="BM70" s="401" t="s">
        <v>98</v>
      </c>
      <c r="BN70" s="399"/>
      <c r="BO70" s="401" t="s">
        <v>98</v>
      </c>
      <c r="BP70" s="399"/>
      <c r="BQ70" s="401" t="s">
        <v>98</v>
      </c>
      <c r="BR70" s="401" t="s">
        <v>98</v>
      </c>
      <c r="BS70" s="397" t="s">
        <v>418</v>
      </c>
      <c r="BT70" s="402" t="s">
        <v>98</v>
      </c>
      <c r="BU70" s="402" t="s">
        <v>98</v>
      </c>
      <c r="BV70" s="399"/>
      <c r="BW70" s="402" t="s">
        <v>98</v>
      </c>
      <c r="BX70" s="397" t="s">
        <v>795</v>
      </c>
      <c r="BY70" s="415" t="s">
        <v>98</v>
      </c>
      <c r="BZ70" s="403"/>
      <c r="CA70" s="403"/>
      <c r="CB70" s="403"/>
      <c r="CC70" s="397"/>
      <c r="CD70" s="397"/>
      <c r="CE70" s="403"/>
      <c r="CF70" s="397"/>
      <c r="CG70" s="403"/>
      <c r="CH70" s="391" t="s">
        <v>2662</v>
      </c>
      <c r="CI70" s="391" t="s">
        <v>2656</v>
      </c>
    </row>
    <row r="71" spans="1:87" x14ac:dyDescent="0.2">
      <c r="A71" s="389">
        <v>199687</v>
      </c>
      <c r="B71" s="396" t="s">
        <v>2641</v>
      </c>
      <c r="C71" s="396" t="s">
        <v>2781</v>
      </c>
      <c r="D71" s="396" t="s">
        <v>2643</v>
      </c>
      <c r="E71" s="397" t="s">
        <v>2644</v>
      </c>
      <c r="F71" s="398">
        <v>1655</v>
      </c>
      <c r="G71" s="398">
        <v>200</v>
      </c>
      <c r="H71" s="397" t="s">
        <v>1293</v>
      </c>
      <c r="I71" s="397" t="s">
        <v>2645</v>
      </c>
      <c r="J71" s="397" t="s">
        <v>2777</v>
      </c>
      <c r="K71" s="397" t="s">
        <v>1057</v>
      </c>
      <c r="L71" s="397" t="s">
        <v>2647</v>
      </c>
      <c r="M71" s="397" t="s">
        <v>2648</v>
      </c>
      <c r="N71" s="397" t="s">
        <v>2286</v>
      </c>
      <c r="O71" s="398">
        <v>2</v>
      </c>
      <c r="P71" s="398">
        <v>4</v>
      </c>
      <c r="Q71" s="397" t="s">
        <v>2649</v>
      </c>
      <c r="R71" s="397" t="s">
        <v>2514</v>
      </c>
      <c r="S71" s="397" t="s">
        <v>1057</v>
      </c>
      <c r="T71" s="397" t="s">
        <v>2297</v>
      </c>
      <c r="U71" s="397" t="s">
        <v>104</v>
      </c>
      <c r="V71" s="397" t="s">
        <v>2325</v>
      </c>
      <c r="W71" s="399"/>
      <c r="X71" s="397" t="s">
        <v>1292</v>
      </c>
      <c r="Y71" s="397" t="s">
        <v>2516</v>
      </c>
      <c r="Z71" s="397" t="s">
        <v>793</v>
      </c>
      <c r="AA71" s="397" t="s">
        <v>2367</v>
      </c>
      <c r="AB71" s="397" t="s">
        <v>104</v>
      </c>
      <c r="AC71" s="397" t="s">
        <v>2425</v>
      </c>
      <c r="AD71" s="397" t="s">
        <v>2471</v>
      </c>
      <c r="AE71" s="397" t="s">
        <v>1293</v>
      </c>
      <c r="AF71" s="397" t="s">
        <v>2497</v>
      </c>
      <c r="AG71" s="397" t="s">
        <v>1293</v>
      </c>
      <c r="AH71" s="397" t="s">
        <v>104</v>
      </c>
      <c r="AI71" s="397" t="s">
        <v>1293</v>
      </c>
      <c r="AJ71" s="397" t="s">
        <v>104</v>
      </c>
      <c r="AK71" s="397" t="s">
        <v>1292</v>
      </c>
      <c r="AL71" s="397" t="s">
        <v>104</v>
      </c>
      <c r="AM71" s="397" t="s">
        <v>2651</v>
      </c>
      <c r="AN71" s="397" t="s">
        <v>104</v>
      </c>
      <c r="AO71" s="397" t="s">
        <v>104</v>
      </c>
      <c r="AP71" s="397" t="s">
        <v>104</v>
      </c>
      <c r="AQ71" s="397" t="s">
        <v>104</v>
      </c>
      <c r="AR71" s="397" t="s">
        <v>2444</v>
      </c>
      <c r="AS71" s="399" t="s">
        <v>2654</v>
      </c>
      <c r="AT71" s="399" t="s">
        <v>2654</v>
      </c>
      <c r="AU71" s="397"/>
      <c r="AV71" s="399"/>
      <c r="AW71" s="399" t="s">
        <v>2654</v>
      </c>
      <c r="AX71" s="399" t="s">
        <v>2654</v>
      </c>
      <c r="AY71" s="399" t="s">
        <v>2654</v>
      </c>
      <c r="AZ71" s="399" t="s">
        <v>2654</v>
      </c>
      <c r="BA71" s="399" t="s">
        <v>2654</v>
      </c>
      <c r="BB71" s="399" t="s">
        <v>2654</v>
      </c>
      <c r="BC71" s="399" t="s">
        <v>2654</v>
      </c>
      <c r="BD71" s="400" t="s">
        <v>98</v>
      </c>
      <c r="BE71" s="400" t="s">
        <v>98</v>
      </c>
      <c r="BF71" s="400" t="s">
        <v>98</v>
      </c>
      <c r="BG71" s="400" t="s">
        <v>98</v>
      </c>
      <c r="BH71" s="397" t="s">
        <v>99</v>
      </c>
      <c r="BI71" s="401" t="s">
        <v>98</v>
      </c>
      <c r="BJ71" s="399" t="s">
        <v>2654</v>
      </c>
      <c r="BK71" s="401" t="s">
        <v>98</v>
      </c>
      <c r="BL71" s="401" t="s">
        <v>98</v>
      </c>
      <c r="BM71" s="401" t="s">
        <v>98</v>
      </c>
      <c r="BN71" s="399"/>
      <c r="BO71" s="401" t="s">
        <v>98</v>
      </c>
      <c r="BP71" s="399"/>
      <c r="BQ71" s="401" t="s">
        <v>98</v>
      </c>
      <c r="BR71" s="401" t="s">
        <v>98</v>
      </c>
      <c r="BS71" s="397" t="s">
        <v>418</v>
      </c>
      <c r="BT71" s="402" t="s">
        <v>98</v>
      </c>
      <c r="BU71" s="402" t="s">
        <v>98</v>
      </c>
      <c r="BV71" s="399"/>
      <c r="BW71" s="402" t="s">
        <v>98</v>
      </c>
      <c r="BX71" s="397" t="s">
        <v>795</v>
      </c>
      <c r="BY71" s="415" t="s">
        <v>98</v>
      </c>
      <c r="BZ71" s="403"/>
      <c r="CA71" s="403"/>
      <c r="CB71" s="403"/>
      <c r="CC71" s="397"/>
      <c r="CD71" s="397"/>
      <c r="CE71" s="403"/>
      <c r="CF71" s="397"/>
      <c r="CG71" s="403"/>
      <c r="CH71" s="391" t="s">
        <v>2662</v>
      </c>
      <c r="CI71" s="391" t="s">
        <v>2656</v>
      </c>
    </row>
    <row r="72" spans="1:87" x14ac:dyDescent="0.2">
      <c r="A72" s="389">
        <v>199687</v>
      </c>
      <c r="B72" s="396" t="s">
        <v>2641</v>
      </c>
      <c r="C72" s="396" t="s">
        <v>2782</v>
      </c>
      <c r="D72" s="396" t="s">
        <v>2643</v>
      </c>
      <c r="E72" s="397" t="s">
        <v>2644</v>
      </c>
      <c r="F72" s="398">
        <v>27</v>
      </c>
      <c r="G72" s="398">
        <v>206</v>
      </c>
      <c r="H72" s="397" t="s">
        <v>1293</v>
      </c>
      <c r="I72" s="397" t="s">
        <v>2645</v>
      </c>
      <c r="J72" s="397" t="s">
        <v>2783</v>
      </c>
      <c r="K72" s="397" t="s">
        <v>1192</v>
      </c>
      <c r="L72" s="397" t="s">
        <v>2647</v>
      </c>
      <c r="M72" s="397" t="s">
        <v>2669</v>
      </c>
      <c r="N72" s="397" t="s">
        <v>106</v>
      </c>
      <c r="O72" s="398">
        <v>56</v>
      </c>
      <c r="P72" s="398">
        <v>112</v>
      </c>
      <c r="Q72" s="397" t="s">
        <v>2709</v>
      </c>
      <c r="R72" s="397" t="s">
        <v>2514</v>
      </c>
      <c r="S72" s="397" t="s">
        <v>468</v>
      </c>
      <c r="T72" s="397" t="s">
        <v>2298</v>
      </c>
      <c r="U72" s="397" t="s">
        <v>104</v>
      </c>
      <c r="V72" s="397" t="s">
        <v>2326</v>
      </c>
      <c r="W72" s="399"/>
      <c r="X72" s="397" t="s">
        <v>1292</v>
      </c>
      <c r="Y72" s="397" t="s">
        <v>172</v>
      </c>
      <c r="Z72" s="397" t="s">
        <v>1192</v>
      </c>
      <c r="AA72" s="397" t="s">
        <v>2784</v>
      </c>
      <c r="AB72" s="397" t="s">
        <v>317</v>
      </c>
      <c r="AC72" s="397" t="s">
        <v>2426</v>
      </c>
      <c r="AD72" s="399"/>
      <c r="AE72" s="397" t="s">
        <v>1292</v>
      </c>
      <c r="AF72" s="397" t="s">
        <v>2497</v>
      </c>
      <c r="AG72" s="397" t="s">
        <v>1293</v>
      </c>
      <c r="AH72" s="397" t="s">
        <v>104</v>
      </c>
      <c r="AI72" s="397" t="s">
        <v>1293</v>
      </c>
      <c r="AJ72" s="397" t="s">
        <v>104</v>
      </c>
      <c r="AK72" s="397" t="s">
        <v>1292</v>
      </c>
      <c r="AL72" s="397" t="s">
        <v>104</v>
      </c>
      <c r="AM72" s="397" t="s">
        <v>2759</v>
      </c>
      <c r="AN72" s="397" t="s">
        <v>104</v>
      </c>
      <c r="AO72" s="397" t="s">
        <v>104</v>
      </c>
      <c r="AP72" s="397" t="s">
        <v>104</v>
      </c>
      <c r="AQ72" s="397" t="s">
        <v>104</v>
      </c>
      <c r="AR72" s="397" t="s">
        <v>2674</v>
      </c>
      <c r="AS72" s="399" t="s">
        <v>2654</v>
      </c>
      <c r="AT72" s="399" t="s">
        <v>2654</v>
      </c>
      <c r="AU72" s="399" t="s">
        <v>2654</v>
      </c>
      <c r="AV72" s="399"/>
      <c r="AW72" s="399" t="s">
        <v>2654</v>
      </c>
      <c r="AX72" s="399" t="s">
        <v>2654</v>
      </c>
      <c r="AY72" s="399" t="s">
        <v>2654</v>
      </c>
      <c r="AZ72" s="399" t="s">
        <v>2654</v>
      </c>
      <c r="BA72" s="399" t="s">
        <v>2654</v>
      </c>
      <c r="BB72" s="399" t="s">
        <v>2654</v>
      </c>
      <c r="BC72" s="399" t="s">
        <v>2654</v>
      </c>
      <c r="BD72" s="400" t="s">
        <v>98</v>
      </c>
      <c r="BE72" s="400" t="s">
        <v>98</v>
      </c>
      <c r="BF72" s="400" t="s">
        <v>98</v>
      </c>
      <c r="BG72" s="400" t="s">
        <v>98</v>
      </c>
      <c r="BH72" s="397" t="s">
        <v>99</v>
      </c>
      <c r="BI72" s="401" t="s">
        <v>98</v>
      </c>
      <c r="BJ72" s="399" t="s">
        <v>2654</v>
      </c>
      <c r="BK72" s="401" t="s">
        <v>98</v>
      </c>
      <c r="BL72" s="401" t="s">
        <v>98</v>
      </c>
      <c r="BM72" s="401" t="s">
        <v>98</v>
      </c>
      <c r="BN72" s="399"/>
      <c r="BO72" s="401" t="s">
        <v>98</v>
      </c>
      <c r="BP72" s="399"/>
      <c r="BQ72" s="401" t="s">
        <v>98</v>
      </c>
      <c r="BR72" s="401" t="s">
        <v>98</v>
      </c>
      <c r="BS72" s="397" t="s">
        <v>418</v>
      </c>
      <c r="BT72" s="402" t="s">
        <v>98</v>
      </c>
      <c r="BU72" s="402" t="s">
        <v>98</v>
      </c>
      <c r="BV72" s="399"/>
      <c r="BW72" s="402" t="s">
        <v>98</v>
      </c>
      <c r="BX72" s="397" t="s">
        <v>418</v>
      </c>
      <c r="BY72" s="402" t="s">
        <v>98</v>
      </c>
      <c r="BZ72" s="402" t="s">
        <v>98</v>
      </c>
      <c r="CA72" s="402" t="s">
        <v>98</v>
      </c>
      <c r="CB72" s="402" t="s">
        <v>98</v>
      </c>
      <c r="CC72" s="399" t="s">
        <v>2654</v>
      </c>
      <c r="CD72" s="399"/>
      <c r="CE72" s="402" t="s">
        <v>98</v>
      </c>
      <c r="CF72" s="399"/>
      <c r="CG72" s="402" t="s">
        <v>98</v>
      </c>
      <c r="CH72" s="391" t="s">
        <v>2684</v>
      </c>
      <c r="CI72" s="391" t="s">
        <v>2656</v>
      </c>
    </row>
    <row r="73" spans="1:87" x14ac:dyDescent="0.2">
      <c r="A73" s="389">
        <v>199687</v>
      </c>
      <c r="B73" s="396" t="s">
        <v>2641</v>
      </c>
      <c r="C73" s="396" t="s">
        <v>2785</v>
      </c>
      <c r="D73" s="396" t="s">
        <v>2643</v>
      </c>
      <c r="E73" s="397" t="s">
        <v>2644</v>
      </c>
      <c r="F73" s="398">
        <v>1342</v>
      </c>
      <c r="G73" s="398">
        <v>216</v>
      </c>
      <c r="H73" s="397" t="s">
        <v>1293</v>
      </c>
      <c r="I73" s="397" t="s">
        <v>2786</v>
      </c>
      <c r="J73" s="397" t="s">
        <v>2787</v>
      </c>
      <c r="K73" s="397" t="s">
        <v>1192</v>
      </c>
      <c r="L73" s="397" t="s">
        <v>2647</v>
      </c>
      <c r="M73" s="397" t="s">
        <v>2669</v>
      </c>
      <c r="N73" s="397" t="s">
        <v>106</v>
      </c>
      <c r="O73" s="398">
        <v>2</v>
      </c>
      <c r="P73" s="398">
        <v>4</v>
      </c>
      <c r="Q73" s="397" t="s">
        <v>2709</v>
      </c>
      <c r="R73" s="397" t="s">
        <v>2514</v>
      </c>
      <c r="S73" s="397" t="s">
        <v>468</v>
      </c>
      <c r="T73" s="397" t="s">
        <v>2299</v>
      </c>
      <c r="U73" s="397" t="s">
        <v>104</v>
      </c>
      <c r="V73" s="397" t="s">
        <v>2327</v>
      </c>
      <c r="W73" s="399"/>
      <c r="X73" s="397" t="s">
        <v>1292</v>
      </c>
      <c r="Y73" s="397" t="s">
        <v>172</v>
      </c>
      <c r="Z73" s="397" t="s">
        <v>1192</v>
      </c>
      <c r="AA73" s="397" t="s">
        <v>2788</v>
      </c>
      <c r="AB73" s="397" t="s">
        <v>2789</v>
      </c>
      <c r="AC73" s="397" t="s">
        <v>2427</v>
      </c>
      <c r="AD73" s="399"/>
      <c r="AE73" s="397" t="s">
        <v>1292</v>
      </c>
      <c r="AF73" s="397" t="s">
        <v>2497</v>
      </c>
      <c r="AG73" s="397" t="s">
        <v>1293</v>
      </c>
      <c r="AH73" s="397" t="s">
        <v>104</v>
      </c>
      <c r="AI73" s="397" t="s">
        <v>1293</v>
      </c>
      <c r="AJ73" s="397" t="s">
        <v>104</v>
      </c>
      <c r="AK73" s="397" t="s">
        <v>1292</v>
      </c>
      <c r="AL73" s="397" t="s">
        <v>104</v>
      </c>
      <c r="AM73" s="397" t="s">
        <v>2790</v>
      </c>
      <c r="AN73" s="397" t="s">
        <v>104</v>
      </c>
      <c r="AO73" s="397" t="s">
        <v>104</v>
      </c>
      <c r="AP73" s="397" t="s">
        <v>104</v>
      </c>
      <c r="AQ73" s="397" t="s">
        <v>104</v>
      </c>
      <c r="AR73" s="397" t="s">
        <v>2666</v>
      </c>
      <c r="AS73" s="399" t="s">
        <v>2654</v>
      </c>
      <c r="AT73" s="399" t="s">
        <v>2654</v>
      </c>
      <c r="AU73" s="399" t="s">
        <v>2654</v>
      </c>
      <c r="AV73" s="399"/>
      <c r="AW73" s="399" t="s">
        <v>2654</v>
      </c>
      <c r="AX73" s="399" t="s">
        <v>2654</v>
      </c>
      <c r="AY73" s="399" t="s">
        <v>2654</v>
      </c>
      <c r="AZ73" s="399" t="s">
        <v>2654</v>
      </c>
      <c r="BA73" s="399" t="s">
        <v>2654</v>
      </c>
      <c r="BB73" s="399" t="s">
        <v>2654</v>
      </c>
      <c r="BC73" s="399" t="s">
        <v>2654</v>
      </c>
      <c r="BD73" s="400" t="s">
        <v>98</v>
      </c>
      <c r="BE73" s="400" t="s">
        <v>98</v>
      </c>
      <c r="BF73" s="400" t="s">
        <v>98</v>
      </c>
      <c r="BG73" s="400" t="s">
        <v>98</v>
      </c>
      <c r="BH73" s="397" t="s">
        <v>99</v>
      </c>
      <c r="BI73" s="401" t="s">
        <v>98</v>
      </c>
      <c r="BJ73" s="399" t="s">
        <v>2654</v>
      </c>
      <c r="BK73" s="401" t="s">
        <v>98</v>
      </c>
      <c r="BL73" s="401" t="s">
        <v>98</v>
      </c>
      <c r="BM73" s="401" t="s">
        <v>98</v>
      </c>
      <c r="BN73" s="399"/>
      <c r="BO73" s="401" t="s">
        <v>98</v>
      </c>
      <c r="BP73" s="399"/>
      <c r="BQ73" s="401" t="s">
        <v>98</v>
      </c>
      <c r="BR73" s="401" t="s">
        <v>98</v>
      </c>
      <c r="BS73" s="397" t="s">
        <v>418</v>
      </c>
      <c r="BT73" s="402" t="s">
        <v>98</v>
      </c>
      <c r="BU73" s="402" t="s">
        <v>98</v>
      </c>
      <c r="BV73" s="399"/>
      <c r="BW73" s="402" t="s">
        <v>98</v>
      </c>
      <c r="BX73" s="397" t="s">
        <v>418</v>
      </c>
      <c r="BY73" s="402" t="s">
        <v>98</v>
      </c>
      <c r="BZ73" s="402" t="s">
        <v>98</v>
      </c>
      <c r="CA73" s="402" t="s">
        <v>98</v>
      </c>
      <c r="CB73" s="402" t="s">
        <v>98</v>
      </c>
      <c r="CC73" s="399" t="s">
        <v>2654</v>
      </c>
      <c r="CD73" s="399"/>
      <c r="CE73" s="402" t="s">
        <v>98</v>
      </c>
      <c r="CF73" s="399"/>
      <c r="CG73" s="402" t="s">
        <v>98</v>
      </c>
      <c r="CH73" s="391" t="s">
        <v>2684</v>
      </c>
      <c r="CI73" s="391" t="s">
        <v>2656</v>
      </c>
    </row>
    <row r="74" spans="1:87" x14ac:dyDescent="0.2">
      <c r="A74" s="389">
        <v>199687</v>
      </c>
      <c r="B74" s="396" t="s">
        <v>2641</v>
      </c>
      <c r="C74" s="396" t="s">
        <v>2791</v>
      </c>
      <c r="D74" s="396" t="s">
        <v>2643</v>
      </c>
      <c r="E74" s="397" t="s">
        <v>2644</v>
      </c>
      <c r="F74" s="398">
        <v>211</v>
      </c>
      <c r="G74" s="398">
        <v>259</v>
      </c>
      <c r="H74" s="397" t="s">
        <v>1293</v>
      </c>
      <c r="I74" s="397" t="s">
        <v>2792</v>
      </c>
      <c r="J74" s="397" t="s">
        <v>2793</v>
      </c>
      <c r="K74" s="397" t="s">
        <v>0</v>
      </c>
      <c r="L74" s="397" t="s">
        <v>2658</v>
      </c>
      <c r="M74" s="397" t="s">
        <v>2648</v>
      </c>
      <c r="N74" s="397" t="s">
        <v>2286</v>
      </c>
      <c r="O74" s="398">
        <v>3</v>
      </c>
      <c r="P74" s="398">
        <v>3</v>
      </c>
      <c r="Q74" s="397" t="s">
        <v>2649</v>
      </c>
      <c r="R74" s="397" t="s">
        <v>2515</v>
      </c>
      <c r="S74" s="397" t="s">
        <v>0</v>
      </c>
      <c r="T74" s="397" t="s">
        <v>2300</v>
      </c>
      <c r="U74" s="397" t="s">
        <v>104</v>
      </c>
      <c r="V74" s="397" t="s">
        <v>2328</v>
      </c>
      <c r="W74" s="399"/>
      <c r="X74" s="397" t="s">
        <v>1292</v>
      </c>
      <c r="Y74" s="397" t="s">
        <v>2515</v>
      </c>
      <c r="Z74" s="397" t="s">
        <v>1045</v>
      </c>
      <c r="AA74" s="397" t="s">
        <v>2379</v>
      </c>
      <c r="AB74" s="397" t="s">
        <v>104</v>
      </c>
      <c r="AC74" s="397" t="s">
        <v>2428</v>
      </c>
      <c r="AD74" s="397" t="s">
        <v>2482</v>
      </c>
      <c r="AE74" s="397" t="s">
        <v>1293</v>
      </c>
      <c r="AF74" s="397" t="s">
        <v>2500</v>
      </c>
      <c r="AG74" s="397" t="s">
        <v>1293</v>
      </c>
      <c r="AH74" s="397" t="s">
        <v>104</v>
      </c>
      <c r="AI74" s="397" t="s">
        <v>1293</v>
      </c>
      <c r="AJ74" s="397" t="s">
        <v>104</v>
      </c>
      <c r="AK74" s="397" t="s">
        <v>1292</v>
      </c>
      <c r="AL74" s="397" t="s">
        <v>104</v>
      </c>
      <c r="AM74" s="397" t="s">
        <v>2652</v>
      </c>
      <c r="AN74" s="397" t="s">
        <v>104</v>
      </c>
      <c r="AO74" s="397" t="s">
        <v>104</v>
      </c>
      <c r="AP74" s="397" t="s">
        <v>2683</v>
      </c>
      <c r="AQ74" s="397" t="s">
        <v>2652</v>
      </c>
      <c r="AR74" s="397" t="s">
        <v>2666</v>
      </c>
      <c r="AS74" s="399" t="s">
        <v>2654</v>
      </c>
      <c r="AT74" s="399" t="s">
        <v>2654</v>
      </c>
      <c r="AU74" s="397"/>
      <c r="AV74" s="399"/>
      <c r="AW74" s="399" t="s">
        <v>2654</v>
      </c>
      <c r="AX74" s="399" t="s">
        <v>2654</v>
      </c>
      <c r="AY74" s="399" t="s">
        <v>2654</v>
      </c>
      <c r="AZ74" s="399" t="s">
        <v>2654</v>
      </c>
      <c r="BA74" s="399" t="s">
        <v>2654</v>
      </c>
      <c r="BB74" s="399" t="s">
        <v>2654</v>
      </c>
      <c r="BC74" s="399" t="s">
        <v>2654</v>
      </c>
      <c r="BD74" s="400" t="s">
        <v>98</v>
      </c>
      <c r="BE74" s="400" t="s">
        <v>98</v>
      </c>
      <c r="BF74" s="400" t="s">
        <v>98</v>
      </c>
      <c r="BG74" s="400" t="s">
        <v>98</v>
      </c>
      <c r="BH74" s="397" t="s">
        <v>568</v>
      </c>
      <c r="BI74" s="414" t="s">
        <v>98</v>
      </c>
      <c r="BJ74" s="399" t="s">
        <v>2654</v>
      </c>
      <c r="BK74" s="414" t="s">
        <v>98</v>
      </c>
      <c r="BL74" s="414" t="s">
        <v>98</v>
      </c>
      <c r="BM74" s="414" t="s">
        <v>98</v>
      </c>
      <c r="BN74" s="399"/>
      <c r="BO74" s="414" t="s">
        <v>98</v>
      </c>
      <c r="BP74" s="399"/>
      <c r="BQ74" s="414" t="s">
        <v>98</v>
      </c>
      <c r="BR74" s="414" t="s">
        <v>98</v>
      </c>
      <c r="BS74" s="397" t="s">
        <v>418</v>
      </c>
      <c r="BT74" s="402" t="s">
        <v>98</v>
      </c>
      <c r="BU74" s="402" t="s">
        <v>98</v>
      </c>
      <c r="BV74" s="399"/>
      <c r="BW74" s="402" t="s">
        <v>98</v>
      </c>
      <c r="BX74" s="397" t="s">
        <v>1047</v>
      </c>
      <c r="BY74" s="426" t="s">
        <v>98</v>
      </c>
      <c r="BZ74" s="403"/>
      <c r="CA74" s="403"/>
      <c r="CB74" s="403"/>
      <c r="CC74" s="397"/>
      <c r="CD74" s="397"/>
      <c r="CE74" s="403"/>
      <c r="CF74" s="397"/>
      <c r="CG74" s="403"/>
      <c r="CH74" s="391" t="s">
        <v>2794</v>
      </c>
      <c r="CI74" s="391" t="s">
        <v>2656</v>
      </c>
    </row>
    <row r="75" spans="1:87" x14ac:dyDescent="0.2">
      <c r="A75" s="389">
        <v>199687</v>
      </c>
      <c r="B75" s="396" t="s">
        <v>2641</v>
      </c>
      <c r="C75" s="396" t="s">
        <v>2795</v>
      </c>
      <c r="D75" s="396" t="s">
        <v>2643</v>
      </c>
      <c r="E75" s="397" t="s">
        <v>2644</v>
      </c>
      <c r="F75" s="398">
        <v>212</v>
      </c>
      <c r="G75" s="398">
        <v>259</v>
      </c>
      <c r="H75" s="397" t="s">
        <v>1293</v>
      </c>
      <c r="I75" s="397" t="s">
        <v>2792</v>
      </c>
      <c r="J75" s="397" t="s">
        <v>2793</v>
      </c>
      <c r="K75" s="397" t="s">
        <v>0</v>
      </c>
      <c r="L75" s="397" t="s">
        <v>2647</v>
      </c>
      <c r="M75" s="397" t="s">
        <v>2648</v>
      </c>
      <c r="N75" s="397" t="s">
        <v>2286</v>
      </c>
      <c r="O75" s="398">
        <v>5</v>
      </c>
      <c r="P75" s="398">
        <v>10</v>
      </c>
      <c r="Q75" s="397" t="s">
        <v>2649</v>
      </c>
      <c r="R75" s="397" t="s">
        <v>2515</v>
      </c>
      <c r="S75" s="397" t="s">
        <v>0</v>
      </c>
      <c r="T75" s="397" t="s">
        <v>2300</v>
      </c>
      <c r="U75" s="397" t="s">
        <v>104</v>
      </c>
      <c r="V75" s="397" t="s">
        <v>2328</v>
      </c>
      <c r="W75" s="399"/>
      <c r="X75" s="397" t="s">
        <v>1292</v>
      </c>
      <c r="Y75" s="397" t="s">
        <v>2515</v>
      </c>
      <c r="Z75" s="397" t="s">
        <v>1045</v>
      </c>
      <c r="AA75" s="397" t="s">
        <v>2379</v>
      </c>
      <c r="AB75" s="397" t="s">
        <v>104</v>
      </c>
      <c r="AC75" s="397" t="s">
        <v>2428</v>
      </c>
      <c r="AD75" s="397" t="s">
        <v>2482</v>
      </c>
      <c r="AE75" s="397" t="s">
        <v>1293</v>
      </c>
      <c r="AF75" s="397" t="s">
        <v>2500</v>
      </c>
      <c r="AG75" s="397" t="s">
        <v>1293</v>
      </c>
      <c r="AH75" s="397" t="s">
        <v>104</v>
      </c>
      <c r="AI75" s="397" t="s">
        <v>1293</v>
      </c>
      <c r="AJ75" s="397" t="s">
        <v>104</v>
      </c>
      <c r="AK75" s="397" t="s">
        <v>1292</v>
      </c>
      <c r="AL75" s="397" t="s">
        <v>104</v>
      </c>
      <c r="AM75" s="397" t="s">
        <v>2652</v>
      </c>
      <c r="AN75" s="397" t="s">
        <v>104</v>
      </c>
      <c r="AO75" s="397" t="s">
        <v>104</v>
      </c>
      <c r="AP75" s="397" t="s">
        <v>2683</v>
      </c>
      <c r="AQ75" s="397" t="s">
        <v>2652</v>
      </c>
      <c r="AR75" s="397" t="s">
        <v>2666</v>
      </c>
      <c r="AS75" s="399" t="s">
        <v>2654</v>
      </c>
      <c r="AT75" s="399" t="s">
        <v>2654</v>
      </c>
      <c r="AU75" s="397"/>
      <c r="AV75" s="399"/>
      <c r="AW75" s="399" t="s">
        <v>2654</v>
      </c>
      <c r="AX75" s="399" t="s">
        <v>2654</v>
      </c>
      <c r="AY75" s="399" t="s">
        <v>2654</v>
      </c>
      <c r="AZ75" s="399" t="s">
        <v>2654</v>
      </c>
      <c r="BA75" s="399" t="s">
        <v>2654</v>
      </c>
      <c r="BB75" s="399" t="s">
        <v>2654</v>
      </c>
      <c r="BC75" s="399" t="s">
        <v>2654</v>
      </c>
      <c r="BD75" s="400" t="s">
        <v>98</v>
      </c>
      <c r="BE75" s="400" t="s">
        <v>98</v>
      </c>
      <c r="BF75" s="400" t="s">
        <v>98</v>
      </c>
      <c r="BG75" s="400" t="s">
        <v>98</v>
      </c>
      <c r="BH75" s="397" t="s">
        <v>568</v>
      </c>
      <c r="BI75" s="414" t="s">
        <v>98</v>
      </c>
      <c r="BJ75" s="399" t="s">
        <v>2654</v>
      </c>
      <c r="BK75" s="414" t="s">
        <v>98</v>
      </c>
      <c r="BL75" s="414" t="s">
        <v>98</v>
      </c>
      <c r="BM75" s="414" t="s">
        <v>98</v>
      </c>
      <c r="BN75" s="399"/>
      <c r="BO75" s="414" t="s">
        <v>98</v>
      </c>
      <c r="BP75" s="399"/>
      <c r="BQ75" s="414" t="s">
        <v>98</v>
      </c>
      <c r="BR75" s="414" t="s">
        <v>98</v>
      </c>
      <c r="BS75" s="397" t="s">
        <v>418</v>
      </c>
      <c r="BT75" s="402" t="s">
        <v>98</v>
      </c>
      <c r="BU75" s="402" t="s">
        <v>98</v>
      </c>
      <c r="BV75" s="399"/>
      <c r="BW75" s="402" t="s">
        <v>98</v>
      </c>
      <c r="BX75" s="397" t="s">
        <v>1047</v>
      </c>
      <c r="BY75" s="426" t="s">
        <v>98</v>
      </c>
      <c r="BZ75" s="403"/>
      <c r="CA75" s="403"/>
      <c r="CB75" s="403"/>
      <c r="CC75" s="397"/>
      <c r="CD75" s="397"/>
      <c r="CE75" s="403"/>
      <c r="CF75" s="397"/>
      <c r="CG75" s="403"/>
      <c r="CH75" s="391" t="s">
        <v>2794</v>
      </c>
      <c r="CI75" s="391" t="s">
        <v>2656</v>
      </c>
    </row>
    <row r="76" spans="1:87" x14ac:dyDescent="0.2">
      <c r="A76" s="389">
        <v>199687</v>
      </c>
      <c r="B76" s="396" t="s">
        <v>2641</v>
      </c>
      <c r="C76" s="396" t="s">
        <v>2796</v>
      </c>
      <c r="D76" s="396" t="s">
        <v>2643</v>
      </c>
      <c r="E76" s="397" t="s">
        <v>2644</v>
      </c>
      <c r="F76" s="398">
        <v>1765</v>
      </c>
      <c r="G76" s="398">
        <v>260</v>
      </c>
      <c r="H76" s="397" t="s">
        <v>1293</v>
      </c>
      <c r="I76" s="397" t="s">
        <v>2792</v>
      </c>
      <c r="J76" s="397" t="s">
        <v>2793</v>
      </c>
      <c r="K76" s="397" t="s">
        <v>0</v>
      </c>
      <c r="L76" s="397" t="s">
        <v>2797</v>
      </c>
      <c r="M76" s="397" t="s">
        <v>2648</v>
      </c>
      <c r="N76" s="397" t="s">
        <v>2289</v>
      </c>
      <c r="O76" s="398">
        <v>12</v>
      </c>
      <c r="P76" s="398">
        <v>24</v>
      </c>
      <c r="Q76" s="397" t="s">
        <v>2709</v>
      </c>
      <c r="R76" s="397" t="s">
        <v>2515</v>
      </c>
      <c r="S76" s="397" t="s">
        <v>0</v>
      </c>
      <c r="T76" s="397" t="s">
        <v>2300</v>
      </c>
      <c r="U76" s="397" t="s">
        <v>104</v>
      </c>
      <c r="V76" s="397" t="s">
        <v>2328</v>
      </c>
      <c r="W76" s="399"/>
      <c r="X76" s="397" t="s">
        <v>1292</v>
      </c>
      <c r="Y76" s="397" t="s">
        <v>2515</v>
      </c>
      <c r="Z76" s="397" t="s">
        <v>110</v>
      </c>
      <c r="AA76" s="397" t="s">
        <v>2380</v>
      </c>
      <c r="AB76" s="397" t="s">
        <v>104</v>
      </c>
      <c r="AC76" s="397" t="s">
        <v>2429</v>
      </c>
      <c r="AD76" s="399"/>
      <c r="AE76" s="397" t="s">
        <v>1292</v>
      </c>
      <c r="AF76" s="397" t="s">
        <v>2500</v>
      </c>
      <c r="AG76" s="397" t="s">
        <v>1293</v>
      </c>
      <c r="AH76" s="397" t="s">
        <v>104</v>
      </c>
      <c r="AI76" s="397" t="s">
        <v>1293</v>
      </c>
      <c r="AJ76" s="397" t="s">
        <v>104</v>
      </c>
      <c r="AK76" s="397" t="s">
        <v>1292</v>
      </c>
      <c r="AL76" s="397" t="s">
        <v>104</v>
      </c>
      <c r="AM76" s="397" t="s">
        <v>2683</v>
      </c>
      <c r="AN76" s="397" t="s">
        <v>104</v>
      </c>
      <c r="AO76" s="397" t="s">
        <v>104</v>
      </c>
      <c r="AP76" s="397" t="s">
        <v>104</v>
      </c>
      <c r="AQ76" s="397" t="s">
        <v>104</v>
      </c>
      <c r="AR76" s="397" t="s">
        <v>2666</v>
      </c>
      <c r="AS76" s="399" t="s">
        <v>2654</v>
      </c>
      <c r="AT76" s="399" t="s">
        <v>2654</v>
      </c>
      <c r="AU76" s="399" t="s">
        <v>2654</v>
      </c>
      <c r="AV76" s="399"/>
      <c r="AW76" s="399" t="s">
        <v>2654</v>
      </c>
      <c r="AX76" s="399" t="s">
        <v>2654</v>
      </c>
      <c r="AY76" s="399" t="s">
        <v>2654</v>
      </c>
      <c r="AZ76" s="399" t="s">
        <v>2654</v>
      </c>
      <c r="BA76" s="399" t="s">
        <v>2654</v>
      </c>
      <c r="BB76" s="399" t="s">
        <v>2654</v>
      </c>
      <c r="BC76" s="399" t="s">
        <v>2654</v>
      </c>
      <c r="BD76" s="400" t="s">
        <v>98</v>
      </c>
      <c r="BE76" s="400" t="s">
        <v>98</v>
      </c>
      <c r="BF76" s="400" t="s">
        <v>98</v>
      </c>
      <c r="BG76" s="400" t="s">
        <v>98</v>
      </c>
      <c r="BH76" s="397" t="s">
        <v>568</v>
      </c>
      <c r="BI76" s="414" t="s">
        <v>98</v>
      </c>
      <c r="BJ76" s="399" t="s">
        <v>2654</v>
      </c>
      <c r="BK76" s="414" t="s">
        <v>98</v>
      </c>
      <c r="BL76" s="414" t="s">
        <v>98</v>
      </c>
      <c r="BM76" s="414" t="s">
        <v>98</v>
      </c>
      <c r="BN76" s="399"/>
      <c r="BO76" s="414" t="s">
        <v>98</v>
      </c>
      <c r="BP76" s="399"/>
      <c r="BQ76" s="414" t="s">
        <v>98</v>
      </c>
      <c r="BR76" s="414" t="s">
        <v>98</v>
      </c>
      <c r="BS76" s="397" t="s">
        <v>418</v>
      </c>
      <c r="BT76" s="402" t="s">
        <v>98</v>
      </c>
      <c r="BU76" s="402" t="s">
        <v>98</v>
      </c>
      <c r="BV76" s="399"/>
      <c r="BW76" s="402" t="s">
        <v>98</v>
      </c>
      <c r="BX76" s="397" t="s">
        <v>729</v>
      </c>
      <c r="BY76" s="416" t="s">
        <v>98</v>
      </c>
      <c r="BZ76" s="416" t="s">
        <v>98</v>
      </c>
      <c r="CA76" s="416" t="s">
        <v>98</v>
      </c>
      <c r="CB76" s="416" t="s">
        <v>98</v>
      </c>
      <c r="CC76" s="399" t="s">
        <v>2654</v>
      </c>
      <c r="CD76" s="399"/>
      <c r="CE76" s="416" t="s">
        <v>98</v>
      </c>
      <c r="CF76" s="399"/>
      <c r="CG76" s="416" t="s">
        <v>98</v>
      </c>
      <c r="CH76" s="391" t="s">
        <v>2794</v>
      </c>
      <c r="CI76" s="391" t="s">
        <v>2656</v>
      </c>
    </row>
    <row r="77" spans="1:87" x14ac:dyDescent="0.2">
      <c r="A77" s="389">
        <v>199687</v>
      </c>
      <c r="B77" s="396" t="s">
        <v>2641</v>
      </c>
      <c r="C77" s="396" t="s">
        <v>2798</v>
      </c>
      <c r="D77" s="396" t="s">
        <v>2643</v>
      </c>
      <c r="E77" s="397" t="s">
        <v>2644</v>
      </c>
      <c r="F77" s="398">
        <v>460</v>
      </c>
      <c r="G77" s="398">
        <v>263</v>
      </c>
      <c r="H77" s="397" t="s">
        <v>1293</v>
      </c>
      <c r="I77" s="397" t="s">
        <v>2645</v>
      </c>
      <c r="J77" s="397" t="s">
        <v>2799</v>
      </c>
      <c r="K77" s="397" t="s">
        <v>594</v>
      </c>
      <c r="L77" s="397" t="s">
        <v>2658</v>
      </c>
      <c r="M77" s="397" t="s">
        <v>2648</v>
      </c>
      <c r="N77" s="397" t="s">
        <v>2286</v>
      </c>
      <c r="O77" s="398">
        <v>4</v>
      </c>
      <c r="P77" s="398">
        <v>4</v>
      </c>
      <c r="Q77" s="397" t="s">
        <v>2649</v>
      </c>
      <c r="R77" s="397" t="s">
        <v>2514</v>
      </c>
      <c r="S77" s="397" t="s">
        <v>594</v>
      </c>
      <c r="T77" s="397" t="s">
        <v>2301</v>
      </c>
      <c r="U77" s="397" t="s">
        <v>104</v>
      </c>
      <c r="V77" s="397" t="s">
        <v>2329</v>
      </c>
      <c r="W77" s="399"/>
      <c r="X77" s="397" t="s">
        <v>1292</v>
      </c>
      <c r="Y77" s="397" t="s">
        <v>2515</v>
      </c>
      <c r="Z77" s="397" t="s">
        <v>343</v>
      </c>
      <c r="AA77" s="397" t="s">
        <v>2381</v>
      </c>
      <c r="AB77" s="397" t="s">
        <v>104</v>
      </c>
      <c r="AC77" s="397" t="s">
        <v>2430</v>
      </c>
      <c r="AD77" s="397" t="s">
        <v>2483</v>
      </c>
      <c r="AE77" s="397" t="s">
        <v>1293</v>
      </c>
      <c r="AF77" s="397" t="s">
        <v>2497</v>
      </c>
      <c r="AG77" s="397" t="s">
        <v>1293</v>
      </c>
      <c r="AH77" s="397" t="s">
        <v>104</v>
      </c>
      <c r="AI77" s="397" t="s">
        <v>1293</v>
      </c>
      <c r="AJ77" s="397" t="s">
        <v>104</v>
      </c>
      <c r="AK77" s="397" t="s">
        <v>1293</v>
      </c>
      <c r="AL77" s="397" t="s">
        <v>104</v>
      </c>
      <c r="AM77" s="397" t="s">
        <v>2757</v>
      </c>
      <c r="AN77" s="397" t="s">
        <v>104</v>
      </c>
      <c r="AO77" s="397" t="s">
        <v>104</v>
      </c>
      <c r="AP77" s="397" t="s">
        <v>2651</v>
      </c>
      <c r="AQ77" s="397" t="s">
        <v>2746</v>
      </c>
      <c r="AR77" s="397" t="s">
        <v>2661</v>
      </c>
      <c r="AS77" s="399" t="s">
        <v>2654</v>
      </c>
      <c r="AT77" s="399" t="s">
        <v>2654</v>
      </c>
      <c r="AU77" s="397"/>
      <c r="AV77" s="399"/>
      <c r="AW77" s="399" t="s">
        <v>2654</v>
      </c>
      <c r="AX77" s="399" t="s">
        <v>2654</v>
      </c>
      <c r="AY77" s="399" t="s">
        <v>2654</v>
      </c>
      <c r="AZ77" s="399" t="s">
        <v>2654</v>
      </c>
      <c r="BA77" s="399" t="s">
        <v>2654</v>
      </c>
      <c r="BB77" s="399" t="s">
        <v>2654</v>
      </c>
      <c r="BC77" s="399" t="s">
        <v>2654</v>
      </c>
      <c r="BD77" s="400" t="s">
        <v>98</v>
      </c>
      <c r="BE77" s="400" t="s">
        <v>98</v>
      </c>
      <c r="BF77" s="400" t="s">
        <v>98</v>
      </c>
      <c r="BG77" s="400" t="s">
        <v>98</v>
      </c>
      <c r="BH77" s="397" t="s">
        <v>99</v>
      </c>
      <c r="BI77" s="401" t="s">
        <v>98</v>
      </c>
      <c r="BJ77" s="399" t="s">
        <v>2654</v>
      </c>
      <c r="BK77" s="401" t="s">
        <v>98</v>
      </c>
      <c r="BL77" s="401" t="s">
        <v>98</v>
      </c>
      <c r="BM77" s="401" t="s">
        <v>98</v>
      </c>
      <c r="BN77" s="399"/>
      <c r="BO77" s="401" t="s">
        <v>98</v>
      </c>
      <c r="BP77" s="399"/>
      <c r="BQ77" s="401" t="s">
        <v>98</v>
      </c>
      <c r="BR77" s="401" t="s">
        <v>98</v>
      </c>
      <c r="BS77" s="397" t="s">
        <v>418</v>
      </c>
      <c r="BT77" s="402" t="s">
        <v>98</v>
      </c>
      <c r="BU77" s="402" t="s">
        <v>98</v>
      </c>
      <c r="BV77" s="399"/>
      <c r="BW77" s="402" t="s">
        <v>98</v>
      </c>
      <c r="BX77" s="397" t="s">
        <v>345</v>
      </c>
      <c r="BY77" s="427" t="s">
        <v>98</v>
      </c>
      <c r="BZ77" s="403"/>
      <c r="CA77" s="403"/>
      <c r="CB77" s="403"/>
      <c r="CC77" s="397"/>
      <c r="CD77" s="397"/>
      <c r="CE77" s="403"/>
      <c r="CF77" s="397"/>
      <c r="CG77" s="403"/>
      <c r="CH77" s="391" t="s">
        <v>2655</v>
      </c>
      <c r="CI77" s="391" t="s">
        <v>2656</v>
      </c>
    </row>
    <row r="78" spans="1:87" x14ac:dyDescent="0.2">
      <c r="A78" s="389">
        <v>199687</v>
      </c>
      <c r="B78" s="396" t="s">
        <v>2641</v>
      </c>
      <c r="C78" s="396" t="s">
        <v>2800</v>
      </c>
      <c r="D78" s="396" t="s">
        <v>2643</v>
      </c>
      <c r="E78" s="397" t="s">
        <v>2644</v>
      </c>
      <c r="F78" s="398">
        <v>459</v>
      </c>
      <c r="G78" s="398">
        <v>263</v>
      </c>
      <c r="H78" s="397" t="s">
        <v>1293</v>
      </c>
      <c r="I78" s="397" t="s">
        <v>2645</v>
      </c>
      <c r="J78" s="397" t="s">
        <v>2799</v>
      </c>
      <c r="K78" s="397" t="s">
        <v>594</v>
      </c>
      <c r="L78" s="397" t="s">
        <v>2647</v>
      </c>
      <c r="M78" s="397" t="s">
        <v>2648</v>
      </c>
      <c r="N78" s="397" t="s">
        <v>2286</v>
      </c>
      <c r="O78" s="398">
        <v>18</v>
      </c>
      <c r="P78" s="398">
        <v>36</v>
      </c>
      <c r="Q78" s="397" t="s">
        <v>2649</v>
      </c>
      <c r="R78" s="397" t="s">
        <v>2514</v>
      </c>
      <c r="S78" s="397" t="s">
        <v>594</v>
      </c>
      <c r="T78" s="397" t="s">
        <v>2301</v>
      </c>
      <c r="U78" s="397" t="s">
        <v>104</v>
      </c>
      <c r="V78" s="397" t="s">
        <v>2329</v>
      </c>
      <c r="W78" s="399"/>
      <c r="X78" s="397" t="s">
        <v>1292</v>
      </c>
      <c r="Y78" s="397" t="s">
        <v>2515</v>
      </c>
      <c r="Z78" s="397" t="s">
        <v>343</v>
      </c>
      <c r="AA78" s="397" t="s">
        <v>2381</v>
      </c>
      <c r="AB78" s="397" t="s">
        <v>104</v>
      </c>
      <c r="AC78" s="397" t="s">
        <v>2431</v>
      </c>
      <c r="AD78" s="397" t="s">
        <v>2483</v>
      </c>
      <c r="AE78" s="397" t="s">
        <v>1293</v>
      </c>
      <c r="AF78" s="397" t="s">
        <v>2497</v>
      </c>
      <c r="AG78" s="397" t="s">
        <v>1293</v>
      </c>
      <c r="AH78" s="397" t="s">
        <v>104</v>
      </c>
      <c r="AI78" s="397" t="s">
        <v>1293</v>
      </c>
      <c r="AJ78" s="397" t="s">
        <v>104</v>
      </c>
      <c r="AK78" s="397" t="s">
        <v>1293</v>
      </c>
      <c r="AL78" s="397" t="s">
        <v>104</v>
      </c>
      <c r="AM78" s="397" t="s">
        <v>2757</v>
      </c>
      <c r="AN78" s="397" t="s">
        <v>104</v>
      </c>
      <c r="AO78" s="397" t="s">
        <v>104</v>
      </c>
      <c r="AP78" s="397" t="s">
        <v>2651</v>
      </c>
      <c r="AQ78" s="397" t="s">
        <v>2746</v>
      </c>
      <c r="AR78" s="397" t="s">
        <v>2653</v>
      </c>
      <c r="AS78" s="399" t="s">
        <v>2654</v>
      </c>
      <c r="AT78" s="399" t="s">
        <v>2654</v>
      </c>
      <c r="AU78" s="397"/>
      <c r="AV78" s="399"/>
      <c r="AW78" s="399" t="s">
        <v>2654</v>
      </c>
      <c r="AX78" s="399" t="s">
        <v>2654</v>
      </c>
      <c r="AY78" s="399" t="s">
        <v>2654</v>
      </c>
      <c r="AZ78" s="399" t="s">
        <v>2654</v>
      </c>
      <c r="BA78" s="399" t="s">
        <v>2654</v>
      </c>
      <c r="BB78" s="399" t="s">
        <v>2654</v>
      </c>
      <c r="BC78" s="399" t="s">
        <v>2654</v>
      </c>
      <c r="BD78" s="400" t="s">
        <v>98</v>
      </c>
      <c r="BE78" s="400" t="s">
        <v>98</v>
      </c>
      <c r="BF78" s="400" t="s">
        <v>98</v>
      </c>
      <c r="BG78" s="400" t="s">
        <v>98</v>
      </c>
      <c r="BH78" s="397" t="s">
        <v>99</v>
      </c>
      <c r="BI78" s="401" t="s">
        <v>98</v>
      </c>
      <c r="BJ78" s="399" t="s">
        <v>2654</v>
      </c>
      <c r="BK78" s="401" t="s">
        <v>98</v>
      </c>
      <c r="BL78" s="401" t="s">
        <v>98</v>
      </c>
      <c r="BM78" s="401" t="s">
        <v>98</v>
      </c>
      <c r="BN78" s="399"/>
      <c r="BO78" s="401" t="s">
        <v>98</v>
      </c>
      <c r="BP78" s="399"/>
      <c r="BQ78" s="401" t="s">
        <v>98</v>
      </c>
      <c r="BR78" s="401" t="s">
        <v>98</v>
      </c>
      <c r="BS78" s="397" t="s">
        <v>418</v>
      </c>
      <c r="BT78" s="402" t="s">
        <v>98</v>
      </c>
      <c r="BU78" s="402" t="s">
        <v>98</v>
      </c>
      <c r="BV78" s="399"/>
      <c r="BW78" s="402" t="s">
        <v>98</v>
      </c>
      <c r="BX78" s="397" t="s">
        <v>345</v>
      </c>
      <c r="BY78" s="427" t="s">
        <v>98</v>
      </c>
      <c r="BZ78" s="403"/>
      <c r="CA78" s="403"/>
      <c r="CB78" s="403"/>
      <c r="CC78" s="397"/>
      <c r="CD78" s="397"/>
      <c r="CE78" s="403"/>
      <c r="CF78" s="397"/>
      <c r="CG78" s="403"/>
      <c r="CH78" s="391" t="s">
        <v>2655</v>
      </c>
      <c r="CI78" s="391" t="s">
        <v>2656</v>
      </c>
    </row>
    <row r="79" spans="1:87" x14ac:dyDescent="0.2">
      <c r="A79" s="389">
        <v>199687</v>
      </c>
      <c r="B79" s="396" t="s">
        <v>2641</v>
      </c>
      <c r="C79" s="396" t="s">
        <v>2801</v>
      </c>
      <c r="D79" s="396" t="s">
        <v>2643</v>
      </c>
      <c r="E79" s="397" t="s">
        <v>2644</v>
      </c>
      <c r="F79" s="398">
        <v>463</v>
      </c>
      <c r="G79" s="398">
        <v>265</v>
      </c>
      <c r="H79" s="397" t="s">
        <v>1293</v>
      </c>
      <c r="I79" s="397" t="s">
        <v>2645</v>
      </c>
      <c r="J79" s="397" t="s">
        <v>2799</v>
      </c>
      <c r="K79" s="397" t="s">
        <v>594</v>
      </c>
      <c r="L79" s="397" t="s">
        <v>2647</v>
      </c>
      <c r="M79" s="397" t="s">
        <v>2648</v>
      </c>
      <c r="N79" s="397" t="s">
        <v>2286</v>
      </c>
      <c r="O79" s="398">
        <v>4</v>
      </c>
      <c r="P79" s="398">
        <v>8</v>
      </c>
      <c r="Q79" s="397" t="s">
        <v>2649</v>
      </c>
      <c r="R79" s="397" t="s">
        <v>2514</v>
      </c>
      <c r="S79" s="397" t="s">
        <v>594</v>
      </c>
      <c r="T79" s="397" t="s">
        <v>2301</v>
      </c>
      <c r="U79" s="397" t="s">
        <v>104</v>
      </c>
      <c r="V79" s="397" t="s">
        <v>2329</v>
      </c>
      <c r="W79" s="399"/>
      <c r="X79" s="397" t="s">
        <v>1292</v>
      </c>
      <c r="Y79" s="397" t="s">
        <v>2515</v>
      </c>
      <c r="Z79" s="397" t="s">
        <v>94</v>
      </c>
      <c r="AA79" s="397" t="s">
        <v>2382</v>
      </c>
      <c r="AB79" s="397" t="s">
        <v>104</v>
      </c>
      <c r="AC79" s="397" t="s">
        <v>2432</v>
      </c>
      <c r="AD79" s="397" t="s">
        <v>2484</v>
      </c>
      <c r="AE79" s="397" t="s">
        <v>1293</v>
      </c>
      <c r="AF79" s="397" t="s">
        <v>2497</v>
      </c>
      <c r="AG79" s="397" t="s">
        <v>1293</v>
      </c>
      <c r="AH79" s="397" t="s">
        <v>104</v>
      </c>
      <c r="AI79" s="397" t="s">
        <v>1293</v>
      </c>
      <c r="AJ79" s="397" t="s">
        <v>104</v>
      </c>
      <c r="AK79" s="397" t="s">
        <v>1293</v>
      </c>
      <c r="AL79" s="397" t="s">
        <v>104</v>
      </c>
      <c r="AM79" s="397" t="s">
        <v>2802</v>
      </c>
      <c r="AN79" s="397" t="s">
        <v>104</v>
      </c>
      <c r="AO79" s="397" t="s">
        <v>104</v>
      </c>
      <c r="AP79" s="397" t="s">
        <v>2683</v>
      </c>
      <c r="AQ79" s="397" t="s">
        <v>2682</v>
      </c>
      <c r="AR79" s="397" t="s">
        <v>2666</v>
      </c>
      <c r="AS79" s="399" t="s">
        <v>2654</v>
      </c>
      <c r="AT79" s="399" t="s">
        <v>2654</v>
      </c>
      <c r="AU79" s="397"/>
      <c r="AV79" s="399"/>
      <c r="AW79" s="399" t="s">
        <v>2654</v>
      </c>
      <c r="AX79" s="399" t="s">
        <v>2654</v>
      </c>
      <c r="AY79" s="399" t="s">
        <v>2654</v>
      </c>
      <c r="AZ79" s="399" t="s">
        <v>2654</v>
      </c>
      <c r="BA79" s="399" t="s">
        <v>2654</v>
      </c>
      <c r="BB79" s="399" t="s">
        <v>2654</v>
      </c>
      <c r="BC79" s="399" t="s">
        <v>2654</v>
      </c>
      <c r="BD79" s="400" t="s">
        <v>98</v>
      </c>
      <c r="BE79" s="400" t="s">
        <v>98</v>
      </c>
      <c r="BF79" s="400" t="s">
        <v>98</v>
      </c>
      <c r="BG79" s="400" t="s">
        <v>98</v>
      </c>
      <c r="BH79" s="397" t="s">
        <v>99</v>
      </c>
      <c r="BI79" s="401" t="s">
        <v>98</v>
      </c>
      <c r="BJ79" s="399" t="s">
        <v>2654</v>
      </c>
      <c r="BK79" s="401" t="s">
        <v>98</v>
      </c>
      <c r="BL79" s="401" t="s">
        <v>98</v>
      </c>
      <c r="BM79" s="401" t="s">
        <v>98</v>
      </c>
      <c r="BN79" s="399"/>
      <c r="BO79" s="401" t="s">
        <v>98</v>
      </c>
      <c r="BP79" s="399"/>
      <c r="BQ79" s="401" t="s">
        <v>98</v>
      </c>
      <c r="BR79" s="401" t="s">
        <v>98</v>
      </c>
      <c r="BS79" s="397" t="s">
        <v>418</v>
      </c>
      <c r="BT79" s="402" t="s">
        <v>98</v>
      </c>
      <c r="BU79" s="402" t="s">
        <v>98</v>
      </c>
      <c r="BV79" s="399"/>
      <c r="BW79" s="402" t="s">
        <v>98</v>
      </c>
      <c r="BX79" s="397" t="s">
        <v>563</v>
      </c>
      <c r="BY79" s="428" t="s">
        <v>98</v>
      </c>
      <c r="BZ79" s="403"/>
      <c r="CA79" s="403"/>
      <c r="CB79" s="403"/>
      <c r="CC79" s="397"/>
      <c r="CD79" s="397"/>
      <c r="CE79" s="403"/>
      <c r="CF79" s="397"/>
      <c r="CG79" s="403"/>
      <c r="CH79" s="391" t="s">
        <v>2655</v>
      </c>
      <c r="CI79" s="391" t="s">
        <v>2656</v>
      </c>
    </row>
    <row r="80" spans="1:87" x14ac:dyDescent="0.2">
      <c r="A80" s="389">
        <v>199687</v>
      </c>
      <c r="B80" s="396" t="s">
        <v>2641</v>
      </c>
      <c r="C80" s="396" t="s">
        <v>2803</v>
      </c>
      <c r="D80" s="396" t="s">
        <v>2643</v>
      </c>
      <c r="E80" s="397" t="s">
        <v>2644</v>
      </c>
      <c r="F80" s="398">
        <v>451</v>
      </c>
      <c r="G80" s="398">
        <v>267</v>
      </c>
      <c r="H80" s="397" t="s">
        <v>1293</v>
      </c>
      <c r="I80" s="397" t="s">
        <v>2645</v>
      </c>
      <c r="J80" s="397" t="s">
        <v>2799</v>
      </c>
      <c r="K80" s="397" t="s">
        <v>594</v>
      </c>
      <c r="L80" s="397" t="s">
        <v>2647</v>
      </c>
      <c r="M80" s="397" t="s">
        <v>2648</v>
      </c>
      <c r="N80" s="397" t="s">
        <v>2287</v>
      </c>
      <c r="O80" s="398">
        <v>15</v>
      </c>
      <c r="P80" s="398">
        <v>30</v>
      </c>
      <c r="Q80" s="397" t="s">
        <v>2709</v>
      </c>
      <c r="R80" s="397" t="s">
        <v>2514</v>
      </c>
      <c r="S80" s="397" t="s">
        <v>594</v>
      </c>
      <c r="T80" s="397" t="s">
        <v>2301</v>
      </c>
      <c r="U80" s="397" t="s">
        <v>104</v>
      </c>
      <c r="V80" s="397" t="s">
        <v>2329</v>
      </c>
      <c r="W80" s="399"/>
      <c r="X80" s="397" t="s">
        <v>1292</v>
      </c>
      <c r="Y80" s="397" t="s">
        <v>172</v>
      </c>
      <c r="Z80" s="397" t="s">
        <v>1192</v>
      </c>
      <c r="AA80" s="397" t="s">
        <v>2804</v>
      </c>
      <c r="AB80" s="397" t="s">
        <v>1001</v>
      </c>
      <c r="AC80" s="397" t="s">
        <v>2433</v>
      </c>
      <c r="AD80" s="399"/>
      <c r="AE80" s="397" t="s">
        <v>1292</v>
      </c>
      <c r="AF80" s="397" t="s">
        <v>2497</v>
      </c>
      <c r="AG80" s="397" t="s">
        <v>1293</v>
      </c>
      <c r="AH80" s="397" t="s">
        <v>104</v>
      </c>
      <c r="AI80" s="397" t="s">
        <v>1293</v>
      </c>
      <c r="AJ80" s="397" t="s">
        <v>104</v>
      </c>
      <c r="AK80" s="397" t="s">
        <v>1293</v>
      </c>
      <c r="AL80" s="397" t="s">
        <v>104</v>
      </c>
      <c r="AM80" s="397" t="s">
        <v>2681</v>
      </c>
      <c r="AN80" s="397" t="s">
        <v>104</v>
      </c>
      <c r="AO80" s="397" t="s">
        <v>104</v>
      </c>
      <c r="AP80" s="397" t="s">
        <v>104</v>
      </c>
      <c r="AQ80" s="397" t="s">
        <v>104</v>
      </c>
      <c r="AR80" s="397" t="s">
        <v>2653</v>
      </c>
      <c r="AS80" s="399" t="s">
        <v>2654</v>
      </c>
      <c r="AT80" s="399" t="s">
        <v>2654</v>
      </c>
      <c r="AU80" s="399" t="s">
        <v>2654</v>
      </c>
      <c r="AV80" s="399"/>
      <c r="AW80" s="399" t="s">
        <v>2654</v>
      </c>
      <c r="AX80" s="399" t="s">
        <v>2654</v>
      </c>
      <c r="AY80" s="399" t="s">
        <v>2654</v>
      </c>
      <c r="AZ80" s="399" t="s">
        <v>2654</v>
      </c>
      <c r="BA80" s="399" t="s">
        <v>2654</v>
      </c>
      <c r="BB80" s="399" t="s">
        <v>2654</v>
      </c>
      <c r="BC80" s="399" t="s">
        <v>2654</v>
      </c>
      <c r="BD80" s="400" t="s">
        <v>98</v>
      </c>
      <c r="BE80" s="400" t="s">
        <v>98</v>
      </c>
      <c r="BF80" s="400" t="s">
        <v>98</v>
      </c>
      <c r="BG80" s="400" t="s">
        <v>98</v>
      </c>
      <c r="BH80" s="397" t="s">
        <v>99</v>
      </c>
      <c r="BI80" s="401" t="s">
        <v>98</v>
      </c>
      <c r="BJ80" s="399" t="s">
        <v>2654</v>
      </c>
      <c r="BK80" s="401" t="s">
        <v>98</v>
      </c>
      <c r="BL80" s="401" t="s">
        <v>98</v>
      </c>
      <c r="BM80" s="401" t="s">
        <v>98</v>
      </c>
      <c r="BN80" s="399"/>
      <c r="BO80" s="401" t="s">
        <v>98</v>
      </c>
      <c r="BP80" s="399"/>
      <c r="BQ80" s="401" t="s">
        <v>98</v>
      </c>
      <c r="BR80" s="401" t="s">
        <v>98</v>
      </c>
      <c r="BS80" s="397" t="s">
        <v>418</v>
      </c>
      <c r="BT80" s="402" t="s">
        <v>98</v>
      </c>
      <c r="BU80" s="402" t="s">
        <v>98</v>
      </c>
      <c r="BV80" s="399"/>
      <c r="BW80" s="402" t="s">
        <v>98</v>
      </c>
      <c r="BX80" s="397" t="s">
        <v>418</v>
      </c>
      <c r="BY80" s="402" t="s">
        <v>98</v>
      </c>
      <c r="BZ80" s="402" t="s">
        <v>98</v>
      </c>
      <c r="CA80" s="402" t="s">
        <v>98</v>
      </c>
      <c r="CB80" s="402" t="s">
        <v>98</v>
      </c>
      <c r="CC80" s="399" t="s">
        <v>2654</v>
      </c>
      <c r="CD80" s="399"/>
      <c r="CE80" s="402" t="s">
        <v>98</v>
      </c>
      <c r="CF80" s="399"/>
      <c r="CG80" s="402" t="s">
        <v>98</v>
      </c>
      <c r="CH80" s="391" t="s">
        <v>2684</v>
      </c>
      <c r="CI80" s="391" t="s">
        <v>2656</v>
      </c>
    </row>
    <row r="81" spans="1:87" x14ac:dyDescent="0.2">
      <c r="A81" s="389">
        <v>199687</v>
      </c>
      <c r="B81" s="396" t="s">
        <v>2641</v>
      </c>
      <c r="C81" s="396" t="s">
        <v>2805</v>
      </c>
      <c r="D81" s="396" t="s">
        <v>2643</v>
      </c>
      <c r="E81" s="397" t="s">
        <v>2644</v>
      </c>
      <c r="F81" s="398">
        <v>1138</v>
      </c>
      <c r="G81" s="398">
        <v>269</v>
      </c>
      <c r="H81" s="397" t="s">
        <v>1293</v>
      </c>
      <c r="I81" s="397" t="s">
        <v>2786</v>
      </c>
      <c r="J81" s="397" t="s">
        <v>2806</v>
      </c>
      <c r="K81" s="397" t="s">
        <v>1192</v>
      </c>
      <c r="L81" s="397" t="s">
        <v>2647</v>
      </c>
      <c r="M81" s="397" t="s">
        <v>2669</v>
      </c>
      <c r="N81" s="397" t="s">
        <v>2290</v>
      </c>
      <c r="O81" s="398">
        <v>10</v>
      </c>
      <c r="P81" s="407">
        <v>20</v>
      </c>
      <c r="Q81" s="397" t="s">
        <v>2709</v>
      </c>
      <c r="R81" s="397" t="s">
        <v>2514</v>
      </c>
      <c r="S81" s="397" t="s">
        <v>594</v>
      </c>
      <c r="T81" s="397" t="s">
        <v>2302</v>
      </c>
      <c r="U81" s="397" t="s">
        <v>104</v>
      </c>
      <c r="V81" s="397" t="s">
        <v>2330</v>
      </c>
      <c r="W81" s="399"/>
      <c r="X81" s="397" t="s">
        <v>1292</v>
      </c>
      <c r="Y81" s="397" t="s">
        <v>172</v>
      </c>
      <c r="Z81" s="397" t="s">
        <v>1192</v>
      </c>
      <c r="AA81" s="397" t="s">
        <v>2807</v>
      </c>
      <c r="AB81" s="397" t="s">
        <v>2808</v>
      </c>
      <c r="AC81" s="397" t="s">
        <v>2344</v>
      </c>
      <c r="AD81" s="399"/>
      <c r="AE81" s="397" t="s">
        <v>1292</v>
      </c>
      <c r="AF81" s="397" t="s">
        <v>2501</v>
      </c>
      <c r="AG81" s="397" t="s">
        <v>1293</v>
      </c>
      <c r="AH81" s="397" t="s">
        <v>104</v>
      </c>
      <c r="AI81" s="397" t="s">
        <v>1293</v>
      </c>
      <c r="AJ81" s="397" t="s">
        <v>104</v>
      </c>
      <c r="AK81" s="397" t="s">
        <v>1292</v>
      </c>
      <c r="AL81" s="397" t="s">
        <v>104</v>
      </c>
      <c r="AM81" s="397" t="s">
        <v>2664</v>
      </c>
      <c r="AN81" s="397" t="s">
        <v>104</v>
      </c>
      <c r="AO81" s="397" t="s">
        <v>104</v>
      </c>
      <c r="AP81" s="397" t="s">
        <v>104</v>
      </c>
      <c r="AQ81" s="397" t="s">
        <v>104</v>
      </c>
      <c r="AR81" s="397" t="s">
        <v>2653</v>
      </c>
      <c r="AS81" s="399" t="s">
        <v>2654</v>
      </c>
      <c r="AT81" s="399" t="s">
        <v>2654</v>
      </c>
      <c r="AU81" s="399" t="s">
        <v>2654</v>
      </c>
      <c r="AV81" s="399"/>
      <c r="AW81" s="399" t="s">
        <v>2654</v>
      </c>
      <c r="AX81" s="399" t="s">
        <v>2654</v>
      </c>
      <c r="AY81" s="399" t="s">
        <v>2654</v>
      </c>
      <c r="AZ81" s="399" t="s">
        <v>2654</v>
      </c>
      <c r="BA81" s="399" t="s">
        <v>2654</v>
      </c>
      <c r="BB81" s="399" t="s">
        <v>2654</v>
      </c>
      <c r="BC81" s="399" t="s">
        <v>2654</v>
      </c>
      <c r="BD81" s="400" t="s">
        <v>98</v>
      </c>
      <c r="BE81" s="400" t="s">
        <v>98</v>
      </c>
      <c r="BF81" s="400" t="s">
        <v>98</v>
      </c>
      <c r="BG81" s="400" t="s">
        <v>98</v>
      </c>
      <c r="BH81" s="397" t="s">
        <v>99</v>
      </c>
      <c r="BI81" s="401" t="s">
        <v>98</v>
      </c>
      <c r="BJ81" s="399" t="s">
        <v>2654</v>
      </c>
      <c r="BK81" s="401" t="s">
        <v>98</v>
      </c>
      <c r="BL81" s="401" t="s">
        <v>98</v>
      </c>
      <c r="BM81" s="401" t="s">
        <v>98</v>
      </c>
      <c r="BN81" s="399"/>
      <c r="BO81" s="401" t="s">
        <v>98</v>
      </c>
      <c r="BP81" s="399"/>
      <c r="BQ81" s="401" t="s">
        <v>98</v>
      </c>
      <c r="BR81" s="401" t="s">
        <v>98</v>
      </c>
      <c r="BS81" s="397" t="s">
        <v>418</v>
      </c>
      <c r="BT81" s="402" t="s">
        <v>98</v>
      </c>
      <c r="BU81" s="402" t="s">
        <v>98</v>
      </c>
      <c r="BV81" s="399"/>
      <c r="BW81" s="402" t="s">
        <v>98</v>
      </c>
      <c r="BX81" s="397" t="s">
        <v>418</v>
      </c>
      <c r="BY81" s="402" t="s">
        <v>98</v>
      </c>
      <c r="BZ81" s="402" t="s">
        <v>98</v>
      </c>
      <c r="CA81" s="402" t="s">
        <v>98</v>
      </c>
      <c r="CB81" s="402" t="s">
        <v>98</v>
      </c>
      <c r="CC81" s="399" t="s">
        <v>2654</v>
      </c>
      <c r="CD81" s="399"/>
      <c r="CE81" s="402" t="s">
        <v>98</v>
      </c>
      <c r="CF81" s="399"/>
      <c r="CG81" s="402" t="s">
        <v>98</v>
      </c>
      <c r="CH81" s="391" t="s">
        <v>2684</v>
      </c>
      <c r="CI81" s="391" t="s">
        <v>2656</v>
      </c>
    </row>
    <row r="82" spans="1:87" x14ac:dyDescent="0.2">
      <c r="A82" s="389">
        <v>199687</v>
      </c>
      <c r="B82" s="396" t="s">
        <v>2641</v>
      </c>
      <c r="C82" s="396" t="s">
        <v>2809</v>
      </c>
      <c r="D82" s="396" t="s">
        <v>2643</v>
      </c>
      <c r="E82" s="397" t="s">
        <v>2644</v>
      </c>
      <c r="F82" s="398">
        <v>1336</v>
      </c>
      <c r="G82" s="398">
        <v>269</v>
      </c>
      <c r="H82" s="397" t="s">
        <v>1293</v>
      </c>
      <c r="I82" s="397" t="s">
        <v>2786</v>
      </c>
      <c r="J82" s="397" t="s">
        <v>2806</v>
      </c>
      <c r="K82" s="397" t="s">
        <v>1192</v>
      </c>
      <c r="L82" s="397" t="s">
        <v>2647</v>
      </c>
      <c r="M82" s="397" t="s">
        <v>2669</v>
      </c>
      <c r="N82" s="397" t="s">
        <v>2285</v>
      </c>
      <c r="O82" s="398">
        <v>10</v>
      </c>
      <c r="P82" s="398">
        <v>20</v>
      </c>
      <c r="Q82" s="397" t="s">
        <v>2810</v>
      </c>
      <c r="R82" s="397" t="s">
        <v>2514</v>
      </c>
      <c r="S82" s="397" t="s">
        <v>594</v>
      </c>
      <c r="T82" s="397" t="s">
        <v>2302</v>
      </c>
      <c r="U82" s="397" t="s">
        <v>104</v>
      </c>
      <c r="V82" s="397" t="s">
        <v>2330</v>
      </c>
      <c r="W82" s="399"/>
      <c r="X82" s="397" t="s">
        <v>1292</v>
      </c>
      <c r="Y82" s="397" t="s">
        <v>172</v>
      </c>
      <c r="Z82" s="397" t="s">
        <v>1192</v>
      </c>
      <c r="AA82" s="397" t="s">
        <v>2807</v>
      </c>
      <c r="AB82" s="397" t="s">
        <v>2808</v>
      </c>
      <c r="AC82" s="397" t="s">
        <v>2344</v>
      </c>
      <c r="AD82" s="399"/>
      <c r="AE82" s="397" t="s">
        <v>1292</v>
      </c>
      <c r="AF82" s="397" t="s">
        <v>2497</v>
      </c>
      <c r="AG82" s="397" t="s">
        <v>1293</v>
      </c>
      <c r="AH82" s="397" t="s">
        <v>104</v>
      </c>
      <c r="AI82" s="397" t="s">
        <v>1293</v>
      </c>
      <c r="AJ82" s="397" t="s">
        <v>104</v>
      </c>
      <c r="AK82" s="397" t="s">
        <v>1292</v>
      </c>
      <c r="AL82" s="397" t="s">
        <v>104</v>
      </c>
      <c r="AM82" s="397" t="s">
        <v>2811</v>
      </c>
      <c r="AN82" s="397" t="s">
        <v>104</v>
      </c>
      <c r="AO82" s="397" t="s">
        <v>104</v>
      </c>
      <c r="AP82" s="397" t="s">
        <v>104</v>
      </c>
      <c r="AQ82" s="397" t="s">
        <v>104</v>
      </c>
      <c r="AR82" s="397" t="s">
        <v>2444</v>
      </c>
      <c r="AS82" s="397"/>
      <c r="AT82" s="399" t="s">
        <v>2654</v>
      </c>
      <c r="AU82" s="399" t="s">
        <v>2654</v>
      </c>
      <c r="AV82" s="399"/>
      <c r="AW82" s="399" t="s">
        <v>2654</v>
      </c>
      <c r="AX82" s="399" t="s">
        <v>2654</v>
      </c>
      <c r="AY82" s="399" t="s">
        <v>2654</v>
      </c>
      <c r="AZ82" s="399" t="s">
        <v>2654</v>
      </c>
      <c r="BA82" s="399" t="s">
        <v>2654</v>
      </c>
      <c r="BB82" s="399" t="s">
        <v>2654</v>
      </c>
      <c r="BC82" s="399" t="s">
        <v>2654</v>
      </c>
      <c r="BD82" s="400" t="s">
        <v>98</v>
      </c>
      <c r="BE82" s="400" t="s">
        <v>98</v>
      </c>
      <c r="BF82" s="400" t="s">
        <v>98</v>
      </c>
      <c r="BG82" s="400" t="s">
        <v>98</v>
      </c>
      <c r="BH82" s="397" t="s">
        <v>99</v>
      </c>
      <c r="BI82" s="403"/>
      <c r="BJ82" s="397"/>
      <c r="BK82" s="403"/>
      <c r="BL82" s="403"/>
      <c r="BM82" s="403"/>
      <c r="BN82" s="397"/>
      <c r="BO82" s="403"/>
      <c r="BP82" s="397"/>
      <c r="BQ82" s="403"/>
      <c r="BR82" s="401" t="s">
        <v>98</v>
      </c>
      <c r="BS82" s="397" t="s">
        <v>418</v>
      </c>
      <c r="BT82" s="402" t="s">
        <v>98</v>
      </c>
      <c r="BU82" s="402" t="s">
        <v>98</v>
      </c>
      <c r="BV82" s="399"/>
      <c r="BW82" s="402" t="s">
        <v>98</v>
      </c>
      <c r="BX82" s="397" t="s">
        <v>418</v>
      </c>
      <c r="BY82" s="402" t="s">
        <v>98</v>
      </c>
      <c r="BZ82" s="402" t="s">
        <v>98</v>
      </c>
      <c r="CA82" s="402" t="s">
        <v>98</v>
      </c>
      <c r="CB82" s="402" t="s">
        <v>98</v>
      </c>
      <c r="CC82" s="399" t="s">
        <v>2654</v>
      </c>
      <c r="CD82" s="399"/>
      <c r="CE82" s="402" t="s">
        <v>98</v>
      </c>
      <c r="CF82" s="399"/>
      <c r="CG82" s="402" t="s">
        <v>98</v>
      </c>
      <c r="CH82" s="391" t="s">
        <v>2684</v>
      </c>
      <c r="CI82" s="391" t="s">
        <v>2656</v>
      </c>
    </row>
    <row r="83" spans="1:87" x14ac:dyDescent="0.2">
      <c r="A83" s="389">
        <v>199687</v>
      </c>
      <c r="B83" s="396" t="s">
        <v>2641</v>
      </c>
      <c r="C83" s="396" t="s">
        <v>2812</v>
      </c>
      <c r="D83" s="396" t="s">
        <v>2643</v>
      </c>
      <c r="E83" s="397" t="s">
        <v>2644</v>
      </c>
      <c r="F83" s="398">
        <v>68</v>
      </c>
      <c r="G83" s="398">
        <v>277</v>
      </c>
      <c r="H83" s="397" t="s">
        <v>1293</v>
      </c>
      <c r="I83" s="397" t="s">
        <v>2645</v>
      </c>
      <c r="J83" s="397" t="s">
        <v>2813</v>
      </c>
      <c r="K83" s="397" t="s">
        <v>594</v>
      </c>
      <c r="L83" s="397" t="s">
        <v>2647</v>
      </c>
      <c r="M83" s="397" t="s">
        <v>2648</v>
      </c>
      <c r="N83" s="397" t="s">
        <v>2286</v>
      </c>
      <c r="O83" s="398">
        <v>1</v>
      </c>
      <c r="P83" s="398">
        <v>2</v>
      </c>
      <c r="Q83" s="397" t="s">
        <v>2649</v>
      </c>
      <c r="R83" s="397" t="s">
        <v>2514</v>
      </c>
      <c r="S83" s="397" t="s">
        <v>594</v>
      </c>
      <c r="T83" s="397" t="s">
        <v>2303</v>
      </c>
      <c r="U83" s="397" t="s">
        <v>104</v>
      </c>
      <c r="V83" s="397" t="s">
        <v>2331</v>
      </c>
      <c r="W83" s="399"/>
      <c r="X83" s="397" t="s">
        <v>1292</v>
      </c>
      <c r="Y83" s="397" t="s">
        <v>172</v>
      </c>
      <c r="Z83" s="397" t="s">
        <v>1142</v>
      </c>
      <c r="AA83" s="397" t="s">
        <v>2384</v>
      </c>
      <c r="AB83" s="397" t="s">
        <v>104</v>
      </c>
      <c r="AC83" s="397" t="s">
        <v>104</v>
      </c>
      <c r="AD83" s="397" t="s">
        <v>2485</v>
      </c>
      <c r="AE83" s="397" t="s">
        <v>1293</v>
      </c>
      <c r="AF83" s="397" t="s">
        <v>2497</v>
      </c>
      <c r="AG83" s="397" t="s">
        <v>1293</v>
      </c>
      <c r="AH83" s="397" t="s">
        <v>104</v>
      </c>
      <c r="AI83" s="397" t="s">
        <v>1293</v>
      </c>
      <c r="AJ83" s="397" t="s">
        <v>104</v>
      </c>
      <c r="AK83" s="397" t="s">
        <v>1292</v>
      </c>
      <c r="AL83" s="397" t="s">
        <v>104</v>
      </c>
      <c r="AM83" s="397" t="s">
        <v>2814</v>
      </c>
      <c r="AN83" s="397" t="s">
        <v>104</v>
      </c>
      <c r="AO83" s="397" t="s">
        <v>104</v>
      </c>
      <c r="AP83" s="397" t="s">
        <v>2747</v>
      </c>
      <c r="AQ83" s="397" t="s">
        <v>2752</v>
      </c>
      <c r="AR83" s="397" t="s">
        <v>2815</v>
      </c>
      <c r="AS83" s="399" t="s">
        <v>2654</v>
      </c>
      <c r="AT83" s="399" t="s">
        <v>2654</v>
      </c>
      <c r="AU83" s="397"/>
      <c r="AV83" s="399"/>
      <c r="AW83" s="399" t="s">
        <v>2654</v>
      </c>
      <c r="AX83" s="399" t="s">
        <v>2654</v>
      </c>
      <c r="AY83" s="399" t="s">
        <v>2654</v>
      </c>
      <c r="AZ83" s="399" t="s">
        <v>2654</v>
      </c>
      <c r="BA83" s="399" t="s">
        <v>2654</v>
      </c>
      <c r="BB83" s="399" t="s">
        <v>2654</v>
      </c>
      <c r="BC83" s="399" t="s">
        <v>2654</v>
      </c>
      <c r="BD83" s="400" t="s">
        <v>98</v>
      </c>
      <c r="BE83" s="400" t="s">
        <v>98</v>
      </c>
      <c r="BF83" s="400" t="s">
        <v>98</v>
      </c>
      <c r="BG83" s="400" t="s">
        <v>98</v>
      </c>
      <c r="BH83" s="397" t="s">
        <v>99</v>
      </c>
      <c r="BI83" s="401" t="s">
        <v>98</v>
      </c>
      <c r="BJ83" s="399" t="s">
        <v>2654</v>
      </c>
      <c r="BK83" s="401" t="s">
        <v>98</v>
      </c>
      <c r="BL83" s="401" t="s">
        <v>98</v>
      </c>
      <c r="BM83" s="401" t="s">
        <v>98</v>
      </c>
      <c r="BN83" s="399"/>
      <c r="BO83" s="401" t="s">
        <v>98</v>
      </c>
      <c r="BP83" s="399"/>
      <c r="BQ83" s="401" t="s">
        <v>98</v>
      </c>
      <c r="BR83" s="401" t="s">
        <v>98</v>
      </c>
      <c r="BS83" s="397" t="s">
        <v>418</v>
      </c>
      <c r="BT83" s="402" t="s">
        <v>98</v>
      </c>
      <c r="BU83" s="402" t="s">
        <v>98</v>
      </c>
      <c r="BV83" s="399"/>
      <c r="BW83" s="402" t="s">
        <v>98</v>
      </c>
      <c r="BX83" s="397" t="s">
        <v>1144</v>
      </c>
      <c r="BY83" s="429" t="s">
        <v>98</v>
      </c>
      <c r="BZ83" s="403"/>
      <c r="CA83" s="403"/>
      <c r="CB83" s="403"/>
      <c r="CC83" s="397"/>
      <c r="CD83" s="397"/>
      <c r="CE83" s="403"/>
      <c r="CF83" s="397"/>
      <c r="CG83" s="403"/>
      <c r="CH83" s="391" t="s">
        <v>2684</v>
      </c>
      <c r="CI83" s="391" t="s">
        <v>2656</v>
      </c>
    </row>
    <row r="84" spans="1:87" x14ac:dyDescent="0.2">
      <c r="A84" s="389">
        <v>199687</v>
      </c>
      <c r="B84" s="396" t="s">
        <v>2641</v>
      </c>
      <c r="C84" s="396" t="s">
        <v>2816</v>
      </c>
      <c r="D84" s="396" t="s">
        <v>2643</v>
      </c>
      <c r="E84" s="397" t="s">
        <v>2644</v>
      </c>
      <c r="F84" s="398">
        <v>1296</v>
      </c>
      <c r="G84" s="398">
        <v>278</v>
      </c>
      <c r="H84" s="397" t="s">
        <v>1293</v>
      </c>
      <c r="I84" s="397" t="s">
        <v>2686</v>
      </c>
      <c r="J84" s="397" t="s">
        <v>2687</v>
      </c>
      <c r="K84" s="397" t="s">
        <v>277</v>
      </c>
      <c r="L84" s="397" t="s">
        <v>2658</v>
      </c>
      <c r="M84" s="397" t="s">
        <v>2669</v>
      </c>
      <c r="N84" s="397" t="s">
        <v>2285</v>
      </c>
      <c r="O84" s="398">
        <v>2</v>
      </c>
      <c r="P84" s="398">
        <v>2</v>
      </c>
      <c r="Q84" s="397" t="s">
        <v>2688</v>
      </c>
      <c r="R84" s="397" t="s">
        <v>2514</v>
      </c>
      <c r="S84" s="397" t="s">
        <v>594</v>
      </c>
      <c r="T84" s="397" t="s">
        <v>2304</v>
      </c>
      <c r="U84" s="397" t="s">
        <v>104</v>
      </c>
      <c r="V84" s="397" t="s">
        <v>2332</v>
      </c>
      <c r="W84" s="397" t="s">
        <v>2495</v>
      </c>
      <c r="X84" s="397" t="s">
        <v>1293</v>
      </c>
      <c r="Y84" s="397" t="s">
        <v>172</v>
      </c>
      <c r="Z84" s="397" t="s">
        <v>277</v>
      </c>
      <c r="AA84" s="397" t="s">
        <v>2679</v>
      </c>
      <c r="AB84" s="397" t="s">
        <v>2680</v>
      </c>
      <c r="AC84" s="397" t="s">
        <v>2407</v>
      </c>
      <c r="AD84" s="397" t="s">
        <v>2468</v>
      </c>
      <c r="AE84" s="397" t="s">
        <v>1293</v>
      </c>
      <c r="AF84" s="397" t="s">
        <v>2497</v>
      </c>
      <c r="AG84" s="397" t="s">
        <v>1293</v>
      </c>
      <c r="AH84" s="397" t="s">
        <v>104</v>
      </c>
      <c r="AI84" s="397" t="s">
        <v>1293</v>
      </c>
      <c r="AJ84" s="397" t="s">
        <v>104</v>
      </c>
      <c r="AK84" s="397" t="s">
        <v>1292</v>
      </c>
      <c r="AL84" s="397" t="s">
        <v>104</v>
      </c>
      <c r="AM84" s="397" t="s">
        <v>2817</v>
      </c>
      <c r="AN84" s="397" t="s">
        <v>2682</v>
      </c>
      <c r="AO84" s="397" t="s">
        <v>2683</v>
      </c>
      <c r="AP84" s="397" t="s">
        <v>2747</v>
      </c>
      <c r="AQ84" s="397" t="s">
        <v>2659</v>
      </c>
      <c r="AR84" s="397" t="s">
        <v>2661</v>
      </c>
      <c r="AS84" s="397"/>
      <c r="AT84" s="399" t="s">
        <v>2654</v>
      </c>
      <c r="AU84" s="399" t="s">
        <v>2654</v>
      </c>
      <c r="AV84" s="399"/>
      <c r="AW84" s="399" t="s">
        <v>2654</v>
      </c>
      <c r="AX84" s="399" t="s">
        <v>2654</v>
      </c>
      <c r="AY84" s="399" t="s">
        <v>2654</v>
      </c>
      <c r="AZ84" s="399" t="s">
        <v>2654</v>
      </c>
      <c r="BA84" s="399" t="s">
        <v>2654</v>
      </c>
      <c r="BB84" s="399" t="s">
        <v>2654</v>
      </c>
      <c r="BC84" s="399" t="s">
        <v>2654</v>
      </c>
      <c r="BD84" s="400" t="s">
        <v>98</v>
      </c>
      <c r="BE84" s="400" t="s">
        <v>98</v>
      </c>
      <c r="BF84" s="400" t="s">
        <v>98</v>
      </c>
      <c r="BG84" s="400" t="s">
        <v>98</v>
      </c>
      <c r="BH84" s="397" t="s">
        <v>99</v>
      </c>
      <c r="BI84" s="403"/>
      <c r="BJ84" s="397"/>
      <c r="BK84" s="403"/>
      <c r="BL84" s="403"/>
      <c r="BM84" s="403"/>
      <c r="BN84" s="397"/>
      <c r="BO84" s="403"/>
      <c r="BP84" s="397"/>
      <c r="BQ84" s="403"/>
      <c r="BR84" s="403"/>
      <c r="BS84" s="397" t="s">
        <v>418</v>
      </c>
      <c r="BT84" s="402" t="s">
        <v>98</v>
      </c>
      <c r="BU84" s="402" t="s">
        <v>98</v>
      </c>
      <c r="BV84" s="399"/>
      <c r="BW84" s="402" t="s">
        <v>98</v>
      </c>
      <c r="BX84" s="397" t="s">
        <v>279</v>
      </c>
      <c r="BY84" s="409" t="s">
        <v>98</v>
      </c>
      <c r="BZ84" s="409" t="s">
        <v>98</v>
      </c>
      <c r="CA84" s="409" t="s">
        <v>98</v>
      </c>
      <c r="CB84" s="409" t="s">
        <v>98</v>
      </c>
      <c r="CC84" s="399" t="s">
        <v>2654</v>
      </c>
      <c r="CD84" s="399"/>
      <c r="CE84" s="409" t="s">
        <v>98</v>
      </c>
      <c r="CF84" s="399"/>
      <c r="CG84" s="409" t="s">
        <v>98</v>
      </c>
      <c r="CH84" s="391" t="s">
        <v>2684</v>
      </c>
      <c r="CI84" s="391" t="s">
        <v>2656</v>
      </c>
    </row>
    <row r="85" spans="1:87" x14ac:dyDescent="0.2">
      <c r="A85" s="389">
        <v>199687</v>
      </c>
      <c r="B85" s="396" t="s">
        <v>2641</v>
      </c>
      <c r="C85" s="396" t="s">
        <v>2818</v>
      </c>
      <c r="D85" s="396" t="s">
        <v>2643</v>
      </c>
      <c r="E85" s="397" t="s">
        <v>2644</v>
      </c>
      <c r="F85" s="398">
        <v>331</v>
      </c>
      <c r="G85" s="398">
        <v>397</v>
      </c>
      <c r="H85" s="397" t="s">
        <v>1293</v>
      </c>
      <c r="I85" s="397" t="s">
        <v>2645</v>
      </c>
      <c r="J85" s="397" t="s">
        <v>2819</v>
      </c>
      <c r="K85" s="397" t="s">
        <v>1154</v>
      </c>
      <c r="L85" s="397" t="s">
        <v>2658</v>
      </c>
      <c r="M85" s="397" t="s">
        <v>2648</v>
      </c>
      <c r="N85" s="397" t="s">
        <v>2286</v>
      </c>
      <c r="O85" s="398">
        <v>4</v>
      </c>
      <c r="P85" s="398">
        <v>4</v>
      </c>
      <c r="Q85" s="397" t="s">
        <v>2649</v>
      </c>
      <c r="R85" s="397" t="s">
        <v>2516</v>
      </c>
      <c r="S85" s="397" t="s">
        <v>1154</v>
      </c>
      <c r="T85" s="397" t="s">
        <v>2305</v>
      </c>
      <c r="U85" s="397" t="s">
        <v>104</v>
      </c>
      <c r="V85" s="397" t="s">
        <v>2333</v>
      </c>
      <c r="W85" s="399"/>
      <c r="X85" s="397" t="s">
        <v>1292</v>
      </c>
      <c r="Y85" s="397" t="s">
        <v>2516</v>
      </c>
      <c r="Z85" s="397" t="s">
        <v>136</v>
      </c>
      <c r="AA85" s="397" t="s">
        <v>2363</v>
      </c>
      <c r="AB85" s="397" t="s">
        <v>104</v>
      </c>
      <c r="AC85" s="397" t="s">
        <v>104</v>
      </c>
      <c r="AD85" s="397" t="s">
        <v>2469</v>
      </c>
      <c r="AE85" s="397" t="s">
        <v>1293</v>
      </c>
      <c r="AF85" s="397" t="s">
        <v>2497</v>
      </c>
      <c r="AG85" s="397" t="s">
        <v>1293</v>
      </c>
      <c r="AH85" s="397" t="s">
        <v>104</v>
      </c>
      <c r="AI85" s="397" t="s">
        <v>1293</v>
      </c>
      <c r="AJ85" s="397" t="s">
        <v>104</v>
      </c>
      <c r="AK85" s="397" t="s">
        <v>1292</v>
      </c>
      <c r="AL85" s="397" t="s">
        <v>104</v>
      </c>
      <c r="AM85" s="397" t="s">
        <v>2820</v>
      </c>
      <c r="AN85" s="397" t="s">
        <v>104</v>
      </c>
      <c r="AO85" s="397" t="s">
        <v>104</v>
      </c>
      <c r="AP85" s="397" t="s">
        <v>2651</v>
      </c>
      <c r="AQ85" s="397" t="s">
        <v>2652</v>
      </c>
      <c r="AR85" s="397" t="s">
        <v>2666</v>
      </c>
      <c r="AS85" s="399" t="s">
        <v>2654</v>
      </c>
      <c r="AT85" s="399" t="s">
        <v>2654</v>
      </c>
      <c r="AU85" s="397"/>
      <c r="AV85" s="399"/>
      <c r="AW85" s="399" t="s">
        <v>2654</v>
      </c>
      <c r="AX85" s="399" t="s">
        <v>2654</v>
      </c>
      <c r="AY85" s="399" t="s">
        <v>2654</v>
      </c>
      <c r="AZ85" s="399" t="s">
        <v>2654</v>
      </c>
      <c r="BA85" s="399" t="s">
        <v>2654</v>
      </c>
      <c r="BB85" s="399" t="s">
        <v>2654</v>
      </c>
      <c r="BC85" s="399" t="s">
        <v>2654</v>
      </c>
      <c r="BD85" s="400" t="s">
        <v>98</v>
      </c>
      <c r="BE85" s="400" t="s">
        <v>98</v>
      </c>
      <c r="BF85" s="400" t="s">
        <v>98</v>
      </c>
      <c r="BG85" s="400" t="s">
        <v>98</v>
      </c>
      <c r="BH85" s="397" t="s">
        <v>1156</v>
      </c>
      <c r="BI85" s="430" t="s">
        <v>98</v>
      </c>
      <c r="BJ85" s="399" t="s">
        <v>2654</v>
      </c>
      <c r="BK85" s="430" t="s">
        <v>98</v>
      </c>
      <c r="BL85" s="430" t="s">
        <v>98</v>
      </c>
      <c r="BM85" s="430" t="s">
        <v>98</v>
      </c>
      <c r="BN85" s="399"/>
      <c r="BO85" s="430" t="s">
        <v>98</v>
      </c>
      <c r="BP85" s="399"/>
      <c r="BQ85" s="430" t="s">
        <v>98</v>
      </c>
      <c r="BR85" s="430" t="s">
        <v>98</v>
      </c>
      <c r="BS85" s="397" t="s">
        <v>418</v>
      </c>
      <c r="BT85" s="402" t="s">
        <v>98</v>
      </c>
      <c r="BU85" s="402" t="s">
        <v>98</v>
      </c>
      <c r="BV85" s="399"/>
      <c r="BW85" s="402" t="s">
        <v>98</v>
      </c>
      <c r="BX85" s="397" t="s">
        <v>139</v>
      </c>
      <c r="BY85" s="403"/>
      <c r="BZ85" s="403"/>
      <c r="CA85" s="403"/>
      <c r="CB85" s="403"/>
      <c r="CC85" s="397"/>
      <c r="CD85" s="397"/>
      <c r="CE85" s="403"/>
      <c r="CF85" s="397"/>
      <c r="CG85" s="403"/>
      <c r="CH85" s="391" t="s">
        <v>2821</v>
      </c>
      <c r="CI85" s="391" t="s">
        <v>2656</v>
      </c>
    </row>
    <row r="86" spans="1:87" x14ac:dyDescent="0.2">
      <c r="A86" s="389">
        <v>199687</v>
      </c>
      <c r="B86" s="396" t="s">
        <v>2641</v>
      </c>
      <c r="C86" s="396" t="s">
        <v>2822</v>
      </c>
      <c r="D86" s="396" t="s">
        <v>2643</v>
      </c>
      <c r="E86" s="397" t="s">
        <v>2644</v>
      </c>
      <c r="F86" s="398">
        <v>330</v>
      </c>
      <c r="G86" s="398">
        <v>397</v>
      </c>
      <c r="H86" s="397" t="s">
        <v>1293</v>
      </c>
      <c r="I86" s="397" t="s">
        <v>2645</v>
      </c>
      <c r="J86" s="397" t="s">
        <v>2819</v>
      </c>
      <c r="K86" s="397" t="s">
        <v>1154</v>
      </c>
      <c r="L86" s="397" t="s">
        <v>2647</v>
      </c>
      <c r="M86" s="397" t="s">
        <v>2648</v>
      </c>
      <c r="N86" s="397" t="s">
        <v>2286</v>
      </c>
      <c r="O86" s="398">
        <v>5</v>
      </c>
      <c r="P86" s="398">
        <v>10</v>
      </c>
      <c r="Q86" s="397" t="s">
        <v>2649</v>
      </c>
      <c r="R86" s="397" t="s">
        <v>2516</v>
      </c>
      <c r="S86" s="397" t="s">
        <v>1154</v>
      </c>
      <c r="T86" s="397" t="s">
        <v>2305</v>
      </c>
      <c r="U86" s="397" t="s">
        <v>104</v>
      </c>
      <c r="V86" s="397" t="s">
        <v>2333</v>
      </c>
      <c r="W86" s="399"/>
      <c r="X86" s="397" t="s">
        <v>1292</v>
      </c>
      <c r="Y86" s="397" t="s">
        <v>2516</v>
      </c>
      <c r="Z86" s="397" t="s">
        <v>136</v>
      </c>
      <c r="AA86" s="397" t="s">
        <v>2363</v>
      </c>
      <c r="AB86" s="397" t="s">
        <v>104</v>
      </c>
      <c r="AC86" s="397" t="s">
        <v>104</v>
      </c>
      <c r="AD86" s="397" t="s">
        <v>2469</v>
      </c>
      <c r="AE86" s="397" t="s">
        <v>1293</v>
      </c>
      <c r="AF86" s="397" t="s">
        <v>2497</v>
      </c>
      <c r="AG86" s="397" t="s">
        <v>1293</v>
      </c>
      <c r="AH86" s="397" t="s">
        <v>104</v>
      </c>
      <c r="AI86" s="397" t="s">
        <v>1293</v>
      </c>
      <c r="AJ86" s="397" t="s">
        <v>104</v>
      </c>
      <c r="AK86" s="397" t="s">
        <v>1292</v>
      </c>
      <c r="AL86" s="397" t="s">
        <v>104</v>
      </c>
      <c r="AM86" s="397" t="s">
        <v>2820</v>
      </c>
      <c r="AN86" s="397" t="s">
        <v>104</v>
      </c>
      <c r="AO86" s="397" t="s">
        <v>104</v>
      </c>
      <c r="AP86" s="397" t="s">
        <v>2651</v>
      </c>
      <c r="AQ86" s="397" t="s">
        <v>2652</v>
      </c>
      <c r="AR86" s="397" t="s">
        <v>2653</v>
      </c>
      <c r="AS86" s="399" t="s">
        <v>2654</v>
      </c>
      <c r="AT86" s="399" t="s">
        <v>2654</v>
      </c>
      <c r="AU86" s="397"/>
      <c r="AV86" s="399"/>
      <c r="AW86" s="399" t="s">
        <v>2654</v>
      </c>
      <c r="AX86" s="399" t="s">
        <v>2654</v>
      </c>
      <c r="AY86" s="399" t="s">
        <v>2654</v>
      </c>
      <c r="AZ86" s="399" t="s">
        <v>2654</v>
      </c>
      <c r="BA86" s="399" t="s">
        <v>2654</v>
      </c>
      <c r="BB86" s="399" t="s">
        <v>2654</v>
      </c>
      <c r="BC86" s="399" t="s">
        <v>2654</v>
      </c>
      <c r="BD86" s="400" t="s">
        <v>98</v>
      </c>
      <c r="BE86" s="400" t="s">
        <v>98</v>
      </c>
      <c r="BF86" s="400" t="s">
        <v>98</v>
      </c>
      <c r="BG86" s="400" t="s">
        <v>98</v>
      </c>
      <c r="BH86" s="397" t="s">
        <v>1156</v>
      </c>
      <c r="BI86" s="430" t="s">
        <v>98</v>
      </c>
      <c r="BJ86" s="399" t="s">
        <v>2654</v>
      </c>
      <c r="BK86" s="430" t="s">
        <v>98</v>
      </c>
      <c r="BL86" s="430" t="s">
        <v>98</v>
      </c>
      <c r="BM86" s="430" t="s">
        <v>98</v>
      </c>
      <c r="BN86" s="399"/>
      <c r="BO86" s="430" t="s">
        <v>98</v>
      </c>
      <c r="BP86" s="399"/>
      <c r="BQ86" s="430" t="s">
        <v>98</v>
      </c>
      <c r="BR86" s="430" t="s">
        <v>98</v>
      </c>
      <c r="BS86" s="397" t="s">
        <v>418</v>
      </c>
      <c r="BT86" s="402" t="s">
        <v>98</v>
      </c>
      <c r="BU86" s="402" t="s">
        <v>98</v>
      </c>
      <c r="BV86" s="399"/>
      <c r="BW86" s="402" t="s">
        <v>98</v>
      </c>
      <c r="BX86" s="397" t="s">
        <v>139</v>
      </c>
      <c r="BY86" s="403"/>
      <c r="BZ86" s="403"/>
      <c r="CA86" s="403"/>
      <c r="CB86" s="403"/>
      <c r="CC86" s="397"/>
      <c r="CD86" s="397"/>
      <c r="CE86" s="403"/>
      <c r="CF86" s="397"/>
      <c r="CG86" s="403"/>
      <c r="CH86" s="391" t="s">
        <v>2821</v>
      </c>
      <c r="CI86" s="391" t="s">
        <v>2656</v>
      </c>
    </row>
    <row r="87" spans="1:87" x14ac:dyDescent="0.2">
      <c r="A87" s="389">
        <v>199687</v>
      </c>
      <c r="B87" s="396" t="s">
        <v>2641</v>
      </c>
      <c r="C87" s="396" t="s">
        <v>2823</v>
      </c>
      <c r="D87" s="396" t="s">
        <v>2643</v>
      </c>
      <c r="E87" s="397" t="s">
        <v>2644</v>
      </c>
      <c r="F87" s="398">
        <v>328</v>
      </c>
      <c r="G87" s="398">
        <v>398</v>
      </c>
      <c r="H87" s="397" t="s">
        <v>1293</v>
      </c>
      <c r="I87" s="397" t="s">
        <v>2645</v>
      </c>
      <c r="J87" s="397" t="s">
        <v>2819</v>
      </c>
      <c r="K87" s="397" t="s">
        <v>1154</v>
      </c>
      <c r="L87" s="397" t="s">
        <v>2658</v>
      </c>
      <c r="M87" s="397" t="s">
        <v>2648</v>
      </c>
      <c r="N87" s="397" t="s">
        <v>2286</v>
      </c>
      <c r="O87" s="398">
        <v>1</v>
      </c>
      <c r="P87" s="398">
        <v>1</v>
      </c>
      <c r="Q87" s="397" t="s">
        <v>2649</v>
      </c>
      <c r="R87" s="397" t="s">
        <v>2516</v>
      </c>
      <c r="S87" s="397" t="s">
        <v>1154</v>
      </c>
      <c r="T87" s="397" t="s">
        <v>2305</v>
      </c>
      <c r="U87" s="397" t="s">
        <v>104</v>
      </c>
      <c r="V87" s="397" t="s">
        <v>2333</v>
      </c>
      <c r="W87" s="399"/>
      <c r="X87" s="397" t="s">
        <v>1292</v>
      </c>
      <c r="Y87" s="397" t="s">
        <v>2516</v>
      </c>
      <c r="Z87" s="397" t="s">
        <v>645</v>
      </c>
      <c r="AA87" s="397" t="s">
        <v>2385</v>
      </c>
      <c r="AB87" s="397" t="s">
        <v>104</v>
      </c>
      <c r="AC87" s="397" t="s">
        <v>104</v>
      </c>
      <c r="AD87" s="397" t="s">
        <v>2486</v>
      </c>
      <c r="AE87" s="397" t="s">
        <v>1293</v>
      </c>
      <c r="AF87" s="397" t="s">
        <v>2497</v>
      </c>
      <c r="AG87" s="397" t="s">
        <v>1293</v>
      </c>
      <c r="AH87" s="397" t="s">
        <v>104</v>
      </c>
      <c r="AI87" s="397" t="s">
        <v>1293</v>
      </c>
      <c r="AJ87" s="397" t="s">
        <v>104</v>
      </c>
      <c r="AK87" s="397" t="s">
        <v>1292</v>
      </c>
      <c r="AL87" s="397" t="s">
        <v>104</v>
      </c>
      <c r="AM87" s="397" t="s">
        <v>2817</v>
      </c>
      <c r="AN87" s="397" t="s">
        <v>104</v>
      </c>
      <c r="AO87" s="397" t="s">
        <v>104</v>
      </c>
      <c r="AP87" s="397" t="s">
        <v>2651</v>
      </c>
      <c r="AQ87" s="397" t="s">
        <v>2652</v>
      </c>
      <c r="AR87" s="397" t="s">
        <v>2666</v>
      </c>
      <c r="AS87" s="399" t="s">
        <v>2654</v>
      </c>
      <c r="AT87" s="399" t="s">
        <v>2654</v>
      </c>
      <c r="AU87" s="397"/>
      <c r="AV87" s="399"/>
      <c r="AW87" s="399" t="s">
        <v>2654</v>
      </c>
      <c r="AX87" s="399" t="s">
        <v>2654</v>
      </c>
      <c r="AY87" s="399" t="s">
        <v>2654</v>
      </c>
      <c r="AZ87" s="399" t="s">
        <v>2654</v>
      </c>
      <c r="BA87" s="399" t="s">
        <v>2654</v>
      </c>
      <c r="BB87" s="399" t="s">
        <v>2654</v>
      </c>
      <c r="BC87" s="399" t="s">
        <v>2654</v>
      </c>
      <c r="BD87" s="400" t="s">
        <v>98</v>
      </c>
      <c r="BE87" s="400" t="s">
        <v>98</v>
      </c>
      <c r="BF87" s="400" t="s">
        <v>98</v>
      </c>
      <c r="BG87" s="400" t="s">
        <v>98</v>
      </c>
      <c r="BH87" s="397" t="s">
        <v>1156</v>
      </c>
      <c r="BI87" s="430" t="s">
        <v>98</v>
      </c>
      <c r="BJ87" s="399" t="s">
        <v>2654</v>
      </c>
      <c r="BK87" s="430" t="s">
        <v>98</v>
      </c>
      <c r="BL87" s="430" t="s">
        <v>98</v>
      </c>
      <c r="BM87" s="430" t="s">
        <v>98</v>
      </c>
      <c r="BN87" s="399"/>
      <c r="BO87" s="430" t="s">
        <v>98</v>
      </c>
      <c r="BP87" s="399"/>
      <c r="BQ87" s="430" t="s">
        <v>98</v>
      </c>
      <c r="BR87" s="430" t="s">
        <v>98</v>
      </c>
      <c r="BS87" s="397" t="s">
        <v>418</v>
      </c>
      <c r="BT87" s="402" t="s">
        <v>98</v>
      </c>
      <c r="BU87" s="402" t="s">
        <v>98</v>
      </c>
      <c r="BV87" s="399"/>
      <c r="BW87" s="402" t="s">
        <v>98</v>
      </c>
      <c r="BX87" s="397" t="s">
        <v>647</v>
      </c>
      <c r="BY87" s="403"/>
      <c r="BZ87" s="403"/>
      <c r="CA87" s="403"/>
      <c r="CB87" s="403"/>
      <c r="CC87" s="397"/>
      <c r="CD87" s="397"/>
      <c r="CE87" s="403"/>
      <c r="CF87" s="397"/>
      <c r="CG87" s="403"/>
      <c r="CH87" s="391" t="s">
        <v>2821</v>
      </c>
      <c r="CI87" s="391" t="s">
        <v>2656</v>
      </c>
    </row>
    <row r="88" spans="1:87" x14ac:dyDescent="0.2">
      <c r="A88" s="389">
        <v>199687</v>
      </c>
      <c r="B88" s="396" t="s">
        <v>2641</v>
      </c>
      <c r="C88" s="396" t="s">
        <v>2824</v>
      </c>
      <c r="D88" s="396" t="s">
        <v>2643</v>
      </c>
      <c r="E88" s="397" t="s">
        <v>2644</v>
      </c>
      <c r="F88" s="398">
        <v>329</v>
      </c>
      <c r="G88" s="398">
        <v>398</v>
      </c>
      <c r="H88" s="397" t="s">
        <v>1293</v>
      </c>
      <c r="I88" s="397" t="s">
        <v>2645</v>
      </c>
      <c r="J88" s="397" t="s">
        <v>2819</v>
      </c>
      <c r="K88" s="397" t="s">
        <v>1154</v>
      </c>
      <c r="L88" s="397" t="s">
        <v>2647</v>
      </c>
      <c r="M88" s="397" t="s">
        <v>2648</v>
      </c>
      <c r="N88" s="397" t="s">
        <v>2286</v>
      </c>
      <c r="O88" s="398">
        <v>1</v>
      </c>
      <c r="P88" s="398">
        <v>2</v>
      </c>
      <c r="Q88" s="397" t="s">
        <v>2649</v>
      </c>
      <c r="R88" s="397" t="s">
        <v>2516</v>
      </c>
      <c r="S88" s="397" t="s">
        <v>1154</v>
      </c>
      <c r="T88" s="397" t="s">
        <v>2305</v>
      </c>
      <c r="U88" s="397" t="s">
        <v>104</v>
      </c>
      <c r="V88" s="397" t="s">
        <v>2333</v>
      </c>
      <c r="W88" s="399"/>
      <c r="X88" s="397" t="s">
        <v>1292</v>
      </c>
      <c r="Y88" s="397" t="s">
        <v>2516</v>
      </c>
      <c r="Z88" s="397" t="s">
        <v>645</v>
      </c>
      <c r="AA88" s="397" t="s">
        <v>2385</v>
      </c>
      <c r="AB88" s="397" t="s">
        <v>104</v>
      </c>
      <c r="AC88" s="397" t="s">
        <v>104</v>
      </c>
      <c r="AD88" s="397" t="s">
        <v>2486</v>
      </c>
      <c r="AE88" s="397" t="s">
        <v>1293</v>
      </c>
      <c r="AF88" s="397" t="s">
        <v>2497</v>
      </c>
      <c r="AG88" s="397" t="s">
        <v>1293</v>
      </c>
      <c r="AH88" s="397" t="s">
        <v>104</v>
      </c>
      <c r="AI88" s="397" t="s">
        <v>1293</v>
      </c>
      <c r="AJ88" s="397" t="s">
        <v>104</v>
      </c>
      <c r="AK88" s="397" t="s">
        <v>1292</v>
      </c>
      <c r="AL88" s="397" t="s">
        <v>104</v>
      </c>
      <c r="AM88" s="397" t="s">
        <v>2817</v>
      </c>
      <c r="AN88" s="397" t="s">
        <v>104</v>
      </c>
      <c r="AO88" s="397" t="s">
        <v>104</v>
      </c>
      <c r="AP88" s="397" t="s">
        <v>2651</v>
      </c>
      <c r="AQ88" s="397" t="s">
        <v>2652</v>
      </c>
      <c r="AR88" s="397" t="s">
        <v>2653</v>
      </c>
      <c r="AS88" s="399" t="s">
        <v>2654</v>
      </c>
      <c r="AT88" s="399" t="s">
        <v>2654</v>
      </c>
      <c r="AU88" s="397"/>
      <c r="AV88" s="399"/>
      <c r="AW88" s="399" t="s">
        <v>2654</v>
      </c>
      <c r="AX88" s="399" t="s">
        <v>2654</v>
      </c>
      <c r="AY88" s="399" t="s">
        <v>2654</v>
      </c>
      <c r="AZ88" s="399" t="s">
        <v>2654</v>
      </c>
      <c r="BA88" s="399" t="s">
        <v>2654</v>
      </c>
      <c r="BB88" s="399" t="s">
        <v>2654</v>
      </c>
      <c r="BC88" s="399" t="s">
        <v>2654</v>
      </c>
      <c r="BD88" s="400" t="s">
        <v>98</v>
      </c>
      <c r="BE88" s="400" t="s">
        <v>98</v>
      </c>
      <c r="BF88" s="400" t="s">
        <v>98</v>
      </c>
      <c r="BG88" s="400" t="s">
        <v>98</v>
      </c>
      <c r="BH88" s="397" t="s">
        <v>1156</v>
      </c>
      <c r="BI88" s="430" t="s">
        <v>98</v>
      </c>
      <c r="BJ88" s="399" t="s">
        <v>2654</v>
      </c>
      <c r="BK88" s="430" t="s">
        <v>98</v>
      </c>
      <c r="BL88" s="430" t="s">
        <v>98</v>
      </c>
      <c r="BM88" s="430" t="s">
        <v>98</v>
      </c>
      <c r="BN88" s="399"/>
      <c r="BO88" s="430" t="s">
        <v>98</v>
      </c>
      <c r="BP88" s="399"/>
      <c r="BQ88" s="430" t="s">
        <v>98</v>
      </c>
      <c r="BR88" s="430" t="s">
        <v>98</v>
      </c>
      <c r="BS88" s="397" t="s">
        <v>418</v>
      </c>
      <c r="BT88" s="402" t="s">
        <v>98</v>
      </c>
      <c r="BU88" s="402" t="s">
        <v>98</v>
      </c>
      <c r="BV88" s="399"/>
      <c r="BW88" s="402" t="s">
        <v>98</v>
      </c>
      <c r="BX88" s="397" t="s">
        <v>647</v>
      </c>
      <c r="BY88" s="403"/>
      <c r="BZ88" s="403"/>
      <c r="CA88" s="403"/>
      <c r="CB88" s="403"/>
      <c r="CC88" s="397"/>
      <c r="CD88" s="397"/>
      <c r="CE88" s="403"/>
      <c r="CF88" s="397"/>
      <c r="CG88" s="403"/>
      <c r="CH88" s="391" t="s">
        <v>2821</v>
      </c>
      <c r="CI88" s="391" t="s">
        <v>2656</v>
      </c>
    </row>
    <row r="89" spans="1:87" x14ac:dyDescent="0.2">
      <c r="A89" s="389">
        <v>199687</v>
      </c>
      <c r="B89" s="396" t="s">
        <v>2641</v>
      </c>
      <c r="C89" s="396" t="s">
        <v>2825</v>
      </c>
      <c r="D89" s="396" t="s">
        <v>2643</v>
      </c>
      <c r="E89" s="397" t="s">
        <v>2644</v>
      </c>
      <c r="F89" s="398">
        <v>642</v>
      </c>
      <c r="G89" s="398">
        <v>407</v>
      </c>
      <c r="H89" s="397" t="s">
        <v>1293</v>
      </c>
      <c r="I89" s="397" t="s">
        <v>2645</v>
      </c>
      <c r="J89" s="397" t="s">
        <v>2826</v>
      </c>
      <c r="K89" s="397" t="s">
        <v>1261</v>
      </c>
      <c r="L89" s="397" t="s">
        <v>2658</v>
      </c>
      <c r="M89" s="397" t="s">
        <v>2648</v>
      </c>
      <c r="N89" s="397" t="s">
        <v>2286</v>
      </c>
      <c r="O89" s="398">
        <v>1</v>
      </c>
      <c r="P89" s="398">
        <v>1</v>
      </c>
      <c r="Q89" s="397" t="s">
        <v>2649</v>
      </c>
      <c r="R89" s="397" t="s">
        <v>2514</v>
      </c>
      <c r="S89" s="397" t="s">
        <v>1261</v>
      </c>
      <c r="T89" s="397" t="s">
        <v>2306</v>
      </c>
      <c r="U89" s="397" t="s">
        <v>104</v>
      </c>
      <c r="V89" s="397" t="s">
        <v>2334</v>
      </c>
      <c r="W89" s="399"/>
      <c r="X89" s="397" t="s">
        <v>1292</v>
      </c>
      <c r="Y89" s="397" t="s">
        <v>2515</v>
      </c>
      <c r="Z89" s="397" t="s">
        <v>343</v>
      </c>
      <c r="AA89" s="397" t="s">
        <v>2381</v>
      </c>
      <c r="AB89" s="397" t="s">
        <v>104</v>
      </c>
      <c r="AC89" s="397" t="s">
        <v>2430</v>
      </c>
      <c r="AD89" s="397" t="s">
        <v>2487</v>
      </c>
      <c r="AE89" s="397" t="s">
        <v>1293</v>
      </c>
      <c r="AF89" s="397" t="s">
        <v>2497</v>
      </c>
      <c r="AG89" s="397" t="s">
        <v>1293</v>
      </c>
      <c r="AH89" s="397" t="s">
        <v>104</v>
      </c>
      <c r="AI89" s="397" t="s">
        <v>1293</v>
      </c>
      <c r="AJ89" s="397" t="s">
        <v>104</v>
      </c>
      <c r="AK89" s="397" t="s">
        <v>1292</v>
      </c>
      <c r="AL89" s="397" t="s">
        <v>104</v>
      </c>
      <c r="AM89" s="397" t="s">
        <v>2827</v>
      </c>
      <c r="AN89" s="397" t="s">
        <v>104</v>
      </c>
      <c r="AO89" s="397" t="s">
        <v>104</v>
      </c>
      <c r="AP89" s="397" t="s">
        <v>2651</v>
      </c>
      <c r="AQ89" s="397" t="s">
        <v>2660</v>
      </c>
      <c r="AR89" s="397" t="s">
        <v>2661</v>
      </c>
      <c r="AS89" s="399" t="s">
        <v>2654</v>
      </c>
      <c r="AT89" s="399" t="s">
        <v>2654</v>
      </c>
      <c r="AU89" s="397"/>
      <c r="AV89" s="399"/>
      <c r="AW89" s="399" t="s">
        <v>2654</v>
      </c>
      <c r="AX89" s="399" t="s">
        <v>2654</v>
      </c>
      <c r="AY89" s="399" t="s">
        <v>2654</v>
      </c>
      <c r="AZ89" s="399" t="s">
        <v>2654</v>
      </c>
      <c r="BA89" s="399" t="s">
        <v>2654</v>
      </c>
      <c r="BB89" s="399" t="s">
        <v>2654</v>
      </c>
      <c r="BC89" s="399" t="s">
        <v>2654</v>
      </c>
      <c r="BD89" s="400" t="s">
        <v>98</v>
      </c>
      <c r="BE89" s="400" t="s">
        <v>98</v>
      </c>
      <c r="BF89" s="400" t="s">
        <v>98</v>
      </c>
      <c r="BG89" s="400" t="s">
        <v>98</v>
      </c>
      <c r="BH89" s="397" t="s">
        <v>109</v>
      </c>
      <c r="BI89" s="431" t="s">
        <v>98</v>
      </c>
      <c r="BJ89" s="399" t="s">
        <v>2654</v>
      </c>
      <c r="BK89" s="431" t="s">
        <v>98</v>
      </c>
      <c r="BL89" s="431" t="s">
        <v>98</v>
      </c>
      <c r="BM89" s="431" t="s">
        <v>98</v>
      </c>
      <c r="BN89" s="399"/>
      <c r="BO89" s="431" t="s">
        <v>98</v>
      </c>
      <c r="BP89" s="399"/>
      <c r="BQ89" s="431" t="s">
        <v>98</v>
      </c>
      <c r="BR89" s="431" t="s">
        <v>98</v>
      </c>
      <c r="BS89" s="397" t="s">
        <v>418</v>
      </c>
      <c r="BT89" s="402" t="s">
        <v>98</v>
      </c>
      <c r="BU89" s="402" t="s">
        <v>98</v>
      </c>
      <c r="BV89" s="399"/>
      <c r="BW89" s="402" t="s">
        <v>98</v>
      </c>
      <c r="BX89" s="397" t="s">
        <v>345</v>
      </c>
      <c r="BY89" s="427" t="s">
        <v>98</v>
      </c>
      <c r="BZ89" s="403"/>
      <c r="CA89" s="403"/>
      <c r="CB89" s="403"/>
      <c r="CC89" s="397"/>
      <c r="CD89" s="397"/>
      <c r="CE89" s="403"/>
      <c r="CF89" s="397"/>
      <c r="CG89" s="403"/>
      <c r="CH89" s="391" t="s">
        <v>2655</v>
      </c>
      <c r="CI89" s="391" t="s">
        <v>2656</v>
      </c>
    </row>
    <row r="90" spans="1:87" x14ac:dyDescent="0.2">
      <c r="A90" s="389">
        <v>199687</v>
      </c>
      <c r="B90" s="396" t="s">
        <v>2641</v>
      </c>
      <c r="C90" s="396" t="s">
        <v>2828</v>
      </c>
      <c r="D90" s="396" t="s">
        <v>2643</v>
      </c>
      <c r="E90" s="397" t="s">
        <v>2644</v>
      </c>
      <c r="F90" s="398">
        <v>643</v>
      </c>
      <c r="G90" s="398">
        <v>407</v>
      </c>
      <c r="H90" s="397" t="s">
        <v>1293</v>
      </c>
      <c r="I90" s="397" t="s">
        <v>2645</v>
      </c>
      <c r="J90" s="397" t="s">
        <v>2826</v>
      </c>
      <c r="K90" s="397" t="s">
        <v>1261</v>
      </c>
      <c r="L90" s="397" t="s">
        <v>2647</v>
      </c>
      <c r="M90" s="397" t="s">
        <v>2648</v>
      </c>
      <c r="N90" s="397" t="s">
        <v>2286</v>
      </c>
      <c r="O90" s="398">
        <v>3</v>
      </c>
      <c r="P90" s="398">
        <v>6</v>
      </c>
      <c r="Q90" s="397" t="s">
        <v>2649</v>
      </c>
      <c r="R90" s="397" t="s">
        <v>2514</v>
      </c>
      <c r="S90" s="397" t="s">
        <v>1261</v>
      </c>
      <c r="T90" s="397" t="s">
        <v>2306</v>
      </c>
      <c r="U90" s="397" t="s">
        <v>104</v>
      </c>
      <c r="V90" s="397" t="s">
        <v>2334</v>
      </c>
      <c r="W90" s="399"/>
      <c r="X90" s="397" t="s">
        <v>1292</v>
      </c>
      <c r="Y90" s="397" t="s">
        <v>2515</v>
      </c>
      <c r="Z90" s="397" t="s">
        <v>343</v>
      </c>
      <c r="AA90" s="397" t="s">
        <v>2381</v>
      </c>
      <c r="AB90" s="397" t="s">
        <v>104</v>
      </c>
      <c r="AC90" s="397" t="s">
        <v>2430</v>
      </c>
      <c r="AD90" s="397" t="s">
        <v>2487</v>
      </c>
      <c r="AE90" s="397" t="s">
        <v>1293</v>
      </c>
      <c r="AF90" s="397" t="s">
        <v>2497</v>
      </c>
      <c r="AG90" s="397" t="s">
        <v>1293</v>
      </c>
      <c r="AH90" s="397" t="s">
        <v>104</v>
      </c>
      <c r="AI90" s="397" t="s">
        <v>1293</v>
      </c>
      <c r="AJ90" s="397" t="s">
        <v>104</v>
      </c>
      <c r="AK90" s="397" t="s">
        <v>1292</v>
      </c>
      <c r="AL90" s="397" t="s">
        <v>104</v>
      </c>
      <c r="AM90" s="397" t="s">
        <v>2827</v>
      </c>
      <c r="AN90" s="397" t="s">
        <v>104</v>
      </c>
      <c r="AO90" s="397" t="s">
        <v>104</v>
      </c>
      <c r="AP90" s="397" t="s">
        <v>2651</v>
      </c>
      <c r="AQ90" s="397" t="s">
        <v>2660</v>
      </c>
      <c r="AR90" s="397" t="s">
        <v>2653</v>
      </c>
      <c r="AS90" s="399" t="s">
        <v>2654</v>
      </c>
      <c r="AT90" s="399" t="s">
        <v>2654</v>
      </c>
      <c r="AU90" s="397"/>
      <c r="AV90" s="399"/>
      <c r="AW90" s="399" t="s">
        <v>2654</v>
      </c>
      <c r="AX90" s="399" t="s">
        <v>2654</v>
      </c>
      <c r="AY90" s="399" t="s">
        <v>2654</v>
      </c>
      <c r="AZ90" s="399" t="s">
        <v>2654</v>
      </c>
      <c r="BA90" s="399" t="s">
        <v>2654</v>
      </c>
      <c r="BB90" s="399" t="s">
        <v>2654</v>
      </c>
      <c r="BC90" s="399" t="s">
        <v>2654</v>
      </c>
      <c r="BD90" s="400" t="s">
        <v>98</v>
      </c>
      <c r="BE90" s="400" t="s">
        <v>98</v>
      </c>
      <c r="BF90" s="400" t="s">
        <v>98</v>
      </c>
      <c r="BG90" s="400" t="s">
        <v>98</v>
      </c>
      <c r="BH90" s="397" t="s">
        <v>109</v>
      </c>
      <c r="BI90" s="431" t="s">
        <v>98</v>
      </c>
      <c r="BJ90" s="399" t="s">
        <v>2654</v>
      </c>
      <c r="BK90" s="431" t="s">
        <v>98</v>
      </c>
      <c r="BL90" s="431" t="s">
        <v>98</v>
      </c>
      <c r="BM90" s="431" t="s">
        <v>98</v>
      </c>
      <c r="BN90" s="399"/>
      <c r="BO90" s="431" t="s">
        <v>98</v>
      </c>
      <c r="BP90" s="399"/>
      <c r="BQ90" s="431" t="s">
        <v>98</v>
      </c>
      <c r="BR90" s="431" t="s">
        <v>98</v>
      </c>
      <c r="BS90" s="397" t="s">
        <v>418</v>
      </c>
      <c r="BT90" s="402" t="s">
        <v>98</v>
      </c>
      <c r="BU90" s="402" t="s">
        <v>98</v>
      </c>
      <c r="BV90" s="399"/>
      <c r="BW90" s="402" t="s">
        <v>98</v>
      </c>
      <c r="BX90" s="397" t="s">
        <v>345</v>
      </c>
      <c r="BY90" s="427" t="s">
        <v>98</v>
      </c>
      <c r="BZ90" s="403"/>
      <c r="CA90" s="403"/>
      <c r="CB90" s="403"/>
      <c r="CC90" s="397"/>
      <c r="CD90" s="397"/>
      <c r="CE90" s="403"/>
      <c r="CF90" s="397"/>
      <c r="CG90" s="403"/>
      <c r="CH90" s="391" t="s">
        <v>2655</v>
      </c>
      <c r="CI90" s="391" t="s">
        <v>2656</v>
      </c>
    </row>
    <row r="91" spans="1:87" x14ac:dyDescent="0.2">
      <c r="A91" s="389">
        <v>199687</v>
      </c>
      <c r="B91" s="396" t="s">
        <v>2641</v>
      </c>
      <c r="C91" s="396" t="s">
        <v>2829</v>
      </c>
      <c r="D91" s="396" t="s">
        <v>2643</v>
      </c>
      <c r="E91" s="397" t="s">
        <v>2644</v>
      </c>
      <c r="F91" s="398">
        <v>685</v>
      </c>
      <c r="G91" s="398">
        <v>408</v>
      </c>
      <c r="H91" s="397" t="s">
        <v>1293</v>
      </c>
      <c r="I91" s="397" t="s">
        <v>2645</v>
      </c>
      <c r="J91" s="397" t="s">
        <v>2826</v>
      </c>
      <c r="K91" s="397" t="s">
        <v>1261</v>
      </c>
      <c r="L91" s="397" t="s">
        <v>2658</v>
      </c>
      <c r="M91" s="397" t="s">
        <v>2648</v>
      </c>
      <c r="N91" s="397" t="s">
        <v>2284</v>
      </c>
      <c r="O91" s="398">
        <v>2</v>
      </c>
      <c r="P91" s="398">
        <v>2</v>
      </c>
      <c r="Q91" s="397" t="s">
        <v>2649</v>
      </c>
      <c r="R91" s="397" t="s">
        <v>2514</v>
      </c>
      <c r="S91" s="397" t="s">
        <v>1261</v>
      </c>
      <c r="T91" s="397" t="s">
        <v>2306</v>
      </c>
      <c r="U91" s="397" t="s">
        <v>104</v>
      </c>
      <c r="V91" s="397" t="s">
        <v>2334</v>
      </c>
      <c r="W91" s="399"/>
      <c r="X91" s="397" t="s">
        <v>1292</v>
      </c>
      <c r="Y91" s="397" t="s">
        <v>2515</v>
      </c>
      <c r="Z91" s="397" t="s">
        <v>343</v>
      </c>
      <c r="AA91" s="397" t="s">
        <v>2830</v>
      </c>
      <c r="AB91" s="397" t="s">
        <v>104</v>
      </c>
      <c r="AC91" s="397" t="s">
        <v>2434</v>
      </c>
      <c r="AD91" s="397" t="s">
        <v>2488</v>
      </c>
      <c r="AE91" s="397" t="s">
        <v>1293</v>
      </c>
      <c r="AF91" s="397" t="s">
        <v>2497</v>
      </c>
      <c r="AG91" s="397" t="s">
        <v>1293</v>
      </c>
      <c r="AH91" s="397" t="s">
        <v>104</v>
      </c>
      <c r="AI91" s="397" t="s">
        <v>1293</v>
      </c>
      <c r="AJ91" s="397" t="s">
        <v>104</v>
      </c>
      <c r="AK91" s="397" t="s">
        <v>1292</v>
      </c>
      <c r="AL91" s="397" t="s">
        <v>104</v>
      </c>
      <c r="AM91" s="397" t="s">
        <v>2764</v>
      </c>
      <c r="AN91" s="397" t="s">
        <v>104</v>
      </c>
      <c r="AO91" s="397" t="s">
        <v>104</v>
      </c>
      <c r="AP91" s="397" t="s">
        <v>2651</v>
      </c>
      <c r="AQ91" s="397" t="s">
        <v>2660</v>
      </c>
      <c r="AR91" s="397" t="s">
        <v>2661</v>
      </c>
      <c r="AS91" s="399" t="s">
        <v>2654</v>
      </c>
      <c r="AT91" s="399" t="s">
        <v>2654</v>
      </c>
      <c r="AU91" s="397"/>
      <c r="AV91" s="399"/>
      <c r="AW91" s="399" t="s">
        <v>2654</v>
      </c>
      <c r="AX91" s="399" t="s">
        <v>2654</v>
      </c>
      <c r="AY91" s="399" t="s">
        <v>2654</v>
      </c>
      <c r="AZ91" s="399" t="s">
        <v>2654</v>
      </c>
      <c r="BA91" s="399" t="s">
        <v>2654</v>
      </c>
      <c r="BB91" s="399" t="s">
        <v>2654</v>
      </c>
      <c r="BC91" s="399" t="s">
        <v>2654</v>
      </c>
      <c r="BD91" s="400" t="s">
        <v>98</v>
      </c>
      <c r="BE91" s="400" t="s">
        <v>98</v>
      </c>
      <c r="BF91" s="400" t="s">
        <v>98</v>
      </c>
      <c r="BG91" s="400" t="s">
        <v>98</v>
      </c>
      <c r="BH91" s="397" t="s">
        <v>109</v>
      </c>
      <c r="BI91" s="431" t="s">
        <v>98</v>
      </c>
      <c r="BJ91" s="399" t="s">
        <v>2654</v>
      </c>
      <c r="BK91" s="431" t="s">
        <v>98</v>
      </c>
      <c r="BL91" s="431" t="s">
        <v>98</v>
      </c>
      <c r="BM91" s="431" t="s">
        <v>98</v>
      </c>
      <c r="BN91" s="399"/>
      <c r="BO91" s="431" t="s">
        <v>98</v>
      </c>
      <c r="BP91" s="399"/>
      <c r="BQ91" s="431" t="s">
        <v>98</v>
      </c>
      <c r="BR91" s="431" t="s">
        <v>98</v>
      </c>
      <c r="BS91" s="397" t="s">
        <v>418</v>
      </c>
      <c r="BT91" s="402" t="s">
        <v>98</v>
      </c>
      <c r="BU91" s="402" t="s">
        <v>98</v>
      </c>
      <c r="BV91" s="399"/>
      <c r="BW91" s="402" t="s">
        <v>98</v>
      </c>
      <c r="BX91" s="397" t="s">
        <v>345</v>
      </c>
      <c r="BY91" s="427" t="s">
        <v>98</v>
      </c>
      <c r="BZ91" s="403"/>
      <c r="CA91" s="403"/>
      <c r="CB91" s="403"/>
      <c r="CC91" s="397"/>
      <c r="CD91" s="397"/>
      <c r="CE91" s="403"/>
      <c r="CF91" s="397"/>
      <c r="CG91" s="403"/>
      <c r="CH91" s="391" t="s">
        <v>2655</v>
      </c>
      <c r="CI91" s="391" t="s">
        <v>2656</v>
      </c>
    </row>
    <row r="92" spans="1:87" x14ac:dyDescent="0.2">
      <c r="A92" s="389">
        <v>199687</v>
      </c>
      <c r="B92" s="396" t="s">
        <v>2641</v>
      </c>
      <c r="C92" s="396" t="s">
        <v>2831</v>
      </c>
      <c r="D92" s="396" t="s">
        <v>2643</v>
      </c>
      <c r="E92" s="397" t="s">
        <v>2644</v>
      </c>
      <c r="F92" s="398">
        <v>705</v>
      </c>
      <c r="G92" s="398">
        <v>412</v>
      </c>
      <c r="H92" s="397" t="s">
        <v>1293</v>
      </c>
      <c r="I92" s="397" t="s">
        <v>2645</v>
      </c>
      <c r="J92" s="397" t="s">
        <v>2826</v>
      </c>
      <c r="K92" s="397" t="s">
        <v>1261</v>
      </c>
      <c r="L92" s="397" t="s">
        <v>2647</v>
      </c>
      <c r="M92" s="397" t="s">
        <v>2648</v>
      </c>
      <c r="N92" s="397" t="s">
        <v>2284</v>
      </c>
      <c r="O92" s="398">
        <v>2</v>
      </c>
      <c r="P92" s="398">
        <v>4</v>
      </c>
      <c r="Q92" s="397" t="s">
        <v>2649</v>
      </c>
      <c r="R92" s="397" t="s">
        <v>2514</v>
      </c>
      <c r="S92" s="397" t="s">
        <v>1261</v>
      </c>
      <c r="T92" s="397" t="s">
        <v>2306</v>
      </c>
      <c r="U92" s="397" t="s">
        <v>104</v>
      </c>
      <c r="V92" s="397" t="s">
        <v>2334</v>
      </c>
      <c r="W92" s="399"/>
      <c r="X92" s="397" t="s">
        <v>1292</v>
      </c>
      <c r="Y92" s="397" t="s">
        <v>2515</v>
      </c>
      <c r="Z92" s="397" t="s">
        <v>343</v>
      </c>
      <c r="AA92" s="397" t="s">
        <v>2387</v>
      </c>
      <c r="AB92" s="397" t="s">
        <v>104</v>
      </c>
      <c r="AC92" s="397" t="s">
        <v>2435</v>
      </c>
      <c r="AD92" s="397" t="s">
        <v>2489</v>
      </c>
      <c r="AE92" s="397" t="s">
        <v>1293</v>
      </c>
      <c r="AF92" s="397" t="s">
        <v>2497</v>
      </c>
      <c r="AG92" s="397" t="s">
        <v>1293</v>
      </c>
      <c r="AH92" s="397" t="s">
        <v>104</v>
      </c>
      <c r="AI92" s="397" t="s">
        <v>1293</v>
      </c>
      <c r="AJ92" s="397" t="s">
        <v>104</v>
      </c>
      <c r="AK92" s="397" t="s">
        <v>1292</v>
      </c>
      <c r="AL92" s="397" t="s">
        <v>104</v>
      </c>
      <c r="AM92" s="397" t="s">
        <v>2802</v>
      </c>
      <c r="AN92" s="397" t="s">
        <v>104</v>
      </c>
      <c r="AO92" s="397" t="s">
        <v>104</v>
      </c>
      <c r="AP92" s="397" t="s">
        <v>2651</v>
      </c>
      <c r="AQ92" s="397" t="s">
        <v>2660</v>
      </c>
      <c r="AR92" s="397" t="s">
        <v>2653</v>
      </c>
      <c r="AS92" s="399" t="s">
        <v>2654</v>
      </c>
      <c r="AT92" s="399" t="s">
        <v>2654</v>
      </c>
      <c r="AU92" s="397"/>
      <c r="AV92" s="399"/>
      <c r="AW92" s="399" t="s">
        <v>2654</v>
      </c>
      <c r="AX92" s="399" t="s">
        <v>2654</v>
      </c>
      <c r="AY92" s="399" t="s">
        <v>2654</v>
      </c>
      <c r="AZ92" s="399" t="s">
        <v>2654</v>
      </c>
      <c r="BA92" s="399" t="s">
        <v>2654</v>
      </c>
      <c r="BB92" s="399" t="s">
        <v>2654</v>
      </c>
      <c r="BC92" s="399" t="s">
        <v>2654</v>
      </c>
      <c r="BD92" s="400" t="s">
        <v>98</v>
      </c>
      <c r="BE92" s="400" t="s">
        <v>98</v>
      </c>
      <c r="BF92" s="400" t="s">
        <v>98</v>
      </c>
      <c r="BG92" s="400" t="s">
        <v>98</v>
      </c>
      <c r="BH92" s="397" t="s">
        <v>109</v>
      </c>
      <c r="BI92" s="431" t="s">
        <v>98</v>
      </c>
      <c r="BJ92" s="399" t="s">
        <v>2654</v>
      </c>
      <c r="BK92" s="431" t="s">
        <v>98</v>
      </c>
      <c r="BL92" s="431" t="s">
        <v>98</v>
      </c>
      <c r="BM92" s="431" t="s">
        <v>98</v>
      </c>
      <c r="BN92" s="399"/>
      <c r="BO92" s="431" t="s">
        <v>98</v>
      </c>
      <c r="BP92" s="399"/>
      <c r="BQ92" s="431" t="s">
        <v>98</v>
      </c>
      <c r="BR92" s="431" t="s">
        <v>98</v>
      </c>
      <c r="BS92" s="397" t="s">
        <v>418</v>
      </c>
      <c r="BT92" s="402" t="s">
        <v>98</v>
      </c>
      <c r="BU92" s="402" t="s">
        <v>98</v>
      </c>
      <c r="BV92" s="399"/>
      <c r="BW92" s="402" t="s">
        <v>98</v>
      </c>
      <c r="BX92" s="397" t="s">
        <v>345</v>
      </c>
      <c r="BY92" s="427" t="s">
        <v>98</v>
      </c>
      <c r="BZ92" s="403"/>
      <c r="CA92" s="403"/>
      <c r="CB92" s="403"/>
      <c r="CC92" s="397"/>
      <c r="CD92" s="397"/>
      <c r="CE92" s="403"/>
      <c r="CF92" s="397"/>
      <c r="CG92" s="403"/>
      <c r="CH92" s="391" t="s">
        <v>2655</v>
      </c>
      <c r="CI92" s="391" t="s">
        <v>2656</v>
      </c>
    </row>
    <row r="93" spans="1:87" x14ac:dyDescent="0.2">
      <c r="A93" s="389">
        <v>199687</v>
      </c>
      <c r="B93" s="396" t="s">
        <v>2641</v>
      </c>
      <c r="C93" s="396" t="s">
        <v>2832</v>
      </c>
      <c r="D93" s="396" t="s">
        <v>2643</v>
      </c>
      <c r="E93" s="397" t="s">
        <v>2644</v>
      </c>
      <c r="F93" s="398">
        <v>681</v>
      </c>
      <c r="G93" s="398">
        <v>413</v>
      </c>
      <c r="H93" s="397" t="s">
        <v>1293</v>
      </c>
      <c r="I93" s="397" t="s">
        <v>2645</v>
      </c>
      <c r="J93" s="397" t="s">
        <v>2826</v>
      </c>
      <c r="K93" s="397" t="s">
        <v>1261</v>
      </c>
      <c r="L93" s="397" t="s">
        <v>2658</v>
      </c>
      <c r="M93" s="397" t="s">
        <v>2648</v>
      </c>
      <c r="N93" s="397" t="s">
        <v>2286</v>
      </c>
      <c r="O93" s="398">
        <v>3</v>
      </c>
      <c r="P93" s="398">
        <v>3</v>
      </c>
      <c r="Q93" s="397" t="s">
        <v>2649</v>
      </c>
      <c r="R93" s="397" t="s">
        <v>2514</v>
      </c>
      <c r="S93" s="397" t="s">
        <v>1261</v>
      </c>
      <c r="T93" s="397" t="s">
        <v>2306</v>
      </c>
      <c r="U93" s="397" t="s">
        <v>104</v>
      </c>
      <c r="V93" s="397" t="s">
        <v>2334</v>
      </c>
      <c r="W93" s="399"/>
      <c r="X93" s="397" t="s">
        <v>1292</v>
      </c>
      <c r="Y93" s="397" t="s">
        <v>2516</v>
      </c>
      <c r="Z93" s="397" t="s">
        <v>136</v>
      </c>
      <c r="AA93" s="397" t="s">
        <v>2363</v>
      </c>
      <c r="AB93" s="397" t="s">
        <v>104</v>
      </c>
      <c r="AC93" s="397" t="s">
        <v>2436</v>
      </c>
      <c r="AD93" s="397" t="s">
        <v>2469</v>
      </c>
      <c r="AE93" s="397" t="s">
        <v>1293</v>
      </c>
      <c r="AF93" s="397" t="s">
        <v>2497</v>
      </c>
      <c r="AG93" s="397" t="s">
        <v>1293</v>
      </c>
      <c r="AH93" s="397" t="s">
        <v>104</v>
      </c>
      <c r="AI93" s="397" t="s">
        <v>1293</v>
      </c>
      <c r="AJ93" s="397" t="s">
        <v>104</v>
      </c>
      <c r="AK93" s="397" t="s">
        <v>1292</v>
      </c>
      <c r="AL93" s="397" t="s">
        <v>104</v>
      </c>
      <c r="AM93" s="397" t="s">
        <v>2659</v>
      </c>
      <c r="AN93" s="397" t="s">
        <v>104</v>
      </c>
      <c r="AO93" s="397" t="s">
        <v>104</v>
      </c>
      <c r="AP93" s="397" t="s">
        <v>2651</v>
      </c>
      <c r="AQ93" s="397" t="s">
        <v>2660</v>
      </c>
      <c r="AR93" s="397" t="s">
        <v>2661</v>
      </c>
      <c r="AS93" s="399" t="s">
        <v>2654</v>
      </c>
      <c r="AT93" s="399" t="s">
        <v>2654</v>
      </c>
      <c r="AU93" s="397"/>
      <c r="AV93" s="399"/>
      <c r="AW93" s="399" t="s">
        <v>2654</v>
      </c>
      <c r="AX93" s="399" t="s">
        <v>2654</v>
      </c>
      <c r="AY93" s="399" t="s">
        <v>2654</v>
      </c>
      <c r="AZ93" s="399" t="s">
        <v>2654</v>
      </c>
      <c r="BA93" s="399" t="s">
        <v>2654</v>
      </c>
      <c r="BB93" s="399" t="s">
        <v>2654</v>
      </c>
      <c r="BC93" s="399" t="s">
        <v>2654</v>
      </c>
      <c r="BD93" s="400" t="s">
        <v>98</v>
      </c>
      <c r="BE93" s="400" t="s">
        <v>98</v>
      </c>
      <c r="BF93" s="400" t="s">
        <v>98</v>
      </c>
      <c r="BG93" s="400" t="s">
        <v>98</v>
      </c>
      <c r="BH93" s="397" t="s">
        <v>109</v>
      </c>
      <c r="BI93" s="431" t="s">
        <v>98</v>
      </c>
      <c r="BJ93" s="399" t="s">
        <v>2654</v>
      </c>
      <c r="BK93" s="431" t="s">
        <v>98</v>
      </c>
      <c r="BL93" s="431" t="s">
        <v>98</v>
      </c>
      <c r="BM93" s="431" t="s">
        <v>98</v>
      </c>
      <c r="BN93" s="399"/>
      <c r="BO93" s="431" t="s">
        <v>98</v>
      </c>
      <c r="BP93" s="399"/>
      <c r="BQ93" s="431" t="s">
        <v>98</v>
      </c>
      <c r="BR93" s="431" t="s">
        <v>98</v>
      </c>
      <c r="BS93" s="397" t="s">
        <v>418</v>
      </c>
      <c r="BT93" s="402" t="s">
        <v>98</v>
      </c>
      <c r="BU93" s="402" t="s">
        <v>98</v>
      </c>
      <c r="BV93" s="399"/>
      <c r="BW93" s="402" t="s">
        <v>98</v>
      </c>
      <c r="BX93" s="397" t="s">
        <v>139</v>
      </c>
      <c r="BY93" s="413" t="s">
        <v>98</v>
      </c>
      <c r="BZ93" s="403"/>
      <c r="CA93" s="403"/>
      <c r="CB93" s="403"/>
      <c r="CC93" s="397"/>
      <c r="CD93" s="397"/>
      <c r="CE93" s="403"/>
      <c r="CF93" s="397"/>
      <c r="CG93" s="403"/>
      <c r="CH93" s="391" t="s">
        <v>2662</v>
      </c>
      <c r="CI93" s="391" t="s">
        <v>2656</v>
      </c>
    </row>
    <row r="94" spans="1:87" x14ac:dyDescent="0.2">
      <c r="A94" s="389">
        <v>199687</v>
      </c>
      <c r="B94" s="396" t="s">
        <v>2641</v>
      </c>
      <c r="C94" s="396" t="s">
        <v>2833</v>
      </c>
      <c r="D94" s="396" t="s">
        <v>2643</v>
      </c>
      <c r="E94" s="397" t="s">
        <v>2644</v>
      </c>
      <c r="F94" s="398">
        <v>676</v>
      </c>
      <c r="G94" s="398">
        <v>413</v>
      </c>
      <c r="H94" s="397" t="s">
        <v>1293</v>
      </c>
      <c r="I94" s="397" t="s">
        <v>2645</v>
      </c>
      <c r="J94" s="397" t="s">
        <v>2826</v>
      </c>
      <c r="K94" s="397" t="s">
        <v>1261</v>
      </c>
      <c r="L94" s="397" t="s">
        <v>2647</v>
      </c>
      <c r="M94" s="397" t="s">
        <v>2648</v>
      </c>
      <c r="N94" s="397" t="s">
        <v>2286</v>
      </c>
      <c r="O94" s="398">
        <v>3</v>
      </c>
      <c r="P94" s="398">
        <v>6</v>
      </c>
      <c r="Q94" s="397" t="s">
        <v>2649</v>
      </c>
      <c r="R94" s="397" t="s">
        <v>2514</v>
      </c>
      <c r="S94" s="397" t="s">
        <v>1261</v>
      </c>
      <c r="T94" s="397" t="s">
        <v>2306</v>
      </c>
      <c r="U94" s="397" t="s">
        <v>104</v>
      </c>
      <c r="V94" s="397" t="s">
        <v>2334</v>
      </c>
      <c r="W94" s="399"/>
      <c r="X94" s="397" t="s">
        <v>1292</v>
      </c>
      <c r="Y94" s="397" t="s">
        <v>2516</v>
      </c>
      <c r="Z94" s="397" t="s">
        <v>136</v>
      </c>
      <c r="AA94" s="397" t="s">
        <v>2363</v>
      </c>
      <c r="AB94" s="397" t="s">
        <v>104</v>
      </c>
      <c r="AC94" s="397" t="s">
        <v>2436</v>
      </c>
      <c r="AD94" s="397" t="s">
        <v>2469</v>
      </c>
      <c r="AE94" s="397" t="s">
        <v>1293</v>
      </c>
      <c r="AF94" s="397" t="s">
        <v>2497</v>
      </c>
      <c r="AG94" s="397" t="s">
        <v>1293</v>
      </c>
      <c r="AH94" s="397" t="s">
        <v>104</v>
      </c>
      <c r="AI94" s="397" t="s">
        <v>1293</v>
      </c>
      <c r="AJ94" s="397" t="s">
        <v>104</v>
      </c>
      <c r="AK94" s="397" t="s">
        <v>1292</v>
      </c>
      <c r="AL94" s="397" t="s">
        <v>104</v>
      </c>
      <c r="AM94" s="397" t="s">
        <v>2659</v>
      </c>
      <c r="AN94" s="397" t="s">
        <v>104</v>
      </c>
      <c r="AO94" s="397" t="s">
        <v>104</v>
      </c>
      <c r="AP94" s="397" t="s">
        <v>2651</v>
      </c>
      <c r="AQ94" s="397" t="s">
        <v>2660</v>
      </c>
      <c r="AR94" s="397" t="s">
        <v>2653</v>
      </c>
      <c r="AS94" s="399" t="s">
        <v>2654</v>
      </c>
      <c r="AT94" s="399" t="s">
        <v>2654</v>
      </c>
      <c r="AU94" s="397"/>
      <c r="AV94" s="399"/>
      <c r="AW94" s="399" t="s">
        <v>2654</v>
      </c>
      <c r="AX94" s="399" t="s">
        <v>2654</v>
      </c>
      <c r="AY94" s="399" t="s">
        <v>2654</v>
      </c>
      <c r="AZ94" s="399" t="s">
        <v>2654</v>
      </c>
      <c r="BA94" s="399" t="s">
        <v>2654</v>
      </c>
      <c r="BB94" s="399" t="s">
        <v>2654</v>
      </c>
      <c r="BC94" s="399" t="s">
        <v>2654</v>
      </c>
      <c r="BD94" s="400" t="s">
        <v>98</v>
      </c>
      <c r="BE94" s="400" t="s">
        <v>98</v>
      </c>
      <c r="BF94" s="400" t="s">
        <v>98</v>
      </c>
      <c r="BG94" s="400" t="s">
        <v>98</v>
      </c>
      <c r="BH94" s="397" t="s">
        <v>109</v>
      </c>
      <c r="BI94" s="431" t="s">
        <v>98</v>
      </c>
      <c r="BJ94" s="399" t="s">
        <v>2654</v>
      </c>
      <c r="BK94" s="431" t="s">
        <v>98</v>
      </c>
      <c r="BL94" s="431" t="s">
        <v>98</v>
      </c>
      <c r="BM94" s="431" t="s">
        <v>98</v>
      </c>
      <c r="BN94" s="399"/>
      <c r="BO94" s="431" t="s">
        <v>98</v>
      </c>
      <c r="BP94" s="399"/>
      <c r="BQ94" s="431" t="s">
        <v>98</v>
      </c>
      <c r="BR94" s="431" t="s">
        <v>98</v>
      </c>
      <c r="BS94" s="397" t="s">
        <v>418</v>
      </c>
      <c r="BT94" s="402" t="s">
        <v>98</v>
      </c>
      <c r="BU94" s="402" t="s">
        <v>98</v>
      </c>
      <c r="BV94" s="399"/>
      <c r="BW94" s="402" t="s">
        <v>98</v>
      </c>
      <c r="BX94" s="397" t="s">
        <v>139</v>
      </c>
      <c r="BY94" s="413" t="s">
        <v>98</v>
      </c>
      <c r="BZ94" s="403"/>
      <c r="CA94" s="403"/>
      <c r="CB94" s="403"/>
      <c r="CC94" s="397"/>
      <c r="CD94" s="397"/>
      <c r="CE94" s="403"/>
      <c r="CF94" s="397"/>
      <c r="CG94" s="403"/>
      <c r="CH94" s="391" t="s">
        <v>2662</v>
      </c>
      <c r="CI94" s="391" t="s">
        <v>2656</v>
      </c>
    </row>
    <row r="95" spans="1:87" x14ac:dyDescent="0.2">
      <c r="A95" s="389">
        <v>199687</v>
      </c>
      <c r="B95" s="396" t="s">
        <v>2641</v>
      </c>
      <c r="C95" s="396" t="s">
        <v>2834</v>
      </c>
      <c r="D95" s="396" t="s">
        <v>2643</v>
      </c>
      <c r="E95" s="397" t="s">
        <v>2644</v>
      </c>
      <c r="F95" s="398">
        <v>1729</v>
      </c>
      <c r="G95" s="398">
        <v>414</v>
      </c>
      <c r="H95" s="397" t="s">
        <v>1293</v>
      </c>
      <c r="I95" s="397" t="s">
        <v>2645</v>
      </c>
      <c r="J95" s="397" t="s">
        <v>2826</v>
      </c>
      <c r="K95" s="397" t="s">
        <v>1261</v>
      </c>
      <c r="L95" s="397" t="s">
        <v>2658</v>
      </c>
      <c r="M95" s="397" t="s">
        <v>2648</v>
      </c>
      <c r="N95" s="397" t="s">
        <v>2284</v>
      </c>
      <c r="O95" s="398">
        <v>4</v>
      </c>
      <c r="P95" s="398">
        <v>4</v>
      </c>
      <c r="Q95" s="397" t="s">
        <v>2649</v>
      </c>
      <c r="R95" s="397" t="s">
        <v>2514</v>
      </c>
      <c r="S95" s="397" t="s">
        <v>1261</v>
      </c>
      <c r="T95" s="397" t="s">
        <v>2306</v>
      </c>
      <c r="U95" s="397" t="s">
        <v>104</v>
      </c>
      <c r="V95" s="397" t="s">
        <v>2334</v>
      </c>
      <c r="W95" s="399"/>
      <c r="X95" s="397" t="s">
        <v>1292</v>
      </c>
      <c r="Y95" s="397" t="s">
        <v>2516</v>
      </c>
      <c r="Z95" s="397" t="s">
        <v>426</v>
      </c>
      <c r="AA95" s="397" t="s">
        <v>2388</v>
      </c>
      <c r="AB95" s="397" t="s">
        <v>104</v>
      </c>
      <c r="AC95" s="397" t="s">
        <v>2437</v>
      </c>
      <c r="AD95" s="397" t="s">
        <v>2490</v>
      </c>
      <c r="AE95" s="397" t="s">
        <v>1293</v>
      </c>
      <c r="AF95" s="397" t="s">
        <v>2497</v>
      </c>
      <c r="AG95" s="397" t="s">
        <v>1293</v>
      </c>
      <c r="AH95" s="397" t="s">
        <v>104</v>
      </c>
      <c r="AI95" s="397" t="s">
        <v>1293</v>
      </c>
      <c r="AJ95" s="397" t="s">
        <v>104</v>
      </c>
      <c r="AK95" s="397" t="s">
        <v>1292</v>
      </c>
      <c r="AL95" s="397" t="s">
        <v>104</v>
      </c>
      <c r="AM95" s="397" t="s">
        <v>104</v>
      </c>
      <c r="AN95" s="397" t="s">
        <v>104</v>
      </c>
      <c r="AO95" s="397" t="s">
        <v>104</v>
      </c>
      <c r="AP95" s="397" t="s">
        <v>104</v>
      </c>
      <c r="AQ95" s="397" t="s">
        <v>104</v>
      </c>
      <c r="AR95" s="397" t="s">
        <v>2661</v>
      </c>
      <c r="AS95" s="399" t="s">
        <v>2654</v>
      </c>
      <c r="AT95" s="399" t="s">
        <v>2654</v>
      </c>
      <c r="AU95" s="397"/>
      <c r="AV95" s="399"/>
      <c r="AW95" s="399" t="s">
        <v>2654</v>
      </c>
      <c r="AX95" s="399" t="s">
        <v>2654</v>
      </c>
      <c r="AY95" s="399" t="s">
        <v>2654</v>
      </c>
      <c r="AZ95" s="399" t="s">
        <v>2654</v>
      </c>
      <c r="BA95" s="399" t="s">
        <v>2654</v>
      </c>
      <c r="BB95" s="399" t="s">
        <v>2654</v>
      </c>
      <c r="BC95" s="399" t="s">
        <v>2654</v>
      </c>
      <c r="BD95" s="400" t="s">
        <v>98</v>
      </c>
      <c r="BE95" s="400" t="s">
        <v>98</v>
      </c>
      <c r="BF95" s="400" t="s">
        <v>98</v>
      </c>
      <c r="BG95" s="400" t="s">
        <v>98</v>
      </c>
      <c r="BH95" s="397" t="s">
        <v>109</v>
      </c>
      <c r="BI95" s="431" t="s">
        <v>98</v>
      </c>
      <c r="BJ95" s="399" t="s">
        <v>2654</v>
      </c>
      <c r="BK95" s="431" t="s">
        <v>98</v>
      </c>
      <c r="BL95" s="431" t="s">
        <v>98</v>
      </c>
      <c r="BM95" s="431" t="s">
        <v>98</v>
      </c>
      <c r="BN95" s="399"/>
      <c r="BO95" s="431" t="s">
        <v>98</v>
      </c>
      <c r="BP95" s="399"/>
      <c r="BQ95" s="431" t="s">
        <v>98</v>
      </c>
      <c r="BR95" s="431" t="s">
        <v>98</v>
      </c>
      <c r="BS95" s="397" t="s">
        <v>418</v>
      </c>
      <c r="BT95" s="402" t="s">
        <v>98</v>
      </c>
      <c r="BU95" s="402" t="s">
        <v>98</v>
      </c>
      <c r="BV95" s="399"/>
      <c r="BW95" s="402" t="s">
        <v>98</v>
      </c>
      <c r="BX95" s="397" t="s">
        <v>428</v>
      </c>
      <c r="BY95" s="432" t="s">
        <v>98</v>
      </c>
      <c r="BZ95" s="403"/>
      <c r="CA95" s="403"/>
      <c r="CB95" s="403"/>
      <c r="CC95" s="397"/>
      <c r="CD95" s="397"/>
      <c r="CE95" s="403"/>
      <c r="CF95" s="397"/>
      <c r="CG95" s="403"/>
      <c r="CH95" s="391" t="s">
        <v>2662</v>
      </c>
      <c r="CI95" s="391" t="s">
        <v>2656</v>
      </c>
    </row>
    <row r="96" spans="1:87" x14ac:dyDescent="0.2">
      <c r="A96" s="389">
        <v>199687</v>
      </c>
      <c r="B96" s="396" t="s">
        <v>2641</v>
      </c>
      <c r="C96" s="396" t="s">
        <v>2835</v>
      </c>
      <c r="D96" s="396" t="s">
        <v>2643</v>
      </c>
      <c r="E96" s="397" t="s">
        <v>2644</v>
      </c>
      <c r="F96" s="398">
        <v>1728</v>
      </c>
      <c r="G96" s="398">
        <v>414</v>
      </c>
      <c r="H96" s="397" t="s">
        <v>1293</v>
      </c>
      <c r="I96" s="397" t="s">
        <v>2645</v>
      </c>
      <c r="J96" s="397" t="s">
        <v>2826</v>
      </c>
      <c r="K96" s="397" t="s">
        <v>1261</v>
      </c>
      <c r="L96" s="397" t="s">
        <v>2647</v>
      </c>
      <c r="M96" s="397" t="s">
        <v>2648</v>
      </c>
      <c r="N96" s="397" t="s">
        <v>2284</v>
      </c>
      <c r="O96" s="398">
        <v>6</v>
      </c>
      <c r="P96" s="398">
        <v>12</v>
      </c>
      <c r="Q96" s="397" t="s">
        <v>2649</v>
      </c>
      <c r="R96" s="397" t="s">
        <v>2514</v>
      </c>
      <c r="S96" s="397" t="s">
        <v>1261</v>
      </c>
      <c r="T96" s="397" t="s">
        <v>2306</v>
      </c>
      <c r="U96" s="397" t="s">
        <v>104</v>
      </c>
      <c r="V96" s="397" t="s">
        <v>2334</v>
      </c>
      <c r="W96" s="399"/>
      <c r="X96" s="397" t="s">
        <v>1292</v>
      </c>
      <c r="Y96" s="397" t="s">
        <v>2516</v>
      </c>
      <c r="Z96" s="397" t="s">
        <v>426</v>
      </c>
      <c r="AA96" s="397" t="s">
        <v>2388</v>
      </c>
      <c r="AB96" s="397" t="s">
        <v>104</v>
      </c>
      <c r="AC96" s="397" t="s">
        <v>2437</v>
      </c>
      <c r="AD96" s="397" t="s">
        <v>2490</v>
      </c>
      <c r="AE96" s="397" t="s">
        <v>1293</v>
      </c>
      <c r="AF96" s="397" t="s">
        <v>2497</v>
      </c>
      <c r="AG96" s="397" t="s">
        <v>1293</v>
      </c>
      <c r="AH96" s="397" t="s">
        <v>104</v>
      </c>
      <c r="AI96" s="397" t="s">
        <v>1293</v>
      </c>
      <c r="AJ96" s="397" t="s">
        <v>104</v>
      </c>
      <c r="AK96" s="397" t="s">
        <v>1292</v>
      </c>
      <c r="AL96" s="397" t="s">
        <v>104</v>
      </c>
      <c r="AM96" s="397" t="s">
        <v>104</v>
      </c>
      <c r="AN96" s="397" t="s">
        <v>104</v>
      </c>
      <c r="AO96" s="397" t="s">
        <v>104</v>
      </c>
      <c r="AP96" s="397" t="s">
        <v>104</v>
      </c>
      <c r="AQ96" s="397" t="s">
        <v>104</v>
      </c>
      <c r="AR96" s="397" t="s">
        <v>2653</v>
      </c>
      <c r="AS96" s="399" t="s">
        <v>2654</v>
      </c>
      <c r="AT96" s="399" t="s">
        <v>2654</v>
      </c>
      <c r="AU96" s="397"/>
      <c r="AV96" s="399"/>
      <c r="AW96" s="399" t="s">
        <v>2654</v>
      </c>
      <c r="AX96" s="399" t="s">
        <v>2654</v>
      </c>
      <c r="AY96" s="399" t="s">
        <v>2654</v>
      </c>
      <c r="AZ96" s="399" t="s">
        <v>2654</v>
      </c>
      <c r="BA96" s="399" t="s">
        <v>2654</v>
      </c>
      <c r="BB96" s="399" t="s">
        <v>2654</v>
      </c>
      <c r="BC96" s="399" t="s">
        <v>2654</v>
      </c>
      <c r="BD96" s="400" t="s">
        <v>98</v>
      </c>
      <c r="BE96" s="400" t="s">
        <v>98</v>
      </c>
      <c r="BF96" s="400" t="s">
        <v>98</v>
      </c>
      <c r="BG96" s="400" t="s">
        <v>98</v>
      </c>
      <c r="BH96" s="397" t="s">
        <v>109</v>
      </c>
      <c r="BI96" s="431" t="s">
        <v>98</v>
      </c>
      <c r="BJ96" s="399" t="s">
        <v>2654</v>
      </c>
      <c r="BK96" s="431" t="s">
        <v>98</v>
      </c>
      <c r="BL96" s="431" t="s">
        <v>98</v>
      </c>
      <c r="BM96" s="431" t="s">
        <v>98</v>
      </c>
      <c r="BN96" s="399"/>
      <c r="BO96" s="431" t="s">
        <v>98</v>
      </c>
      <c r="BP96" s="399"/>
      <c r="BQ96" s="431" t="s">
        <v>98</v>
      </c>
      <c r="BR96" s="431" t="s">
        <v>98</v>
      </c>
      <c r="BS96" s="397" t="s">
        <v>418</v>
      </c>
      <c r="BT96" s="402" t="s">
        <v>98</v>
      </c>
      <c r="BU96" s="402" t="s">
        <v>98</v>
      </c>
      <c r="BV96" s="399"/>
      <c r="BW96" s="402" t="s">
        <v>98</v>
      </c>
      <c r="BX96" s="397" t="s">
        <v>428</v>
      </c>
      <c r="BY96" s="432" t="s">
        <v>98</v>
      </c>
      <c r="BZ96" s="403"/>
      <c r="CA96" s="403"/>
      <c r="CB96" s="403"/>
      <c r="CC96" s="397"/>
      <c r="CD96" s="397"/>
      <c r="CE96" s="403"/>
      <c r="CF96" s="397"/>
      <c r="CG96" s="403"/>
      <c r="CH96" s="391" t="s">
        <v>2662</v>
      </c>
      <c r="CI96" s="391" t="s">
        <v>2656</v>
      </c>
    </row>
    <row r="97" spans="1:87" x14ac:dyDescent="0.2">
      <c r="A97" s="389">
        <v>199687</v>
      </c>
      <c r="B97" s="396" t="s">
        <v>2641</v>
      </c>
      <c r="C97" s="396" t="s">
        <v>2836</v>
      </c>
      <c r="D97" s="396" t="s">
        <v>2643</v>
      </c>
      <c r="E97" s="397" t="s">
        <v>2644</v>
      </c>
      <c r="F97" s="398">
        <v>675</v>
      </c>
      <c r="G97" s="398">
        <v>415</v>
      </c>
      <c r="H97" s="397" t="s">
        <v>1293</v>
      </c>
      <c r="I97" s="397" t="s">
        <v>2645</v>
      </c>
      <c r="J97" s="397" t="s">
        <v>2826</v>
      </c>
      <c r="K97" s="397" t="s">
        <v>1261</v>
      </c>
      <c r="L97" s="397" t="s">
        <v>2647</v>
      </c>
      <c r="M97" s="397" t="s">
        <v>2648</v>
      </c>
      <c r="N97" s="397" t="s">
        <v>2284</v>
      </c>
      <c r="O97" s="398">
        <v>4</v>
      </c>
      <c r="P97" s="398">
        <v>8</v>
      </c>
      <c r="Q97" s="397" t="s">
        <v>2649</v>
      </c>
      <c r="R97" s="397" t="s">
        <v>2514</v>
      </c>
      <c r="S97" s="397" t="s">
        <v>1261</v>
      </c>
      <c r="T97" s="397" t="s">
        <v>2306</v>
      </c>
      <c r="U97" s="397" t="s">
        <v>104</v>
      </c>
      <c r="V97" s="397" t="s">
        <v>2334</v>
      </c>
      <c r="W97" s="399"/>
      <c r="X97" s="397" t="s">
        <v>1292</v>
      </c>
      <c r="Y97" s="397" t="s">
        <v>2516</v>
      </c>
      <c r="Z97" s="397" t="s">
        <v>426</v>
      </c>
      <c r="AA97" s="397" t="s">
        <v>2837</v>
      </c>
      <c r="AB97" s="397" t="s">
        <v>104</v>
      </c>
      <c r="AC97" s="397" t="s">
        <v>2438</v>
      </c>
      <c r="AD97" s="397" t="s">
        <v>2490</v>
      </c>
      <c r="AE97" s="397" t="s">
        <v>1293</v>
      </c>
      <c r="AF97" s="397" t="s">
        <v>2497</v>
      </c>
      <c r="AG97" s="397" t="s">
        <v>1293</v>
      </c>
      <c r="AH97" s="397" t="s">
        <v>104</v>
      </c>
      <c r="AI97" s="397" t="s">
        <v>1293</v>
      </c>
      <c r="AJ97" s="397" t="s">
        <v>104</v>
      </c>
      <c r="AK97" s="397" t="s">
        <v>1292</v>
      </c>
      <c r="AL97" s="397" t="s">
        <v>104</v>
      </c>
      <c r="AM97" s="397" t="s">
        <v>2811</v>
      </c>
      <c r="AN97" s="397" t="s">
        <v>104</v>
      </c>
      <c r="AO97" s="397" t="s">
        <v>104</v>
      </c>
      <c r="AP97" s="397" t="s">
        <v>2651</v>
      </c>
      <c r="AQ97" s="397" t="s">
        <v>2660</v>
      </c>
      <c r="AR97" s="397" t="s">
        <v>2444</v>
      </c>
      <c r="AS97" s="399" t="s">
        <v>2654</v>
      </c>
      <c r="AT97" s="399" t="s">
        <v>2654</v>
      </c>
      <c r="AU97" s="397"/>
      <c r="AV97" s="399"/>
      <c r="AW97" s="399" t="s">
        <v>2654</v>
      </c>
      <c r="AX97" s="399" t="s">
        <v>2654</v>
      </c>
      <c r="AY97" s="399" t="s">
        <v>2654</v>
      </c>
      <c r="AZ97" s="399" t="s">
        <v>2654</v>
      </c>
      <c r="BA97" s="399" t="s">
        <v>2654</v>
      </c>
      <c r="BB97" s="399" t="s">
        <v>2654</v>
      </c>
      <c r="BC97" s="399" t="s">
        <v>2654</v>
      </c>
      <c r="BD97" s="400" t="s">
        <v>98</v>
      </c>
      <c r="BE97" s="400" t="s">
        <v>98</v>
      </c>
      <c r="BF97" s="400" t="s">
        <v>98</v>
      </c>
      <c r="BG97" s="400" t="s">
        <v>98</v>
      </c>
      <c r="BH97" s="397" t="s">
        <v>109</v>
      </c>
      <c r="BI97" s="431" t="s">
        <v>98</v>
      </c>
      <c r="BJ97" s="399" t="s">
        <v>2654</v>
      </c>
      <c r="BK97" s="431" t="s">
        <v>98</v>
      </c>
      <c r="BL97" s="431" t="s">
        <v>98</v>
      </c>
      <c r="BM97" s="431" t="s">
        <v>98</v>
      </c>
      <c r="BN97" s="399"/>
      <c r="BO97" s="431" t="s">
        <v>98</v>
      </c>
      <c r="BP97" s="399"/>
      <c r="BQ97" s="431" t="s">
        <v>98</v>
      </c>
      <c r="BR97" s="431" t="s">
        <v>98</v>
      </c>
      <c r="BS97" s="397" t="s">
        <v>418</v>
      </c>
      <c r="BT97" s="402" t="s">
        <v>98</v>
      </c>
      <c r="BU97" s="402" t="s">
        <v>98</v>
      </c>
      <c r="BV97" s="399"/>
      <c r="BW97" s="402" t="s">
        <v>98</v>
      </c>
      <c r="BX97" s="397" t="s">
        <v>428</v>
      </c>
      <c r="BY97" s="432" t="s">
        <v>98</v>
      </c>
      <c r="BZ97" s="403"/>
      <c r="CA97" s="403"/>
      <c r="CB97" s="403"/>
      <c r="CC97" s="397"/>
      <c r="CD97" s="397"/>
      <c r="CE97" s="403"/>
      <c r="CF97" s="397"/>
      <c r="CG97" s="403"/>
      <c r="CH97" s="391" t="s">
        <v>2662</v>
      </c>
      <c r="CI97" s="391" t="s">
        <v>2656</v>
      </c>
    </row>
    <row r="98" spans="1:87" x14ac:dyDescent="0.2">
      <c r="A98" s="389">
        <v>199687</v>
      </c>
      <c r="B98" s="396" t="s">
        <v>2641</v>
      </c>
      <c r="C98" s="396" t="s">
        <v>2838</v>
      </c>
      <c r="D98" s="396" t="s">
        <v>2643</v>
      </c>
      <c r="E98" s="397" t="s">
        <v>2644</v>
      </c>
      <c r="F98" s="398">
        <v>704</v>
      </c>
      <c r="G98" s="398">
        <v>416</v>
      </c>
      <c r="H98" s="397" t="s">
        <v>1293</v>
      </c>
      <c r="I98" s="397" t="s">
        <v>2645</v>
      </c>
      <c r="J98" s="397" t="s">
        <v>2826</v>
      </c>
      <c r="K98" s="397" t="s">
        <v>1261</v>
      </c>
      <c r="L98" s="397" t="s">
        <v>2658</v>
      </c>
      <c r="M98" s="397" t="s">
        <v>2648</v>
      </c>
      <c r="N98" s="397" t="s">
        <v>2287</v>
      </c>
      <c r="O98" s="398">
        <v>2</v>
      </c>
      <c r="P98" s="398">
        <v>2</v>
      </c>
      <c r="Q98" s="397" t="s">
        <v>2709</v>
      </c>
      <c r="R98" s="397" t="s">
        <v>2514</v>
      </c>
      <c r="S98" s="397" t="s">
        <v>1261</v>
      </c>
      <c r="T98" s="397" t="s">
        <v>2306</v>
      </c>
      <c r="U98" s="397" t="s">
        <v>104</v>
      </c>
      <c r="V98" s="397" t="s">
        <v>2334</v>
      </c>
      <c r="W98" s="399"/>
      <c r="X98" s="397" t="s">
        <v>1292</v>
      </c>
      <c r="Y98" s="397" t="s">
        <v>2515</v>
      </c>
      <c r="Z98" s="397" t="s">
        <v>94</v>
      </c>
      <c r="AA98" s="397" t="s">
        <v>2390</v>
      </c>
      <c r="AB98" s="397" t="s">
        <v>104</v>
      </c>
      <c r="AC98" s="397" t="s">
        <v>2439</v>
      </c>
      <c r="AD98" s="399"/>
      <c r="AE98" s="397" t="s">
        <v>1292</v>
      </c>
      <c r="AF98" s="397" t="s">
        <v>2497</v>
      </c>
      <c r="AG98" s="397" t="s">
        <v>1293</v>
      </c>
      <c r="AH98" s="397" t="s">
        <v>104</v>
      </c>
      <c r="AI98" s="397" t="s">
        <v>1293</v>
      </c>
      <c r="AJ98" s="397" t="s">
        <v>104</v>
      </c>
      <c r="AK98" s="397" t="s">
        <v>1292</v>
      </c>
      <c r="AL98" s="397" t="s">
        <v>104</v>
      </c>
      <c r="AM98" s="397" t="s">
        <v>2827</v>
      </c>
      <c r="AN98" s="397" t="s">
        <v>104</v>
      </c>
      <c r="AO98" s="397" t="s">
        <v>104</v>
      </c>
      <c r="AP98" s="397" t="s">
        <v>104</v>
      </c>
      <c r="AQ98" s="397" t="s">
        <v>104</v>
      </c>
      <c r="AR98" s="397" t="s">
        <v>2661</v>
      </c>
      <c r="AS98" s="399" t="s">
        <v>2654</v>
      </c>
      <c r="AT98" s="399" t="s">
        <v>2654</v>
      </c>
      <c r="AU98" s="399" t="s">
        <v>2654</v>
      </c>
      <c r="AV98" s="399"/>
      <c r="AW98" s="399" t="s">
        <v>2654</v>
      </c>
      <c r="AX98" s="399" t="s">
        <v>2654</v>
      </c>
      <c r="AY98" s="399" t="s">
        <v>2654</v>
      </c>
      <c r="AZ98" s="399" t="s">
        <v>2654</v>
      </c>
      <c r="BA98" s="399" t="s">
        <v>2654</v>
      </c>
      <c r="BB98" s="399" t="s">
        <v>2654</v>
      </c>
      <c r="BC98" s="399" t="s">
        <v>2654</v>
      </c>
      <c r="BD98" s="400" t="s">
        <v>98</v>
      </c>
      <c r="BE98" s="400" t="s">
        <v>98</v>
      </c>
      <c r="BF98" s="400" t="s">
        <v>98</v>
      </c>
      <c r="BG98" s="400" t="s">
        <v>98</v>
      </c>
      <c r="BH98" s="397" t="s">
        <v>109</v>
      </c>
      <c r="BI98" s="431" t="s">
        <v>98</v>
      </c>
      <c r="BJ98" s="399" t="s">
        <v>2654</v>
      </c>
      <c r="BK98" s="431" t="s">
        <v>98</v>
      </c>
      <c r="BL98" s="431" t="s">
        <v>98</v>
      </c>
      <c r="BM98" s="431" t="s">
        <v>98</v>
      </c>
      <c r="BN98" s="399"/>
      <c r="BO98" s="431" t="s">
        <v>98</v>
      </c>
      <c r="BP98" s="399"/>
      <c r="BQ98" s="431" t="s">
        <v>98</v>
      </c>
      <c r="BR98" s="431" t="s">
        <v>98</v>
      </c>
      <c r="BS98" s="397" t="s">
        <v>418</v>
      </c>
      <c r="BT98" s="402" t="s">
        <v>98</v>
      </c>
      <c r="BU98" s="402" t="s">
        <v>98</v>
      </c>
      <c r="BV98" s="399"/>
      <c r="BW98" s="402" t="s">
        <v>98</v>
      </c>
      <c r="BX98" s="397" t="s">
        <v>563</v>
      </c>
      <c r="BY98" s="428" t="s">
        <v>98</v>
      </c>
      <c r="BZ98" s="428" t="s">
        <v>98</v>
      </c>
      <c r="CA98" s="428" t="s">
        <v>98</v>
      </c>
      <c r="CB98" s="428" t="s">
        <v>98</v>
      </c>
      <c r="CC98" s="399" t="s">
        <v>2654</v>
      </c>
      <c r="CD98" s="399"/>
      <c r="CE98" s="428" t="s">
        <v>98</v>
      </c>
      <c r="CF98" s="399"/>
      <c r="CG98" s="428" t="s">
        <v>98</v>
      </c>
      <c r="CH98" s="391" t="s">
        <v>2655</v>
      </c>
      <c r="CI98" s="391" t="s">
        <v>2656</v>
      </c>
    </row>
    <row r="99" spans="1:87" x14ac:dyDescent="0.2">
      <c r="A99" s="389">
        <v>199687</v>
      </c>
      <c r="B99" s="396" t="s">
        <v>2641</v>
      </c>
      <c r="C99" s="396" t="s">
        <v>2839</v>
      </c>
      <c r="D99" s="396" t="s">
        <v>2643</v>
      </c>
      <c r="E99" s="397" t="s">
        <v>2644</v>
      </c>
      <c r="F99" s="398">
        <v>679</v>
      </c>
      <c r="G99" s="398">
        <v>417</v>
      </c>
      <c r="H99" s="397" t="s">
        <v>1293</v>
      </c>
      <c r="I99" s="397" t="s">
        <v>2645</v>
      </c>
      <c r="J99" s="397" t="s">
        <v>2826</v>
      </c>
      <c r="K99" s="397" t="s">
        <v>1261</v>
      </c>
      <c r="L99" s="397" t="s">
        <v>2647</v>
      </c>
      <c r="M99" s="397" t="s">
        <v>2648</v>
      </c>
      <c r="N99" s="397" t="s">
        <v>2284</v>
      </c>
      <c r="O99" s="398">
        <v>2</v>
      </c>
      <c r="P99" s="398">
        <v>4</v>
      </c>
      <c r="Q99" s="397" t="s">
        <v>2649</v>
      </c>
      <c r="R99" s="397" t="s">
        <v>2514</v>
      </c>
      <c r="S99" s="397" t="s">
        <v>1261</v>
      </c>
      <c r="T99" s="397" t="s">
        <v>2306</v>
      </c>
      <c r="U99" s="397" t="s">
        <v>104</v>
      </c>
      <c r="V99" s="397" t="s">
        <v>2334</v>
      </c>
      <c r="W99" s="399"/>
      <c r="X99" s="397" t="s">
        <v>1292</v>
      </c>
      <c r="Y99" s="397" t="s">
        <v>2515</v>
      </c>
      <c r="Z99" s="397" t="s">
        <v>94</v>
      </c>
      <c r="AA99" s="397" t="s">
        <v>2840</v>
      </c>
      <c r="AB99" s="397" t="s">
        <v>104</v>
      </c>
      <c r="AC99" s="397" t="s">
        <v>2440</v>
      </c>
      <c r="AD99" s="397" t="s">
        <v>2484</v>
      </c>
      <c r="AE99" s="397" t="s">
        <v>1293</v>
      </c>
      <c r="AF99" s="397" t="s">
        <v>2497</v>
      </c>
      <c r="AG99" s="397" t="s">
        <v>1293</v>
      </c>
      <c r="AH99" s="397" t="s">
        <v>104</v>
      </c>
      <c r="AI99" s="397" t="s">
        <v>1293</v>
      </c>
      <c r="AJ99" s="397" t="s">
        <v>104</v>
      </c>
      <c r="AK99" s="397" t="s">
        <v>1292</v>
      </c>
      <c r="AL99" s="397" t="s">
        <v>104</v>
      </c>
      <c r="AM99" s="397" t="s">
        <v>2827</v>
      </c>
      <c r="AN99" s="397" t="s">
        <v>104</v>
      </c>
      <c r="AO99" s="397" t="s">
        <v>104</v>
      </c>
      <c r="AP99" s="397" t="s">
        <v>2651</v>
      </c>
      <c r="AQ99" s="397" t="s">
        <v>2660</v>
      </c>
      <c r="AR99" s="397" t="s">
        <v>2653</v>
      </c>
      <c r="AS99" s="399" t="s">
        <v>2654</v>
      </c>
      <c r="AT99" s="399" t="s">
        <v>2654</v>
      </c>
      <c r="AU99" s="397"/>
      <c r="AV99" s="399"/>
      <c r="AW99" s="399" t="s">
        <v>2654</v>
      </c>
      <c r="AX99" s="399" t="s">
        <v>2654</v>
      </c>
      <c r="AY99" s="399" t="s">
        <v>2654</v>
      </c>
      <c r="AZ99" s="399" t="s">
        <v>2654</v>
      </c>
      <c r="BA99" s="399" t="s">
        <v>2654</v>
      </c>
      <c r="BB99" s="399" t="s">
        <v>2654</v>
      </c>
      <c r="BC99" s="399" t="s">
        <v>2654</v>
      </c>
      <c r="BD99" s="400" t="s">
        <v>98</v>
      </c>
      <c r="BE99" s="400" t="s">
        <v>98</v>
      </c>
      <c r="BF99" s="400" t="s">
        <v>98</v>
      </c>
      <c r="BG99" s="400" t="s">
        <v>98</v>
      </c>
      <c r="BH99" s="397" t="s">
        <v>109</v>
      </c>
      <c r="BI99" s="431" t="s">
        <v>98</v>
      </c>
      <c r="BJ99" s="399" t="s">
        <v>2654</v>
      </c>
      <c r="BK99" s="431" t="s">
        <v>98</v>
      </c>
      <c r="BL99" s="431" t="s">
        <v>98</v>
      </c>
      <c r="BM99" s="431" t="s">
        <v>98</v>
      </c>
      <c r="BN99" s="399"/>
      <c r="BO99" s="431" t="s">
        <v>98</v>
      </c>
      <c r="BP99" s="399"/>
      <c r="BQ99" s="431" t="s">
        <v>98</v>
      </c>
      <c r="BR99" s="431" t="s">
        <v>98</v>
      </c>
      <c r="BS99" s="397" t="s">
        <v>418</v>
      </c>
      <c r="BT99" s="402" t="s">
        <v>98</v>
      </c>
      <c r="BU99" s="402" t="s">
        <v>98</v>
      </c>
      <c r="BV99" s="399"/>
      <c r="BW99" s="402" t="s">
        <v>98</v>
      </c>
      <c r="BX99" s="397" t="s">
        <v>563</v>
      </c>
      <c r="BY99" s="428" t="s">
        <v>98</v>
      </c>
      <c r="BZ99" s="403"/>
      <c r="CA99" s="403"/>
      <c r="CB99" s="403"/>
      <c r="CC99" s="397"/>
      <c r="CD99" s="397"/>
      <c r="CE99" s="403"/>
      <c r="CF99" s="397"/>
      <c r="CG99" s="403"/>
      <c r="CH99" s="391" t="s">
        <v>2655</v>
      </c>
      <c r="CI99" s="391" t="s">
        <v>2656</v>
      </c>
    </row>
    <row r="100" spans="1:87" x14ac:dyDescent="0.2">
      <c r="A100" s="389">
        <v>199687</v>
      </c>
      <c r="B100" s="396" t="s">
        <v>2641</v>
      </c>
      <c r="C100" s="396" t="s">
        <v>2841</v>
      </c>
      <c r="D100" s="396" t="s">
        <v>2643</v>
      </c>
      <c r="E100" s="397" t="s">
        <v>2644</v>
      </c>
      <c r="F100" s="398">
        <v>1730</v>
      </c>
      <c r="G100" s="398">
        <v>418</v>
      </c>
      <c r="H100" s="397" t="s">
        <v>1293</v>
      </c>
      <c r="I100" s="397" t="s">
        <v>2645</v>
      </c>
      <c r="J100" s="397" t="s">
        <v>2826</v>
      </c>
      <c r="K100" s="397" t="s">
        <v>1261</v>
      </c>
      <c r="L100" s="397" t="s">
        <v>2647</v>
      </c>
      <c r="M100" s="397" t="s">
        <v>2648</v>
      </c>
      <c r="N100" s="397" t="s">
        <v>2284</v>
      </c>
      <c r="O100" s="398">
        <v>2</v>
      </c>
      <c r="P100" s="398">
        <v>4</v>
      </c>
      <c r="Q100" s="397" t="s">
        <v>2649</v>
      </c>
      <c r="R100" s="397" t="s">
        <v>2514</v>
      </c>
      <c r="S100" s="397" t="s">
        <v>1261</v>
      </c>
      <c r="T100" s="397" t="s">
        <v>2306</v>
      </c>
      <c r="U100" s="397" t="s">
        <v>104</v>
      </c>
      <c r="V100" s="397" t="s">
        <v>2334</v>
      </c>
      <c r="W100" s="399"/>
      <c r="X100" s="397" t="s">
        <v>1292</v>
      </c>
      <c r="Y100" s="397" t="s">
        <v>2515</v>
      </c>
      <c r="Z100" s="397" t="s">
        <v>94</v>
      </c>
      <c r="AA100" s="397" t="s">
        <v>2392</v>
      </c>
      <c r="AB100" s="397" t="s">
        <v>104</v>
      </c>
      <c r="AC100" s="397" t="s">
        <v>104</v>
      </c>
      <c r="AD100" s="397" t="s">
        <v>2491</v>
      </c>
      <c r="AE100" s="397" t="s">
        <v>1293</v>
      </c>
      <c r="AF100" s="397" t="s">
        <v>2497</v>
      </c>
      <c r="AG100" s="397" t="s">
        <v>1293</v>
      </c>
      <c r="AH100" s="397" t="s">
        <v>104</v>
      </c>
      <c r="AI100" s="397" t="s">
        <v>1293</v>
      </c>
      <c r="AJ100" s="397" t="s">
        <v>104</v>
      </c>
      <c r="AK100" s="397" t="s">
        <v>1292</v>
      </c>
      <c r="AL100" s="397" t="s">
        <v>104</v>
      </c>
      <c r="AM100" s="397" t="s">
        <v>104</v>
      </c>
      <c r="AN100" s="397" t="s">
        <v>104</v>
      </c>
      <c r="AO100" s="397" t="s">
        <v>104</v>
      </c>
      <c r="AP100" s="397" t="s">
        <v>104</v>
      </c>
      <c r="AQ100" s="397" t="s">
        <v>104</v>
      </c>
      <c r="AR100" s="397" t="s">
        <v>2653</v>
      </c>
      <c r="AS100" s="399" t="s">
        <v>2654</v>
      </c>
      <c r="AT100" s="399" t="s">
        <v>2654</v>
      </c>
      <c r="AU100" s="397"/>
      <c r="AV100" s="399"/>
      <c r="AW100" s="399" t="s">
        <v>2654</v>
      </c>
      <c r="AX100" s="399" t="s">
        <v>2654</v>
      </c>
      <c r="AY100" s="399" t="s">
        <v>2654</v>
      </c>
      <c r="AZ100" s="399" t="s">
        <v>2654</v>
      </c>
      <c r="BA100" s="399" t="s">
        <v>2654</v>
      </c>
      <c r="BB100" s="399" t="s">
        <v>2654</v>
      </c>
      <c r="BC100" s="399" t="s">
        <v>2654</v>
      </c>
      <c r="BD100" s="400" t="s">
        <v>98</v>
      </c>
      <c r="BE100" s="400" t="s">
        <v>98</v>
      </c>
      <c r="BF100" s="400" t="s">
        <v>98</v>
      </c>
      <c r="BG100" s="400" t="s">
        <v>98</v>
      </c>
      <c r="BH100" s="397" t="s">
        <v>109</v>
      </c>
      <c r="BI100" s="431" t="s">
        <v>98</v>
      </c>
      <c r="BJ100" s="399" t="s">
        <v>2654</v>
      </c>
      <c r="BK100" s="431" t="s">
        <v>98</v>
      </c>
      <c r="BL100" s="431" t="s">
        <v>98</v>
      </c>
      <c r="BM100" s="431" t="s">
        <v>98</v>
      </c>
      <c r="BN100" s="399"/>
      <c r="BO100" s="431" t="s">
        <v>98</v>
      </c>
      <c r="BP100" s="399"/>
      <c r="BQ100" s="431" t="s">
        <v>98</v>
      </c>
      <c r="BR100" s="431" t="s">
        <v>98</v>
      </c>
      <c r="BS100" s="397" t="s">
        <v>418</v>
      </c>
      <c r="BT100" s="402" t="s">
        <v>98</v>
      </c>
      <c r="BU100" s="402" t="s">
        <v>98</v>
      </c>
      <c r="BV100" s="399"/>
      <c r="BW100" s="402" t="s">
        <v>98</v>
      </c>
      <c r="BX100" s="397" t="s">
        <v>563</v>
      </c>
      <c r="BY100" s="428" t="s">
        <v>98</v>
      </c>
      <c r="BZ100" s="403"/>
      <c r="CA100" s="403"/>
      <c r="CB100" s="403"/>
      <c r="CC100" s="397"/>
      <c r="CD100" s="397"/>
      <c r="CE100" s="403"/>
      <c r="CF100" s="397"/>
      <c r="CG100" s="403"/>
      <c r="CH100" s="391" t="s">
        <v>2655</v>
      </c>
      <c r="CI100" s="391" t="s">
        <v>2656</v>
      </c>
    </row>
    <row r="101" spans="1:87" x14ac:dyDescent="0.2">
      <c r="A101" s="389">
        <v>199687</v>
      </c>
      <c r="B101" s="396" t="s">
        <v>2641</v>
      </c>
      <c r="C101" s="396" t="s">
        <v>2842</v>
      </c>
      <c r="D101" s="396" t="s">
        <v>2643</v>
      </c>
      <c r="E101" s="397" t="s">
        <v>2644</v>
      </c>
      <c r="F101" s="398">
        <v>1732</v>
      </c>
      <c r="G101" s="398">
        <v>419</v>
      </c>
      <c r="H101" s="397" t="s">
        <v>1293</v>
      </c>
      <c r="I101" s="397" t="s">
        <v>2645</v>
      </c>
      <c r="J101" s="397" t="s">
        <v>2826</v>
      </c>
      <c r="K101" s="397" t="s">
        <v>1261</v>
      </c>
      <c r="L101" s="397" t="s">
        <v>2647</v>
      </c>
      <c r="M101" s="397" t="s">
        <v>2648</v>
      </c>
      <c r="N101" s="397" t="s">
        <v>2284</v>
      </c>
      <c r="O101" s="398">
        <v>4</v>
      </c>
      <c r="P101" s="398">
        <v>8</v>
      </c>
      <c r="Q101" s="397" t="s">
        <v>2649</v>
      </c>
      <c r="R101" s="397" t="s">
        <v>2514</v>
      </c>
      <c r="S101" s="397" t="s">
        <v>1261</v>
      </c>
      <c r="T101" s="397" t="s">
        <v>2306</v>
      </c>
      <c r="U101" s="397" t="s">
        <v>104</v>
      </c>
      <c r="V101" s="397" t="s">
        <v>2334</v>
      </c>
      <c r="W101" s="399"/>
      <c r="X101" s="397" t="s">
        <v>1292</v>
      </c>
      <c r="Y101" s="397" t="s">
        <v>2515</v>
      </c>
      <c r="Z101" s="397" t="s">
        <v>94</v>
      </c>
      <c r="AA101" s="397" t="s">
        <v>2393</v>
      </c>
      <c r="AB101" s="397" t="s">
        <v>104</v>
      </c>
      <c r="AC101" s="397" t="s">
        <v>2441</v>
      </c>
      <c r="AD101" s="397" t="s">
        <v>2484</v>
      </c>
      <c r="AE101" s="397" t="s">
        <v>1293</v>
      </c>
      <c r="AF101" s="397" t="s">
        <v>2497</v>
      </c>
      <c r="AG101" s="397" t="s">
        <v>1293</v>
      </c>
      <c r="AH101" s="397" t="s">
        <v>104</v>
      </c>
      <c r="AI101" s="397" t="s">
        <v>1293</v>
      </c>
      <c r="AJ101" s="397" t="s">
        <v>104</v>
      </c>
      <c r="AK101" s="397" t="s">
        <v>1292</v>
      </c>
      <c r="AL101" s="397" t="s">
        <v>104</v>
      </c>
      <c r="AM101" s="397" t="s">
        <v>104</v>
      </c>
      <c r="AN101" s="397" t="s">
        <v>104</v>
      </c>
      <c r="AO101" s="397" t="s">
        <v>104</v>
      </c>
      <c r="AP101" s="397" t="s">
        <v>104</v>
      </c>
      <c r="AQ101" s="397" t="s">
        <v>104</v>
      </c>
      <c r="AR101" s="397" t="s">
        <v>2653</v>
      </c>
      <c r="AS101" s="399" t="s">
        <v>2654</v>
      </c>
      <c r="AT101" s="399" t="s">
        <v>2654</v>
      </c>
      <c r="AU101" s="397"/>
      <c r="AV101" s="399"/>
      <c r="AW101" s="399" t="s">
        <v>2654</v>
      </c>
      <c r="AX101" s="399" t="s">
        <v>2654</v>
      </c>
      <c r="AY101" s="399" t="s">
        <v>2654</v>
      </c>
      <c r="AZ101" s="399" t="s">
        <v>2654</v>
      </c>
      <c r="BA101" s="399" t="s">
        <v>2654</v>
      </c>
      <c r="BB101" s="399" t="s">
        <v>2654</v>
      </c>
      <c r="BC101" s="399" t="s">
        <v>2654</v>
      </c>
      <c r="BD101" s="400" t="s">
        <v>98</v>
      </c>
      <c r="BE101" s="400" t="s">
        <v>98</v>
      </c>
      <c r="BF101" s="400" t="s">
        <v>98</v>
      </c>
      <c r="BG101" s="400" t="s">
        <v>98</v>
      </c>
      <c r="BH101" s="397" t="s">
        <v>109</v>
      </c>
      <c r="BI101" s="431" t="s">
        <v>98</v>
      </c>
      <c r="BJ101" s="399" t="s">
        <v>2654</v>
      </c>
      <c r="BK101" s="431" t="s">
        <v>98</v>
      </c>
      <c r="BL101" s="431" t="s">
        <v>98</v>
      </c>
      <c r="BM101" s="431" t="s">
        <v>98</v>
      </c>
      <c r="BN101" s="399"/>
      <c r="BO101" s="431" t="s">
        <v>98</v>
      </c>
      <c r="BP101" s="399"/>
      <c r="BQ101" s="431" t="s">
        <v>98</v>
      </c>
      <c r="BR101" s="431" t="s">
        <v>98</v>
      </c>
      <c r="BS101" s="397" t="s">
        <v>418</v>
      </c>
      <c r="BT101" s="402" t="s">
        <v>98</v>
      </c>
      <c r="BU101" s="402" t="s">
        <v>98</v>
      </c>
      <c r="BV101" s="399"/>
      <c r="BW101" s="402" t="s">
        <v>98</v>
      </c>
      <c r="BX101" s="397" t="s">
        <v>563</v>
      </c>
      <c r="BY101" s="428" t="s">
        <v>98</v>
      </c>
      <c r="BZ101" s="403"/>
      <c r="CA101" s="403"/>
      <c r="CB101" s="403"/>
      <c r="CC101" s="397"/>
      <c r="CD101" s="397"/>
      <c r="CE101" s="403"/>
      <c r="CF101" s="397"/>
      <c r="CG101" s="403"/>
      <c r="CH101" s="391" t="s">
        <v>2655</v>
      </c>
      <c r="CI101" s="391" t="s">
        <v>2656</v>
      </c>
    </row>
    <row r="102" spans="1:87" x14ac:dyDescent="0.2">
      <c r="A102" s="389">
        <v>199687</v>
      </c>
      <c r="B102" s="396" t="s">
        <v>2641</v>
      </c>
      <c r="C102" s="396" t="s">
        <v>2843</v>
      </c>
      <c r="D102" s="396" t="s">
        <v>2643</v>
      </c>
      <c r="E102" s="397" t="s">
        <v>2644</v>
      </c>
      <c r="F102" s="398">
        <v>650</v>
      </c>
      <c r="G102" s="398">
        <v>421</v>
      </c>
      <c r="H102" s="397" t="s">
        <v>1293</v>
      </c>
      <c r="I102" s="397" t="s">
        <v>2645</v>
      </c>
      <c r="J102" s="397" t="s">
        <v>2826</v>
      </c>
      <c r="K102" s="397" t="s">
        <v>1261</v>
      </c>
      <c r="L102" s="397" t="s">
        <v>2658</v>
      </c>
      <c r="M102" s="397" t="s">
        <v>2648</v>
      </c>
      <c r="N102" s="397" t="s">
        <v>2284</v>
      </c>
      <c r="O102" s="398">
        <v>1</v>
      </c>
      <c r="P102" s="398">
        <v>1</v>
      </c>
      <c r="Q102" s="397" t="s">
        <v>2649</v>
      </c>
      <c r="R102" s="397" t="s">
        <v>2514</v>
      </c>
      <c r="S102" s="397" t="s">
        <v>1261</v>
      </c>
      <c r="T102" s="397" t="s">
        <v>2306</v>
      </c>
      <c r="U102" s="397" t="s">
        <v>104</v>
      </c>
      <c r="V102" s="397" t="s">
        <v>2334</v>
      </c>
      <c r="W102" s="399"/>
      <c r="X102" s="397" t="s">
        <v>1292</v>
      </c>
      <c r="Y102" s="397" t="s">
        <v>2515</v>
      </c>
      <c r="Z102" s="397" t="s">
        <v>110</v>
      </c>
      <c r="AA102" s="397" t="s">
        <v>2394</v>
      </c>
      <c r="AB102" s="397" t="s">
        <v>104</v>
      </c>
      <c r="AC102" s="397" t="s">
        <v>2318</v>
      </c>
      <c r="AD102" s="397" t="s">
        <v>2492</v>
      </c>
      <c r="AE102" s="397" t="s">
        <v>1293</v>
      </c>
      <c r="AF102" s="397" t="s">
        <v>2497</v>
      </c>
      <c r="AG102" s="397" t="s">
        <v>1293</v>
      </c>
      <c r="AH102" s="397" t="s">
        <v>104</v>
      </c>
      <c r="AI102" s="397" t="s">
        <v>1293</v>
      </c>
      <c r="AJ102" s="397" t="s">
        <v>104</v>
      </c>
      <c r="AK102" s="397" t="s">
        <v>1292</v>
      </c>
      <c r="AL102" s="397" t="s">
        <v>104</v>
      </c>
      <c r="AM102" s="397" t="s">
        <v>2844</v>
      </c>
      <c r="AN102" s="397" t="s">
        <v>104</v>
      </c>
      <c r="AO102" s="397" t="s">
        <v>104</v>
      </c>
      <c r="AP102" s="397" t="s">
        <v>2651</v>
      </c>
      <c r="AQ102" s="397" t="s">
        <v>2660</v>
      </c>
      <c r="AR102" s="397" t="s">
        <v>2661</v>
      </c>
      <c r="AS102" s="399" t="s">
        <v>2654</v>
      </c>
      <c r="AT102" s="399" t="s">
        <v>2654</v>
      </c>
      <c r="AU102" s="397"/>
      <c r="AV102" s="399"/>
      <c r="AW102" s="399" t="s">
        <v>2654</v>
      </c>
      <c r="AX102" s="399" t="s">
        <v>2654</v>
      </c>
      <c r="AY102" s="399" t="s">
        <v>2654</v>
      </c>
      <c r="AZ102" s="399" t="s">
        <v>2654</v>
      </c>
      <c r="BA102" s="399" t="s">
        <v>2654</v>
      </c>
      <c r="BB102" s="399" t="s">
        <v>2654</v>
      </c>
      <c r="BC102" s="399" t="s">
        <v>2654</v>
      </c>
      <c r="BD102" s="400" t="s">
        <v>98</v>
      </c>
      <c r="BE102" s="400" t="s">
        <v>98</v>
      </c>
      <c r="BF102" s="400" t="s">
        <v>98</v>
      </c>
      <c r="BG102" s="400" t="s">
        <v>98</v>
      </c>
      <c r="BH102" s="397" t="s">
        <v>109</v>
      </c>
      <c r="BI102" s="431" t="s">
        <v>98</v>
      </c>
      <c r="BJ102" s="399" t="s">
        <v>2654</v>
      </c>
      <c r="BK102" s="431" t="s">
        <v>98</v>
      </c>
      <c r="BL102" s="431" t="s">
        <v>98</v>
      </c>
      <c r="BM102" s="431" t="s">
        <v>98</v>
      </c>
      <c r="BN102" s="399"/>
      <c r="BO102" s="431" t="s">
        <v>98</v>
      </c>
      <c r="BP102" s="399"/>
      <c r="BQ102" s="431" t="s">
        <v>98</v>
      </c>
      <c r="BR102" s="431" t="s">
        <v>98</v>
      </c>
      <c r="BS102" s="397" t="s">
        <v>418</v>
      </c>
      <c r="BT102" s="402" t="s">
        <v>98</v>
      </c>
      <c r="BU102" s="402" t="s">
        <v>98</v>
      </c>
      <c r="BV102" s="399"/>
      <c r="BW102" s="402" t="s">
        <v>98</v>
      </c>
      <c r="BX102" s="397" t="s">
        <v>729</v>
      </c>
      <c r="BY102" s="416" t="s">
        <v>98</v>
      </c>
      <c r="BZ102" s="403"/>
      <c r="CA102" s="403"/>
      <c r="CB102" s="403"/>
      <c r="CC102" s="397"/>
      <c r="CD102" s="397"/>
      <c r="CE102" s="403"/>
      <c r="CF102" s="397"/>
      <c r="CG102" s="403"/>
      <c r="CH102" s="391" t="s">
        <v>2655</v>
      </c>
      <c r="CI102" s="391" t="s">
        <v>2656</v>
      </c>
    </row>
    <row r="103" spans="1:87" x14ac:dyDescent="0.2">
      <c r="A103" s="389">
        <v>199687</v>
      </c>
      <c r="B103" s="396" t="s">
        <v>2641</v>
      </c>
      <c r="C103" s="396" t="s">
        <v>2845</v>
      </c>
      <c r="D103" s="396" t="s">
        <v>2643</v>
      </c>
      <c r="E103" s="397" t="s">
        <v>2644</v>
      </c>
      <c r="F103" s="398">
        <v>680</v>
      </c>
      <c r="G103" s="398">
        <v>421</v>
      </c>
      <c r="H103" s="397" t="s">
        <v>1293</v>
      </c>
      <c r="I103" s="397" t="s">
        <v>2645</v>
      </c>
      <c r="J103" s="397" t="s">
        <v>2826</v>
      </c>
      <c r="K103" s="397" t="s">
        <v>1261</v>
      </c>
      <c r="L103" s="397" t="s">
        <v>2647</v>
      </c>
      <c r="M103" s="397" t="s">
        <v>2648</v>
      </c>
      <c r="N103" s="397" t="s">
        <v>2284</v>
      </c>
      <c r="O103" s="398">
        <v>2</v>
      </c>
      <c r="P103" s="398">
        <v>4</v>
      </c>
      <c r="Q103" s="397" t="s">
        <v>2649</v>
      </c>
      <c r="R103" s="397" t="s">
        <v>2514</v>
      </c>
      <c r="S103" s="397" t="s">
        <v>1261</v>
      </c>
      <c r="T103" s="397" t="s">
        <v>2306</v>
      </c>
      <c r="U103" s="397" t="s">
        <v>104</v>
      </c>
      <c r="V103" s="397" t="s">
        <v>2334</v>
      </c>
      <c r="W103" s="399"/>
      <c r="X103" s="397" t="s">
        <v>1292</v>
      </c>
      <c r="Y103" s="397" t="s">
        <v>2515</v>
      </c>
      <c r="Z103" s="397" t="s">
        <v>110</v>
      </c>
      <c r="AA103" s="397" t="s">
        <v>2395</v>
      </c>
      <c r="AB103" s="397" t="s">
        <v>104</v>
      </c>
      <c r="AC103" s="397" t="s">
        <v>2442</v>
      </c>
      <c r="AD103" s="397" t="s">
        <v>2492</v>
      </c>
      <c r="AE103" s="397" t="s">
        <v>1293</v>
      </c>
      <c r="AF103" s="397" t="s">
        <v>2497</v>
      </c>
      <c r="AG103" s="397" t="s">
        <v>1293</v>
      </c>
      <c r="AH103" s="397" t="s">
        <v>104</v>
      </c>
      <c r="AI103" s="397" t="s">
        <v>1293</v>
      </c>
      <c r="AJ103" s="397" t="s">
        <v>104</v>
      </c>
      <c r="AK103" s="397" t="s">
        <v>1292</v>
      </c>
      <c r="AL103" s="397" t="s">
        <v>104</v>
      </c>
      <c r="AM103" s="397" t="s">
        <v>2844</v>
      </c>
      <c r="AN103" s="397" t="s">
        <v>104</v>
      </c>
      <c r="AO103" s="397" t="s">
        <v>104</v>
      </c>
      <c r="AP103" s="397" t="s">
        <v>2651</v>
      </c>
      <c r="AQ103" s="397" t="s">
        <v>2660</v>
      </c>
      <c r="AR103" s="397" t="s">
        <v>2653</v>
      </c>
      <c r="AS103" s="399" t="s">
        <v>2654</v>
      </c>
      <c r="AT103" s="399" t="s">
        <v>2654</v>
      </c>
      <c r="AU103" s="397"/>
      <c r="AV103" s="399"/>
      <c r="AW103" s="399" t="s">
        <v>2654</v>
      </c>
      <c r="AX103" s="399" t="s">
        <v>2654</v>
      </c>
      <c r="AY103" s="399" t="s">
        <v>2654</v>
      </c>
      <c r="AZ103" s="399" t="s">
        <v>2654</v>
      </c>
      <c r="BA103" s="399" t="s">
        <v>2654</v>
      </c>
      <c r="BB103" s="399" t="s">
        <v>2654</v>
      </c>
      <c r="BC103" s="399" t="s">
        <v>2654</v>
      </c>
      <c r="BD103" s="400" t="s">
        <v>98</v>
      </c>
      <c r="BE103" s="400" t="s">
        <v>98</v>
      </c>
      <c r="BF103" s="400" t="s">
        <v>98</v>
      </c>
      <c r="BG103" s="400" t="s">
        <v>98</v>
      </c>
      <c r="BH103" s="397" t="s">
        <v>109</v>
      </c>
      <c r="BI103" s="431" t="s">
        <v>98</v>
      </c>
      <c r="BJ103" s="399" t="s">
        <v>2654</v>
      </c>
      <c r="BK103" s="431" t="s">
        <v>98</v>
      </c>
      <c r="BL103" s="431" t="s">
        <v>98</v>
      </c>
      <c r="BM103" s="431" t="s">
        <v>98</v>
      </c>
      <c r="BN103" s="399"/>
      <c r="BO103" s="431" t="s">
        <v>98</v>
      </c>
      <c r="BP103" s="399"/>
      <c r="BQ103" s="431" t="s">
        <v>98</v>
      </c>
      <c r="BR103" s="431" t="s">
        <v>98</v>
      </c>
      <c r="BS103" s="397" t="s">
        <v>418</v>
      </c>
      <c r="BT103" s="402" t="s">
        <v>98</v>
      </c>
      <c r="BU103" s="402" t="s">
        <v>98</v>
      </c>
      <c r="BV103" s="399"/>
      <c r="BW103" s="402" t="s">
        <v>98</v>
      </c>
      <c r="BX103" s="397" t="s">
        <v>729</v>
      </c>
      <c r="BY103" s="416" t="s">
        <v>98</v>
      </c>
      <c r="BZ103" s="403"/>
      <c r="CA103" s="403"/>
      <c r="CB103" s="403"/>
      <c r="CC103" s="397"/>
      <c r="CD103" s="397"/>
      <c r="CE103" s="403"/>
      <c r="CF103" s="397"/>
      <c r="CG103" s="403"/>
      <c r="CH103" s="391" t="s">
        <v>2655</v>
      </c>
      <c r="CI103" s="391" t="s">
        <v>2656</v>
      </c>
    </row>
    <row r="104" spans="1:87" x14ac:dyDescent="0.2">
      <c r="A104" s="389">
        <v>199687</v>
      </c>
      <c r="B104" s="396" t="s">
        <v>2641</v>
      </c>
      <c r="C104" s="396" t="s">
        <v>2846</v>
      </c>
      <c r="D104" s="396" t="s">
        <v>2643</v>
      </c>
      <c r="E104" s="397" t="s">
        <v>2644</v>
      </c>
      <c r="F104" s="398">
        <v>1733</v>
      </c>
      <c r="G104" s="398">
        <v>422</v>
      </c>
      <c r="H104" s="397" t="s">
        <v>1293</v>
      </c>
      <c r="I104" s="397" t="s">
        <v>2645</v>
      </c>
      <c r="J104" s="397" t="s">
        <v>2826</v>
      </c>
      <c r="K104" s="397" t="s">
        <v>1261</v>
      </c>
      <c r="L104" s="397" t="s">
        <v>2658</v>
      </c>
      <c r="M104" s="397" t="s">
        <v>2648</v>
      </c>
      <c r="N104" s="397" t="s">
        <v>2284</v>
      </c>
      <c r="O104" s="398">
        <v>10</v>
      </c>
      <c r="P104" s="398">
        <v>10</v>
      </c>
      <c r="Q104" s="397" t="s">
        <v>2649</v>
      </c>
      <c r="R104" s="397" t="s">
        <v>2514</v>
      </c>
      <c r="S104" s="397" t="s">
        <v>1261</v>
      </c>
      <c r="T104" s="397" t="s">
        <v>2306</v>
      </c>
      <c r="U104" s="397" t="s">
        <v>104</v>
      </c>
      <c r="V104" s="397" t="s">
        <v>2334</v>
      </c>
      <c r="W104" s="399"/>
      <c r="X104" s="397" t="s">
        <v>1292</v>
      </c>
      <c r="Y104" s="397" t="s">
        <v>2515</v>
      </c>
      <c r="Z104" s="397" t="s">
        <v>110</v>
      </c>
      <c r="AA104" s="397" t="s">
        <v>2396</v>
      </c>
      <c r="AB104" s="397" t="s">
        <v>104</v>
      </c>
      <c r="AC104" s="397" t="s">
        <v>2318</v>
      </c>
      <c r="AD104" s="397" t="s">
        <v>2492</v>
      </c>
      <c r="AE104" s="397" t="s">
        <v>1293</v>
      </c>
      <c r="AF104" s="397" t="s">
        <v>2497</v>
      </c>
      <c r="AG104" s="397" t="s">
        <v>1293</v>
      </c>
      <c r="AH104" s="397" t="s">
        <v>104</v>
      </c>
      <c r="AI104" s="397" t="s">
        <v>1293</v>
      </c>
      <c r="AJ104" s="397" t="s">
        <v>104</v>
      </c>
      <c r="AK104" s="397" t="s">
        <v>1292</v>
      </c>
      <c r="AL104" s="397" t="s">
        <v>104</v>
      </c>
      <c r="AM104" s="397" t="s">
        <v>104</v>
      </c>
      <c r="AN104" s="397" t="s">
        <v>104</v>
      </c>
      <c r="AO104" s="397" t="s">
        <v>104</v>
      </c>
      <c r="AP104" s="397" t="s">
        <v>104</v>
      </c>
      <c r="AQ104" s="397" t="s">
        <v>104</v>
      </c>
      <c r="AR104" s="397" t="s">
        <v>2661</v>
      </c>
      <c r="AS104" s="399" t="s">
        <v>2654</v>
      </c>
      <c r="AT104" s="399" t="s">
        <v>2654</v>
      </c>
      <c r="AU104" s="397"/>
      <c r="AV104" s="399"/>
      <c r="AW104" s="399" t="s">
        <v>2654</v>
      </c>
      <c r="AX104" s="399" t="s">
        <v>2654</v>
      </c>
      <c r="AY104" s="399" t="s">
        <v>2654</v>
      </c>
      <c r="AZ104" s="399" t="s">
        <v>2654</v>
      </c>
      <c r="BA104" s="399" t="s">
        <v>2654</v>
      </c>
      <c r="BB104" s="399" t="s">
        <v>2654</v>
      </c>
      <c r="BC104" s="399" t="s">
        <v>2654</v>
      </c>
      <c r="BD104" s="400" t="s">
        <v>98</v>
      </c>
      <c r="BE104" s="400" t="s">
        <v>98</v>
      </c>
      <c r="BF104" s="400" t="s">
        <v>98</v>
      </c>
      <c r="BG104" s="400" t="s">
        <v>98</v>
      </c>
      <c r="BH104" s="397" t="s">
        <v>109</v>
      </c>
      <c r="BI104" s="431" t="s">
        <v>98</v>
      </c>
      <c r="BJ104" s="399" t="s">
        <v>2654</v>
      </c>
      <c r="BK104" s="431" t="s">
        <v>98</v>
      </c>
      <c r="BL104" s="431" t="s">
        <v>98</v>
      </c>
      <c r="BM104" s="431" t="s">
        <v>98</v>
      </c>
      <c r="BN104" s="399"/>
      <c r="BO104" s="431" t="s">
        <v>98</v>
      </c>
      <c r="BP104" s="399"/>
      <c r="BQ104" s="431" t="s">
        <v>98</v>
      </c>
      <c r="BR104" s="431" t="s">
        <v>98</v>
      </c>
      <c r="BS104" s="397" t="s">
        <v>418</v>
      </c>
      <c r="BT104" s="402" t="s">
        <v>98</v>
      </c>
      <c r="BU104" s="402" t="s">
        <v>98</v>
      </c>
      <c r="BV104" s="399"/>
      <c r="BW104" s="402" t="s">
        <v>98</v>
      </c>
      <c r="BX104" s="397" t="s">
        <v>729</v>
      </c>
      <c r="BY104" s="416" t="s">
        <v>98</v>
      </c>
      <c r="BZ104" s="403"/>
      <c r="CA104" s="403"/>
      <c r="CB104" s="403"/>
      <c r="CC104" s="397"/>
      <c r="CD104" s="397"/>
      <c r="CE104" s="403"/>
      <c r="CF104" s="397"/>
      <c r="CG104" s="403"/>
      <c r="CH104" s="391" t="s">
        <v>2655</v>
      </c>
      <c r="CI104" s="391" t="s">
        <v>2656</v>
      </c>
    </row>
    <row r="105" spans="1:87" x14ac:dyDescent="0.2">
      <c r="A105" s="389">
        <v>199687</v>
      </c>
      <c r="B105" s="396" t="s">
        <v>2641</v>
      </c>
      <c r="C105" s="396" t="s">
        <v>2847</v>
      </c>
      <c r="D105" s="396" t="s">
        <v>2643</v>
      </c>
      <c r="E105" s="397" t="s">
        <v>2644</v>
      </c>
      <c r="F105" s="398">
        <v>709</v>
      </c>
      <c r="G105" s="398">
        <v>422</v>
      </c>
      <c r="H105" s="397" t="s">
        <v>1293</v>
      </c>
      <c r="I105" s="397" t="s">
        <v>2645</v>
      </c>
      <c r="J105" s="397" t="s">
        <v>2826</v>
      </c>
      <c r="K105" s="397" t="s">
        <v>1261</v>
      </c>
      <c r="L105" s="397" t="s">
        <v>2647</v>
      </c>
      <c r="M105" s="397" t="s">
        <v>2648</v>
      </c>
      <c r="N105" s="397" t="s">
        <v>2284</v>
      </c>
      <c r="O105" s="398">
        <v>26</v>
      </c>
      <c r="P105" s="398">
        <v>52</v>
      </c>
      <c r="Q105" s="397" t="s">
        <v>2649</v>
      </c>
      <c r="R105" s="397" t="s">
        <v>2514</v>
      </c>
      <c r="S105" s="397" t="s">
        <v>1261</v>
      </c>
      <c r="T105" s="397" t="s">
        <v>2306</v>
      </c>
      <c r="U105" s="397" t="s">
        <v>104</v>
      </c>
      <c r="V105" s="397" t="s">
        <v>2334</v>
      </c>
      <c r="W105" s="399"/>
      <c r="X105" s="397" t="s">
        <v>1292</v>
      </c>
      <c r="Y105" s="397" t="s">
        <v>2515</v>
      </c>
      <c r="Z105" s="397" t="s">
        <v>110</v>
      </c>
      <c r="AA105" s="397" t="s">
        <v>2396</v>
      </c>
      <c r="AB105" s="397" t="s">
        <v>104</v>
      </c>
      <c r="AC105" s="397" t="s">
        <v>2318</v>
      </c>
      <c r="AD105" s="397" t="s">
        <v>2492</v>
      </c>
      <c r="AE105" s="397" t="s">
        <v>1293</v>
      </c>
      <c r="AF105" s="397" t="s">
        <v>2497</v>
      </c>
      <c r="AG105" s="397" t="s">
        <v>1293</v>
      </c>
      <c r="AH105" s="397" t="s">
        <v>104</v>
      </c>
      <c r="AI105" s="397" t="s">
        <v>1293</v>
      </c>
      <c r="AJ105" s="397" t="s">
        <v>104</v>
      </c>
      <c r="AK105" s="397" t="s">
        <v>1292</v>
      </c>
      <c r="AL105" s="397" t="s">
        <v>104</v>
      </c>
      <c r="AM105" s="397" t="s">
        <v>2844</v>
      </c>
      <c r="AN105" s="397" t="s">
        <v>104</v>
      </c>
      <c r="AO105" s="397" t="s">
        <v>104</v>
      </c>
      <c r="AP105" s="397" t="s">
        <v>2651</v>
      </c>
      <c r="AQ105" s="397" t="s">
        <v>2660</v>
      </c>
      <c r="AR105" s="397" t="s">
        <v>2653</v>
      </c>
      <c r="AS105" s="399" t="s">
        <v>2654</v>
      </c>
      <c r="AT105" s="399" t="s">
        <v>2654</v>
      </c>
      <c r="AU105" s="397"/>
      <c r="AV105" s="399"/>
      <c r="AW105" s="399" t="s">
        <v>2654</v>
      </c>
      <c r="AX105" s="399" t="s">
        <v>2654</v>
      </c>
      <c r="AY105" s="399" t="s">
        <v>2654</v>
      </c>
      <c r="AZ105" s="399" t="s">
        <v>2654</v>
      </c>
      <c r="BA105" s="399" t="s">
        <v>2654</v>
      </c>
      <c r="BB105" s="399" t="s">
        <v>2654</v>
      </c>
      <c r="BC105" s="399" t="s">
        <v>2654</v>
      </c>
      <c r="BD105" s="400" t="s">
        <v>98</v>
      </c>
      <c r="BE105" s="400" t="s">
        <v>98</v>
      </c>
      <c r="BF105" s="400" t="s">
        <v>98</v>
      </c>
      <c r="BG105" s="400" t="s">
        <v>98</v>
      </c>
      <c r="BH105" s="397" t="s">
        <v>109</v>
      </c>
      <c r="BI105" s="431" t="s">
        <v>98</v>
      </c>
      <c r="BJ105" s="399" t="s">
        <v>2654</v>
      </c>
      <c r="BK105" s="431" t="s">
        <v>98</v>
      </c>
      <c r="BL105" s="431" t="s">
        <v>98</v>
      </c>
      <c r="BM105" s="431" t="s">
        <v>98</v>
      </c>
      <c r="BN105" s="399"/>
      <c r="BO105" s="431" t="s">
        <v>98</v>
      </c>
      <c r="BP105" s="399"/>
      <c r="BQ105" s="431" t="s">
        <v>98</v>
      </c>
      <c r="BR105" s="431" t="s">
        <v>98</v>
      </c>
      <c r="BS105" s="397" t="s">
        <v>418</v>
      </c>
      <c r="BT105" s="402" t="s">
        <v>98</v>
      </c>
      <c r="BU105" s="402" t="s">
        <v>98</v>
      </c>
      <c r="BV105" s="399"/>
      <c r="BW105" s="402" t="s">
        <v>98</v>
      </c>
      <c r="BX105" s="397" t="s">
        <v>729</v>
      </c>
      <c r="BY105" s="416" t="s">
        <v>98</v>
      </c>
      <c r="BZ105" s="403"/>
      <c r="CA105" s="403"/>
      <c r="CB105" s="403"/>
      <c r="CC105" s="397"/>
      <c r="CD105" s="397"/>
      <c r="CE105" s="403"/>
      <c r="CF105" s="397"/>
      <c r="CG105" s="403"/>
      <c r="CH105" s="391" t="s">
        <v>2655</v>
      </c>
      <c r="CI105" s="391" t="s">
        <v>2656</v>
      </c>
    </row>
    <row r="106" spans="1:87" x14ac:dyDescent="0.2">
      <c r="A106" s="389">
        <v>199687</v>
      </c>
      <c r="B106" s="396" t="s">
        <v>2641</v>
      </c>
      <c r="C106" s="396" t="s">
        <v>2848</v>
      </c>
      <c r="D106" s="396" t="s">
        <v>2643</v>
      </c>
      <c r="E106" s="397" t="s">
        <v>2644</v>
      </c>
      <c r="F106" s="398">
        <v>658</v>
      </c>
      <c r="G106" s="398">
        <v>424</v>
      </c>
      <c r="H106" s="397" t="s">
        <v>1293</v>
      </c>
      <c r="I106" s="397" t="s">
        <v>2645</v>
      </c>
      <c r="J106" s="397" t="s">
        <v>2826</v>
      </c>
      <c r="K106" s="397" t="s">
        <v>1261</v>
      </c>
      <c r="L106" s="397" t="s">
        <v>2658</v>
      </c>
      <c r="M106" s="397" t="s">
        <v>2648</v>
      </c>
      <c r="N106" s="397" t="s">
        <v>2286</v>
      </c>
      <c r="O106" s="398">
        <v>1</v>
      </c>
      <c r="P106" s="398">
        <v>1</v>
      </c>
      <c r="Q106" s="397" t="s">
        <v>2649</v>
      </c>
      <c r="R106" s="397" t="s">
        <v>2514</v>
      </c>
      <c r="S106" s="397" t="s">
        <v>1261</v>
      </c>
      <c r="T106" s="397" t="s">
        <v>2306</v>
      </c>
      <c r="U106" s="397" t="s">
        <v>104</v>
      </c>
      <c r="V106" s="397" t="s">
        <v>2334</v>
      </c>
      <c r="W106" s="399"/>
      <c r="X106" s="397" t="s">
        <v>1292</v>
      </c>
      <c r="Y106" s="397" t="s">
        <v>2515</v>
      </c>
      <c r="Z106" s="397" t="s">
        <v>1013</v>
      </c>
      <c r="AA106" s="397" t="s">
        <v>1012</v>
      </c>
      <c r="AB106" s="397" t="s">
        <v>104</v>
      </c>
      <c r="AC106" s="397" t="s">
        <v>2443</v>
      </c>
      <c r="AD106" s="397" t="s">
        <v>2474</v>
      </c>
      <c r="AE106" s="397" t="s">
        <v>1293</v>
      </c>
      <c r="AF106" s="397" t="s">
        <v>2497</v>
      </c>
      <c r="AG106" s="397" t="s">
        <v>1293</v>
      </c>
      <c r="AH106" s="397" t="s">
        <v>104</v>
      </c>
      <c r="AI106" s="397" t="s">
        <v>1293</v>
      </c>
      <c r="AJ106" s="397" t="s">
        <v>104</v>
      </c>
      <c r="AK106" s="397" t="s">
        <v>1292</v>
      </c>
      <c r="AL106" s="397" t="s">
        <v>104</v>
      </c>
      <c r="AM106" s="397" t="s">
        <v>2849</v>
      </c>
      <c r="AN106" s="397" t="s">
        <v>104</v>
      </c>
      <c r="AO106" s="397" t="s">
        <v>104</v>
      </c>
      <c r="AP106" s="397" t="s">
        <v>2651</v>
      </c>
      <c r="AQ106" s="397" t="s">
        <v>2660</v>
      </c>
      <c r="AR106" s="397" t="s">
        <v>2661</v>
      </c>
      <c r="AS106" s="399" t="s">
        <v>2654</v>
      </c>
      <c r="AT106" s="399" t="s">
        <v>2654</v>
      </c>
      <c r="AU106" s="397"/>
      <c r="AV106" s="399"/>
      <c r="AW106" s="399" t="s">
        <v>2654</v>
      </c>
      <c r="AX106" s="399" t="s">
        <v>2654</v>
      </c>
      <c r="AY106" s="399" t="s">
        <v>2654</v>
      </c>
      <c r="AZ106" s="399" t="s">
        <v>2654</v>
      </c>
      <c r="BA106" s="399" t="s">
        <v>2654</v>
      </c>
      <c r="BB106" s="399" t="s">
        <v>2654</v>
      </c>
      <c r="BC106" s="399" t="s">
        <v>2654</v>
      </c>
      <c r="BD106" s="400" t="s">
        <v>98</v>
      </c>
      <c r="BE106" s="400" t="s">
        <v>98</v>
      </c>
      <c r="BF106" s="400" t="s">
        <v>98</v>
      </c>
      <c r="BG106" s="400" t="s">
        <v>98</v>
      </c>
      <c r="BH106" s="397" t="s">
        <v>109</v>
      </c>
      <c r="BI106" s="431" t="s">
        <v>98</v>
      </c>
      <c r="BJ106" s="399" t="s">
        <v>2654</v>
      </c>
      <c r="BK106" s="431" t="s">
        <v>98</v>
      </c>
      <c r="BL106" s="431" t="s">
        <v>98</v>
      </c>
      <c r="BM106" s="431" t="s">
        <v>98</v>
      </c>
      <c r="BN106" s="399"/>
      <c r="BO106" s="431" t="s">
        <v>98</v>
      </c>
      <c r="BP106" s="399"/>
      <c r="BQ106" s="431" t="s">
        <v>98</v>
      </c>
      <c r="BR106" s="431" t="s">
        <v>98</v>
      </c>
      <c r="BS106" s="397" t="s">
        <v>418</v>
      </c>
      <c r="BT106" s="402" t="s">
        <v>98</v>
      </c>
      <c r="BU106" s="402" t="s">
        <v>98</v>
      </c>
      <c r="BV106" s="399"/>
      <c r="BW106" s="402" t="s">
        <v>98</v>
      </c>
      <c r="BX106" s="397" t="s">
        <v>1015</v>
      </c>
      <c r="BY106" s="418" t="s">
        <v>98</v>
      </c>
      <c r="BZ106" s="403"/>
      <c r="CA106" s="403"/>
      <c r="CB106" s="403"/>
      <c r="CC106" s="397"/>
      <c r="CD106" s="397"/>
      <c r="CE106" s="403"/>
      <c r="CF106" s="397"/>
      <c r="CG106" s="403"/>
      <c r="CH106" s="391" t="s">
        <v>2655</v>
      </c>
      <c r="CI106" s="391" t="s">
        <v>2656</v>
      </c>
    </row>
    <row r="107" spans="1:87" x14ac:dyDescent="0.2">
      <c r="A107" s="389">
        <v>199687</v>
      </c>
      <c r="B107" s="396" t="s">
        <v>2641</v>
      </c>
      <c r="C107" s="396" t="s">
        <v>2850</v>
      </c>
      <c r="D107" s="396" t="s">
        <v>2643</v>
      </c>
      <c r="E107" s="397" t="s">
        <v>2644</v>
      </c>
      <c r="F107" s="398">
        <v>660</v>
      </c>
      <c r="G107" s="398">
        <v>424</v>
      </c>
      <c r="H107" s="397" t="s">
        <v>1293</v>
      </c>
      <c r="I107" s="397" t="s">
        <v>2645</v>
      </c>
      <c r="J107" s="397" t="s">
        <v>2826</v>
      </c>
      <c r="K107" s="397" t="s">
        <v>1261</v>
      </c>
      <c r="L107" s="397" t="s">
        <v>2762</v>
      </c>
      <c r="M107" s="397" t="s">
        <v>2648</v>
      </c>
      <c r="N107" s="397" t="s">
        <v>2286</v>
      </c>
      <c r="O107" s="398">
        <v>4</v>
      </c>
      <c r="P107" s="398">
        <v>4</v>
      </c>
      <c r="Q107" s="397" t="s">
        <v>2649</v>
      </c>
      <c r="R107" s="397" t="s">
        <v>2514</v>
      </c>
      <c r="S107" s="397" t="s">
        <v>1261</v>
      </c>
      <c r="T107" s="397" t="s">
        <v>2306</v>
      </c>
      <c r="U107" s="397" t="s">
        <v>104</v>
      </c>
      <c r="V107" s="397" t="s">
        <v>2334</v>
      </c>
      <c r="W107" s="399"/>
      <c r="X107" s="397" t="s">
        <v>1292</v>
      </c>
      <c r="Y107" s="397" t="s">
        <v>2515</v>
      </c>
      <c r="Z107" s="397" t="s">
        <v>1013</v>
      </c>
      <c r="AA107" s="397" t="s">
        <v>1012</v>
      </c>
      <c r="AB107" s="397" t="s">
        <v>104</v>
      </c>
      <c r="AC107" s="397" t="s">
        <v>2443</v>
      </c>
      <c r="AD107" s="397" t="s">
        <v>2474</v>
      </c>
      <c r="AE107" s="397" t="s">
        <v>1293</v>
      </c>
      <c r="AF107" s="397" t="s">
        <v>2497</v>
      </c>
      <c r="AG107" s="397" t="s">
        <v>1292</v>
      </c>
      <c r="AH107" s="397" t="s">
        <v>2763</v>
      </c>
      <c r="AI107" s="397" t="s">
        <v>1293</v>
      </c>
      <c r="AJ107" s="397" t="s">
        <v>104</v>
      </c>
      <c r="AK107" s="397" t="s">
        <v>1292</v>
      </c>
      <c r="AL107" s="397" t="s">
        <v>104</v>
      </c>
      <c r="AM107" s="397" t="s">
        <v>2849</v>
      </c>
      <c r="AN107" s="397" t="s">
        <v>104</v>
      </c>
      <c r="AO107" s="397" t="s">
        <v>104</v>
      </c>
      <c r="AP107" s="397" t="s">
        <v>2651</v>
      </c>
      <c r="AQ107" s="397" t="s">
        <v>2660</v>
      </c>
      <c r="AR107" s="397" t="s">
        <v>2674</v>
      </c>
      <c r="AS107" s="399" t="s">
        <v>2654</v>
      </c>
      <c r="AT107" s="399" t="s">
        <v>2654</v>
      </c>
      <c r="AU107" s="397"/>
      <c r="AV107" s="399"/>
      <c r="AW107" s="399" t="s">
        <v>2654</v>
      </c>
      <c r="AX107" s="399" t="s">
        <v>2654</v>
      </c>
      <c r="AY107" s="399" t="s">
        <v>2654</v>
      </c>
      <c r="AZ107" s="399" t="s">
        <v>2654</v>
      </c>
      <c r="BA107" s="399" t="s">
        <v>2654</v>
      </c>
      <c r="BB107" s="399" t="s">
        <v>2654</v>
      </c>
      <c r="BC107" s="399" t="s">
        <v>2654</v>
      </c>
      <c r="BD107" s="400" t="s">
        <v>98</v>
      </c>
      <c r="BE107" s="400" t="s">
        <v>98</v>
      </c>
      <c r="BF107" s="400" t="s">
        <v>98</v>
      </c>
      <c r="BG107" s="400" t="s">
        <v>98</v>
      </c>
      <c r="BH107" s="397" t="s">
        <v>109</v>
      </c>
      <c r="BI107" s="431" t="s">
        <v>98</v>
      </c>
      <c r="BJ107" s="399" t="s">
        <v>2654</v>
      </c>
      <c r="BK107" s="431" t="s">
        <v>98</v>
      </c>
      <c r="BL107" s="431" t="s">
        <v>98</v>
      </c>
      <c r="BM107" s="431" t="s">
        <v>98</v>
      </c>
      <c r="BN107" s="399"/>
      <c r="BO107" s="431" t="s">
        <v>98</v>
      </c>
      <c r="BP107" s="399"/>
      <c r="BQ107" s="431" t="s">
        <v>98</v>
      </c>
      <c r="BR107" s="431" t="s">
        <v>98</v>
      </c>
      <c r="BS107" s="397" t="s">
        <v>418</v>
      </c>
      <c r="BT107" s="402" t="s">
        <v>98</v>
      </c>
      <c r="BU107" s="402" t="s">
        <v>98</v>
      </c>
      <c r="BV107" s="399"/>
      <c r="BW107" s="402" t="s">
        <v>98</v>
      </c>
      <c r="BX107" s="397" t="s">
        <v>1015</v>
      </c>
      <c r="BY107" s="418" t="s">
        <v>98</v>
      </c>
      <c r="BZ107" s="403"/>
      <c r="CA107" s="403"/>
      <c r="CB107" s="403"/>
      <c r="CC107" s="397"/>
      <c r="CD107" s="397"/>
      <c r="CE107" s="403"/>
      <c r="CF107" s="397"/>
      <c r="CG107" s="403"/>
      <c r="CH107" s="391" t="s">
        <v>2655</v>
      </c>
      <c r="CI107" s="391" t="s">
        <v>2656</v>
      </c>
    </row>
    <row r="108" spans="1:87" x14ac:dyDescent="0.2">
      <c r="A108" s="389">
        <v>199687</v>
      </c>
      <c r="B108" s="396" t="s">
        <v>2641</v>
      </c>
      <c r="C108" s="396" t="s">
        <v>2851</v>
      </c>
      <c r="D108" s="396" t="s">
        <v>2643</v>
      </c>
      <c r="E108" s="397" t="s">
        <v>2644</v>
      </c>
      <c r="F108" s="398">
        <v>659</v>
      </c>
      <c r="G108" s="398">
        <v>424</v>
      </c>
      <c r="H108" s="397" t="s">
        <v>1293</v>
      </c>
      <c r="I108" s="397" t="s">
        <v>2645</v>
      </c>
      <c r="J108" s="397" t="s">
        <v>2826</v>
      </c>
      <c r="K108" s="397" t="s">
        <v>1261</v>
      </c>
      <c r="L108" s="397" t="s">
        <v>2647</v>
      </c>
      <c r="M108" s="397" t="s">
        <v>2648</v>
      </c>
      <c r="N108" s="397" t="s">
        <v>2286</v>
      </c>
      <c r="O108" s="398">
        <v>10</v>
      </c>
      <c r="P108" s="398">
        <v>20</v>
      </c>
      <c r="Q108" s="397" t="s">
        <v>2649</v>
      </c>
      <c r="R108" s="397" t="s">
        <v>2514</v>
      </c>
      <c r="S108" s="397" t="s">
        <v>1261</v>
      </c>
      <c r="T108" s="397" t="s">
        <v>2306</v>
      </c>
      <c r="U108" s="397" t="s">
        <v>104</v>
      </c>
      <c r="V108" s="397" t="s">
        <v>2334</v>
      </c>
      <c r="W108" s="399"/>
      <c r="X108" s="397" t="s">
        <v>1292</v>
      </c>
      <c r="Y108" s="397" t="s">
        <v>2515</v>
      </c>
      <c r="Z108" s="397" t="s">
        <v>1013</v>
      </c>
      <c r="AA108" s="397" t="s">
        <v>1012</v>
      </c>
      <c r="AB108" s="397" t="s">
        <v>104</v>
      </c>
      <c r="AC108" s="397" t="s">
        <v>2443</v>
      </c>
      <c r="AD108" s="397" t="s">
        <v>2474</v>
      </c>
      <c r="AE108" s="397" t="s">
        <v>1293</v>
      </c>
      <c r="AF108" s="397" t="s">
        <v>2497</v>
      </c>
      <c r="AG108" s="397" t="s">
        <v>1293</v>
      </c>
      <c r="AH108" s="397" t="s">
        <v>104</v>
      </c>
      <c r="AI108" s="397" t="s">
        <v>1293</v>
      </c>
      <c r="AJ108" s="397" t="s">
        <v>104</v>
      </c>
      <c r="AK108" s="397" t="s">
        <v>1292</v>
      </c>
      <c r="AL108" s="397" t="s">
        <v>104</v>
      </c>
      <c r="AM108" s="397" t="s">
        <v>2849</v>
      </c>
      <c r="AN108" s="397" t="s">
        <v>104</v>
      </c>
      <c r="AO108" s="397" t="s">
        <v>104</v>
      </c>
      <c r="AP108" s="397" t="s">
        <v>2651</v>
      </c>
      <c r="AQ108" s="397" t="s">
        <v>2660</v>
      </c>
      <c r="AR108" s="397" t="s">
        <v>2653</v>
      </c>
      <c r="AS108" s="399" t="s">
        <v>2654</v>
      </c>
      <c r="AT108" s="399" t="s">
        <v>2654</v>
      </c>
      <c r="AU108" s="397"/>
      <c r="AV108" s="399"/>
      <c r="AW108" s="399" t="s">
        <v>2654</v>
      </c>
      <c r="AX108" s="399" t="s">
        <v>2654</v>
      </c>
      <c r="AY108" s="399" t="s">
        <v>2654</v>
      </c>
      <c r="AZ108" s="399" t="s">
        <v>2654</v>
      </c>
      <c r="BA108" s="399" t="s">
        <v>2654</v>
      </c>
      <c r="BB108" s="399" t="s">
        <v>2654</v>
      </c>
      <c r="BC108" s="399" t="s">
        <v>2654</v>
      </c>
      <c r="BD108" s="400" t="s">
        <v>98</v>
      </c>
      <c r="BE108" s="400" t="s">
        <v>98</v>
      </c>
      <c r="BF108" s="400" t="s">
        <v>98</v>
      </c>
      <c r="BG108" s="400" t="s">
        <v>98</v>
      </c>
      <c r="BH108" s="397" t="s">
        <v>109</v>
      </c>
      <c r="BI108" s="431" t="s">
        <v>98</v>
      </c>
      <c r="BJ108" s="399" t="s">
        <v>2654</v>
      </c>
      <c r="BK108" s="431" t="s">
        <v>98</v>
      </c>
      <c r="BL108" s="431" t="s">
        <v>98</v>
      </c>
      <c r="BM108" s="431" t="s">
        <v>98</v>
      </c>
      <c r="BN108" s="399"/>
      <c r="BO108" s="431" t="s">
        <v>98</v>
      </c>
      <c r="BP108" s="399"/>
      <c r="BQ108" s="431" t="s">
        <v>98</v>
      </c>
      <c r="BR108" s="431" t="s">
        <v>98</v>
      </c>
      <c r="BS108" s="397" t="s">
        <v>418</v>
      </c>
      <c r="BT108" s="402" t="s">
        <v>98</v>
      </c>
      <c r="BU108" s="402" t="s">
        <v>98</v>
      </c>
      <c r="BV108" s="399"/>
      <c r="BW108" s="402" t="s">
        <v>98</v>
      </c>
      <c r="BX108" s="397" t="s">
        <v>1015</v>
      </c>
      <c r="BY108" s="418" t="s">
        <v>98</v>
      </c>
      <c r="BZ108" s="403"/>
      <c r="CA108" s="403"/>
      <c r="CB108" s="403"/>
      <c r="CC108" s="397"/>
      <c r="CD108" s="397"/>
      <c r="CE108" s="403"/>
      <c r="CF108" s="397"/>
      <c r="CG108" s="403"/>
      <c r="CH108" s="391" t="s">
        <v>2655</v>
      </c>
      <c r="CI108" s="391" t="s">
        <v>2656</v>
      </c>
    </row>
    <row r="109" spans="1:87" x14ac:dyDescent="0.2">
      <c r="A109" s="389">
        <v>199687</v>
      </c>
      <c r="B109" s="396" t="s">
        <v>2641</v>
      </c>
      <c r="C109" s="396" t="s">
        <v>2852</v>
      </c>
      <c r="D109" s="396" t="s">
        <v>2643</v>
      </c>
      <c r="E109" s="397" t="s">
        <v>2644</v>
      </c>
      <c r="F109" s="398">
        <v>661</v>
      </c>
      <c r="G109" s="398">
        <v>424</v>
      </c>
      <c r="H109" s="397" t="s">
        <v>1293</v>
      </c>
      <c r="I109" s="397" t="s">
        <v>2645</v>
      </c>
      <c r="J109" s="397" t="s">
        <v>2826</v>
      </c>
      <c r="K109" s="397" t="s">
        <v>1261</v>
      </c>
      <c r="L109" s="397" t="s">
        <v>2853</v>
      </c>
      <c r="M109" s="397" t="s">
        <v>2648</v>
      </c>
      <c r="N109" s="397" t="s">
        <v>2286</v>
      </c>
      <c r="O109" s="398">
        <v>25</v>
      </c>
      <c r="P109" s="398">
        <v>50</v>
      </c>
      <c r="Q109" s="397" t="s">
        <v>2649</v>
      </c>
      <c r="R109" s="397" t="s">
        <v>2514</v>
      </c>
      <c r="S109" s="397" t="s">
        <v>1261</v>
      </c>
      <c r="T109" s="397" t="s">
        <v>2306</v>
      </c>
      <c r="U109" s="397" t="s">
        <v>104</v>
      </c>
      <c r="V109" s="397" t="s">
        <v>2334</v>
      </c>
      <c r="W109" s="399"/>
      <c r="X109" s="397" t="s">
        <v>1292</v>
      </c>
      <c r="Y109" s="397" t="s">
        <v>2515</v>
      </c>
      <c r="Z109" s="397" t="s">
        <v>1013</v>
      </c>
      <c r="AA109" s="397" t="s">
        <v>1012</v>
      </c>
      <c r="AB109" s="397" t="s">
        <v>104</v>
      </c>
      <c r="AC109" s="397" t="s">
        <v>2443</v>
      </c>
      <c r="AD109" s="397" t="s">
        <v>2474</v>
      </c>
      <c r="AE109" s="397" t="s">
        <v>1293</v>
      </c>
      <c r="AF109" s="397" t="s">
        <v>2497</v>
      </c>
      <c r="AG109" s="397" t="s">
        <v>1292</v>
      </c>
      <c r="AH109" s="397" t="s">
        <v>2763</v>
      </c>
      <c r="AI109" s="397" t="s">
        <v>1293</v>
      </c>
      <c r="AJ109" s="397" t="s">
        <v>104</v>
      </c>
      <c r="AK109" s="397" t="s">
        <v>1292</v>
      </c>
      <c r="AL109" s="397" t="s">
        <v>104</v>
      </c>
      <c r="AM109" s="397" t="s">
        <v>2849</v>
      </c>
      <c r="AN109" s="397" t="s">
        <v>104</v>
      </c>
      <c r="AO109" s="397" t="s">
        <v>104</v>
      </c>
      <c r="AP109" s="397" t="s">
        <v>2651</v>
      </c>
      <c r="AQ109" s="397" t="s">
        <v>2660</v>
      </c>
      <c r="AR109" s="397" t="s">
        <v>2661</v>
      </c>
      <c r="AS109" s="399" t="s">
        <v>2654</v>
      </c>
      <c r="AT109" s="399" t="s">
        <v>2654</v>
      </c>
      <c r="AU109" s="397"/>
      <c r="AV109" s="399"/>
      <c r="AW109" s="399" t="s">
        <v>2654</v>
      </c>
      <c r="AX109" s="399" t="s">
        <v>2654</v>
      </c>
      <c r="AY109" s="399" t="s">
        <v>2654</v>
      </c>
      <c r="AZ109" s="399" t="s">
        <v>2654</v>
      </c>
      <c r="BA109" s="399" t="s">
        <v>2654</v>
      </c>
      <c r="BB109" s="399" t="s">
        <v>2654</v>
      </c>
      <c r="BC109" s="399" t="s">
        <v>2654</v>
      </c>
      <c r="BD109" s="400" t="s">
        <v>98</v>
      </c>
      <c r="BE109" s="400" t="s">
        <v>98</v>
      </c>
      <c r="BF109" s="400" t="s">
        <v>98</v>
      </c>
      <c r="BG109" s="400" t="s">
        <v>98</v>
      </c>
      <c r="BH109" s="397" t="s">
        <v>109</v>
      </c>
      <c r="BI109" s="431" t="s">
        <v>98</v>
      </c>
      <c r="BJ109" s="399" t="s">
        <v>2654</v>
      </c>
      <c r="BK109" s="431" t="s">
        <v>98</v>
      </c>
      <c r="BL109" s="431" t="s">
        <v>98</v>
      </c>
      <c r="BM109" s="431" t="s">
        <v>98</v>
      </c>
      <c r="BN109" s="399"/>
      <c r="BO109" s="431" t="s">
        <v>98</v>
      </c>
      <c r="BP109" s="399"/>
      <c r="BQ109" s="431" t="s">
        <v>98</v>
      </c>
      <c r="BR109" s="431" t="s">
        <v>98</v>
      </c>
      <c r="BS109" s="397" t="s">
        <v>418</v>
      </c>
      <c r="BT109" s="402" t="s">
        <v>98</v>
      </c>
      <c r="BU109" s="402" t="s">
        <v>98</v>
      </c>
      <c r="BV109" s="399"/>
      <c r="BW109" s="402" t="s">
        <v>98</v>
      </c>
      <c r="BX109" s="397" t="s">
        <v>1015</v>
      </c>
      <c r="BY109" s="418" t="s">
        <v>98</v>
      </c>
      <c r="BZ109" s="403"/>
      <c r="CA109" s="403"/>
      <c r="CB109" s="403"/>
      <c r="CC109" s="397"/>
      <c r="CD109" s="397"/>
      <c r="CE109" s="403"/>
      <c r="CF109" s="397"/>
      <c r="CG109" s="403"/>
      <c r="CH109" s="391" t="s">
        <v>2655</v>
      </c>
      <c r="CI109" s="391" t="s">
        <v>2656</v>
      </c>
    </row>
    <row r="110" spans="1:87" x14ac:dyDescent="0.2">
      <c r="A110" s="389">
        <v>199687</v>
      </c>
      <c r="B110" s="396" t="s">
        <v>2641</v>
      </c>
      <c r="C110" s="396" t="s">
        <v>2854</v>
      </c>
      <c r="D110" s="396" t="s">
        <v>2643</v>
      </c>
      <c r="E110" s="397" t="s">
        <v>2644</v>
      </c>
      <c r="F110" s="398">
        <v>670</v>
      </c>
      <c r="G110" s="398">
        <v>425</v>
      </c>
      <c r="H110" s="397" t="s">
        <v>1293</v>
      </c>
      <c r="I110" s="397" t="s">
        <v>2645</v>
      </c>
      <c r="J110" s="397" t="s">
        <v>2826</v>
      </c>
      <c r="K110" s="397" t="s">
        <v>1261</v>
      </c>
      <c r="L110" s="397" t="s">
        <v>2658</v>
      </c>
      <c r="M110" s="397" t="s">
        <v>2648</v>
      </c>
      <c r="N110" s="397" t="s">
        <v>2286</v>
      </c>
      <c r="O110" s="398">
        <v>6</v>
      </c>
      <c r="P110" s="398">
        <v>6</v>
      </c>
      <c r="Q110" s="397" t="s">
        <v>2649</v>
      </c>
      <c r="R110" s="397" t="s">
        <v>2514</v>
      </c>
      <c r="S110" s="397" t="s">
        <v>1261</v>
      </c>
      <c r="T110" s="397" t="s">
        <v>2306</v>
      </c>
      <c r="U110" s="397" t="s">
        <v>104</v>
      </c>
      <c r="V110" s="397" t="s">
        <v>2334</v>
      </c>
      <c r="W110" s="399"/>
      <c r="X110" s="397" t="s">
        <v>1292</v>
      </c>
      <c r="Y110" s="397" t="s">
        <v>2515</v>
      </c>
      <c r="Z110" s="397" t="s">
        <v>101</v>
      </c>
      <c r="AA110" s="397" t="s">
        <v>2397</v>
      </c>
      <c r="AB110" s="397" t="s">
        <v>104</v>
      </c>
      <c r="AC110" s="397" t="s">
        <v>2444</v>
      </c>
      <c r="AD110" s="397" t="s">
        <v>2479</v>
      </c>
      <c r="AE110" s="397" t="s">
        <v>1293</v>
      </c>
      <c r="AF110" s="397" t="s">
        <v>2497</v>
      </c>
      <c r="AG110" s="397" t="s">
        <v>1293</v>
      </c>
      <c r="AH110" s="397" t="s">
        <v>104</v>
      </c>
      <c r="AI110" s="397" t="s">
        <v>1293</v>
      </c>
      <c r="AJ110" s="397" t="s">
        <v>104</v>
      </c>
      <c r="AK110" s="397" t="s">
        <v>1292</v>
      </c>
      <c r="AL110" s="397" t="s">
        <v>104</v>
      </c>
      <c r="AM110" s="397" t="s">
        <v>104</v>
      </c>
      <c r="AN110" s="397" t="s">
        <v>104</v>
      </c>
      <c r="AO110" s="397" t="s">
        <v>104</v>
      </c>
      <c r="AP110" s="397" t="s">
        <v>104</v>
      </c>
      <c r="AQ110" s="397" t="s">
        <v>104</v>
      </c>
      <c r="AR110" s="397" t="s">
        <v>2661</v>
      </c>
      <c r="AS110" s="399" t="s">
        <v>2654</v>
      </c>
      <c r="AT110" s="399" t="s">
        <v>2654</v>
      </c>
      <c r="AU110" s="397"/>
      <c r="AV110" s="399"/>
      <c r="AW110" s="399" t="s">
        <v>2654</v>
      </c>
      <c r="AX110" s="399" t="s">
        <v>2654</v>
      </c>
      <c r="AY110" s="399" t="s">
        <v>2654</v>
      </c>
      <c r="AZ110" s="399" t="s">
        <v>2654</v>
      </c>
      <c r="BA110" s="399" t="s">
        <v>2654</v>
      </c>
      <c r="BB110" s="399" t="s">
        <v>2654</v>
      </c>
      <c r="BC110" s="399" t="s">
        <v>2654</v>
      </c>
      <c r="BD110" s="400" t="s">
        <v>98</v>
      </c>
      <c r="BE110" s="400" t="s">
        <v>98</v>
      </c>
      <c r="BF110" s="400" t="s">
        <v>98</v>
      </c>
      <c r="BG110" s="400" t="s">
        <v>98</v>
      </c>
      <c r="BH110" s="397" t="s">
        <v>109</v>
      </c>
      <c r="BI110" s="431" t="s">
        <v>98</v>
      </c>
      <c r="BJ110" s="399" t="s">
        <v>2654</v>
      </c>
      <c r="BK110" s="431" t="s">
        <v>98</v>
      </c>
      <c r="BL110" s="431" t="s">
        <v>98</v>
      </c>
      <c r="BM110" s="431" t="s">
        <v>98</v>
      </c>
      <c r="BN110" s="399"/>
      <c r="BO110" s="431" t="s">
        <v>98</v>
      </c>
      <c r="BP110" s="399"/>
      <c r="BQ110" s="431" t="s">
        <v>98</v>
      </c>
      <c r="BR110" s="431" t="s">
        <v>98</v>
      </c>
      <c r="BS110" s="397" t="s">
        <v>418</v>
      </c>
      <c r="BT110" s="402" t="s">
        <v>98</v>
      </c>
      <c r="BU110" s="402" t="s">
        <v>98</v>
      </c>
      <c r="BV110" s="399"/>
      <c r="BW110" s="402" t="s">
        <v>98</v>
      </c>
      <c r="BX110" s="397" t="s">
        <v>1124</v>
      </c>
      <c r="BY110" s="423" t="s">
        <v>98</v>
      </c>
      <c r="BZ110" s="403"/>
      <c r="CA110" s="403"/>
      <c r="CB110" s="403"/>
      <c r="CC110" s="397"/>
      <c r="CD110" s="397"/>
      <c r="CE110" s="403"/>
      <c r="CF110" s="397"/>
      <c r="CG110" s="403"/>
      <c r="CH110" s="391" t="s">
        <v>2655</v>
      </c>
      <c r="CI110" s="391" t="s">
        <v>2656</v>
      </c>
    </row>
    <row r="111" spans="1:87" x14ac:dyDescent="0.2">
      <c r="A111" s="389">
        <v>199687</v>
      </c>
      <c r="B111" s="396" t="s">
        <v>2641</v>
      </c>
      <c r="C111" s="396" t="s">
        <v>2855</v>
      </c>
      <c r="D111" s="396" t="s">
        <v>2643</v>
      </c>
      <c r="E111" s="397" t="s">
        <v>2644</v>
      </c>
      <c r="F111" s="398">
        <v>671</v>
      </c>
      <c r="G111" s="398">
        <v>425</v>
      </c>
      <c r="H111" s="397" t="s">
        <v>1293</v>
      </c>
      <c r="I111" s="397" t="s">
        <v>2645</v>
      </c>
      <c r="J111" s="397" t="s">
        <v>2826</v>
      </c>
      <c r="K111" s="397" t="s">
        <v>1261</v>
      </c>
      <c r="L111" s="397" t="s">
        <v>2647</v>
      </c>
      <c r="M111" s="397" t="s">
        <v>2648</v>
      </c>
      <c r="N111" s="397" t="s">
        <v>2286</v>
      </c>
      <c r="O111" s="398">
        <v>24</v>
      </c>
      <c r="P111" s="398">
        <v>48</v>
      </c>
      <c r="Q111" s="397" t="s">
        <v>2649</v>
      </c>
      <c r="R111" s="397" t="s">
        <v>2514</v>
      </c>
      <c r="S111" s="397" t="s">
        <v>1261</v>
      </c>
      <c r="T111" s="397" t="s">
        <v>2306</v>
      </c>
      <c r="U111" s="397" t="s">
        <v>104</v>
      </c>
      <c r="V111" s="397" t="s">
        <v>2334</v>
      </c>
      <c r="W111" s="399"/>
      <c r="X111" s="397" t="s">
        <v>1292</v>
      </c>
      <c r="Y111" s="397" t="s">
        <v>2515</v>
      </c>
      <c r="Z111" s="397" t="s">
        <v>101</v>
      </c>
      <c r="AA111" s="397" t="s">
        <v>2397</v>
      </c>
      <c r="AB111" s="397" t="s">
        <v>104</v>
      </c>
      <c r="AC111" s="397" t="s">
        <v>2444</v>
      </c>
      <c r="AD111" s="397" t="s">
        <v>2479</v>
      </c>
      <c r="AE111" s="397" t="s">
        <v>1293</v>
      </c>
      <c r="AF111" s="397" t="s">
        <v>2497</v>
      </c>
      <c r="AG111" s="397" t="s">
        <v>1293</v>
      </c>
      <c r="AH111" s="397" t="s">
        <v>104</v>
      </c>
      <c r="AI111" s="397" t="s">
        <v>1293</v>
      </c>
      <c r="AJ111" s="397" t="s">
        <v>104</v>
      </c>
      <c r="AK111" s="397" t="s">
        <v>1292</v>
      </c>
      <c r="AL111" s="397" t="s">
        <v>104</v>
      </c>
      <c r="AM111" s="397" t="s">
        <v>104</v>
      </c>
      <c r="AN111" s="397" t="s">
        <v>104</v>
      </c>
      <c r="AO111" s="397" t="s">
        <v>104</v>
      </c>
      <c r="AP111" s="397" t="s">
        <v>104</v>
      </c>
      <c r="AQ111" s="397" t="s">
        <v>104</v>
      </c>
      <c r="AR111" s="397" t="s">
        <v>2653</v>
      </c>
      <c r="AS111" s="399" t="s">
        <v>2654</v>
      </c>
      <c r="AT111" s="399" t="s">
        <v>2654</v>
      </c>
      <c r="AU111" s="397"/>
      <c r="AV111" s="399"/>
      <c r="AW111" s="399" t="s">
        <v>2654</v>
      </c>
      <c r="AX111" s="399" t="s">
        <v>2654</v>
      </c>
      <c r="AY111" s="399" t="s">
        <v>2654</v>
      </c>
      <c r="AZ111" s="399" t="s">
        <v>2654</v>
      </c>
      <c r="BA111" s="399" t="s">
        <v>2654</v>
      </c>
      <c r="BB111" s="399" t="s">
        <v>2654</v>
      </c>
      <c r="BC111" s="399" t="s">
        <v>2654</v>
      </c>
      <c r="BD111" s="400" t="s">
        <v>98</v>
      </c>
      <c r="BE111" s="400" t="s">
        <v>98</v>
      </c>
      <c r="BF111" s="400" t="s">
        <v>98</v>
      </c>
      <c r="BG111" s="400" t="s">
        <v>98</v>
      </c>
      <c r="BH111" s="397" t="s">
        <v>109</v>
      </c>
      <c r="BI111" s="431" t="s">
        <v>98</v>
      </c>
      <c r="BJ111" s="399" t="s">
        <v>2654</v>
      </c>
      <c r="BK111" s="431" t="s">
        <v>98</v>
      </c>
      <c r="BL111" s="431" t="s">
        <v>98</v>
      </c>
      <c r="BM111" s="431" t="s">
        <v>98</v>
      </c>
      <c r="BN111" s="399"/>
      <c r="BO111" s="431" t="s">
        <v>98</v>
      </c>
      <c r="BP111" s="399"/>
      <c r="BQ111" s="431" t="s">
        <v>98</v>
      </c>
      <c r="BR111" s="431" t="s">
        <v>98</v>
      </c>
      <c r="BS111" s="397" t="s">
        <v>418</v>
      </c>
      <c r="BT111" s="402" t="s">
        <v>98</v>
      </c>
      <c r="BU111" s="402" t="s">
        <v>98</v>
      </c>
      <c r="BV111" s="399"/>
      <c r="BW111" s="402" t="s">
        <v>98</v>
      </c>
      <c r="BX111" s="397" t="s">
        <v>1124</v>
      </c>
      <c r="BY111" s="423" t="s">
        <v>98</v>
      </c>
      <c r="BZ111" s="403"/>
      <c r="CA111" s="403"/>
      <c r="CB111" s="403"/>
      <c r="CC111" s="397"/>
      <c r="CD111" s="397"/>
      <c r="CE111" s="403"/>
      <c r="CF111" s="397"/>
      <c r="CG111" s="403"/>
      <c r="CH111" s="391" t="s">
        <v>2655</v>
      </c>
      <c r="CI111" s="391" t="s">
        <v>2656</v>
      </c>
    </row>
    <row r="112" spans="1:87" x14ac:dyDescent="0.2">
      <c r="A112" s="389">
        <v>199687</v>
      </c>
      <c r="B112" s="396" t="s">
        <v>2641</v>
      </c>
      <c r="C112" s="396" t="s">
        <v>2856</v>
      </c>
      <c r="D112" s="396" t="s">
        <v>2643</v>
      </c>
      <c r="E112" s="397" t="s">
        <v>2644</v>
      </c>
      <c r="F112" s="398">
        <v>662</v>
      </c>
      <c r="G112" s="398">
        <v>426</v>
      </c>
      <c r="H112" s="397" t="s">
        <v>1293</v>
      </c>
      <c r="I112" s="397" t="s">
        <v>2645</v>
      </c>
      <c r="J112" s="397" t="s">
        <v>2826</v>
      </c>
      <c r="K112" s="397" t="s">
        <v>1261</v>
      </c>
      <c r="L112" s="397" t="s">
        <v>2658</v>
      </c>
      <c r="M112" s="397" t="s">
        <v>2648</v>
      </c>
      <c r="N112" s="397" t="s">
        <v>2286</v>
      </c>
      <c r="O112" s="398">
        <v>6</v>
      </c>
      <c r="P112" s="398">
        <v>6</v>
      </c>
      <c r="Q112" s="397" t="s">
        <v>2649</v>
      </c>
      <c r="R112" s="397" t="s">
        <v>2514</v>
      </c>
      <c r="S112" s="397" t="s">
        <v>1261</v>
      </c>
      <c r="T112" s="397" t="s">
        <v>2306</v>
      </c>
      <c r="U112" s="397" t="s">
        <v>104</v>
      </c>
      <c r="V112" s="397" t="s">
        <v>2334</v>
      </c>
      <c r="W112" s="399"/>
      <c r="X112" s="397" t="s">
        <v>1292</v>
      </c>
      <c r="Y112" s="397" t="s">
        <v>2516</v>
      </c>
      <c r="Z112" s="397" t="s">
        <v>1148</v>
      </c>
      <c r="AA112" s="397" t="s">
        <v>2398</v>
      </c>
      <c r="AB112" s="397" t="s">
        <v>104</v>
      </c>
      <c r="AC112" s="397" t="s">
        <v>2445</v>
      </c>
      <c r="AD112" s="397" t="s">
        <v>2493</v>
      </c>
      <c r="AE112" s="397" t="s">
        <v>1293</v>
      </c>
      <c r="AF112" s="397" t="s">
        <v>2497</v>
      </c>
      <c r="AG112" s="397" t="s">
        <v>1293</v>
      </c>
      <c r="AH112" s="397" t="s">
        <v>104</v>
      </c>
      <c r="AI112" s="397" t="s">
        <v>1293</v>
      </c>
      <c r="AJ112" s="397" t="s">
        <v>104</v>
      </c>
      <c r="AK112" s="397" t="s">
        <v>1292</v>
      </c>
      <c r="AL112" s="397" t="s">
        <v>104</v>
      </c>
      <c r="AM112" s="397" t="s">
        <v>2857</v>
      </c>
      <c r="AN112" s="397" t="s">
        <v>104</v>
      </c>
      <c r="AO112" s="397" t="s">
        <v>104</v>
      </c>
      <c r="AP112" s="397" t="s">
        <v>2651</v>
      </c>
      <c r="AQ112" s="397" t="s">
        <v>2660</v>
      </c>
      <c r="AR112" s="397" t="s">
        <v>2661</v>
      </c>
      <c r="AS112" s="399" t="s">
        <v>2654</v>
      </c>
      <c r="AT112" s="399" t="s">
        <v>2654</v>
      </c>
      <c r="AU112" s="397"/>
      <c r="AV112" s="399"/>
      <c r="AW112" s="399" t="s">
        <v>2654</v>
      </c>
      <c r="AX112" s="399" t="s">
        <v>2654</v>
      </c>
      <c r="AY112" s="399" t="s">
        <v>2654</v>
      </c>
      <c r="AZ112" s="399" t="s">
        <v>2654</v>
      </c>
      <c r="BA112" s="399" t="s">
        <v>2654</v>
      </c>
      <c r="BB112" s="399" t="s">
        <v>2654</v>
      </c>
      <c r="BC112" s="399" t="s">
        <v>2654</v>
      </c>
      <c r="BD112" s="400" t="s">
        <v>98</v>
      </c>
      <c r="BE112" s="400" t="s">
        <v>98</v>
      </c>
      <c r="BF112" s="400" t="s">
        <v>98</v>
      </c>
      <c r="BG112" s="400" t="s">
        <v>98</v>
      </c>
      <c r="BH112" s="397" t="s">
        <v>109</v>
      </c>
      <c r="BI112" s="431" t="s">
        <v>98</v>
      </c>
      <c r="BJ112" s="399" t="s">
        <v>2654</v>
      </c>
      <c r="BK112" s="431" t="s">
        <v>98</v>
      </c>
      <c r="BL112" s="431" t="s">
        <v>98</v>
      </c>
      <c r="BM112" s="431" t="s">
        <v>98</v>
      </c>
      <c r="BN112" s="399"/>
      <c r="BO112" s="431" t="s">
        <v>98</v>
      </c>
      <c r="BP112" s="399"/>
      <c r="BQ112" s="431" t="s">
        <v>98</v>
      </c>
      <c r="BR112" s="431" t="s">
        <v>98</v>
      </c>
      <c r="BS112" s="397" t="s">
        <v>418</v>
      </c>
      <c r="BT112" s="402" t="s">
        <v>98</v>
      </c>
      <c r="BU112" s="402" t="s">
        <v>98</v>
      </c>
      <c r="BV112" s="399"/>
      <c r="BW112" s="402" t="s">
        <v>98</v>
      </c>
      <c r="BX112" s="397" t="s">
        <v>1150</v>
      </c>
      <c r="BY112" s="433" t="s">
        <v>98</v>
      </c>
      <c r="BZ112" s="403"/>
      <c r="CA112" s="403"/>
      <c r="CB112" s="403"/>
      <c r="CC112" s="397"/>
      <c r="CD112" s="397"/>
      <c r="CE112" s="403"/>
      <c r="CF112" s="397"/>
      <c r="CG112" s="403"/>
      <c r="CH112" s="391" t="s">
        <v>2662</v>
      </c>
      <c r="CI112" s="391" t="s">
        <v>2656</v>
      </c>
    </row>
    <row r="113" spans="1:87" x14ac:dyDescent="0.2">
      <c r="A113" s="389">
        <v>199687</v>
      </c>
      <c r="B113" s="396" t="s">
        <v>2641</v>
      </c>
      <c r="C113" s="396" t="s">
        <v>2858</v>
      </c>
      <c r="D113" s="396" t="s">
        <v>2643</v>
      </c>
      <c r="E113" s="397" t="s">
        <v>2644</v>
      </c>
      <c r="F113" s="398">
        <v>663</v>
      </c>
      <c r="G113" s="398">
        <v>426</v>
      </c>
      <c r="H113" s="397" t="s">
        <v>1293</v>
      </c>
      <c r="I113" s="397" t="s">
        <v>2645</v>
      </c>
      <c r="J113" s="397" t="s">
        <v>2826</v>
      </c>
      <c r="K113" s="397" t="s">
        <v>1261</v>
      </c>
      <c r="L113" s="397" t="s">
        <v>2647</v>
      </c>
      <c r="M113" s="397" t="s">
        <v>2648</v>
      </c>
      <c r="N113" s="397" t="s">
        <v>2286</v>
      </c>
      <c r="O113" s="398">
        <v>3</v>
      </c>
      <c r="P113" s="398">
        <v>6</v>
      </c>
      <c r="Q113" s="397" t="s">
        <v>2649</v>
      </c>
      <c r="R113" s="397" t="s">
        <v>2514</v>
      </c>
      <c r="S113" s="397" t="s">
        <v>1261</v>
      </c>
      <c r="T113" s="397" t="s">
        <v>2306</v>
      </c>
      <c r="U113" s="397" t="s">
        <v>104</v>
      </c>
      <c r="V113" s="397" t="s">
        <v>2334</v>
      </c>
      <c r="W113" s="399"/>
      <c r="X113" s="397" t="s">
        <v>1292</v>
      </c>
      <c r="Y113" s="397" t="s">
        <v>2516</v>
      </c>
      <c r="Z113" s="397" t="s">
        <v>1148</v>
      </c>
      <c r="AA113" s="397" t="s">
        <v>2398</v>
      </c>
      <c r="AB113" s="397" t="s">
        <v>104</v>
      </c>
      <c r="AC113" s="397" t="s">
        <v>2445</v>
      </c>
      <c r="AD113" s="397" t="s">
        <v>2493</v>
      </c>
      <c r="AE113" s="397" t="s">
        <v>1293</v>
      </c>
      <c r="AF113" s="397" t="s">
        <v>2497</v>
      </c>
      <c r="AG113" s="397" t="s">
        <v>1293</v>
      </c>
      <c r="AH113" s="397" t="s">
        <v>104</v>
      </c>
      <c r="AI113" s="397" t="s">
        <v>1293</v>
      </c>
      <c r="AJ113" s="397" t="s">
        <v>104</v>
      </c>
      <c r="AK113" s="397" t="s">
        <v>1292</v>
      </c>
      <c r="AL113" s="397" t="s">
        <v>104</v>
      </c>
      <c r="AM113" s="397" t="s">
        <v>104</v>
      </c>
      <c r="AN113" s="397" t="s">
        <v>104</v>
      </c>
      <c r="AO113" s="397" t="s">
        <v>104</v>
      </c>
      <c r="AP113" s="397" t="s">
        <v>104</v>
      </c>
      <c r="AQ113" s="397" t="s">
        <v>104</v>
      </c>
      <c r="AR113" s="397" t="s">
        <v>2653</v>
      </c>
      <c r="AS113" s="399" t="s">
        <v>2654</v>
      </c>
      <c r="AT113" s="399" t="s">
        <v>2654</v>
      </c>
      <c r="AU113" s="397"/>
      <c r="AV113" s="399"/>
      <c r="AW113" s="399" t="s">
        <v>2654</v>
      </c>
      <c r="AX113" s="399" t="s">
        <v>2654</v>
      </c>
      <c r="AY113" s="399" t="s">
        <v>2654</v>
      </c>
      <c r="AZ113" s="399" t="s">
        <v>2654</v>
      </c>
      <c r="BA113" s="399" t="s">
        <v>2654</v>
      </c>
      <c r="BB113" s="399" t="s">
        <v>2654</v>
      </c>
      <c r="BC113" s="399" t="s">
        <v>2654</v>
      </c>
      <c r="BD113" s="400" t="s">
        <v>98</v>
      </c>
      <c r="BE113" s="400" t="s">
        <v>98</v>
      </c>
      <c r="BF113" s="400" t="s">
        <v>98</v>
      </c>
      <c r="BG113" s="400" t="s">
        <v>98</v>
      </c>
      <c r="BH113" s="397" t="s">
        <v>109</v>
      </c>
      <c r="BI113" s="431" t="s">
        <v>98</v>
      </c>
      <c r="BJ113" s="399" t="s">
        <v>2654</v>
      </c>
      <c r="BK113" s="431" t="s">
        <v>98</v>
      </c>
      <c r="BL113" s="431" t="s">
        <v>98</v>
      </c>
      <c r="BM113" s="431" t="s">
        <v>98</v>
      </c>
      <c r="BN113" s="399"/>
      <c r="BO113" s="431" t="s">
        <v>98</v>
      </c>
      <c r="BP113" s="399"/>
      <c r="BQ113" s="431" t="s">
        <v>98</v>
      </c>
      <c r="BR113" s="431" t="s">
        <v>98</v>
      </c>
      <c r="BS113" s="397" t="s">
        <v>418</v>
      </c>
      <c r="BT113" s="402" t="s">
        <v>98</v>
      </c>
      <c r="BU113" s="402" t="s">
        <v>98</v>
      </c>
      <c r="BV113" s="399"/>
      <c r="BW113" s="402" t="s">
        <v>98</v>
      </c>
      <c r="BX113" s="397" t="s">
        <v>1150</v>
      </c>
      <c r="BY113" s="433" t="s">
        <v>98</v>
      </c>
      <c r="BZ113" s="403"/>
      <c r="CA113" s="403"/>
      <c r="CB113" s="403"/>
      <c r="CC113" s="397"/>
      <c r="CD113" s="397"/>
      <c r="CE113" s="403"/>
      <c r="CF113" s="397"/>
      <c r="CG113" s="403"/>
      <c r="CH113" s="391" t="s">
        <v>2662</v>
      </c>
      <c r="CI113" s="391" t="s">
        <v>2656</v>
      </c>
    </row>
    <row r="114" spans="1:87" x14ac:dyDescent="0.2">
      <c r="A114" s="389">
        <v>199687</v>
      </c>
      <c r="B114" s="396" t="s">
        <v>2641</v>
      </c>
      <c r="C114" s="396" t="s">
        <v>2859</v>
      </c>
      <c r="D114" s="396" t="s">
        <v>2643</v>
      </c>
      <c r="E114" s="397" t="s">
        <v>2644</v>
      </c>
      <c r="F114" s="398">
        <v>701</v>
      </c>
      <c r="G114" s="398">
        <v>427</v>
      </c>
      <c r="H114" s="397" t="s">
        <v>1293</v>
      </c>
      <c r="I114" s="397" t="s">
        <v>2645</v>
      </c>
      <c r="J114" s="397" t="s">
        <v>2826</v>
      </c>
      <c r="K114" s="397" t="s">
        <v>1261</v>
      </c>
      <c r="L114" s="397" t="s">
        <v>2658</v>
      </c>
      <c r="M114" s="397" t="s">
        <v>2648</v>
      </c>
      <c r="N114" s="397" t="s">
        <v>2287</v>
      </c>
      <c r="O114" s="398">
        <v>1</v>
      </c>
      <c r="P114" s="398">
        <v>1</v>
      </c>
      <c r="Q114" s="397" t="s">
        <v>2709</v>
      </c>
      <c r="R114" s="397" t="s">
        <v>2514</v>
      </c>
      <c r="S114" s="397" t="s">
        <v>1261</v>
      </c>
      <c r="T114" s="397" t="s">
        <v>2306</v>
      </c>
      <c r="U114" s="397" t="s">
        <v>104</v>
      </c>
      <c r="V114" s="397" t="s">
        <v>2334</v>
      </c>
      <c r="W114" s="399"/>
      <c r="X114" s="397" t="s">
        <v>1292</v>
      </c>
      <c r="Y114" s="397" t="s">
        <v>2516</v>
      </c>
      <c r="Z114" s="397" t="s">
        <v>1154</v>
      </c>
      <c r="AA114" s="397" t="s">
        <v>2399</v>
      </c>
      <c r="AB114" s="397" t="s">
        <v>104</v>
      </c>
      <c r="AC114" s="397" t="s">
        <v>2446</v>
      </c>
      <c r="AD114" s="399"/>
      <c r="AE114" s="397" t="s">
        <v>1292</v>
      </c>
      <c r="AF114" s="397" t="s">
        <v>2497</v>
      </c>
      <c r="AG114" s="397" t="s">
        <v>1293</v>
      </c>
      <c r="AH114" s="397" t="s">
        <v>104</v>
      </c>
      <c r="AI114" s="397" t="s">
        <v>1293</v>
      </c>
      <c r="AJ114" s="397" t="s">
        <v>104</v>
      </c>
      <c r="AK114" s="397" t="s">
        <v>1292</v>
      </c>
      <c r="AL114" s="397" t="s">
        <v>104</v>
      </c>
      <c r="AM114" s="397" t="s">
        <v>2740</v>
      </c>
      <c r="AN114" s="397" t="s">
        <v>104</v>
      </c>
      <c r="AO114" s="397" t="s">
        <v>104</v>
      </c>
      <c r="AP114" s="397" t="s">
        <v>104</v>
      </c>
      <c r="AQ114" s="397" t="s">
        <v>104</v>
      </c>
      <c r="AR114" s="397" t="s">
        <v>2661</v>
      </c>
      <c r="AS114" s="399" t="s">
        <v>2654</v>
      </c>
      <c r="AT114" s="399" t="s">
        <v>2654</v>
      </c>
      <c r="AU114" s="399" t="s">
        <v>2654</v>
      </c>
      <c r="AV114" s="399"/>
      <c r="AW114" s="399" t="s">
        <v>2654</v>
      </c>
      <c r="AX114" s="399" t="s">
        <v>2654</v>
      </c>
      <c r="AY114" s="399" t="s">
        <v>2654</v>
      </c>
      <c r="AZ114" s="399" t="s">
        <v>2654</v>
      </c>
      <c r="BA114" s="399" t="s">
        <v>2654</v>
      </c>
      <c r="BB114" s="399" t="s">
        <v>2654</v>
      </c>
      <c r="BC114" s="399" t="s">
        <v>2654</v>
      </c>
      <c r="BD114" s="400" t="s">
        <v>98</v>
      </c>
      <c r="BE114" s="400" t="s">
        <v>98</v>
      </c>
      <c r="BF114" s="400" t="s">
        <v>98</v>
      </c>
      <c r="BG114" s="400" t="s">
        <v>98</v>
      </c>
      <c r="BH114" s="397" t="s">
        <v>109</v>
      </c>
      <c r="BI114" s="431" t="s">
        <v>98</v>
      </c>
      <c r="BJ114" s="399" t="s">
        <v>2654</v>
      </c>
      <c r="BK114" s="431" t="s">
        <v>98</v>
      </c>
      <c r="BL114" s="431" t="s">
        <v>98</v>
      </c>
      <c r="BM114" s="431" t="s">
        <v>98</v>
      </c>
      <c r="BN114" s="399"/>
      <c r="BO114" s="431" t="s">
        <v>98</v>
      </c>
      <c r="BP114" s="399"/>
      <c r="BQ114" s="431" t="s">
        <v>98</v>
      </c>
      <c r="BR114" s="431" t="s">
        <v>98</v>
      </c>
      <c r="BS114" s="397" t="s">
        <v>418</v>
      </c>
      <c r="BT114" s="402" t="s">
        <v>98</v>
      </c>
      <c r="BU114" s="402" t="s">
        <v>98</v>
      </c>
      <c r="BV114" s="399"/>
      <c r="BW114" s="402" t="s">
        <v>98</v>
      </c>
      <c r="BX114" s="397" t="s">
        <v>1156</v>
      </c>
      <c r="BY114" s="430" t="s">
        <v>98</v>
      </c>
      <c r="BZ114" s="430" t="s">
        <v>98</v>
      </c>
      <c r="CA114" s="430" t="s">
        <v>98</v>
      </c>
      <c r="CB114" s="430" t="s">
        <v>98</v>
      </c>
      <c r="CC114" s="399" t="s">
        <v>2654</v>
      </c>
      <c r="CD114" s="399"/>
      <c r="CE114" s="430" t="s">
        <v>98</v>
      </c>
      <c r="CF114" s="399"/>
      <c r="CG114" s="430" t="s">
        <v>98</v>
      </c>
      <c r="CH114" s="391" t="s">
        <v>2662</v>
      </c>
      <c r="CI114" s="391" t="s">
        <v>2656</v>
      </c>
    </row>
    <row r="115" spans="1:87" x14ac:dyDescent="0.2">
      <c r="A115" s="389">
        <v>199687</v>
      </c>
      <c r="B115" s="396" t="s">
        <v>2641</v>
      </c>
      <c r="C115" s="396" t="s">
        <v>2860</v>
      </c>
      <c r="D115" s="396" t="s">
        <v>2643</v>
      </c>
      <c r="E115" s="397" t="s">
        <v>2644</v>
      </c>
      <c r="F115" s="398">
        <v>634</v>
      </c>
      <c r="G115" s="398">
        <v>427</v>
      </c>
      <c r="H115" s="397" t="s">
        <v>1293</v>
      </c>
      <c r="I115" s="397" t="s">
        <v>2645</v>
      </c>
      <c r="J115" s="397" t="s">
        <v>2826</v>
      </c>
      <c r="K115" s="397" t="s">
        <v>1261</v>
      </c>
      <c r="L115" s="397" t="s">
        <v>2647</v>
      </c>
      <c r="M115" s="397" t="s">
        <v>2648</v>
      </c>
      <c r="N115" s="397" t="s">
        <v>2287</v>
      </c>
      <c r="O115" s="398">
        <v>6</v>
      </c>
      <c r="P115" s="398">
        <v>12</v>
      </c>
      <c r="Q115" s="397" t="s">
        <v>2709</v>
      </c>
      <c r="R115" s="397" t="s">
        <v>2514</v>
      </c>
      <c r="S115" s="397" t="s">
        <v>1261</v>
      </c>
      <c r="T115" s="397" t="s">
        <v>2306</v>
      </c>
      <c r="U115" s="397" t="s">
        <v>104</v>
      </c>
      <c r="V115" s="397" t="s">
        <v>2334</v>
      </c>
      <c r="W115" s="399"/>
      <c r="X115" s="397" t="s">
        <v>1292</v>
      </c>
      <c r="Y115" s="397" t="s">
        <v>2516</v>
      </c>
      <c r="Z115" s="397" t="s">
        <v>1154</v>
      </c>
      <c r="AA115" s="397" t="s">
        <v>2399</v>
      </c>
      <c r="AB115" s="397" t="s">
        <v>104</v>
      </c>
      <c r="AC115" s="397" t="s">
        <v>2446</v>
      </c>
      <c r="AD115" s="399"/>
      <c r="AE115" s="397" t="s">
        <v>1292</v>
      </c>
      <c r="AF115" s="397" t="s">
        <v>2497</v>
      </c>
      <c r="AG115" s="397" t="s">
        <v>1293</v>
      </c>
      <c r="AH115" s="397" t="s">
        <v>104</v>
      </c>
      <c r="AI115" s="397" t="s">
        <v>1293</v>
      </c>
      <c r="AJ115" s="397" t="s">
        <v>104</v>
      </c>
      <c r="AK115" s="397" t="s">
        <v>1292</v>
      </c>
      <c r="AL115" s="397" t="s">
        <v>104</v>
      </c>
      <c r="AM115" s="397" t="s">
        <v>2740</v>
      </c>
      <c r="AN115" s="397" t="s">
        <v>104</v>
      </c>
      <c r="AO115" s="397" t="s">
        <v>104</v>
      </c>
      <c r="AP115" s="397" t="s">
        <v>104</v>
      </c>
      <c r="AQ115" s="397" t="s">
        <v>104</v>
      </c>
      <c r="AR115" s="397" t="s">
        <v>2666</v>
      </c>
      <c r="AS115" s="399" t="s">
        <v>2654</v>
      </c>
      <c r="AT115" s="399" t="s">
        <v>2654</v>
      </c>
      <c r="AU115" s="399" t="s">
        <v>2654</v>
      </c>
      <c r="AV115" s="399"/>
      <c r="AW115" s="399" t="s">
        <v>2654</v>
      </c>
      <c r="AX115" s="399" t="s">
        <v>2654</v>
      </c>
      <c r="AY115" s="399" t="s">
        <v>2654</v>
      </c>
      <c r="AZ115" s="399" t="s">
        <v>2654</v>
      </c>
      <c r="BA115" s="399" t="s">
        <v>2654</v>
      </c>
      <c r="BB115" s="399" t="s">
        <v>2654</v>
      </c>
      <c r="BC115" s="399" t="s">
        <v>2654</v>
      </c>
      <c r="BD115" s="400" t="s">
        <v>98</v>
      </c>
      <c r="BE115" s="400" t="s">
        <v>98</v>
      </c>
      <c r="BF115" s="400" t="s">
        <v>98</v>
      </c>
      <c r="BG115" s="400" t="s">
        <v>98</v>
      </c>
      <c r="BH115" s="397" t="s">
        <v>109</v>
      </c>
      <c r="BI115" s="431" t="s">
        <v>98</v>
      </c>
      <c r="BJ115" s="399" t="s">
        <v>2654</v>
      </c>
      <c r="BK115" s="431" t="s">
        <v>98</v>
      </c>
      <c r="BL115" s="431" t="s">
        <v>98</v>
      </c>
      <c r="BM115" s="431" t="s">
        <v>98</v>
      </c>
      <c r="BN115" s="399"/>
      <c r="BO115" s="431" t="s">
        <v>98</v>
      </c>
      <c r="BP115" s="399"/>
      <c r="BQ115" s="431" t="s">
        <v>98</v>
      </c>
      <c r="BR115" s="431" t="s">
        <v>98</v>
      </c>
      <c r="BS115" s="397" t="s">
        <v>418</v>
      </c>
      <c r="BT115" s="402" t="s">
        <v>98</v>
      </c>
      <c r="BU115" s="402" t="s">
        <v>98</v>
      </c>
      <c r="BV115" s="399"/>
      <c r="BW115" s="402" t="s">
        <v>98</v>
      </c>
      <c r="BX115" s="397" t="s">
        <v>1156</v>
      </c>
      <c r="BY115" s="430" t="s">
        <v>98</v>
      </c>
      <c r="BZ115" s="430" t="s">
        <v>98</v>
      </c>
      <c r="CA115" s="430" t="s">
        <v>98</v>
      </c>
      <c r="CB115" s="430" t="s">
        <v>98</v>
      </c>
      <c r="CC115" s="399" t="s">
        <v>2654</v>
      </c>
      <c r="CD115" s="399"/>
      <c r="CE115" s="430" t="s">
        <v>98</v>
      </c>
      <c r="CF115" s="399"/>
      <c r="CG115" s="430" t="s">
        <v>98</v>
      </c>
      <c r="CH115" s="391" t="s">
        <v>2662</v>
      </c>
      <c r="CI115" s="391" t="s">
        <v>2656</v>
      </c>
    </row>
    <row r="116" spans="1:87" x14ac:dyDescent="0.2">
      <c r="A116" s="389">
        <v>199687</v>
      </c>
      <c r="B116" s="396" t="s">
        <v>2641</v>
      </c>
      <c r="C116" s="396" t="s">
        <v>2861</v>
      </c>
      <c r="D116" s="396" t="s">
        <v>2643</v>
      </c>
      <c r="E116" s="397" t="s">
        <v>2644</v>
      </c>
      <c r="F116" s="398">
        <v>1570</v>
      </c>
      <c r="G116" s="398">
        <v>428</v>
      </c>
      <c r="H116" s="397" t="s">
        <v>1293</v>
      </c>
      <c r="I116" s="397" t="s">
        <v>2786</v>
      </c>
      <c r="J116" s="397" t="s">
        <v>2787</v>
      </c>
      <c r="K116" s="397" t="s">
        <v>1192</v>
      </c>
      <c r="L116" s="397" t="s">
        <v>2658</v>
      </c>
      <c r="M116" s="397" t="s">
        <v>2669</v>
      </c>
      <c r="N116" s="397" t="s">
        <v>2285</v>
      </c>
      <c r="O116" s="398">
        <v>3</v>
      </c>
      <c r="P116" s="398">
        <v>3</v>
      </c>
      <c r="Q116" s="397" t="s">
        <v>2709</v>
      </c>
      <c r="R116" s="397" t="s">
        <v>2514</v>
      </c>
      <c r="S116" s="397" t="s">
        <v>1261</v>
      </c>
      <c r="T116" s="397" t="s">
        <v>2306</v>
      </c>
      <c r="U116" s="397" t="s">
        <v>104</v>
      </c>
      <c r="V116" s="397" t="s">
        <v>2334</v>
      </c>
      <c r="W116" s="399"/>
      <c r="X116" s="397" t="s">
        <v>1292</v>
      </c>
      <c r="Y116" s="397" t="s">
        <v>172</v>
      </c>
      <c r="Z116" s="397" t="s">
        <v>1192</v>
      </c>
      <c r="AA116" s="397" t="s">
        <v>2788</v>
      </c>
      <c r="AB116" s="397" t="s">
        <v>2789</v>
      </c>
      <c r="AC116" s="397" t="s">
        <v>2427</v>
      </c>
      <c r="AD116" s="399"/>
      <c r="AE116" s="397" t="s">
        <v>1292</v>
      </c>
      <c r="AF116" s="397" t="s">
        <v>2497</v>
      </c>
      <c r="AG116" s="397" t="s">
        <v>1293</v>
      </c>
      <c r="AH116" s="397" t="s">
        <v>104</v>
      </c>
      <c r="AI116" s="397" t="s">
        <v>1293</v>
      </c>
      <c r="AJ116" s="397" t="s">
        <v>104</v>
      </c>
      <c r="AK116" s="397" t="s">
        <v>1292</v>
      </c>
      <c r="AL116" s="397" t="s">
        <v>104</v>
      </c>
      <c r="AM116" s="397" t="s">
        <v>104</v>
      </c>
      <c r="AN116" s="397" t="s">
        <v>104</v>
      </c>
      <c r="AO116" s="397" t="s">
        <v>104</v>
      </c>
      <c r="AP116" s="397" t="s">
        <v>104</v>
      </c>
      <c r="AQ116" s="397" t="s">
        <v>104</v>
      </c>
      <c r="AR116" s="397" t="s">
        <v>2674</v>
      </c>
      <c r="AS116" s="399" t="s">
        <v>2654</v>
      </c>
      <c r="AT116" s="399" t="s">
        <v>2654</v>
      </c>
      <c r="AU116" s="399" t="s">
        <v>2654</v>
      </c>
      <c r="AV116" s="399"/>
      <c r="AW116" s="399" t="s">
        <v>2654</v>
      </c>
      <c r="AX116" s="399" t="s">
        <v>2654</v>
      </c>
      <c r="AY116" s="399" t="s">
        <v>2654</v>
      </c>
      <c r="AZ116" s="399" t="s">
        <v>2654</v>
      </c>
      <c r="BA116" s="399" t="s">
        <v>2654</v>
      </c>
      <c r="BB116" s="399" t="s">
        <v>2654</v>
      </c>
      <c r="BC116" s="399" t="s">
        <v>2654</v>
      </c>
      <c r="BD116" s="400" t="s">
        <v>98</v>
      </c>
      <c r="BE116" s="400" t="s">
        <v>98</v>
      </c>
      <c r="BF116" s="400" t="s">
        <v>98</v>
      </c>
      <c r="BG116" s="400" t="s">
        <v>98</v>
      </c>
      <c r="BH116" s="397" t="s">
        <v>109</v>
      </c>
      <c r="BI116" s="431" t="s">
        <v>98</v>
      </c>
      <c r="BJ116" s="399" t="s">
        <v>2654</v>
      </c>
      <c r="BK116" s="431" t="s">
        <v>98</v>
      </c>
      <c r="BL116" s="431" t="s">
        <v>98</v>
      </c>
      <c r="BM116" s="431" t="s">
        <v>98</v>
      </c>
      <c r="BN116" s="399"/>
      <c r="BO116" s="431" t="s">
        <v>98</v>
      </c>
      <c r="BP116" s="399"/>
      <c r="BQ116" s="431" t="s">
        <v>98</v>
      </c>
      <c r="BR116" s="431" t="s">
        <v>98</v>
      </c>
      <c r="BS116" s="397" t="s">
        <v>418</v>
      </c>
      <c r="BT116" s="402" t="s">
        <v>98</v>
      </c>
      <c r="BU116" s="402" t="s">
        <v>98</v>
      </c>
      <c r="BV116" s="399"/>
      <c r="BW116" s="402" t="s">
        <v>98</v>
      </c>
      <c r="BX116" s="397" t="s">
        <v>418</v>
      </c>
      <c r="BY116" s="402" t="s">
        <v>98</v>
      </c>
      <c r="BZ116" s="402" t="s">
        <v>98</v>
      </c>
      <c r="CA116" s="402" t="s">
        <v>98</v>
      </c>
      <c r="CB116" s="402" t="s">
        <v>98</v>
      </c>
      <c r="CC116" s="399" t="s">
        <v>2654</v>
      </c>
      <c r="CD116" s="399"/>
      <c r="CE116" s="402" t="s">
        <v>98</v>
      </c>
      <c r="CF116" s="399"/>
      <c r="CG116" s="402" t="s">
        <v>98</v>
      </c>
      <c r="CH116" s="391" t="s">
        <v>2684</v>
      </c>
      <c r="CI116" s="391" t="s">
        <v>2656</v>
      </c>
    </row>
    <row r="117" spans="1:87" x14ac:dyDescent="0.2">
      <c r="A117" s="389">
        <v>199687</v>
      </c>
      <c r="B117" s="396" t="s">
        <v>2641</v>
      </c>
      <c r="C117" s="396" t="s">
        <v>2862</v>
      </c>
      <c r="D117" s="396" t="s">
        <v>2643</v>
      </c>
      <c r="E117" s="397" t="s">
        <v>2644</v>
      </c>
      <c r="F117" s="398">
        <v>1734</v>
      </c>
      <c r="G117" s="398">
        <v>429</v>
      </c>
      <c r="H117" s="397" t="s">
        <v>1293</v>
      </c>
      <c r="I117" s="397" t="s">
        <v>2645</v>
      </c>
      <c r="J117" s="397" t="s">
        <v>2826</v>
      </c>
      <c r="K117" s="397" t="s">
        <v>1261</v>
      </c>
      <c r="L117" s="397" t="s">
        <v>2647</v>
      </c>
      <c r="M117" s="397" t="s">
        <v>2648</v>
      </c>
      <c r="N117" s="397" t="s">
        <v>2287</v>
      </c>
      <c r="O117" s="398">
        <v>6</v>
      </c>
      <c r="P117" s="398">
        <v>12</v>
      </c>
      <c r="Q117" s="397" t="s">
        <v>2709</v>
      </c>
      <c r="R117" s="397" t="s">
        <v>2514</v>
      </c>
      <c r="S117" s="397" t="s">
        <v>1261</v>
      </c>
      <c r="T117" s="397" t="s">
        <v>2306</v>
      </c>
      <c r="U117" s="397" t="s">
        <v>104</v>
      </c>
      <c r="V117" s="397" t="s">
        <v>2334</v>
      </c>
      <c r="W117" s="399"/>
      <c r="X117" s="397" t="s">
        <v>1292</v>
      </c>
      <c r="Y117" s="397" t="s">
        <v>172</v>
      </c>
      <c r="Z117" s="397" t="s">
        <v>1192</v>
      </c>
      <c r="AA117" s="397" t="s">
        <v>2788</v>
      </c>
      <c r="AB117" s="397" t="s">
        <v>2789</v>
      </c>
      <c r="AC117" s="397" t="s">
        <v>2427</v>
      </c>
      <c r="AD117" s="399"/>
      <c r="AE117" s="397" t="s">
        <v>1292</v>
      </c>
      <c r="AF117" s="397" t="s">
        <v>2497</v>
      </c>
      <c r="AG117" s="397" t="s">
        <v>1293</v>
      </c>
      <c r="AH117" s="397" t="s">
        <v>104</v>
      </c>
      <c r="AI117" s="397" t="s">
        <v>1293</v>
      </c>
      <c r="AJ117" s="397" t="s">
        <v>104</v>
      </c>
      <c r="AK117" s="397" t="s">
        <v>1292</v>
      </c>
      <c r="AL117" s="397" t="s">
        <v>104</v>
      </c>
      <c r="AM117" s="397" t="s">
        <v>104</v>
      </c>
      <c r="AN117" s="397" t="s">
        <v>104</v>
      </c>
      <c r="AO117" s="397" t="s">
        <v>104</v>
      </c>
      <c r="AP117" s="397" t="s">
        <v>104</v>
      </c>
      <c r="AQ117" s="397" t="s">
        <v>104</v>
      </c>
      <c r="AR117" s="397" t="s">
        <v>2661</v>
      </c>
      <c r="AS117" s="399" t="s">
        <v>2654</v>
      </c>
      <c r="AT117" s="399" t="s">
        <v>2654</v>
      </c>
      <c r="AU117" s="399" t="s">
        <v>2654</v>
      </c>
      <c r="AV117" s="399"/>
      <c r="AW117" s="399" t="s">
        <v>2654</v>
      </c>
      <c r="AX117" s="399" t="s">
        <v>2654</v>
      </c>
      <c r="AY117" s="399" t="s">
        <v>2654</v>
      </c>
      <c r="AZ117" s="399" t="s">
        <v>2654</v>
      </c>
      <c r="BA117" s="399" t="s">
        <v>2654</v>
      </c>
      <c r="BB117" s="399" t="s">
        <v>2654</v>
      </c>
      <c r="BC117" s="399" t="s">
        <v>2654</v>
      </c>
      <c r="BD117" s="400" t="s">
        <v>98</v>
      </c>
      <c r="BE117" s="400" t="s">
        <v>98</v>
      </c>
      <c r="BF117" s="400" t="s">
        <v>98</v>
      </c>
      <c r="BG117" s="400" t="s">
        <v>98</v>
      </c>
      <c r="BH117" s="397" t="s">
        <v>109</v>
      </c>
      <c r="BI117" s="431" t="s">
        <v>98</v>
      </c>
      <c r="BJ117" s="399" t="s">
        <v>2654</v>
      </c>
      <c r="BK117" s="431" t="s">
        <v>98</v>
      </c>
      <c r="BL117" s="431" t="s">
        <v>98</v>
      </c>
      <c r="BM117" s="431" t="s">
        <v>98</v>
      </c>
      <c r="BN117" s="399"/>
      <c r="BO117" s="431" t="s">
        <v>98</v>
      </c>
      <c r="BP117" s="399"/>
      <c r="BQ117" s="431" t="s">
        <v>98</v>
      </c>
      <c r="BR117" s="431" t="s">
        <v>98</v>
      </c>
      <c r="BS117" s="397" t="s">
        <v>418</v>
      </c>
      <c r="BT117" s="402" t="s">
        <v>98</v>
      </c>
      <c r="BU117" s="402" t="s">
        <v>98</v>
      </c>
      <c r="BV117" s="399"/>
      <c r="BW117" s="402" t="s">
        <v>98</v>
      </c>
      <c r="BX117" s="397" t="s">
        <v>418</v>
      </c>
      <c r="BY117" s="402" t="s">
        <v>98</v>
      </c>
      <c r="BZ117" s="402" t="s">
        <v>98</v>
      </c>
      <c r="CA117" s="402" t="s">
        <v>98</v>
      </c>
      <c r="CB117" s="402" t="s">
        <v>98</v>
      </c>
      <c r="CC117" s="399" t="s">
        <v>2654</v>
      </c>
      <c r="CD117" s="399"/>
      <c r="CE117" s="402" t="s">
        <v>98</v>
      </c>
      <c r="CF117" s="399"/>
      <c r="CG117" s="402" t="s">
        <v>98</v>
      </c>
      <c r="CH117" s="391" t="s">
        <v>2684</v>
      </c>
      <c r="CI117" s="391" t="s">
        <v>2656</v>
      </c>
    </row>
    <row r="118" spans="1:87" x14ac:dyDescent="0.2">
      <c r="A118" s="389">
        <v>199687</v>
      </c>
      <c r="B118" s="396" t="s">
        <v>2641</v>
      </c>
      <c r="C118" s="396" t="s">
        <v>2863</v>
      </c>
      <c r="D118" s="396" t="s">
        <v>2643</v>
      </c>
      <c r="E118" s="397" t="s">
        <v>2644</v>
      </c>
      <c r="F118" s="398">
        <v>1735</v>
      </c>
      <c r="G118" s="398">
        <v>430</v>
      </c>
      <c r="H118" s="397" t="s">
        <v>1293</v>
      </c>
      <c r="I118" s="397" t="s">
        <v>2645</v>
      </c>
      <c r="J118" s="397" t="s">
        <v>2826</v>
      </c>
      <c r="K118" s="397" t="s">
        <v>1261</v>
      </c>
      <c r="L118" s="397" t="s">
        <v>2658</v>
      </c>
      <c r="M118" s="397" t="s">
        <v>2648</v>
      </c>
      <c r="N118" s="397" t="s">
        <v>2286</v>
      </c>
      <c r="O118" s="398">
        <v>3</v>
      </c>
      <c r="P118" s="398">
        <v>3</v>
      </c>
      <c r="Q118" s="397" t="s">
        <v>2649</v>
      </c>
      <c r="R118" s="397" t="s">
        <v>2514</v>
      </c>
      <c r="S118" s="397" t="s">
        <v>1261</v>
      </c>
      <c r="T118" s="397" t="s">
        <v>2306</v>
      </c>
      <c r="U118" s="397" t="s">
        <v>104</v>
      </c>
      <c r="V118" s="397" t="s">
        <v>2334</v>
      </c>
      <c r="W118" s="399"/>
      <c r="X118" s="397" t="s">
        <v>1292</v>
      </c>
      <c r="Y118" s="397" t="s">
        <v>172</v>
      </c>
      <c r="Z118" s="397" t="s">
        <v>1192</v>
      </c>
      <c r="AA118" s="397" t="s">
        <v>2864</v>
      </c>
      <c r="AB118" s="397" t="s">
        <v>2865</v>
      </c>
      <c r="AC118" s="397" t="s">
        <v>2447</v>
      </c>
      <c r="AD118" s="397" t="s">
        <v>2494</v>
      </c>
      <c r="AE118" s="397" t="s">
        <v>1293</v>
      </c>
      <c r="AF118" s="397" t="s">
        <v>2497</v>
      </c>
      <c r="AG118" s="397" t="s">
        <v>1293</v>
      </c>
      <c r="AH118" s="397" t="s">
        <v>104</v>
      </c>
      <c r="AI118" s="397" t="s">
        <v>1293</v>
      </c>
      <c r="AJ118" s="397" t="s">
        <v>104</v>
      </c>
      <c r="AK118" s="397" t="s">
        <v>1292</v>
      </c>
      <c r="AL118" s="397" t="s">
        <v>104</v>
      </c>
      <c r="AM118" s="397" t="s">
        <v>104</v>
      </c>
      <c r="AN118" s="397" t="s">
        <v>104</v>
      </c>
      <c r="AO118" s="397" t="s">
        <v>104</v>
      </c>
      <c r="AP118" s="397" t="s">
        <v>104</v>
      </c>
      <c r="AQ118" s="397" t="s">
        <v>104</v>
      </c>
      <c r="AR118" s="397" t="s">
        <v>2661</v>
      </c>
      <c r="AS118" s="399" t="s">
        <v>2654</v>
      </c>
      <c r="AT118" s="399" t="s">
        <v>2654</v>
      </c>
      <c r="AU118" s="397"/>
      <c r="AV118" s="399"/>
      <c r="AW118" s="399" t="s">
        <v>2654</v>
      </c>
      <c r="AX118" s="399" t="s">
        <v>2654</v>
      </c>
      <c r="AY118" s="399" t="s">
        <v>2654</v>
      </c>
      <c r="AZ118" s="399" t="s">
        <v>2654</v>
      </c>
      <c r="BA118" s="399" t="s">
        <v>2654</v>
      </c>
      <c r="BB118" s="399" t="s">
        <v>2654</v>
      </c>
      <c r="BC118" s="399" t="s">
        <v>2654</v>
      </c>
      <c r="BD118" s="400" t="s">
        <v>98</v>
      </c>
      <c r="BE118" s="400" t="s">
        <v>98</v>
      </c>
      <c r="BF118" s="400" t="s">
        <v>98</v>
      </c>
      <c r="BG118" s="400" t="s">
        <v>98</v>
      </c>
      <c r="BH118" s="397" t="s">
        <v>109</v>
      </c>
      <c r="BI118" s="431" t="s">
        <v>98</v>
      </c>
      <c r="BJ118" s="399" t="s">
        <v>2654</v>
      </c>
      <c r="BK118" s="431" t="s">
        <v>98</v>
      </c>
      <c r="BL118" s="431" t="s">
        <v>98</v>
      </c>
      <c r="BM118" s="431" t="s">
        <v>98</v>
      </c>
      <c r="BN118" s="399"/>
      <c r="BO118" s="431" t="s">
        <v>98</v>
      </c>
      <c r="BP118" s="399"/>
      <c r="BQ118" s="431" t="s">
        <v>98</v>
      </c>
      <c r="BR118" s="431" t="s">
        <v>98</v>
      </c>
      <c r="BS118" s="397" t="s">
        <v>418</v>
      </c>
      <c r="BT118" s="402" t="s">
        <v>98</v>
      </c>
      <c r="BU118" s="402" t="s">
        <v>98</v>
      </c>
      <c r="BV118" s="399"/>
      <c r="BW118" s="402" t="s">
        <v>98</v>
      </c>
      <c r="BX118" s="397" t="s">
        <v>418</v>
      </c>
      <c r="BY118" s="402" t="s">
        <v>98</v>
      </c>
      <c r="BZ118" s="403"/>
      <c r="CA118" s="403"/>
      <c r="CB118" s="403"/>
      <c r="CC118" s="397"/>
      <c r="CD118" s="397"/>
      <c r="CE118" s="403"/>
      <c r="CF118" s="397"/>
      <c r="CG118" s="403"/>
      <c r="CH118" s="391" t="s">
        <v>2684</v>
      </c>
      <c r="CI118" s="391" t="s">
        <v>2656</v>
      </c>
    </row>
    <row r="119" spans="1:87" x14ac:dyDescent="0.2">
      <c r="A119" s="389">
        <v>199687</v>
      </c>
      <c r="B119" s="396" t="s">
        <v>2641</v>
      </c>
      <c r="C119" s="396" t="s">
        <v>2866</v>
      </c>
      <c r="D119" s="396" t="s">
        <v>2643</v>
      </c>
      <c r="E119" s="397" t="s">
        <v>2644</v>
      </c>
      <c r="F119" s="398">
        <v>678</v>
      </c>
      <c r="G119" s="398">
        <v>433</v>
      </c>
      <c r="H119" s="397" t="s">
        <v>1293</v>
      </c>
      <c r="I119" s="397" t="s">
        <v>2645</v>
      </c>
      <c r="J119" s="397" t="s">
        <v>2826</v>
      </c>
      <c r="K119" s="397" t="s">
        <v>1261</v>
      </c>
      <c r="L119" s="397" t="s">
        <v>2647</v>
      </c>
      <c r="M119" s="397" t="s">
        <v>2648</v>
      </c>
      <c r="N119" s="397" t="s">
        <v>2284</v>
      </c>
      <c r="O119" s="398">
        <v>3</v>
      </c>
      <c r="P119" s="398">
        <v>6</v>
      </c>
      <c r="Q119" s="397" t="s">
        <v>2649</v>
      </c>
      <c r="R119" s="397" t="s">
        <v>2514</v>
      </c>
      <c r="S119" s="397" t="s">
        <v>1261</v>
      </c>
      <c r="T119" s="397" t="s">
        <v>2306</v>
      </c>
      <c r="U119" s="397" t="s">
        <v>104</v>
      </c>
      <c r="V119" s="397" t="s">
        <v>2334</v>
      </c>
      <c r="W119" s="399"/>
      <c r="X119" s="397" t="s">
        <v>1292</v>
      </c>
      <c r="Y119" s="397" t="s">
        <v>2516</v>
      </c>
      <c r="Z119" s="397" t="s">
        <v>1039</v>
      </c>
      <c r="AA119" s="397" t="s">
        <v>2867</v>
      </c>
      <c r="AB119" s="397" t="s">
        <v>104</v>
      </c>
      <c r="AC119" s="397" t="s">
        <v>2448</v>
      </c>
      <c r="AD119" s="397" t="s">
        <v>2455</v>
      </c>
      <c r="AE119" s="397" t="s">
        <v>1293</v>
      </c>
      <c r="AF119" s="397" t="s">
        <v>2497</v>
      </c>
      <c r="AG119" s="397" t="s">
        <v>1293</v>
      </c>
      <c r="AH119" s="397" t="s">
        <v>104</v>
      </c>
      <c r="AI119" s="397" t="s">
        <v>1293</v>
      </c>
      <c r="AJ119" s="397" t="s">
        <v>104</v>
      </c>
      <c r="AK119" s="397" t="s">
        <v>1292</v>
      </c>
      <c r="AL119" s="397" t="s">
        <v>104</v>
      </c>
      <c r="AM119" s="397" t="s">
        <v>2868</v>
      </c>
      <c r="AN119" s="397" t="s">
        <v>104</v>
      </c>
      <c r="AO119" s="397" t="s">
        <v>104</v>
      </c>
      <c r="AP119" s="397" t="s">
        <v>2651</v>
      </c>
      <c r="AQ119" s="397" t="s">
        <v>2660</v>
      </c>
      <c r="AR119" s="397" t="s">
        <v>2653</v>
      </c>
      <c r="AS119" s="399" t="s">
        <v>2654</v>
      </c>
      <c r="AT119" s="399" t="s">
        <v>2654</v>
      </c>
      <c r="AU119" s="397"/>
      <c r="AV119" s="399"/>
      <c r="AW119" s="399" t="s">
        <v>2654</v>
      </c>
      <c r="AX119" s="399" t="s">
        <v>2654</v>
      </c>
      <c r="AY119" s="399" t="s">
        <v>2654</v>
      </c>
      <c r="AZ119" s="399" t="s">
        <v>2654</v>
      </c>
      <c r="BA119" s="399" t="s">
        <v>2654</v>
      </c>
      <c r="BB119" s="399" t="s">
        <v>2654</v>
      </c>
      <c r="BC119" s="399" t="s">
        <v>2654</v>
      </c>
      <c r="BD119" s="400" t="s">
        <v>98</v>
      </c>
      <c r="BE119" s="400" t="s">
        <v>98</v>
      </c>
      <c r="BF119" s="400" t="s">
        <v>98</v>
      </c>
      <c r="BG119" s="400" t="s">
        <v>98</v>
      </c>
      <c r="BH119" s="397" t="s">
        <v>109</v>
      </c>
      <c r="BI119" s="431" t="s">
        <v>98</v>
      </c>
      <c r="BJ119" s="399" t="s">
        <v>2654</v>
      </c>
      <c r="BK119" s="431" t="s">
        <v>98</v>
      </c>
      <c r="BL119" s="431" t="s">
        <v>98</v>
      </c>
      <c r="BM119" s="431" t="s">
        <v>98</v>
      </c>
      <c r="BN119" s="399"/>
      <c r="BO119" s="431" t="s">
        <v>98</v>
      </c>
      <c r="BP119" s="399"/>
      <c r="BQ119" s="431" t="s">
        <v>98</v>
      </c>
      <c r="BR119" s="431" t="s">
        <v>98</v>
      </c>
      <c r="BS119" s="397" t="s">
        <v>418</v>
      </c>
      <c r="BT119" s="402" t="s">
        <v>98</v>
      </c>
      <c r="BU119" s="402" t="s">
        <v>98</v>
      </c>
      <c r="BV119" s="399"/>
      <c r="BW119" s="402" t="s">
        <v>98</v>
      </c>
      <c r="BX119" s="397" t="s">
        <v>1041</v>
      </c>
      <c r="BY119" s="420" t="s">
        <v>98</v>
      </c>
      <c r="BZ119" s="403"/>
      <c r="CA119" s="403"/>
      <c r="CB119" s="403"/>
      <c r="CC119" s="397"/>
      <c r="CD119" s="397"/>
      <c r="CE119" s="403"/>
      <c r="CF119" s="397"/>
      <c r="CG119" s="403"/>
      <c r="CH119" s="391" t="s">
        <v>2662</v>
      </c>
      <c r="CI119" s="391" t="s">
        <v>2656</v>
      </c>
    </row>
    <row r="120" spans="1:87" x14ac:dyDescent="0.2">
      <c r="A120" s="389">
        <v>199687</v>
      </c>
      <c r="B120" s="396" t="s">
        <v>2641</v>
      </c>
      <c r="C120" s="396" t="s">
        <v>2869</v>
      </c>
      <c r="D120" s="396" t="s">
        <v>2643</v>
      </c>
      <c r="E120" s="397" t="s">
        <v>2644</v>
      </c>
      <c r="F120" s="398">
        <v>639</v>
      </c>
      <c r="G120" s="398">
        <v>433</v>
      </c>
      <c r="H120" s="397" t="s">
        <v>1293</v>
      </c>
      <c r="I120" s="397" t="s">
        <v>2645</v>
      </c>
      <c r="J120" s="397" t="s">
        <v>2826</v>
      </c>
      <c r="K120" s="397" t="s">
        <v>1261</v>
      </c>
      <c r="L120" s="397" t="s">
        <v>2658</v>
      </c>
      <c r="M120" s="397" t="s">
        <v>2648</v>
      </c>
      <c r="N120" s="397" t="s">
        <v>2284</v>
      </c>
      <c r="O120" s="398">
        <v>1</v>
      </c>
      <c r="P120" s="398">
        <v>1</v>
      </c>
      <c r="Q120" s="397" t="s">
        <v>2649</v>
      </c>
      <c r="R120" s="397" t="s">
        <v>2514</v>
      </c>
      <c r="S120" s="397" t="s">
        <v>1261</v>
      </c>
      <c r="T120" s="397" t="s">
        <v>2306</v>
      </c>
      <c r="U120" s="397" t="s">
        <v>104</v>
      </c>
      <c r="V120" s="397" t="s">
        <v>2334</v>
      </c>
      <c r="W120" s="399"/>
      <c r="X120" s="397" t="s">
        <v>1292</v>
      </c>
      <c r="Y120" s="397" t="s">
        <v>2516</v>
      </c>
      <c r="Z120" s="397" t="s">
        <v>1039</v>
      </c>
      <c r="AA120" s="397" t="s">
        <v>2402</v>
      </c>
      <c r="AB120" s="397" t="s">
        <v>104</v>
      </c>
      <c r="AC120" s="397" t="s">
        <v>104</v>
      </c>
      <c r="AD120" s="397" t="s">
        <v>2455</v>
      </c>
      <c r="AE120" s="397" t="s">
        <v>1293</v>
      </c>
      <c r="AF120" s="397" t="s">
        <v>2497</v>
      </c>
      <c r="AG120" s="397" t="s">
        <v>1293</v>
      </c>
      <c r="AH120" s="397" t="s">
        <v>104</v>
      </c>
      <c r="AI120" s="397" t="s">
        <v>1293</v>
      </c>
      <c r="AJ120" s="397" t="s">
        <v>104</v>
      </c>
      <c r="AK120" s="397" t="s">
        <v>1292</v>
      </c>
      <c r="AL120" s="397" t="s">
        <v>104</v>
      </c>
      <c r="AM120" s="397" t="s">
        <v>2868</v>
      </c>
      <c r="AN120" s="397" t="s">
        <v>104</v>
      </c>
      <c r="AO120" s="397" t="s">
        <v>104</v>
      </c>
      <c r="AP120" s="397" t="s">
        <v>2651</v>
      </c>
      <c r="AQ120" s="397" t="s">
        <v>2660</v>
      </c>
      <c r="AR120" s="397" t="s">
        <v>2661</v>
      </c>
      <c r="AS120" s="399" t="s">
        <v>2654</v>
      </c>
      <c r="AT120" s="399" t="s">
        <v>2654</v>
      </c>
      <c r="AU120" s="397"/>
      <c r="AV120" s="399"/>
      <c r="AW120" s="399" t="s">
        <v>2654</v>
      </c>
      <c r="AX120" s="399" t="s">
        <v>2654</v>
      </c>
      <c r="AY120" s="399" t="s">
        <v>2654</v>
      </c>
      <c r="AZ120" s="399" t="s">
        <v>2654</v>
      </c>
      <c r="BA120" s="399" t="s">
        <v>2654</v>
      </c>
      <c r="BB120" s="399" t="s">
        <v>2654</v>
      </c>
      <c r="BC120" s="399" t="s">
        <v>2654</v>
      </c>
      <c r="BD120" s="400" t="s">
        <v>98</v>
      </c>
      <c r="BE120" s="400" t="s">
        <v>98</v>
      </c>
      <c r="BF120" s="400" t="s">
        <v>98</v>
      </c>
      <c r="BG120" s="400" t="s">
        <v>98</v>
      </c>
      <c r="BH120" s="397" t="s">
        <v>109</v>
      </c>
      <c r="BI120" s="431" t="s">
        <v>98</v>
      </c>
      <c r="BJ120" s="399" t="s">
        <v>2654</v>
      </c>
      <c r="BK120" s="431" t="s">
        <v>98</v>
      </c>
      <c r="BL120" s="431" t="s">
        <v>98</v>
      </c>
      <c r="BM120" s="431" t="s">
        <v>98</v>
      </c>
      <c r="BN120" s="399"/>
      <c r="BO120" s="431" t="s">
        <v>98</v>
      </c>
      <c r="BP120" s="399"/>
      <c r="BQ120" s="431" t="s">
        <v>98</v>
      </c>
      <c r="BR120" s="431" t="s">
        <v>98</v>
      </c>
      <c r="BS120" s="397" t="s">
        <v>418</v>
      </c>
      <c r="BT120" s="402" t="s">
        <v>98</v>
      </c>
      <c r="BU120" s="402" t="s">
        <v>98</v>
      </c>
      <c r="BV120" s="399"/>
      <c r="BW120" s="402" t="s">
        <v>98</v>
      </c>
      <c r="BX120" s="397" t="s">
        <v>1041</v>
      </c>
      <c r="BY120" s="420" t="s">
        <v>98</v>
      </c>
      <c r="BZ120" s="403"/>
      <c r="CA120" s="403"/>
      <c r="CB120" s="403"/>
      <c r="CC120" s="397"/>
      <c r="CD120" s="397"/>
      <c r="CE120" s="403"/>
      <c r="CF120" s="397"/>
      <c r="CG120" s="403"/>
      <c r="CH120" s="391" t="s">
        <v>2662</v>
      </c>
      <c r="CI120" s="391" t="s">
        <v>2656</v>
      </c>
    </row>
    <row r="121" spans="1:87" x14ac:dyDescent="0.2">
      <c r="A121" s="389">
        <v>199687</v>
      </c>
      <c r="B121" s="396" t="s">
        <v>2641</v>
      </c>
      <c r="C121" s="396" t="s">
        <v>2870</v>
      </c>
      <c r="D121" s="396" t="s">
        <v>2643</v>
      </c>
      <c r="E121" s="397" t="s">
        <v>2644</v>
      </c>
      <c r="F121" s="398">
        <v>1718</v>
      </c>
      <c r="G121" s="398">
        <v>436</v>
      </c>
      <c r="H121" s="397" t="s">
        <v>1293</v>
      </c>
      <c r="I121" s="397" t="s">
        <v>2645</v>
      </c>
      <c r="J121" s="397" t="s">
        <v>2871</v>
      </c>
      <c r="K121" s="397" t="s">
        <v>584</v>
      </c>
      <c r="L121" s="397" t="s">
        <v>2658</v>
      </c>
      <c r="M121" s="397" t="s">
        <v>2669</v>
      </c>
      <c r="N121" s="397" t="s">
        <v>106</v>
      </c>
      <c r="O121" s="398">
        <v>2</v>
      </c>
      <c r="P121" s="398">
        <v>2</v>
      </c>
      <c r="Q121" s="397" t="s">
        <v>2709</v>
      </c>
      <c r="R121" s="397" t="s">
        <v>172</v>
      </c>
      <c r="S121" s="397" t="s">
        <v>1192</v>
      </c>
      <c r="T121" s="397" t="s">
        <v>2788</v>
      </c>
      <c r="U121" s="397" t="s">
        <v>2789</v>
      </c>
      <c r="V121" s="397" t="s">
        <v>2335</v>
      </c>
      <c r="W121" s="399"/>
      <c r="X121" s="397" t="s">
        <v>1292</v>
      </c>
      <c r="Y121" s="397" t="s">
        <v>2514</v>
      </c>
      <c r="Z121" s="397" t="s">
        <v>584</v>
      </c>
      <c r="AA121" s="397" t="s">
        <v>2403</v>
      </c>
      <c r="AB121" s="397" t="s">
        <v>104</v>
      </c>
      <c r="AC121" s="397" t="s">
        <v>2449</v>
      </c>
      <c r="AD121" s="399"/>
      <c r="AE121" s="397" t="s">
        <v>1292</v>
      </c>
      <c r="AF121" s="397" t="s">
        <v>2497</v>
      </c>
      <c r="AG121" s="397" t="s">
        <v>1293</v>
      </c>
      <c r="AH121" s="397" t="s">
        <v>104</v>
      </c>
      <c r="AI121" s="397" t="s">
        <v>1293</v>
      </c>
      <c r="AJ121" s="397" t="s">
        <v>104</v>
      </c>
      <c r="AK121" s="397" t="s">
        <v>1292</v>
      </c>
      <c r="AL121" s="397" t="s">
        <v>104</v>
      </c>
      <c r="AM121" s="397" t="s">
        <v>2790</v>
      </c>
      <c r="AN121" s="397" t="s">
        <v>104</v>
      </c>
      <c r="AO121" s="397" t="s">
        <v>104</v>
      </c>
      <c r="AP121" s="397" t="s">
        <v>104</v>
      </c>
      <c r="AQ121" s="397" t="s">
        <v>104</v>
      </c>
      <c r="AR121" s="397" t="s">
        <v>2674</v>
      </c>
      <c r="AS121" s="399" t="s">
        <v>2654</v>
      </c>
      <c r="AT121" s="399" t="s">
        <v>2654</v>
      </c>
      <c r="AU121" s="399" t="s">
        <v>2654</v>
      </c>
      <c r="AV121" s="399"/>
      <c r="AW121" s="399" t="s">
        <v>2654</v>
      </c>
      <c r="AX121" s="399" t="s">
        <v>2654</v>
      </c>
      <c r="AY121" s="399" t="s">
        <v>2654</v>
      </c>
      <c r="AZ121" s="399" t="s">
        <v>2654</v>
      </c>
      <c r="BA121" s="399" t="s">
        <v>2654</v>
      </c>
      <c r="BB121" s="399" t="s">
        <v>2654</v>
      </c>
      <c r="BC121" s="399" t="s">
        <v>2654</v>
      </c>
      <c r="BD121" s="400" t="s">
        <v>98</v>
      </c>
      <c r="BE121" s="400" t="s">
        <v>98</v>
      </c>
      <c r="BF121" s="400" t="s">
        <v>98</v>
      </c>
      <c r="BG121" s="400" t="s">
        <v>98</v>
      </c>
      <c r="BH121" s="397" t="s">
        <v>418</v>
      </c>
      <c r="BI121" s="402" t="s">
        <v>98</v>
      </c>
      <c r="BJ121" s="399" t="s">
        <v>2654</v>
      </c>
      <c r="BK121" s="402" t="s">
        <v>98</v>
      </c>
      <c r="BL121" s="402" t="s">
        <v>98</v>
      </c>
      <c r="BM121" s="402" t="s">
        <v>98</v>
      </c>
      <c r="BN121" s="399"/>
      <c r="BO121" s="402" t="s">
        <v>98</v>
      </c>
      <c r="BP121" s="399"/>
      <c r="BQ121" s="402" t="s">
        <v>98</v>
      </c>
      <c r="BR121" s="402" t="s">
        <v>98</v>
      </c>
      <c r="BS121" s="397" t="s">
        <v>418</v>
      </c>
      <c r="BT121" s="402" t="s">
        <v>98</v>
      </c>
      <c r="BU121" s="402" t="s">
        <v>98</v>
      </c>
      <c r="BV121" s="399"/>
      <c r="BW121" s="402" t="s">
        <v>98</v>
      </c>
      <c r="BX121" s="397" t="s">
        <v>99</v>
      </c>
      <c r="BY121" s="401" t="s">
        <v>98</v>
      </c>
      <c r="BZ121" s="401" t="s">
        <v>98</v>
      </c>
      <c r="CA121" s="401" t="s">
        <v>98</v>
      </c>
      <c r="CB121" s="401" t="s">
        <v>98</v>
      </c>
      <c r="CC121" s="399" t="s">
        <v>2654</v>
      </c>
      <c r="CD121" s="399"/>
      <c r="CE121" s="401" t="s">
        <v>98</v>
      </c>
      <c r="CF121" s="399"/>
      <c r="CG121" s="401" t="s">
        <v>98</v>
      </c>
      <c r="CH121" s="391" t="s">
        <v>2872</v>
      </c>
      <c r="CI121" s="391" t="s">
        <v>2656</v>
      </c>
    </row>
    <row r="122" spans="1:87" x14ac:dyDescent="0.2">
      <c r="A122" s="389">
        <v>199687</v>
      </c>
      <c r="B122" s="396" t="s">
        <v>2641</v>
      </c>
      <c r="C122" s="396" t="s">
        <v>2873</v>
      </c>
      <c r="D122" s="396" t="s">
        <v>2643</v>
      </c>
      <c r="E122" s="397" t="s">
        <v>2644</v>
      </c>
      <c r="F122" s="398">
        <v>1719</v>
      </c>
      <c r="G122" s="398">
        <v>436</v>
      </c>
      <c r="H122" s="397" t="s">
        <v>1293</v>
      </c>
      <c r="I122" s="397" t="s">
        <v>2645</v>
      </c>
      <c r="J122" s="397" t="s">
        <v>2871</v>
      </c>
      <c r="K122" s="397" t="s">
        <v>584</v>
      </c>
      <c r="L122" s="397" t="s">
        <v>2647</v>
      </c>
      <c r="M122" s="397" t="s">
        <v>2669</v>
      </c>
      <c r="N122" s="397" t="s">
        <v>106</v>
      </c>
      <c r="O122" s="398">
        <v>2</v>
      </c>
      <c r="P122" s="398">
        <v>4</v>
      </c>
      <c r="Q122" s="397" t="s">
        <v>2709</v>
      </c>
      <c r="R122" s="397" t="s">
        <v>172</v>
      </c>
      <c r="S122" s="397" t="s">
        <v>1192</v>
      </c>
      <c r="T122" s="397" t="s">
        <v>2788</v>
      </c>
      <c r="U122" s="397" t="s">
        <v>2789</v>
      </c>
      <c r="V122" s="397" t="s">
        <v>2335</v>
      </c>
      <c r="W122" s="399"/>
      <c r="X122" s="397" t="s">
        <v>1292</v>
      </c>
      <c r="Y122" s="397" t="s">
        <v>2514</v>
      </c>
      <c r="Z122" s="397" t="s">
        <v>584</v>
      </c>
      <c r="AA122" s="397" t="s">
        <v>2403</v>
      </c>
      <c r="AB122" s="397" t="s">
        <v>104</v>
      </c>
      <c r="AC122" s="397" t="s">
        <v>2449</v>
      </c>
      <c r="AD122" s="399"/>
      <c r="AE122" s="397" t="s">
        <v>1292</v>
      </c>
      <c r="AF122" s="397" t="s">
        <v>2497</v>
      </c>
      <c r="AG122" s="397" t="s">
        <v>1293</v>
      </c>
      <c r="AH122" s="397" t="s">
        <v>104</v>
      </c>
      <c r="AI122" s="397" t="s">
        <v>1293</v>
      </c>
      <c r="AJ122" s="397" t="s">
        <v>104</v>
      </c>
      <c r="AK122" s="397" t="s">
        <v>1292</v>
      </c>
      <c r="AL122" s="397" t="s">
        <v>104</v>
      </c>
      <c r="AM122" s="397" t="s">
        <v>2790</v>
      </c>
      <c r="AN122" s="397" t="s">
        <v>104</v>
      </c>
      <c r="AO122" s="397" t="s">
        <v>104</v>
      </c>
      <c r="AP122" s="397" t="s">
        <v>104</v>
      </c>
      <c r="AQ122" s="397" t="s">
        <v>104</v>
      </c>
      <c r="AR122" s="397" t="s">
        <v>2666</v>
      </c>
      <c r="AS122" s="399" t="s">
        <v>2654</v>
      </c>
      <c r="AT122" s="399" t="s">
        <v>2654</v>
      </c>
      <c r="AU122" s="399" t="s">
        <v>2654</v>
      </c>
      <c r="AV122" s="399"/>
      <c r="AW122" s="399" t="s">
        <v>2654</v>
      </c>
      <c r="AX122" s="399" t="s">
        <v>2654</v>
      </c>
      <c r="AY122" s="399" t="s">
        <v>2654</v>
      </c>
      <c r="AZ122" s="399" t="s">
        <v>2654</v>
      </c>
      <c r="BA122" s="399" t="s">
        <v>2654</v>
      </c>
      <c r="BB122" s="399" t="s">
        <v>2654</v>
      </c>
      <c r="BC122" s="399" t="s">
        <v>2654</v>
      </c>
      <c r="BD122" s="400" t="s">
        <v>98</v>
      </c>
      <c r="BE122" s="400" t="s">
        <v>98</v>
      </c>
      <c r="BF122" s="400" t="s">
        <v>98</v>
      </c>
      <c r="BG122" s="400" t="s">
        <v>98</v>
      </c>
      <c r="BH122" s="397" t="s">
        <v>418</v>
      </c>
      <c r="BI122" s="402" t="s">
        <v>98</v>
      </c>
      <c r="BJ122" s="399" t="s">
        <v>2654</v>
      </c>
      <c r="BK122" s="402" t="s">
        <v>98</v>
      </c>
      <c r="BL122" s="402" t="s">
        <v>98</v>
      </c>
      <c r="BM122" s="402" t="s">
        <v>98</v>
      </c>
      <c r="BN122" s="399"/>
      <c r="BO122" s="402" t="s">
        <v>98</v>
      </c>
      <c r="BP122" s="399"/>
      <c r="BQ122" s="402" t="s">
        <v>98</v>
      </c>
      <c r="BR122" s="402" t="s">
        <v>98</v>
      </c>
      <c r="BS122" s="397" t="s">
        <v>418</v>
      </c>
      <c r="BT122" s="402" t="s">
        <v>98</v>
      </c>
      <c r="BU122" s="402" t="s">
        <v>98</v>
      </c>
      <c r="BV122" s="399"/>
      <c r="BW122" s="402" t="s">
        <v>98</v>
      </c>
      <c r="BX122" s="397" t="s">
        <v>99</v>
      </c>
      <c r="BY122" s="401" t="s">
        <v>98</v>
      </c>
      <c r="BZ122" s="401" t="s">
        <v>98</v>
      </c>
      <c r="CA122" s="401" t="s">
        <v>98</v>
      </c>
      <c r="CB122" s="401" t="s">
        <v>98</v>
      </c>
      <c r="CC122" s="399" t="s">
        <v>2654</v>
      </c>
      <c r="CD122" s="399"/>
      <c r="CE122" s="401" t="s">
        <v>98</v>
      </c>
      <c r="CF122" s="399"/>
      <c r="CG122" s="401" t="s">
        <v>98</v>
      </c>
      <c r="CH122" s="391" t="s">
        <v>2872</v>
      </c>
      <c r="CI122" s="391" t="s">
        <v>2656</v>
      </c>
    </row>
    <row r="123" spans="1:87" x14ac:dyDescent="0.2">
      <c r="A123" s="389">
        <v>199687</v>
      </c>
      <c r="B123" s="396" t="s">
        <v>2641</v>
      </c>
      <c r="C123" s="396" t="s">
        <v>2874</v>
      </c>
      <c r="D123" s="396" t="s">
        <v>2643</v>
      </c>
      <c r="E123" s="397" t="s">
        <v>2644</v>
      </c>
      <c r="F123" s="398">
        <v>1276</v>
      </c>
      <c r="G123" s="398">
        <v>439</v>
      </c>
      <c r="H123" s="397" t="s">
        <v>1293</v>
      </c>
      <c r="I123" s="397" t="s">
        <v>2686</v>
      </c>
      <c r="J123" s="397" t="s">
        <v>2687</v>
      </c>
      <c r="K123" s="397" t="s">
        <v>277</v>
      </c>
      <c r="L123" s="397" t="s">
        <v>2658</v>
      </c>
      <c r="M123" s="397" t="s">
        <v>2669</v>
      </c>
      <c r="N123" s="397" t="s">
        <v>106</v>
      </c>
      <c r="O123" s="398">
        <v>1</v>
      </c>
      <c r="P123" s="398">
        <v>1</v>
      </c>
      <c r="Q123" s="397" t="s">
        <v>2649</v>
      </c>
      <c r="R123" s="397" t="s">
        <v>172</v>
      </c>
      <c r="S123" s="397" t="s">
        <v>1192</v>
      </c>
      <c r="T123" s="397" t="s">
        <v>2875</v>
      </c>
      <c r="U123" s="397" t="s">
        <v>588</v>
      </c>
      <c r="V123" s="397" t="s">
        <v>2336</v>
      </c>
      <c r="W123" s="399"/>
      <c r="X123" s="397" t="s">
        <v>1292</v>
      </c>
      <c r="Y123" s="397" t="s">
        <v>172</v>
      </c>
      <c r="Z123" s="397" t="s">
        <v>277</v>
      </c>
      <c r="AA123" s="397" t="s">
        <v>2876</v>
      </c>
      <c r="AB123" s="397" t="s">
        <v>2877</v>
      </c>
      <c r="AC123" s="397" t="s">
        <v>2450</v>
      </c>
      <c r="AD123" s="397" t="s">
        <v>2468</v>
      </c>
      <c r="AE123" s="397" t="s">
        <v>1293</v>
      </c>
      <c r="AF123" s="397" t="s">
        <v>2497</v>
      </c>
      <c r="AG123" s="397" t="s">
        <v>1293</v>
      </c>
      <c r="AH123" s="397" t="s">
        <v>104</v>
      </c>
      <c r="AI123" s="397" t="s">
        <v>1293</v>
      </c>
      <c r="AJ123" s="397" t="s">
        <v>104</v>
      </c>
      <c r="AK123" s="397" t="s">
        <v>1292</v>
      </c>
      <c r="AL123" s="397" t="s">
        <v>104</v>
      </c>
      <c r="AM123" s="397" t="s">
        <v>2878</v>
      </c>
      <c r="AN123" s="397" t="s">
        <v>104</v>
      </c>
      <c r="AO123" s="397" t="s">
        <v>104</v>
      </c>
      <c r="AP123" s="397" t="s">
        <v>2747</v>
      </c>
      <c r="AQ123" s="397" t="s">
        <v>2659</v>
      </c>
      <c r="AR123" s="397" t="s">
        <v>2661</v>
      </c>
      <c r="AS123" s="399" t="s">
        <v>2654</v>
      </c>
      <c r="AT123" s="399" t="s">
        <v>2654</v>
      </c>
      <c r="AU123" s="399" t="s">
        <v>2654</v>
      </c>
      <c r="AV123" s="399"/>
      <c r="AW123" s="399" t="s">
        <v>2654</v>
      </c>
      <c r="AX123" s="399" t="s">
        <v>2654</v>
      </c>
      <c r="AY123" s="399" t="s">
        <v>2654</v>
      </c>
      <c r="AZ123" s="399" t="s">
        <v>2654</v>
      </c>
      <c r="BA123" s="399" t="s">
        <v>2654</v>
      </c>
      <c r="BB123" s="399" t="s">
        <v>2654</v>
      </c>
      <c r="BC123" s="399" t="s">
        <v>2654</v>
      </c>
      <c r="BD123" s="400" t="s">
        <v>98</v>
      </c>
      <c r="BE123" s="400" t="s">
        <v>98</v>
      </c>
      <c r="BF123" s="400" t="s">
        <v>98</v>
      </c>
      <c r="BG123" s="400" t="s">
        <v>98</v>
      </c>
      <c r="BH123" s="397" t="s">
        <v>418</v>
      </c>
      <c r="BI123" s="402" t="s">
        <v>98</v>
      </c>
      <c r="BJ123" s="399" t="s">
        <v>2654</v>
      </c>
      <c r="BK123" s="402" t="s">
        <v>98</v>
      </c>
      <c r="BL123" s="402" t="s">
        <v>98</v>
      </c>
      <c r="BM123" s="402" t="s">
        <v>98</v>
      </c>
      <c r="BN123" s="399"/>
      <c r="BO123" s="402" t="s">
        <v>98</v>
      </c>
      <c r="BP123" s="399"/>
      <c r="BQ123" s="402" t="s">
        <v>98</v>
      </c>
      <c r="BR123" s="402" t="s">
        <v>98</v>
      </c>
      <c r="BS123" s="397" t="s">
        <v>418</v>
      </c>
      <c r="BT123" s="402" t="s">
        <v>98</v>
      </c>
      <c r="BU123" s="402" t="s">
        <v>98</v>
      </c>
      <c r="BV123" s="399"/>
      <c r="BW123" s="402" t="s">
        <v>98</v>
      </c>
      <c r="BX123" s="397" t="s">
        <v>279</v>
      </c>
      <c r="BY123" s="409" t="s">
        <v>98</v>
      </c>
      <c r="BZ123" s="409" t="s">
        <v>98</v>
      </c>
      <c r="CA123" s="409" t="s">
        <v>98</v>
      </c>
      <c r="CB123" s="409" t="s">
        <v>98</v>
      </c>
      <c r="CC123" s="399" t="s">
        <v>2654</v>
      </c>
      <c r="CD123" s="399"/>
      <c r="CE123" s="409" t="s">
        <v>98</v>
      </c>
      <c r="CF123" s="399"/>
      <c r="CG123" s="409" t="s">
        <v>98</v>
      </c>
      <c r="CH123" s="391" t="s">
        <v>2675</v>
      </c>
      <c r="CI123" s="391" t="s">
        <v>2656</v>
      </c>
    </row>
    <row r="124" spans="1:87" x14ac:dyDescent="0.2">
      <c r="A124" s="389">
        <v>199687</v>
      </c>
      <c r="B124" s="396" t="s">
        <v>2641</v>
      </c>
      <c r="C124" s="396" t="s">
        <v>2879</v>
      </c>
      <c r="D124" s="396" t="s">
        <v>2643</v>
      </c>
      <c r="E124" s="397" t="s">
        <v>2644</v>
      </c>
      <c r="F124" s="398">
        <v>1278</v>
      </c>
      <c r="G124" s="398">
        <v>441</v>
      </c>
      <c r="H124" s="397" t="s">
        <v>1293</v>
      </c>
      <c r="I124" s="397" t="s">
        <v>2686</v>
      </c>
      <c r="J124" s="397" t="s">
        <v>2687</v>
      </c>
      <c r="K124" s="397" t="s">
        <v>277</v>
      </c>
      <c r="L124" s="397" t="s">
        <v>2647</v>
      </c>
      <c r="M124" s="397" t="s">
        <v>2669</v>
      </c>
      <c r="N124" s="397" t="s">
        <v>106</v>
      </c>
      <c r="O124" s="398">
        <v>2</v>
      </c>
      <c r="P124" s="398">
        <v>4</v>
      </c>
      <c r="Q124" s="397" t="s">
        <v>2649</v>
      </c>
      <c r="R124" s="397" t="s">
        <v>172</v>
      </c>
      <c r="S124" s="397" t="s">
        <v>1192</v>
      </c>
      <c r="T124" s="397" t="s">
        <v>2880</v>
      </c>
      <c r="U124" s="397" t="s">
        <v>2881</v>
      </c>
      <c r="V124" s="397" t="s">
        <v>2337</v>
      </c>
      <c r="W124" s="399"/>
      <c r="X124" s="397" t="s">
        <v>1292</v>
      </c>
      <c r="Y124" s="397" t="s">
        <v>172</v>
      </c>
      <c r="Z124" s="397" t="s">
        <v>277</v>
      </c>
      <c r="AA124" s="397" t="s">
        <v>2679</v>
      </c>
      <c r="AB124" s="397" t="s">
        <v>2680</v>
      </c>
      <c r="AC124" s="397" t="s">
        <v>2407</v>
      </c>
      <c r="AD124" s="399"/>
      <c r="AE124" s="397" t="s">
        <v>1292</v>
      </c>
      <c r="AF124" s="397" t="s">
        <v>2497</v>
      </c>
      <c r="AG124" s="397" t="s">
        <v>1293</v>
      </c>
      <c r="AH124" s="397" t="s">
        <v>104</v>
      </c>
      <c r="AI124" s="397" t="s">
        <v>1293</v>
      </c>
      <c r="AJ124" s="397" t="s">
        <v>104</v>
      </c>
      <c r="AK124" s="397" t="s">
        <v>1292</v>
      </c>
      <c r="AL124" s="397" t="s">
        <v>104</v>
      </c>
      <c r="AM124" s="397" t="s">
        <v>2728</v>
      </c>
      <c r="AN124" s="397" t="s">
        <v>2682</v>
      </c>
      <c r="AO124" s="397" t="s">
        <v>2683</v>
      </c>
      <c r="AP124" s="397" t="s">
        <v>2683</v>
      </c>
      <c r="AQ124" s="397" t="s">
        <v>2682</v>
      </c>
      <c r="AR124" s="397" t="s">
        <v>2653</v>
      </c>
      <c r="AS124" s="399" t="s">
        <v>2654</v>
      </c>
      <c r="AT124" s="399" t="s">
        <v>2654</v>
      </c>
      <c r="AU124" s="399" t="s">
        <v>2654</v>
      </c>
      <c r="AV124" s="399"/>
      <c r="AW124" s="399" t="s">
        <v>2654</v>
      </c>
      <c r="AX124" s="399" t="s">
        <v>2654</v>
      </c>
      <c r="AY124" s="399" t="s">
        <v>2654</v>
      </c>
      <c r="AZ124" s="399" t="s">
        <v>2654</v>
      </c>
      <c r="BA124" s="399" t="s">
        <v>2654</v>
      </c>
      <c r="BB124" s="399" t="s">
        <v>2654</v>
      </c>
      <c r="BC124" s="399" t="s">
        <v>2654</v>
      </c>
      <c r="BD124" s="400" t="s">
        <v>98</v>
      </c>
      <c r="BE124" s="400" t="s">
        <v>98</v>
      </c>
      <c r="BF124" s="400" t="s">
        <v>98</v>
      </c>
      <c r="BG124" s="400" t="s">
        <v>98</v>
      </c>
      <c r="BH124" s="397" t="s">
        <v>418</v>
      </c>
      <c r="BI124" s="402" t="s">
        <v>98</v>
      </c>
      <c r="BJ124" s="399" t="s">
        <v>2654</v>
      </c>
      <c r="BK124" s="402" t="s">
        <v>98</v>
      </c>
      <c r="BL124" s="402" t="s">
        <v>98</v>
      </c>
      <c r="BM124" s="402" t="s">
        <v>98</v>
      </c>
      <c r="BN124" s="399"/>
      <c r="BO124" s="402" t="s">
        <v>98</v>
      </c>
      <c r="BP124" s="399"/>
      <c r="BQ124" s="402" t="s">
        <v>98</v>
      </c>
      <c r="BR124" s="402" t="s">
        <v>98</v>
      </c>
      <c r="BS124" s="397" t="s">
        <v>418</v>
      </c>
      <c r="BT124" s="402" t="s">
        <v>98</v>
      </c>
      <c r="BU124" s="402" t="s">
        <v>98</v>
      </c>
      <c r="BV124" s="399"/>
      <c r="BW124" s="402" t="s">
        <v>98</v>
      </c>
      <c r="BX124" s="397" t="s">
        <v>279</v>
      </c>
      <c r="BY124" s="409" t="s">
        <v>98</v>
      </c>
      <c r="BZ124" s="409" t="s">
        <v>98</v>
      </c>
      <c r="CA124" s="409" t="s">
        <v>98</v>
      </c>
      <c r="CB124" s="409" t="s">
        <v>98</v>
      </c>
      <c r="CC124" s="399" t="s">
        <v>2654</v>
      </c>
      <c r="CD124" s="399"/>
      <c r="CE124" s="409" t="s">
        <v>98</v>
      </c>
      <c r="CF124" s="399"/>
      <c r="CG124" s="409" t="s">
        <v>98</v>
      </c>
      <c r="CH124" s="391" t="s">
        <v>2675</v>
      </c>
      <c r="CI124" s="391" t="s">
        <v>2656</v>
      </c>
    </row>
    <row r="125" spans="1:87" x14ac:dyDescent="0.2">
      <c r="A125" s="389">
        <v>199687</v>
      </c>
      <c r="B125" s="396" t="s">
        <v>2641</v>
      </c>
      <c r="C125" s="396" t="s">
        <v>2882</v>
      </c>
      <c r="D125" s="396" t="s">
        <v>2643</v>
      </c>
      <c r="E125" s="397" t="s">
        <v>2644</v>
      </c>
      <c r="F125" s="398">
        <v>669</v>
      </c>
      <c r="G125" s="398">
        <v>443</v>
      </c>
      <c r="H125" s="397" t="s">
        <v>1293</v>
      </c>
      <c r="I125" s="397" t="s">
        <v>2645</v>
      </c>
      <c r="J125" s="397" t="s">
        <v>2826</v>
      </c>
      <c r="K125" s="397" t="s">
        <v>1261</v>
      </c>
      <c r="L125" s="397" t="s">
        <v>2658</v>
      </c>
      <c r="M125" s="397" t="s">
        <v>2669</v>
      </c>
      <c r="N125" s="397" t="s">
        <v>106</v>
      </c>
      <c r="O125" s="398">
        <v>2</v>
      </c>
      <c r="P125" s="398">
        <v>2</v>
      </c>
      <c r="Q125" s="397" t="s">
        <v>2709</v>
      </c>
      <c r="R125" s="397" t="s">
        <v>172</v>
      </c>
      <c r="S125" s="397" t="s">
        <v>1192</v>
      </c>
      <c r="T125" s="397" t="s">
        <v>2880</v>
      </c>
      <c r="U125" s="397" t="s">
        <v>2881</v>
      </c>
      <c r="V125" s="397" t="s">
        <v>2338</v>
      </c>
      <c r="W125" s="399"/>
      <c r="X125" s="397" t="s">
        <v>1292</v>
      </c>
      <c r="Y125" s="397" t="s">
        <v>2514</v>
      </c>
      <c r="Z125" s="397" t="s">
        <v>1261</v>
      </c>
      <c r="AA125" s="397" t="s">
        <v>2306</v>
      </c>
      <c r="AB125" s="397" t="s">
        <v>104</v>
      </c>
      <c r="AC125" s="397" t="s">
        <v>2334</v>
      </c>
      <c r="AD125" s="399"/>
      <c r="AE125" s="397" t="s">
        <v>1292</v>
      </c>
      <c r="AF125" s="397" t="s">
        <v>2497</v>
      </c>
      <c r="AG125" s="397" t="s">
        <v>1293</v>
      </c>
      <c r="AH125" s="397" t="s">
        <v>104</v>
      </c>
      <c r="AI125" s="397" t="s">
        <v>1293</v>
      </c>
      <c r="AJ125" s="397" t="s">
        <v>104</v>
      </c>
      <c r="AK125" s="397" t="s">
        <v>1292</v>
      </c>
      <c r="AL125" s="397" t="s">
        <v>104</v>
      </c>
      <c r="AM125" s="397" t="s">
        <v>2868</v>
      </c>
      <c r="AN125" s="397" t="s">
        <v>104</v>
      </c>
      <c r="AO125" s="397" t="s">
        <v>104</v>
      </c>
      <c r="AP125" s="397" t="s">
        <v>104</v>
      </c>
      <c r="AQ125" s="397" t="s">
        <v>104</v>
      </c>
      <c r="AR125" s="397" t="s">
        <v>2661</v>
      </c>
      <c r="AS125" s="399" t="s">
        <v>2654</v>
      </c>
      <c r="AT125" s="399" t="s">
        <v>2654</v>
      </c>
      <c r="AU125" s="399" t="s">
        <v>2654</v>
      </c>
      <c r="AV125" s="399"/>
      <c r="AW125" s="399" t="s">
        <v>2654</v>
      </c>
      <c r="AX125" s="399" t="s">
        <v>2654</v>
      </c>
      <c r="AY125" s="399" t="s">
        <v>2654</v>
      </c>
      <c r="AZ125" s="399" t="s">
        <v>2654</v>
      </c>
      <c r="BA125" s="399" t="s">
        <v>2654</v>
      </c>
      <c r="BB125" s="399" t="s">
        <v>2654</v>
      </c>
      <c r="BC125" s="399" t="s">
        <v>2654</v>
      </c>
      <c r="BD125" s="400" t="s">
        <v>98</v>
      </c>
      <c r="BE125" s="400" t="s">
        <v>98</v>
      </c>
      <c r="BF125" s="400" t="s">
        <v>98</v>
      </c>
      <c r="BG125" s="400" t="s">
        <v>98</v>
      </c>
      <c r="BH125" s="397" t="s">
        <v>418</v>
      </c>
      <c r="BI125" s="402" t="s">
        <v>98</v>
      </c>
      <c r="BJ125" s="399" t="s">
        <v>2654</v>
      </c>
      <c r="BK125" s="402" t="s">
        <v>98</v>
      </c>
      <c r="BL125" s="402" t="s">
        <v>98</v>
      </c>
      <c r="BM125" s="402" t="s">
        <v>98</v>
      </c>
      <c r="BN125" s="399"/>
      <c r="BO125" s="402" t="s">
        <v>98</v>
      </c>
      <c r="BP125" s="399"/>
      <c r="BQ125" s="402" t="s">
        <v>98</v>
      </c>
      <c r="BR125" s="402" t="s">
        <v>98</v>
      </c>
      <c r="BS125" s="397" t="s">
        <v>418</v>
      </c>
      <c r="BT125" s="402" t="s">
        <v>98</v>
      </c>
      <c r="BU125" s="402" t="s">
        <v>98</v>
      </c>
      <c r="BV125" s="399"/>
      <c r="BW125" s="402" t="s">
        <v>98</v>
      </c>
      <c r="BX125" s="397" t="s">
        <v>109</v>
      </c>
      <c r="BY125" s="431" t="s">
        <v>98</v>
      </c>
      <c r="BZ125" s="431" t="s">
        <v>98</v>
      </c>
      <c r="CA125" s="431" t="s">
        <v>98</v>
      </c>
      <c r="CB125" s="431" t="s">
        <v>98</v>
      </c>
      <c r="CC125" s="399" t="s">
        <v>2654</v>
      </c>
      <c r="CD125" s="399"/>
      <c r="CE125" s="431" t="s">
        <v>98</v>
      </c>
      <c r="CF125" s="399"/>
      <c r="CG125" s="431" t="s">
        <v>98</v>
      </c>
      <c r="CH125" s="391" t="s">
        <v>2872</v>
      </c>
      <c r="CI125" s="391" t="s">
        <v>2656</v>
      </c>
    </row>
    <row r="126" spans="1:87" x14ac:dyDescent="0.2">
      <c r="A126" s="389">
        <v>199687</v>
      </c>
      <c r="B126" s="396" t="s">
        <v>2641</v>
      </c>
      <c r="C126" s="396" t="s">
        <v>2883</v>
      </c>
      <c r="D126" s="396" t="s">
        <v>2643</v>
      </c>
      <c r="E126" s="397" t="s">
        <v>2644</v>
      </c>
      <c r="F126" s="398">
        <v>82</v>
      </c>
      <c r="G126" s="398">
        <v>444</v>
      </c>
      <c r="H126" s="397" t="s">
        <v>1293</v>
      </c>
      <c r="I126" s="397" t="s">
        <v>2645</v>
      </c>
      <c r="J126" s="397" t="s">
        <v>2871</v>
      </c>
      <c r="K126" s="397" t="s">
        <v>584</v>
      </c>
      <c r="L126" s="397" t="s">
        <v>2647</v>
      </c>
      <c r="M126" s="397" t="s">
        <v>2669</v>
      </c>
      <c r="N126" s="397" t="s">
        <v>106</v>
      </c>
      <c r="O126" s="398">
        <v>6</v>
      </c>
      <c r="P126" s="398">
        <v>12</v>
      </c>
      <c r="Q126" s="397" t="s">
        <v>2709</v>
      </c>
      <c r="R126" s="397" t="s">
        <v>172</v>
      </c>
      <c r="S126" s="397" t="s">
        <v>1192</v>
      </c>
      <c r="T126" s="397" t="s">
        <v>2884</v>
      </c>
      <c r="U126" s="397" t="s">
        <v>2881</v>
      </c>
      <c r="V126" s="397" t="s">
        <v>2339</v>
      </c>
      <c r="W126" s="399"/>
      <c r="X126" s="397" t="s">
        <v>1292</v>
      </c>
      <c r="Y126" s="397" t="s">
        <v>2514</v>
      </c>
      <c r="Z126" s="397" t="s">
        <v>584</v>
      </c>
      <c r="AA126" s="397" t="s">
        <v>2403</v>
      </c>
      <c r="AB126" s="397" t="s">
        <v>104</v>
      </c>
      <c r="AC126" s="397" t="s">
        <v>2449</v>
      </c>
      <c r="AD126" s="399"/>
      <c r="AE126" s="397" t="s">
        <v>1292</v>
      </c>
      <c r="AF126" s="397" t="s">
        <v>2497</v>
      </c>
      <c r="AG126" s="397" t="s">
        <v>1293</v>
      </c>
      <c r="AH126" s="397" t="s">
        <v>104</v>
      </c>
      <c r="AI126" s="397" t="s">
        <v>1293</v>
      </c>
      <c r="AJ126" s="397" t="s">
        <v>104</v>
      </c>
      <c r="AK126" s="397" t="s">
        <v>1292</v>
      </c>
      <c r="AL126" s="397" t="s">
        <v>104</v>
      </c>
      <c r="AM126" s="397" t="s">
        <v>2790</v>
      </c>
      <c r="AN126" s="397" t="s">
        <v>104</v>
      </c>
      <c r="AO126" s="397" t="s">
        <v>104</v>
      </c>
      <c r="AP126" s="397" t="s">
        <v>104</v>
      </c>
      <c r="AQ126" s="397" t="s">
        <v>104</v>
      </c>
      <c r="AR126" s="397" t="s">
        <v>2666</v>
      </c>
      <c r="AS126" s="399" t="s">
        <v>2654</v>
      </c>
      <c r="AT126" s="399" t="s">
        <v>2654</v>
      </c>
      <c r="AU126" s="399" t="s">
        <v>2654</v>
      </c>
      <c r="AV126" s="399"/>
      <c r="AW126" s="399" t="s">
        <v>2654</v>
      </c>
      <c r="AX126" s="399" t="s">
        <v>2654</v>
      </c>
      <c r="AY126" s="399" t="s">
        <v>2654</v>
      </c>
      <c r="AZ126" s="399" t="s">
        <v>2654</v>
      </c>
      <c r="BA126" s="399" t="s">
        <v>2654</v>
      </c>
      <c r="BB126" s="399" t="s">
        <v>2654</v>
      </c>
      <c r="BC126" s="399" t="s">
        <v>2654</v>
      </c>
      <c r="BD126" s="400" t="s">
        <v>98</v>
      </c>
      <c r="BE126" s="400" t="s">
        <v>98</v>
      </c>
      <c r="BF126" s="400" t="s">
        <v>98</v>
      </c>
      <c r="BG126" s="400" t="s">
        <v>98</v>
      </c>
      <c r="BH126" s="397" t="s">
        <v>418</v>
      </c>
      <c r="BI126" s="402" t="s">
        <v>98</v>
      </c>
      <c r="BJ126" s="399" t="s">
        <v>2654</v>
      </c>
      <c r="BK126" s="402" t="s">
        <v>98</v>
      </c>
      <c r="BL126" s="402" t="s">
        <v>98</v>
      </c>
      <c r="BM126" s="402" t="s">
        <v>98</v>
      </c>
      <c r="BN126" s="399"/>
      <c r="BO126" s="402" t="s">
        <v>98</v>
      </c>
      <c r="BP126" s="399"/>
      <c r="BQ126" s="402" t="s">
        <v>98</v>
      </c>
      <c r="BR126" s="402" t="s">
        <v>98</v>
      </c>
      <c r="BS126" s="397" t="s">
        <v>418</v>
      </c>
      <c r="BT126" s="402" t="s">
        <v>98</v>
      </c>
      <c r="BU126" s="402" t="s">
        <v>98</v>
      </c>
      <c r="BV126" s="399"/>
      <c r="BW126" s="402" t="s">
        <v>98</v>
      </c>
      <c r="BX126" s="397" t="s">
        <v>99</v>
      </c>
      <c r="BY126" s="401" t="s">
        <v>98</v>
      </c>
      <c r="BZ126" s="401" t="s">
        <v>98</v>
      </c>
      <c r="CA126" s="401" t="s">
        <v>98</v>
      </c>
      <c r="CB126" s="401" t="s">
        <v>98</v>
      </c>
      <c r="CC126" s="399" t="s">
        <v>2654</v>
      </c>
      <c r="CD126" s="399"/>
      <c r="CE126" s="401" t="s">
        <v>98</v>
      </c>
      <c r="CF126" s="399"/>
      <c r="CG126" s="401" t="s">
        <v>98</v>
      </c>
      <c r="CH126" s="391" t="s">
        <v>2872</v>
      </c>
      <c r="CI126" s="391" t="s">
        <v>2656</v>
      </c>
    </row>
    <row r="127" spans="1:87" x14ac:dyDescent="0.2">
      <c r="A127" s="389">
        <v>199687</v>
      </c>
      <c r="B127" s="396" t="s">
        <v>2641</v>
      </c>
      <c r="C127" s="396" t="s">
        <v>2885</v>
      </c>
      <c r="D127" s="396" t="s">
        <v>2643</v>
      </c>
      <c r="E127" s="397" t="s">
        <v>2644</v>
      </c>
      <c r="F127" s="398">
        <v>674</v>
      </c>
      <c r="G127" s="398">
        <v>443</v>
      </c>
      <c r="H127" s="397" t="s">
        <v>1293</v>
      </c>
      <c r="I127" s="397" t="s">
        <v>2645</v>
      </c>
      <c r="J127" s="397" t="s">
        <v>2826</v>
      </c>
      <c r="K127" s="397" t="s">
        <v>1261</v>
      </c>
      <c r="L127" s="397" t="s">
        <v>2647</v>
      </c>
      <c r="M127" s="397" t="s">
        <v>2669</v>
      </c>
      <c r="N127" s="397" t="s">
        <v>106</v>
      </c>
      <c r="O127" s="398">
        <v>14</v>
      </c>
      <c r="P127" s="398">
        <v>28</v>
      </c>
      <c r="Q127" s="397" t="s">
        <v>2709</v>
      </c>
      <c r="R127" s="397" t="s">
        <v>172</v>
      </c>
      <c r="S127" s="397" t="s">
        <v>1192</v>
      </c>
      <c r="T127" s="397" t="s">
        <v>2886</v>
      </c>
      <c r="U127" s="397" t="s">
        <v>2881</v>
      </c>
      <c r="V127" s="397" t="s">
        <v>2340</v>
      </c>
      <c r="W127" s="399"/>
      <c r="X127" s="397" t="s">
        <v>1292</v>
      </c>
      <c r="Y127" s="397" t="s">
        <v>2514</v>
      </c>
      <c r="Z127" s="397" t="s">
        <v>1261</v>
      </c>
      <c r="AA127" s="397" t="s">
        <v>2306</v>
      </c>
      <c r="AB127" s="397" t="s">
        <v>104</v>
      </c>
      <c r="AC127" s="397" t="s">
        <v>2334</v>
      </c>
      <c r="AD127" s="399"/>
      <c r="AE127" s="397" t="s">
        <v>1292</v>
      </c>
      <c r="AF127" s="397" t="s">
        <v>2497</v>
      </c>
      <c r="AG127" s="397" t="s">
        <v>1293</v>
      </c>
      <c r="AH127" s="397" t="s">
        <v>104</v>
      </c>
      <c r="AI127" s="397" t="s">
        <v>1293</v>
      </c>
      <c r="AJ127" s="397" t="s">
        <v>104</v>
      </c>
      <c r="AK127" s="397" t="s">
        <v>1292</v>
      </c>
      <c r="AL127" s="397" t="s">
        <v>104</v>
      </c>
      <c r="AM127" s="397" t="s">
        <v>2849</v>
      </c>
      <c r="AN127" s="397" t="s">
        <v>104</v>
      </c>
      <c r="AO127" s="397" t="s">
        <v>104</v>
      </c>
      <c r="AP127" s="397" t="s">
        <v>104</v>
      </c>
      <c r="AQ127" s="397" t="s">
        <v>104</v>
      </c>
      <c r="AR127" s="397" t="s">
        <v>2444</v>
      </c>
      <c r="AS127" s="399" t="s">
        <v>2654</v>
      </c>
      <c r="AT127" s="399" t="s">
        <v>2654</v>
      </c>
      <c r="AU127" s="399" t="s">
        <v>2654</v>
      </c>
      <c r="AV127" s="399"/>
      <c r="AW127" s="399" t="s">
        <v>2654</v>
      </c>
      <c r="AX127" s="399" t="s">
        <v>2654</v>
      </c>
      <c r="AY127" s="399" t="s">
        <v>2654</v>
      </c>
      <c r="AZ127" s="399" t="s">
        <v>2654</v>
      </c>
      <c r="BA127" s="399" t="s">
        <v>2654</v>
      </c>
      <c r="BB127" s="399" t="s">
        <v>2654</v>
      </c>
      <c r="BC127" s="399" t="s">
        <v>2654</v>
      </c>
      <c r="BD127" s="400" t="s">
        <v>98</v>
      </c>
      <c r="BE127" s="400" t="s">
        <v>98</v>
      </c>
      <c r="BF127" s="400" t="s">
        <v>98</v>
      </c>
      <c r="BG127" s="400" t="s">
        <v>98</v>
      </c>
      <c r="BH127" s="397" t="s">
        <v>418</v>
      </c>
      <c r="BI127" s="402" t="s">
        <v>98</v>
      </c>
      <c r="BJ127" s="399" t="s">
        <v>2654</v>
      </c>
      <c r="BK127" s="402" t="s">
        <v>98</v>
      </c>
      <c r="BL127" s="402" t="s">
        <v>98</v>
      </c>
      <c r="BM127" s="402" t="s">
        <v>98</v>
      </c>
      <c r="BN127" s="399"/>
      <c r="BO127" s="402" t="s">
        <v>98</v>
      </c>
      <c r="BP127" s="399"/>
      <c r="BQ127" s="402" t="s">
        <v>98</v>
      </c>
      <c r="BR127" s="402" t="s">
        <v>98</v>
      </c>
      <c r="BS127" s="397" t="s">
        <v>418</v>
      </c>
      <c r="BT127" s="402" t="s">
        <v>98</v>
      </c>
      <c r="BU127" s="402" t="s">
        <v>98</v>
      </c>
      <c r="BV127" s="399"/>
      <c r="BW127" s="402" t="s">
        <v>98</v>
      </c>
      <c r="BX127" s="397" t="s">
        <v>109</v>
      </c>
      <c r="BY127" s="431" t="s">
        <v>98</v>
      </c>
      <c r="BZ127" s="431" t="s">
        <v>98</v>
      </c>
      <c r="CA127" s="431" t="s">
        <v>98</v>
      </c>
      <c r="CB127" s="431" t="s">
        <v>98</v>
      </c>
      <c r="CC127" s="399" t="s">
        <v>2654</v>
      </c>
      <c r="CD127" s="399"/>
      <c r="CE127" s="431" t="s">
        <v>98</v>
      </c>
      <c r="CF127" s="399"/>
      <c r="CG127" s="431" t="s">
        <v>98</v>
      </c>
      <c r="CH127" s="391" t="s">
        <v>2872</v>
      </c>
      <c r="CI127" s="391" t="s">
        <v>2656</v>
      </c>
    </row>
    <row r="128" spans="1:87" x14ac:dyDescent="0.2">
      <c r="A128" s="389">
        <v>199687</v>
      </c>
      <c r="B128" s="396" t="s">
        <v>2641</v>
      </c>
      <c r="C128" s="396" t="s">
        <v>2887</v>
      </c>
      <c r="D128" s="396" t="s">
        <v>2643</v>
      </c>
      <c r="E128" s="397" t="s">
        <v>2644</v>
      </c>
      <c r="F128" s="398">
        <v>83</v>
      </c>
      <c r="G128" s="398">
        <v>445</v>
      </c>
      <c r="H128" s="397" t="s">
        <v>1293</v>
      </c>
      <c r="I128" s="397" t="s">
        <v>2645</v>
      </c>
      <c r="J128" s="397" t="s">
        <v>2871</v>
      </c>
      <c r="K128" s="397" t="s">
        <v>584</v>
      </c>
      <c r="L128" s="397" t="s">
        <v>2658</v>
      </c>
      <c r="M128" s="397" t="s">
        <v>2669</v>
      </c>
      <c r="N128" s="397" t="s">
        <v>106</v>
      </c>
      <c r="O128" s="398">
        <v>6</v>
      </c>
      <c r="P128" s="398">
        <v>6</v>
      </c>
      <c r="Q128" s="397" t="s">
        <v>2709</v>
      </c>
      <c r="R128" s="397" t="s">
        <v>172</v>
      </c>
      <c r="S128" s="397" t="s">
        <v>1192</v>
      </c>
      <c r="T128" s="397" t="s">
        <v>2888</v>
      </c>
      <c r="U128" s="397" t="s">
        <v>2889</v>
      </c>
      <c r="V128" s="397" t="s">
        <v>2341</v>
      </c>
      <c r="W128" s="399"/>
      <c r="X128" s="397" t="s">
        <v>1292</v>
      </c>
      <c r="Y128" s="397" t="s">
        <v>2514</v>
      </c>
      <c r="Z128" s="397" t="s">
        <v>584</v>
      </c>
      <c r="AA128" s="397" t="s">
        <v>2403</v>
      </c>
      <c r="AB128" s="397" t="s">
        <v>104</v>
      </c>
      <c r="AC128" s="397" t="s">
        <v>2449</v>
      </c>
      <c r="AD128" s="399"/>
      <c r="AE128" s="397" t="s">
        <v>1292</v>
      </c>
      <c r="AF128" s="397" t="s">
        <v>2497</v>
      </c>
      <c r="AG128" s="397" t="s">
        <v>1293</v>
      </c>
      <c r="AH128" s="397" t="s">
        <v>104</v>
      </c>
      <c r="AI128" s="397" t="s">
        <v>1293</v>
      </c>
      <c r="AJ128" s="397" t="s">
        <v>104</v>
      </c>
      <c r="AK128" s="397" t="s">
        <v>1292</v>
      </c>
      <c r="AL128" s="397" t="s">
        <v>104</v>
      </c>
      <c r="AM128" s="397" t="s">
        <v>2664</v>
      </c>
      <c r="AN128" s="397" t="s">
        <v>104</v>
      </c>
      <c r="AO128" s="397" t="s">
        <v>104</v>
      </c>
      <c r="AP128" s="397" t="s">
        <v>104</v>
      </c>
      <c r="AQ128" s="397" t="s">
        <v>104</v>
      </c>
      <c r="AR128" s="397" t="s">
        <v>2674</v>
      </c>
      <c r="AS128" s="399" t="s">
        <v>2654</v>
      </c>
      <c r="AT128" s="399" t="s">
        <v>2654</v>
      </c>
      <c r="AU128" s="399" t="s">
        <v>2654</v>
      </c>
      <c r="AV128" s="399"/>
      <c r="AW128" s="399" t="s">
        <v>2654</v>
      </c>
      <c r="AX128" s="399" t="s">
        <v>2654</v>
      </c>
      <c r="AY128" s="399" t="s">
        <v>2654</v>
      </c>
      <c r="AZ128" s="399" t="s">
        <v>2654</v>
      </c>
      <c r="BA128" s="399" t="s">
        <v>2654</v>
      </c>
      <c r="BB128" s="399" t="s">
        <v>2654</v>
      </c>
      <c r="BC128" s="399" t="s">
        <v>2654</v>
      </c>
      <c r="BD128" s="400" t="s">
        <v>98</v>
      </c>
      <c r="BE128" s="400" t="s">
        <v>98</v>
      </c>
      <c r="BF128" s="400" t="s">
        <v>98</v>
      </c>
      <c r="BG128" s="400" t="s">
        <v>98</v>
      </c>
      <c r="BH128" s="397" t="s">
        <v>418</v>
      </c>
      <c r="BI128" s="402" t="s">
        <v>98</v>
      </c>
      <c r="BJ128" s="399" t="s">
        <v>2654</v>
      </c>
      <c r="BK128" s="402" t="s">
        <v>98</v>
      </c>
      <c r="BL128" s="402" t="s">
        <v>98</v>
      </c>
      <c r="BM128" s="402" t="s">
        <v>98</v>
      </c>
      <c r="BN128" s="399"/>
      <c r="BO128" s="402" t="s">
        <v>98</v>
      </c>
      <c r="BP128" s="399"/>
      <c r="BQ128" s="402" t="s">
        <v>98</v>
      </c>
      <c r="BR128" s="402" t="s">
        <v>98</v>
      </c>
      <c r="BS128" s="397" t="s">
        <v>418</v>
      </c>
      <c r="BT128" s="402" t="s">
        <v>98</v>
      </c>
      <c r="BU128" s="402" t="s">
        <v>98</v>
      </c>
      <c r="BV128" s="399"/>
      <c r="BW128" s="402" t="s">
        <v>98</v>
      </c>
      <c r="BX128" s="397" t="s">
        <v>99</v>
      </c>
      <c r="BY128" s="401" t="s">
        <v>98</v>
      </c>
      <c r="BZ128" s="401" t="s">
        <v>98</v>
      </c>
      <c r="CA128" s="401" t="s">
        <v>98</v>
      </c>
      <c r="CB128" s="401" t="s">
        <v>98</v>
      </c>
      <c r="CC128" s="399" t="s">
        <v>2654</v>
      </c>
      <c r="CD128" s="399"/>
      <c r="CE128" s="401" t="s">
        <v>98</v>
      </c>
      <c r="CF128" s="399"/>
      <c r="CG128" s="401" t="s">
        <v>98</v>
      </c>
      <c r="CH128" s="391" t="s">
        <v>2872</v>
      </c>
      <c r="CI128" s="391" t="s">
        <v>2656</v>
      </c>
    </row>
    <row r="129" spans="1:87" x14ac:dyDescent="0.2">
      <c r="A129" s="389">
        <v>199687</v>
      </c>
      <c r="B129" s="396" t="s">
        <v>2641</v>
      </c>
      <c r="C129" s="396" t="s">
        <v>2890</v>
      </c>
      <c r="D129" s="396" t="s">
        <v>2643</v>
      </c>
      <c r="E129" s="397" t="s">
        <v>2644</v>
      </c>
      <c r="F129" s="398">
        <v>84</v>
      </c>
      <c r="G129" s="398">
        <v>445</v>
      </c>
      <c r="H129" s="397" t="s">
        <v>1293</v>
      </c>
      <c r="I129" s="397" t="s">
        <v>2645</v>
      </c>
      <c r="J129" s="397" t="s">
        <v>2871</v>
      </c>
      <c r="K129" s="397" t="s">
        <v>584</v>
      </c>
      <c r="L129" s="397" t="s">
        <v>2647</v>
      </c>
      <c r="M129" s="397" t="s">
        <v>2669</v>
      </c>
      <c r="N129" s="397" t="s">
        <v>106</v>
      </c>
      <c r="O129" s="398">
        <v>1</v>
      </c>
      <c r="P129" s="398">
        <v>2</v>
      </c>
      <c r="Q129" s="397" t="s">
        <v>2709</v>
      </c>
      <c r="R129" s="397" t="s">
        <v>172</v>
      </c>
      <c r="S129" s="397" t="s">
        <v>1192</v>
      </c>
      <c r="T129" s="397" t="s">
        <v>2888</v>
      </c>
      <c r="U129" s="397" t="s">
        <v>2889</v>
      </c>
      <c r="V129" s="397" t="s">
        <v>2341</v>
      </c>
      <c r="W129" s="399"/>
      <c r="X129" s="397" t="s">
        <v>1292</v>
      </c>
      <c r="Y129" s="397" t="s">
        <v>2514</v>
      </c>
      <c r="Z129" s="397" t="s">
        <v>584</v>
      </c>
      <c r="AA129" s="397" t="s">
        <v>2403</v>
      </c>
      <c r="AB129" s="397" t="s">
        <v>104</v>
      </c>
      <c r="AC129" s="397" t="s">
        <v>2449</v>
      </c>
      <c r="AD129" s="399"/>
      <c r="AE129" s="397" t="s">
        <v>1292</v>
      </c>
      <c r="AF129" s="397" t="s">
        <v>2497</v>
      </c>
      <c r="AG129" s="397" t="s">
        <v>1293</v>
      </c>
      <c r="AH129" s="397" t="s">
        <v>104</v>
      </c>
      <c r="AI129" s="397" t="s">
        <v>1293</v>
      </c>
      <c r="AJ129" s="397" t="s">
        <v>104</v>
      </c>
      <c r="AK129" s="397" t="s">
        <v>1292</v>
      </c>
      <c r="AL129" s="397" t="s">
        <v>104</v>
      </c>
      <c r="AM129" s="397" t="s">
        <v>2664</v>
      </c>
      <c r="AN129" s="397" t="s">
        <v>104</v>
      </c>
      <c r="AO129" s="397" t="s">
        <v>104</v>
      </c>
      <c r="AP129" s="397" t="s">
        <v>104</v>
      </c>
      <c r="AQ129" s="397" t="s">
        <v>104</v>
      </c>
      <c r="AR129" s="397" t="s">
        <v>2666</v>
      </c>
      <c r="AS129" s="399" t="s">
        <v>2654</v>
      </c>
      <c r="AT129" s="399" t="s">
        <v>2654</v>
      </c>
      <c r="AU129" s="399" t="s">
        <v>2654</v>
      </c>
      <c r="AV129" s="399"/>
      <c r="AW129" s="399" t="s">
        <v>2654</v>
      </c>
      <c r="AX129" s="399" t="s">
        <v>2654</v>
      </c>
      <c r="AY129" s="399" t="s">
        <v>2654</v>
      </c>
      <c r="AZ129" s="399" t="s">
        <v>2654</v>
      </c>
      <c r="BA129" s="399" t="s">
        <v>2654</v>
      </c>
      <c r="BB129" s="399" t="s">
        <v>2654</v>
      </c>
      <c r="BC129" s="399" t="s">
        <v>2654</v>
      </c>
      <c r="BD129" s="400" t="s">
        <v>98</v>
      </c>
      <c r="BE129" s="400" t="s">
        <v>98</v>
      </c>
      <c r="BF129" s="400" t="s">
        <v>98</v>
      </c>
      <c r="BG129" s="400" t="s">
        <v>98</v>
      </c>
      <c r="BH129" s="397" t="s">
        <v>418</v>
      </c>
      <c r="BI129" s="402" t="s">
        <v>98</v>
      </c>
      <c r="BJ129" s="399" t="s">
        <v>2654</v>
      </c>
      <c r="BK129" s="402" t="s">
        <v>98</v>
      </c>
      <c r="BL129" s="402" t="s">
        <v>98</v>
      </c>
      <c r="BM129" s="402" t="s">
        <v>98</v>
      </c>
      <c r="BN129" s="399"/>
      <c r="BO129" s="402" t="s">
        <v>98</v>
      </c>
      <c r="BP129" s="399"/>
      <c r="BQ129" s="402" t="s">
        <v>98</v>
      </c>
      <c r="BR129" s="402" t="s">
        <v>98</v>
      </c>
      <c r="BS129" s="397" t="s">
        <v>418</v>
      </c>
      <c r="BT129" s="402" t="s">
        <v>98</v>
      </c>
      <c r="BU129" s="402" t="s">
        <v>98</v>
      </c>
      <c r="BV129" s="399"/>
      <c r="BW129" s="402" t="s">
        <v>98</v>
      </c>
      <c r="BX129" s="397" t="s">
        <v>99</v>
      </c>
      <c r="BY129" s="401" t="s">
        <v>98</v>
      </c>
      <c r="BZ129" s="401" t="s">
        <v>98</v>
      </c>
      <c r="CA129" s="401" t="s">
        <v>98</v>
      </c>
      <c r="CB129" s="401" t="s">
        <v>98</v>
      </c>
      <c r="CC129" s="399" t="s">
        <v>2654</v>
      </c>
      <c r="CD129" s="399"/>
      <c r="CE129" s="401" t="s">
        <v>98</v>
      </c>
      <c r="CF129" s="399"/>
      <c r="CG129" s="401" t="s">
        <v>98</v>
      </c>
      <c r="CH129" s="391" t="s">
        <v>2872</v>
      </c>
      <c r="CI129" s="391" t="s">
        <v>2656</v>
      </c>
    </row>
    <row r="130" spans="1:87" x14ac:dyDescent="0.2">
      <c r="A130" s="389">
        <v>199687</v>
      </c>
      <c r="B130" s="396" t="s">
        <v>2641</v>
      </c>
      <c r="C130" s="396" t="s">
        <v>2891</v>
      </c>
      <c r="D130" s="396" t="s">
        <v>2643</v>
      </c>
      <c r="E130" s="397" t="s">
        <v>2644</v>
      </c>
      <c r="F130" s="398">
        <v>1282</v>
      </c>
      <c r="G130" s="398">
        <v>446</v>
      </c>
      <c r="H130" s="397" t="s">
        <v>1293</v>
      </c>
      <c r="I130" s="397" t="s">
        <v>2686</v>
      </c>
      <c r="J130" s="397" t="s">
        <v>2687</v>
      </c>
      <c r="K130" s="397" t="s">
        <v>277</v>
      </c>
      <c r="L130" s="397" t="s">
        <v>2658</v>
      </c>
      <c r="M130" s="397" t="s">
        <v>2669</v>
      </c>
      <c r="N130" s="397" t="s">
        <v>106</v>
      </c>
      <c r="O130" s="398">
        <v>1</v>
      </c>
      <c r="P130" s="398">
        <v>1</v>
      </c>
      <c r="Q130" s="397" t="s">
        <v>2649</v>
      </c>
      <c r="R130" s="397" t="s">
        <v>172</v>
      </c>
      <c r="S130" s="397" t="s">
        <v>1192</v>
      </c>
      <c r="T130" s="397" t="s">
        <v>2892</v>
      </c>
      <c r="U130" s="397" t="s">
        <v>588</v>
      </c>
      <c r="V130" s="397" t="s">
        <v>2337</v>
      </c>
      <c r="W130" s="399"/>
      <c r="X130" s="397" t="s">
        <v>1292</v>
      </c>
      <c r="Y130" s="397" t="s">
        <v>172</v>
      </c>
      <c r="Z130" s="397" t="s">
        <v>277</v>
      </c>
      <c r="AA130" s="397" t="s">
        <v>2679</v>
      </c>
      <c r="AB130" s="397" t="s">
        <v>2680</v>
      </c>
      <c r="AC130" s="397" t="s">
        <v>2407</v>
      </c>
      <c r="AD130" s="399"/>
      <c r="AE130" s="397" t="s">
        <v>1292</v>
      </c>
      <c r="AF130" s="397" t="s">
        <v>2497</v>
      </c>
      <c r="AG130" s="397" t="s">
        <v>1293</v>
      </c>
      <c r="AH130" s="397" t="s">
        <v>104</v>
      </c>
      <c r="AI130" s="397" t="s">
        <v>1293</v>
      </c>
      <c r="AJ130" s="397" t="s">
        <v>104</v>
      </c>
      <c r="AK130" s="397" t="s">
        <v>1292</v>
      </c>
      <c r="AL130" s="397" t="s">
        <v>104</v>
      </c>
      <c r="AM130" s="397" t="s">
        <v>2728</v>
      </c>
      <c r="AN130" s="397" t="s">
        <v>2682</v>
      </c>
      <c r="AO130" s="397" t="s">
        <v>2683</v>
      </c>
      <c r="AP130" s="397" t="s">
        <v>2683</v>
      </c>
      <c r="AQ130" s="397" t="s">
        <v>2682</v>
      </c>
      <c r="AR130" s="397" t="s">
        <v>2661</v>
      </c>
      <c r="AS130" s="399" t="s">
        <v>2654</v>
      </c>
      <c r="AT130" s="399" t="s">
        <v>2654</v>
      </c>
      <c r="AU130" s="399" t="s">
        <v>2654</v>
      </c>
      <c r="AV130" s="399"/>
      <c r="AW130" s="399" t="s">
        <v>2654</v>
      </c>
      <c r="AX130" s="399" t="s">
        <v>2654</v>
      </c>
      <c r="AY130" s="399" t="s">
        <v>2654</v>
      </c>
      <c r="AZ130" s="399" t="s">
        <v>2654</v>
      </c>
      <c r="BA130" s="399" t="s">
        <v>2654</v>
      </c>
      <c r="BB130" s="399" t="s">
        <v>2654</v>
      </c>
      <c r="BC130" s="399" t="s">
        <v>2654</v>
      </c>
      <c r="BD130" s="400" t="s">
        <v>98</v>
      </c>
      <c r="BE130" s="400" t="s">
        <v>98</v>
      </c>
      <c r="BF130" s="400" t="s">
        <v>98</v>
      </c>
      <c r="BG130" s="400" t="s">
        <v>98</v>
      </c>
      <c r="BH130" s="397" t="s">
        <v>418</v>
      </c>
      <c r="BI130" s="402" t="s">
        <v>98</v>
      </c>
      <c r="BJ130" s="399" t="s">
        <v>2654</v>
      </c>
      <c r="BK130" s="402" t="s">
        <v>98</v>
      </c>
      <c r="BL130" s="402" t="s">
        <v>98</v>
      </c>
      <c r="BM130" s="402" t="s">
        <v>98</v>
      </c>
      <c r="BN130" s="399"/>
      <c r="BO130" s="402" t="s">
        <v>98</v>
      </c>
      <c r="BP130" s="399"/>
      <c r="BQ130" s="402" t="s">
        <v>98</v>
      </c>
      <c r="BR130" s="402" t="s">
        <v>98</v>
      </c>
      <c r="BS130" s="397" t="s">
        <v>418</v>
      </c>
      <c r="BT130" s="402" t="s">
        <v>98</v>
      </c>
      <c r="BU130" s="402" t="s">
        <v>98</v>
      </c>
      <c r="BV130" s="399"/>
      <c r="BW130" s="402" t="s">
        <v>98</v>
      </c>
      <c r="BX130" s="397" t="s">
        <v>279</v>
      </c>
      <c r="BY130" s="409" t="s">
        <v>98</v>
      </c>
      <c r="BZ130" s="409" t="s">
        <v>98</v>
      </c>
      <c r="CA130" s="409" t="s">
        <v>98</v>
      </c>
      <c r="CB130" s="409" t="s">
        <v>98</v>
      </c>
      <c r="CC130" s="399" t="s">
        <v>2654</v>
      </c>
      <c r="CD130" s="399"/>
      <c r="CE130" s="409" t="s">
        <v>98</v>
      </c>
      <c r="CF130" s="399"/>
      <c r="CG130" s="409" t="s">
        <v>98</v>
      </c>
      <c r="CH130" s="391" t="s">
        <v>2675</v>
      </c>
      <c r="CI130" s="391" t="s">
        <v>2656</v>
      </c>
    </row>
    <row r="131" spans="1:87" x14ac:dyDescent="0.2">
      <c r="A131" s="389">
        <v>199687</v>
      </c>
      <c r="B131" s="396" t="s">
        <v>2641</v>
      </c>
      <c r="C131" s="396" t="s">
        <v>2893</v>
      </c>
      <c r="D131" s="396" t="s">
        <v>2643</v>
      </c>
      <c r="E131" s="397" t="s">
        <v>2644</v>
      </c>
      <c r="F131" s="398">
        <v>1285</v>
      </c>
      <c r="G131" s="398">
        <v>447</v>
      </c>
      <c r="H131" s="397" t="s">
        <v>1293</v>
      </c>
      <c r="I131" s="397" t="s">
        <v>2686</v>
      </c>
      <c r="J131" s="397" t="s">
        <v>2687</v>
      </c>
      <c r="K131" s="397" t="s">
        <v>277</v>
      </c>
      <c r="L131" s="397" t="s">
        <v>2853</v>
      </c>
      <c r="M131" s="397" t="s">
        <v>2669</v>
      </c>
      <c r="N131" s="397" t="s">
        <v>2290</v>
      </c>
      <c r="O131" s="398">
        <v>26</v>
      </c>
      <c r="P131" s="398">
        <v>52</v>
      </c>
      <c r="Q131" s="397" t="s">
        <v>2709</v>
      </c>
      <c r="R131" s="397" t="s">
        <v>172</v>
      </c>
      <c r="S131" s="397" t="s">
        <v>1192</v>
      </c>
      <c r="T131" s="397" t="s">
        <v>2894</v>
      </c>
      <c r="U131" s="397" t="s">
        <v>2881</v>
      </c>
      <c r="V131" s="397" t="s">
        <v>2342</v>
      </c>
      <c r="W131" s="399"/>
      <c r="X131" s="397" t="s">
        <v>1292</v>
      </c>
      <c r="Y131" s="397" t="s">
        <v>172</v>
      </c>
      <c r="Z131" s="397" t="s">
        <v>277</v>
      </c>
      <c r="AA131" s="397" t="s">
        <v>2876</v>
      </c>
      <c r="AB131" s="397" t="s">
        <v>2877</v>
      </c>
      <c r="AC131" s="397" t="s">
        <v>2451</v>
      </c>
      <c r="AD131" s="397" t="s">
        <v>2468</v>
      </c>
      <c r="AE131" s="397" t="s">
        <v>1293</v>
      </c>
      <c r="AF131" s="397" t="s">
        <v>2497</v>
      </c>
      <c r="AG131" s="397" t="s">
        <v>1292</v>
      </c>
      <c r="AH131" s="397" t="s">
        <v>2763</v>
      </c>
      <c r="AI131" s="397" t="s">
        <v>1293</v>
      </c>
      <c r="AJ131" s="397" t="s">
        <v>104</v>
      </c>
      <c r="AK131" s="397" t="s">
        <v>1292</v>
      </c>
      <c r="AL131" s="397" t="s">
        <v>104</v>
      </c>
      <c r="AM131" s="397" t="s">
        <v>2878</v>
      </c>
      <c r="AN131" s="397" t="s">
        <v>104</v>
      </c>
      <c r="AO131" s="397" t="s">
        <v>104</v>
      </c>
      <c r="AP131" s="397" t="s">
        <v>2747</v>
      </c>
      <c r="AQ131" s="397" t="s">
        <v>2652</v>
      </c>
      <c r="AR131" s="397" t="s">
        <v>2653</v>
      </c>
      <c r="AS131" s="399" t="s">
        <v>2654</v>
      </c>
      <c r="AT131" s="399" t="s">
        <v>2654</v>
      </c>
      <c r="AU131" s="399" t="s">
        <v>2654</v>
      </c>
      <c r="AV131" s="399"/>
      <c r="AW131" s="399" t="s">
        <v>2654</v>
      </c>
      <c r="AX131" s="399" t="s">
        <v>2654</v>
      </c>
      <c r="AY131" s="399" t="s">
        <v>2654</v>
      </c>
      <c r="AZ131" s="399" t="s">
        <v>2654</v>
      </c>
      <c r="BA131" s="399" t="s">
        <v>2654</v>
      </c>
      <c r="BB131" s="399" t="s">
        <v>2654</v>
      </c>
      <c r="BC131" s="399" t="s">
        <v>2654</v>
      </c>
      <c r="BD131" s="400" t="s">
        <v>98</v>
      </c>
      <c r="BE131" s="400" t="s">
        <v>98</v>
      </c>
      <c r="BF131" s="400" t="s">
        <v>98</v>
      </c>
      <c r="BG131" s="400" t="s">
        <v>98</v>
      </c>
      <c r="BH131" s="397" t="s">
        <v>418</v>
      </c>
      <c r="BI131" s="402" t="s">
        <v>98</v>
      </c>
      <c r="BJ131" s="399" t="s">
        <v>2654</v>
      </c>
      <c r="BK131" s="402" t="s">
        <v>98</v>
      </c>
      <c r="BL131" s="402" t="s">
        <v>98</v>
      </c>
      <c r="BM131" s="402" t="s">
        <v>98</v>
      </c>
      <c r="BN131" s="399"/>
      <c r="BO131" s="402" t="s">
        <v>98</v>
      </c>
      <c r="BP131" s="399"/>
      <c r="BQ131" s="402" t="s">
        <v>98</v>
      </c>
      <c r="BR131" s="402" t="s">
        <v>98</v>
      </c>
      <c r="BS131" s="397" t="s">
        <v>418</v>
      </c>
      <c r="BT131" s="402" t="s">
        <v>98</v>
      </c>
      <c r="BU131" s="402" t="s">
        <v>98</v>
      </c>
      <c r="BV131" s="399"/>
      <c r="BW131" s="402" t="s">
        <v>98</v>
      </c>
      <c r="BX131" s="397" t="s">
        <v>279</v>
      </c>
      <c r="BY131" s="409" t="s">
        <v>98</v>
      </c>
      <c r="BZ131" s="409" t="s">
        <v>98</v>
      </c>
      <c r="CA131" s="409" t="s">
        <v>98</v>
      </c>
      <c r="CB131" s="409" t="s">
        <v>98</v>
      </c>
      <c r="CC131" s="399" t="s">
        <v>2654</v>
      </c>
      <c r="CD131" s="399"/>
      <c r="CE131" s="409" t="s">
        <v>98</v>
      </c>
      <c r="CF131" s="399"/>
      <c r="CG131" s="409" t="s">
        <v>98</v>
      </c>
      <c r="CH131" s="391" t="s">
        <v>2675</v>
      </c>
      <c r="CI131" s="391" t="s">
        <v>2656</v>
      </c>
    </row>
    <row r="132" spans="1:87" x14ac:dyDescent="0.2">
      <c r="A132" s="389">
        <v>199687</v>
      </c>
      <c r="B132" s="396" t="s">
        <v>2641</v>
      </c>
      <c r="C132" s="396" t="s">
        <v>2895</v>
      </c>
      <c r="D132" s="396" t="s">
        <v>2643</v>
      </c>
      <c r="E132" s="397" t="s">
        <v>2644</v>
      </c>
      <c r="F132" s="398">
        <v>1287</v>
      </c>
      <c r="G132" s="398">
        <v>450</v>
      </c>
      <c r="H132" s="397" t="s">
        <v>1293</v>
      </c>
      <c r="I132" s="397" t="s">
        <v>2686</v>
      </c>
      <c r="J132" s="397" t="s">
        <v>2687</v>
      </c>
      <c r="K132" s="397" t="s">
        <v>277</v>
      </c>
      <c r="L132" s="397" t="s">
        <v>2658</v>
      </c>
      <c r="M132" s="397" t="s">
        <v>2669</v>
      </c>
      <c r="N132" s="397" t="s">
        <v>2290</v>
      </c>
      <c r="O132" s="398">
        <v>10</v>
      </c>
      <c r="P132" s="398">
        <v>10</v>
      </c>
      <c r="Q132" s="397" t="s">
        <v>2709</v>
      </c>
      <c r="R132" s="397" t="s">
        <v>172</v>
      </c>
      <c r="S132" s="397" t="s">
        <v>1192</v>
      </c>
      <c r="T132" s="397" t="s">
        <v>2896</v>
      </c>
      <c r="U132" s="397" t="s">
        <v>2881</v>
      </c>
      <c r="V132" s="397" t="s">
        <v>2343</v>
      </c>
      <c r="W132" s="399"/>
      <c r="X132" s="397" t="s">
        <v>1292</v>
      </c>
      <c r="Y132" s="397" t="s">
        <v>172</v>
      </c>
      <c r="Z132" s="397" t="s">
        <v>277</v>
      </c>
      <c r="AA132" s="397" t="s">
        <v>2876</v>
      </c>
      <c r="AB132" s="397" t="s">
        <v>2877</v>
      </c>
      <c r="AC132" s="397" t="s">
        <v>2452</v>
      </c>
      <c r="AD132" s="397" t="s">
        <v>2468</v>
      </c>
      <c r="AE132" s="397" t="s">
        <v>1293</v>
      </c>
      <c r="AF132" s="397" t="s">
        <v>2497</v>
      </c>
      <c r="AG132" s="397" t="s">
        <v>1293</v>
      </c>
      <c r="AH132" s="397" t="s">
        <v>104</v>
      </c>
      <c r="AI132" s="397" t="s">
        <v>1293</v>
      </c>
      <c r="AJ132" s="397" t="s">
        <v>104</v>
      </c>
      <c r="AK132" s="397" t="s">
        <v>1292</v>
      </c>
      <c r="AL132" s="397" t="s">
        <v>104</v>
      </c>
      <c r="AM132" s="397" t="s">
        <v>2878</v>
      </c>
      <c r="AN132" s="397" t="s">
        <v>104</v>
      </c>
      <c r="AO132" s="397" t="s">
        <v>104</v>
      </c>
      <c r="AP132" s="397" t="s">
        <v>2747</v>
      </c>
      <c r="AQ132" s="397" t="s">
        <v>2659</v>
      </c>
      <c r="AR132" s="397" t="s">
        <v>2661</v>
      </c>
      <c r="AS132" s="399" t="s">
        <v>2654</v>
      </c>
      <c r="AT132" s="399" t="s">
        <v>2654</v>
      </c>
      <c r="AU132" s="399" t="s">
        <v>2654</v>
      </c>
      <c r="AV132" s="399"/>
      <c r="AW132" s="399" t="s">
        <v>2654</v>
      </c>
      <c r="AX132" s="399" t="s">
        <v>2654</v>
      </c>
      <c r="AY132" s="399" t="s">
        <v>2654</v>
      </c>
      <c r="AZ132" s="399" t="s">
        <v>2654</v>
      </c>
      <c r="BA132" s="399" t="s">
        <v>2654</v>
      </c>
      <c r="BB132" s="399" t="s">
        <v>2654</v>
      </c>
      <c r="BC132" s="399" t="s">
        <v>2654</v>
      </c>
      <c r="BD132" s="400" t="s">
        <v>98</v>
      </c>
      <c r="BE132" s="400" t="s">
        <v>98</v>
      </c>
      <c r="BF132" s="400" t="s">
        <v>98</v>
      </c>
      <c r="BG132" s="400" t="s">
        <v>98</v>
      </c>
      <c r="BH132" s="397" t="s">
        <v>418</v>
      </c>
      <c r="BI132" s="402" t="s">
        <v>98</v>
      </c>
      <c r="BJ132" s="399" t="s">
        <v>2654</v>
      </c>
      <c r="BK132" s="402" t="s">
        <v>98</v>
      </c>
      <c r="BL132" s="402" t="s">
        <v>98</v>
      </c>
      <c r="BM132" s="402" t="s">
        <v>98</v>
      </c>
      <c r="BN132" s="399"/>
      <c r="BO132" s="402" t="s">
        <v>98</v>
      </c>
      <c r="BP132" s="399"/>
      <c r="BQ132" s="402" t="s">
        <v>98</v>
      </c>
      <c r="BR132" s="402" t="s">
        <v>98</v>
      </c>
      <c r="BS132" s="397" t="s">
        <v>418</v>
      </c>
      <c r="BT132" s="402" t="s">
        <v>98</v>
      </c>
      <c r="BU132" s="402" t="s">
        <v>98</v>
      </c>
      <c r="BV132" s="399"/>
      <c r="BW132" s="402" t="s">
        <v>98</v>
      </c>
      <c r="BX132" s="397" t="s">
        <v>279</v>
      </c>
      <c r="BY132" s="409" t="s">
        <v>98</v>
      </c>
      <c r="BZ132" s="409" t="s">
        <v>98</v>
      </c>
      <c r="CA132" s="409" t="s">
        <v>98</v>
      </c>
      <c r="CB132" s="409" t="s">
        <v>98</v>
      </c>
      <c r="CC132" s="399" t="s">
        <v>2654</v>
      </c>
      <c r="CD132" s="399"/>
      <c r="CE132" s="409" t="s">
        <v>98</v>
      </c>
      <c r="CF132" s="399"/>
      <c r="CG132" s="409" t="s">
        <v>98</v>
      </c>
      <c r="CH132" s="391" t="s">
        <v>2675</v>
      </c>
      <c r="CI132" s="391" t="s">
        <v>2656</v>
      </c>
    </row>
    <row r="133" spans="1:87" x14ac:dyDescent="0.2">
      <c r="A133" s="389">
        <v>199687</v>
      </c>
      <c r="B133" s="396" t="s">
        <v>2641</v>
      </c>
      <c r="C133" s="396" t="s">
        <v>2897</v>
      </c>
      <c r="D133" s="396" t="s">
        <v>2643</v>
      </c>
      <c r="E133" s="397" t="s">
        <v>2644</v>
      </c>
      <c r="F133" s="398">
        <v>1286</v>
      </c>
      <c r="G133" s="398">
        <v>450</v>
      </c>
      <c r="H133" s="397" t="s">
        <v>1293</v>
      </c>
      <c r="I133" s="397" t="s">
        <v>2686</v>
      </c>
      <c r="J133" s="397" t="s">
        <v>2687</v>
      </c>
      <c r="K133" s="397" t="s">
        <v>277</v>
      </c>
      <c r="L133" s="397" t="s">
        <v>2647</v>
      </c>
      <c r="M133" s="397" t="s">
        <v>2669</v>
      </c>
      <c r="N133" s="397" t="s">
        <v>2290</v>
      </c>
      <c r="O133" s="398">
        <v>17</v>
      </c>
      <c r="P133" s="398">
        <v>34</v>
      </c>
      <c r="Q133" s="397" t="s">
        <v>2709</v>
      </c>
      <c r="R133" s="397" t="s">
        <v>172</v>
      </c>
      <c r="S133" s="397" t="s">
        <v>1192</v>
      </c>
      <c r="T133" s="397" t="s">
        <v>2896</v>
      </c>
      <c r="U133" s="397" t="s">
        <v>2881</v>
      </c>
      <c r="V133" s="397" t="s">
        <v>2343</v>
      </c>
      <c r="W133" s="399"/>
      <c r="X133" s="397" t="s">
        <v>1292</v>
      </c>
      <c r="Y133" s="397" t="s">
        <v>172</v>
      </c>
      <c r="Z133" s="397" t="s">
        <v>277</v>
      </c>
      <c r="AA133" s="397" t="s">
        <v>2876</v>
      </c>
      <c r="AB133" s="397" t="s">
        <v>2877</v>
      </c>
      <c r="AC133" s="397" t="s">
        <v>2453</v>
      </c>
      <c r="AD133" s="397" t="s">
        <v>2468</v>
      </c>
      <c r="AE133" s="397" t="s">
        <v>1293</v>
      </c>
      <c r="AF133" s="397" t="s">
        <v>2497</v>
      </c>
      <c r="AG133" s="397" t="s">
        <v>1293</v>
      </c>
      <c r="AH133" s="397" t="s">
        <v>104</v>
      </c>
      <c r="AI133" s="397" t="s">
        <v>1293</v>
      </c>
      <c r="AJ133" s="397" t="s">
        <v>104</v>
      </c>
      <c r="AK133" s="397" t="s">
        <v>1292</v>
      </c>
      <c r="AL133" s="397" t="s">
        <v>104</v>
      </c>
      <c r="AM133" s="397" t="s">
        <v>2878</v>
      </c>
      <c r="AN133" s="397" t="s">
        <v>104</v>
      </c>
      <c r="AO133" s="397" t="s">
        <v>104</v>
      </c>
      <c r="AP133" s="397" t="s">
        <v>2747</v>
      </c>
      <c r="AQ133" s="397" t="s">
        <v>2659</v>
      </c>
      <c r="AR133" s="397" t="s">
        <v>2653</v>
      </c>
      <c r="AS133" s="399" t="s">
        <v>2654</v>
      </c>
      <c r="AT133" s="399" t="s">
        <v>2654</v>
      </c>
      <c r="AU133" s="399" t="s">
        <v>2654</v>
      </c>
      <c r="AV133" s="399"/>
      <c r="AW133" s="399" t="s">
        <v>2654</v>
      </c>
      <c r="AX133" s="399" t="s">
        <v>2654</v>
      </c>
      <c r="AY133" s="399" t="s">
        <v>2654</v>
      </c>
      <c r="AZ133" s="399" t="s">
        <v>2654</v>
      </c>
      <c r="BA133" s="399" t="s">
        <v>2654</v>
      </c>
      <c r="BB133" s="399" t="s">
        <v>2654</v>
      </c>
      <c r="BC133" s="399" t="s">
        <v>2654</v>
      </c>
      <c r="BD133" s="400" t="s">
        <v>98</v>
      </c>
      <c r="BE133" s="400" t="s">
        <v>98</v>
      </c>
      <c r="BF133" s="400" t="s">
        <v>98</v>
      </c>
      <c r="BG133" s="400" t="s">
        <v>98</v>
      </c>
      <c r="BH133" s="397" t="s">
        <v>418</v>
      </c>
      <c r="BI133" s="402" t="s">
        <v>98</v>
      </c>
      <c r="BJ133" s="399" t="s">
        <v>2654</v>
      </c>
      <c r="BK133" s="402" t="s">
        <v>98</v>
      </c>
      <c r="BL133" s="402" t="s">
        <v>98</v>
      </c>
      <c r="BM133" s="402" t="s">
        <v>98</v>
      </c>
      <c r="BN133" s="399"/>
      <c r="BO133" s="402" t="s">
        <v>98</v>
      </c>
      <c r="BP133" s="399"/>
      <c r="BQ133" s="402" t="s">
        <v>98</v>
      </c>
      <c r="BR133" s="402" t="s">
        <v>98</v>
      </c>
      <c r="BS133" s="397" t="s">
        <v>418</v>
      </c>
      <c r="BT133" s="402" t="s">
        <v>98</v>
      </c>
      <c r="BU133" s="402" t="s">
        <v>98</v>
      </c>
      <c r="BV133" s="399"/>
      <c r="BW133" s="402" t="s">
        <v>98</v>
      </c>
      <c r="BX133" s="397" t="s">
        <v>279</v>
      </c>
      <c r="BY133" s="409" t="s">
        <v>98</v>
      </c>
      <c r="BZ133" s="409" t="s">
        <v>98</v>
      </c>
      <c r="CA133" s="409" t="s">
        <v>98</v>
      </c>
      <c r="CB133" s="409" t="s">
        <v>98</v>
      </c>
      <c r="CC133" s="399" t="s">
        <v>2654</v>
      </c>
      <c r="CD133" s="399"/>
      <c r="CE133" s="409" t="s">
        <v>98</v>
      </c>
      <c r="CF133" s="399"/>
      <c r="CG133" s="409" t="s">
        <v>98</v>
      </c>
      <c r="CH133" s="391" t="s">
        <v>2675</v>
      </c>
      <c r="CI133" s="391" t="s">
        <v>2656</v>
      </c>
    </row>
    <row r="134" spans="1:87" x14ac:dyDescent="0.2">
      <c r="A134" s="389">
        <v>199687</v>
      </c>
      <c r="B134" s="396" t="s">
        <v>2641</v>
      </c>
      <c r="C134" s="396" t="s">
        <v>2898</v>
      </c>
      <c r="D134" s="396" t="s">
        <v>2643</v>
      </c>
      <c r="E134" s="397" t="s">
        <v>2644</v>
      </c>
      <c r="F134" s="398">
        <v>1280</v>
      </c>
      <c r="G134" s="398">
        <v>452</v>
      </c>
      <c r="H134" s="397" t="s">
        <v>1293</v>
      </c>
      <c r="I134" s="397" t="s">
        <v>2686</v>
      </c>
      <c r="J134" s="397" t="s">
        <v>2687</v>
      </c>
      <c r="K134" s="397" t="s">
        <v>277</v>
      </c>
      <c r="L134" s="397" t="s">
        <v>2658</v>
      </c>
      <c r="M134" s="397" t="s">
        <v>2669</v>
      </c>
      <c r="N134" s="397" t="s">
        <v>2290</v>
      </c>
      <c r="O134" s="398">
        <v>1</v>
      </c>
      <c r="P134" s="398">
        <v>1</v>
      </c>
      <c r="Q134" s="397" t="s">
        <v>2709</v>
      </c>
      <c r="R134" s="397" t="s">
        <v>172</v>
      </c>
      <c r="S134" s="397" t="s">
        <v>1192</v>
      </c>
      <c r="T134" s="397" t="s">
        <v>2807</v>
      </c>
      <c r="U134" s="397" t="s">
        <v>2808</v>
      </c>
      <c r="V134" s="397" t="s">
        <v>2344</v>
      </c>
      <c r="W134" s="399"/>
      <c r="X134" s="397" t="s">
        <v>1292</v>
      </c>
      <c r="Y134" s="397" t="s">
        <v>172</v>
      </c>
      <c r="Z134" s="397" t="s">
        <v>277</v>
      </c>
      <c r="AA134" s="397" t="s">
        <v>2876</v>
      </c>
      <c r="AB134" s="397" t="s">
        <v>2877</v>
      </c>
      <c r="AC134" s="397" t="s">
        <v>2407</v>
      </c>
      <c r="AD134" s="397" t="s">
        <v>2468</v>
      </c>
      <c r="AE134" s="397" t="s">
        <v>1293</v>
      </c>
      <c r="AF134" s="397" t="s">
        <v>2497</v>
      </c>
      <c r="AG134" s="397" t="s">
        <v>1293</v>
      </c>
      <c r="AH134" s="397" t="s">
        <v>104</v>
      </c>
      <c r="AI134" s="397" t="s">
        <v>1293</v>
      </c>
      <c r="AJ134" s="397" t="s">
        <v>104</v>
      </c>
      <c r="AK134" s="397" t="s">
        <v>1292</v>
      </c>
      <c r="AL134" s="397" t="s">
        <v>104</v>
      </c>
      <c r="AM134" s="397" t="s">
        <v>2878</v>
      </c>
      <c r="AN134" s="397" t="s">
        <v>104</v>
      </c>
      <c r="AO134" s="397" t="s">
        <v>104</v>
      </c>
      <c r="AP134" s="397" t="s">
        <v>2747</v>
      </c>
      <c r="AQ134" s="397" t="s">
        <v>2659</v>
      </c>
      <c r="AR134" s="397" t="s">
        <v>2661</v>
      </c>
      <c r="AS134" s="399" t="s">
        <v>2654</v>
      </c>
      <c r="AT134" s="399" t="s">
        <v>2654</v>
      </c>
      <c r="AU134" s="399" t="s">
        <v>2654</v>
      </c>
      <c r="AV134" s="399"/>
      <c r="AW134" s="399" t="s">
        <v>2654</v>
      </c>
      <c r="AX134" s="399" t="s">
        <v>2654</v>
      </c>
      <c r="AY134" s="399" t="s">
        <v>2654</v>
      </c>
      <c r="AZ134" s="399" t="s">
        <v>2654</v>
      </c>
      <c r="BA134" s="399" t="s">
        <v>2654</v>
      </c>
      <c r="BB134" s="399" t="s">
        <v>2654</v>
      </c>
      <c r="BC134" s="399" t="s">
        <v>2654</v>
      </c>
      <c r="BD134" s="400" t="s">
        <v>98</v>
      </c>
      <c r="BE134" s="400" t="s">
        <v>98</v>
      </c>
      <c r="BF134" s="400" t="s">
        <v>98</v>
      </c>
      <c r="BG134" s="400" t="s">
        <v>98</v>
      </c>
      <c r="BH134" s="397" t="s">
        <v>418</v>
      </c>
      <c r="BI134" s="402" t="s">
        <v>98</v>
      </c>
      <c r="BJ134" s="399" t="s">
        <v>2654</v>
      </c>
      <c r="BK134" s="402" t="s">
        <v>98</v>
      </c>
      <c r="BL134" s="402" t="s">
        <v>98</v>
      </c>
      <c r="BM134" s="402" t="s">
        <v>98</v>
      </c>
      <c r="BN134" s="399"/>
      <c r="BO134" s="402" t="s">
        <v>98</v>
      </c>
      <c r="BP134" s="399"/>
      <c r="BQ134" s="402" t="s">
        <v>98</v>
      </c>
      <c r="BR134" s="402" t="s">
        <v>98</v>
      </c>
      <c r="BS134" s="397" t="s">
        <v>418</v>
      </c>
      <c r="BT134" s="402" t="s">
        <v>98</v>
      </c>
      <c r="BU134" s="402" t="s">
        <v>98</v>
      </c>
      <c r="BV134" s="399"/>
      <c r="BW134" s="402" t="s">
        <v>98</v>
      </c>
      <c r="BX134" s="397" t="s">
        <v>279</v>
      </c>
      <c r="BY134" s="409" t="s">
        <v>98</v>
      </c>
      <c r="BZ134" s="409" t="s">
        <v>98</v>
      </c>
      <c r="CA134" s="409" t="s">
        <v>98</v>
      </c>
      <c r="CB134" s="409" t="s">
        <v>98</v>
      </c>
      <c r="CC134" s="399" t="s">
        <v>2654</v>
      </c>
      <c r="CD134" s="399"/>
      <c r="CE134" s="409" t="s">
        <v>98</v>
      </c>
      <c r="CF134" s="399"/>
      <c r="CG134" s="409" t="s">
        <v>98</v>
      </c>
      <c r="CH134" s="391" t="s">
        <v>2675</v>
      </c>
      <c r="CI134" s="391" t="s">
        <v>2656</v>
      </c>
    </row>
    <row r="135" spans="1:87" x14ac:dyDescent="0.2">
      <c r="A135" s="389">
        <v>199687</v>
      </c>
      <c r="B135" s="396" t="s">
        <v>2641</v>
      </c>
      <c r="C135" s="396" t="s">
        <v>2899</v>
      </c>
      <c r="D135" s="396" t="s">
        <v>2643</v>
      </c>
      <c r="E135" s="397" t="s">
        <v>2644</v>
      </c>
      <c r="F135" s="398">
        <v>1277</v>
      </c>
      <c r="G135" s="398">
        <v>452</v>
      </c>
      <c r="H135" s="397" t="s">
        <v>1293</v>
      </c>
      <c r="I135" s="397" t="s">
        <v>2686</v>
      </c>
      <c r="J135" s="397" t="s">
        <v>2687</v>
      </c>
      <c r="K135" s="397" t="s">
        <v>277</v>
      </c>
      <c r="L135" s="397" t="s">
        <v>2647</v>
      </c>
      <c r="M135" s="397" t="s">
        <v>2669</v>
      </c>
      <c r="N135" s="397" t="s">
        <v>2290</v>
      </c>
      <c r="O135" s="398">
        <v>2</v>
      </c>
      <c r="P135" s="398">
        <v>4</v>
      </c>
      <c r="Q135" s="397" t="s">
        <v>2709</v>
      </c>
      <c r="R135" s="397" t="s">
        <v>172</v>
      </c>
      <c r="S135" s="397" t="s">
        <v>1192</v>
      </c>
      <c r="T135" s="397" t="s">
        <v>2807</v>
      </c>
      <c r="U135" s="397" t="s">
        <v>2808</v>
      </c>
      <c r="V135" s="397" t="s">
        <v>2344</v>
      </c>
      <c r="W135" s="399"/>
      <c r="X135" s="397" t="s">
        <v>1292</v>
      </c>
      <c r="Y135" s="397" t="s">
        <v>172</v>
      </c>
      <c r="Z135" s="397" t="s">
        <v>277</v>
      </c>
      <c r="AA135" s="397" t="s">
        <v>2876</v>
      </c>
      <c r="AB135" s="397" t="s">
        <v>2877</v>
      </c>
      <c r="AC135" s="397" t="s">
        <v>2407</v>
      </c>
      <c r="AD135" s="397" t="s">
        <v>2468</v>
      </c>
      <c r="AE135" s="397" t="s">
        <v>1293</v>
      </c>
      <c r="AF135" s="397" t="s">
        <v>2497</v>
      </c>
      <c r="AG135" s="397" t="s">
        <v>1293</v>
      </c>
      <c r="AH135" s="397" t="s">
        <v>104</v>
      </c>
      <c r="AI135" s="397" t="s">
        <v>1293</v>
      </c>
      <c r="AJ135" s="397" t="s">
        <v>104</v>
      </c>
      <c r="AK135" s="397" t="s">
        <v>1292</v>
      </c>
      <c r="AL135" s="397" t="s">
        <v>104</v>
      </c>
      <c r="AM135" s="397" t="s">
        <v>2878</v>
      </c>
      <c r="AN135" s="397" t="s">
        <v>104</v>
      </c>
      <c r="AO135" s="397" t="s">
        <v>104</v>
      </c>
      <c r="AP135" s="397" t="s">
        <v>2747</v>
      </c>
      <c r="AQ135" s="397" t="s">
        <v>2659</v>
      </c>
      <c r="AR135" s="397" t="s">
        <v>2653</v>
      </c>
      <c r="AS135" s="399" t="s">
        <v>2654</v>
      </c>
      <c r="AT135" s="399" t="s">
        <v>2654</v>
      </c>
      <c r="AU135" s="399" t="s">
        <v>2654</v>
      </c>
      <c r="AV135" s="399"/>
      <c r="AW135" s="399" t="s">
        <v>2654</v>
      </c>
      <c r="AX135" s="399" t="s">
        <v>2654</v>
      </c>
      <c r="AY135" s="399" t="s">
        <v>2654</v>
      </c>
      <c r="AZ135" s="399" t="s">
        <v>2654</v>
      </c>
      <c r="BA135" s="399" t="s">
        <v>2654</v>
      </c>
      <c r="BB135" s="399" t="s">
        <v>2654</v>
      </c>
      <c r="BC135" s="399" t="s">
        <v>2654</v>
      </c>
      <c r="BD135" s="400" t="s">
        <v>98</v>
      </c>
      <c r="BE135" s="400" t="s">
        <v>98</v>
      </c>
      <c r="BF135" s="400" t="s">
        <v>98</v>
      </c>
      <c r="BG135" s="400" t="s">
        <v>98</v>
      </c>
      <c r="BH135" s="397" t="s">
        <v>418</v>
      </c>
      <c r="BI135" s="402" t="s">
        <v>98</v>
      </c>
      <c r="BJ135" s="399" t="s">
        <v>2654</v>
      </c>
      <c r="BK135" s="402" t="s">
        <v>98</v>
      </c>
      <c r="BL135" s="402" t="s">
        <v>98</v>
      </c>
      <c r="BM135" s="402" t="s">
        <v>98</v>
      </c>
      <c r="BN135" s="399"/>
      <c r="BO135" s="402" t="s">
        <v>98</v>
      </c>
      <c r="BP135" s="399"/>
      <c r="BQ135" s="402" t="s">
        <v>98</v>
      </c>
      <c r="BR135" s="402" t="s">
        <v>98</v>
      </c>
      <c r="BS135" s="397" t="s">
        <v>418</v>
      </c>
      <c r="BT135" s="402" t="s">
        <v>98</v>
      </c>
      <c r="BU135" s="402" t="s">
        <v>98</v>
      </c>
      <c r="BV135" s="399"/>
      <c r="BW135" s="402" t="s">
        <v>98</v>
      </c>
      <c r="BX135" s="397" t="s">
        <v>279</v>
      </c>
      <c r="BY135" s="409" t="s">
        <v>98</v>
      </c>
      <c r="BZ135" s="409" t="s">
        <v>98</v>
      </c>
      <c r="CA135" s="409" t="s">
        <v>98</v>
      </c>
      <c r="CB135" s="409" t="s">
        <v>98</v>
      </c>
      <c r="CC135" s="399" t="s">
        <v>2654</v>
      </c>
      <c r="CD135" s="399"/>
      <c r="CE135" s="409" t="s">
        <v>98</v>
      </c>
      <c r="CF135" s="399"/>
      <c r="CG135" s="409" t="s">
        <v>98</v>
      </c>
      <c r="CH135" s="391" t="s">
        <v>2675</v>
      </c>
      <c r="CI135" s="391" t="s">
        <v>2656</v>
      </c>
    </row>
    <row r="137" spans="1:87" hidden="1" x14ac:dyDescent="0.2">
      <c r="A137" s="391" t="s">
        <v>2654</v>
      </c>
      <c r="B137" s="391" t="s">
        <v>2900</v>
      </c>
      <c r="C137" s="391" t="s">
        <v>2901</v>
      </c>
      <c r="D137" s="391" t="s">
        <v>2902</v>
      </c>
      <c r="E137" s="391" t="s">
        <v>2903</v>
      </c>
      <c r="F137" s="391" t="s">
        <v>2904</v>
      </c>
      <c r="G137" s="391" t="s">
        <v>2905</v>
      </c>
      <c r="H137" s="391" t="s">
        <v>2906</v>
      </c>
      <c r="I137" s="391" t="s">
        <v>2907</v>
      </c>
      <c r="J137" s="391" t="s">
        <v>2908</v>
      </c>
      <c r="K137" s="391" t="s">
        <v>2909</v>
      </c>
      <c r="L137" s="391" t="s">
        <v>2910</v>
      </c>
      <c r="M137" s="391" t="s">
        <v>2911</v>
      </c>
      <c r="N137" s="391" t="s">
        <v>2912</v>
      </c>
      <c r="O137" s="391" t="s">
        <v>2913</v>
      </c>
      <c r="P137" s="391" t="s">
        <v>2914</v>
      </c>
      <c r="Q137" s="391" t="s">
        <v>2915</v>
      </c>
      <c r="R137" s="391" t="s">
        <v>2916</v>
      </c>
      <c r="S137" s="391" t="s">
        <v>2917</v>
      </c>
      <c r="T137" s="391" t="s">
        <v>2918</v>
      </c>
      <c r="U137" s="391" t="s">
        <v>2919</v>
      </c>
    </row>
    <row r="138" spans="1:87" hidden="1" x14ac:dyDescent="0.2">
      <c r="A138" s="391" t="s">
        <v>2654</v>
      </c>
      <c r="B138" s="391" t="s">
        <v>2900</v>
      </c>
      <c r="C138" s="391" t="s">
        <v>2901</v>
      </c>
      <c r="D138" s="391" t="s">
        <v>2902</v>
      </c>
      <c r="E138" s="391" t="s">
        <v>2903</v>
      </c>
      <c r="F138" s="391" t="s">
        <v>2904</v>
      </c>
      <c r="G138" s="391" t="s">
        <v>2905</v>
      </c>
      <c r="H138" s="391" t="s">
        <v>2906</v>
      </c>
      <c r="I138" s="391" t="s">
        <v>2907</v>
      </c>
      <c r="J138" s="391" t="s">
        <v>2908</v>
      </c>
      <c r="K138" s="391" t="s">
        <v>2909</v>
      </c>
      <c r="L138" s="391" t="s">
        <v>2910</v>
      </c>
      <c r="M138" s="391" t="s">
        <v>2911</v>
      </c>
      <c r="N138" s="391" t="s">
        <v>2912</v>
      </c>
      <c r="O138" s="391" t="s">
        <v>2913</v>
      </c>
      <c r="P138" s="391" t="s">
        <v>2914</v>
      </c>
      <c r="Q138" s="391" t="s">
        <v>2915</v>
      </c>
      <c r="R138" s="391" t="s">
        <v>2916</v>
      </c>
      <c r="S138" s="391" t="s">
        <v>2917</v>
      </c>
      <c r="T138" s="391" t="s">
        <v>2918</v>
      </c>
      <c r="U138" s="391" t="s">
        <v>2919</v>
      </c>
      <c r="V138" s="391" t="s">
        <v>2920</v>
      </c>
      <c r="W138" s="391" t="s">
        <v>2921</v>
      </c>
      <c r="X138" s="391" t="s">
        <v>2922</v>
      </c>
      <c r="Y138" s="391" t="s">
        <v>2923</v>
      </c>
      <c r="Z138" s="391" t="s">
        <v>2924</v>
      </c>
      <c r="AA138" s="391" t="s">
        <v>2925</v>
      </c>
      <c r="AB138" s="391" t="s">
        <v>2926</v>
      </c>
      <c r="AC138" s="391" t="s">
        <v>2927</v>
      </c>
      <c r="AD138" s="391" t="s">
        <v>2928</v>
      </c>
      <c r="AE138" s="391" t="s">
        <v>2929</v>
      </c>
      <c r="AF138" s="391" t="s">
        <v>2930</v>
      </c>
      <c r="AG138" s="391" t="s">
        <v>2931</v>
      </c>
      <c r="AH138" s="391" t="s">
        <v>2932</v>
      </c>
      <c r="AI138" s="391" t="s">
        <v>2933</v>
      </c>
      <c r="AJ138" s="391" t="s">
        <v>2934</v>
      </c>
      <c r="AK138" s="391" t="s">
        <v>2935</v>
      </c>
      <c r="AL138" s="391" t="s">
        <v>2936</v>
      </c>
      <c r="AM138" s="391" t="s">
        <v>2937</v>
      </c>
      <c r="AN138" s="391" t="s">
        <v>2938</v>
      </c>
      <c r="AO138" s="391" t="s">
        <v>2939</v>
      </c>
      <c r="AP138" s="391" t="s">
        <v>2940</v>
      </c>
      <c r="AQ138" s="391" t="s">
        <v>2941</v>
      </c>
      <c r="AR138" s="391" t="s">
        <v>2942</v>
      </c>
      <c r="AS138" s="391" t="s">
        <v>2943</v>
      </c>
      <c r="AT138" s="391" t="s">
        <v>2944</v>
      </c>
      <c r="AU138" s="391" t="s">
        <v>2945</v>
      </c>
      <c r="AV138" s="391" t="s">
        <v>2946</v>
      </c>
      <c r="AW138" s="391" t="s">
        <v>2947</v>
      </c>
      <c r="AX138" s="391" t="s">
        <v>2948</v>
      </c>
      <c r="AY138" s="391" t="s">
        <v>2949</v>
      </c>
      <c r="AZ138" s="391" t="s">
        <v>2950</v>
      </c>
      <c r="BA138" s="391" t="s">
        <v>2951</v>
      </c>
      <c r="BB138" s="391" t="s">
        <v>2952</v>
      </c>
      <c r="BC138" s="391" t="s">
        <v>2953</v>
      </c>
      <c r="BD138" s="391" t="s">
        <v>2954</v>
      </c>
      <c r="BE138" s="391" t="s">
        <v>2955</v>
      </c>
      <c r="BF138" s="391" t="s">
        <v>2956</v>
      </c>
      <c r="BG138" s="391" t="s">
        <v>2957</v>
      </c>
      <c r="BH138" s="391" t="s">
        <v>2958</v>
      </c>
      <c r="BI138" s="391" t="s">
        <v>2959</v>
      </c>
      <c r="BJ138" s="391" t="s">
        <v>2960</v>
      </c>
      <c r="BK138" s="391" t="s">
        <v>2961</v>
      </c>
      <c r="BL138" s="391" t="s">
        <v>2962</v>
      </c>
      <c r="BM138" s="391" t="s">
        <v>2963</v>
      </c>
      <c r="BN138" s="391" t="s">
        <v>2964</v>
      </c>
    </row>
    <row r="139" spans="1:87" hidden="1" x14ac:dyDescent="0.2">
      <c r="A139" s="391" t="s">
        <v>2654</v>
      </c>
      <c r="B139" s="391" t="s">
        <v>2965</v>
      </c>
      <c r="C139" s="391" t="s">
        <v>2966</v>
      </c>
      <c r="D139" s="391" t="s">
        <v>2967</v>
      </c>
      <c r="E139" s="391" t="s">
        <v>2968</v>
      </c>
    </row>
    <row r="140" spans="1:87" hidden="1" x14ac:dyDescent="0.2">
      <c r="A140" s="391" t="s">
        <v>2654</v>
      </c>
      <c r="B140" s="391" t="s">
        <v>2969</v>
      </c>
      <c r="C140" s="391" t="s">
        <v>2900</v>
      </c>
      <c r="D140" s="391" t="s">
        <v>2901</v>
      </c>
      <c r="E140" s="391" t="s">
        <v>2902</v>
      </c>
      <c r="F140" s="391" t="s">
        <v>2903</v>
      </c>
      <c r="G140" s="391" t="s">
        <v>2904</v>
      </c>
      <c r="H140" s="391" t="s">
        <v>2905</v>
      </c>
      <c r="I140" s="391" t="s">
        <v>2906</v>
      </c>
      <c r="J140" s="391" t="s">
        <v>2907</v>
      </c>
      <c r="K140" s="391" t="s">
        <v>2908</v>
      </c>
      <c r="L140" s="391" t="s">
        <v>2909</v>
      </c>
      <c r="M140" s="391" t="s">
        <v>2910</v>
      </c>
      <c r="N140" s="391" t="s">
        <v>2911</v>
      </c>
      <c r="O140" s="391" t="s">
        <v>2912</v>
      </c>
      <c r="P140" s="391" t="s">
        <v>2913</v>
      </c>
      <c r="Q140" s="391" t="s">
        <v>2914</v>
      </c>
      <c r="R140" s="391" t="s">
        <v>2915</v>
      </c>
      <c r="S140" s="391" t="s">
        <v>2916</v>
      </c>
      <c r="T140" s="391" t="s">
        <v>2917</v>
      </c>
      <c r="U140" s="391" t="s">
        <v>2918</v>
      </c>
      <c r="V140" s="391" t="s">
        <v>2919</v>
      </c>
      <c r="W140" s="391" t="s">
        <v>2920</v>
      </c>
      <c r="X140" s="391" t="s">
        <v>2921</v>
      </c>
      <c r="Y140" s="391" t="s">
        <v>2922</v>
      </c>
      <c r="Z140" s="391" t="s">
        <v>2923</v>
      </c>
      <c r="AA140" s="391" t="s">
        <v>2924</v>
      </c>
      <c r="AB140" s="391" t="s">
        <v>2925</v>
      </c>
      <c r="AC140" s="391" t="s">
        <v>2926</v>
      </c>
      <c r="AD140" s="391" t="s">
        <v>2927</v>
      </c>
      <c r="AE140" s="391" t="s">
        <v>2928</v>
      </c>
      <c r="AF140" s="391" t="s">
        <v>2929</v>
      </c>
      <c r="AG140" s="391" t="s">
        <v>2930</v>
      </c>
      <c r="AH140" s="391" t="s">
        <v>2931</v>
      </c>
      <c r="AI140" s="391" t="s">
        <v>2932</v>
      </c>
      <c r="AJ140" s="391" t="s">
        <v>2933</v>
      </c>
      <c r="AK140" s="391" t="s">
        <v>2934</v>
      </c>
      <c r="AL140" s="391" t="s">
        <v>2935</v>
      </c>
      <c r="AM140" s="391" t="s">
        <v>2936</v>
      </c>
      <c r="AN140" s="391" t="s">
        <v>2937</v>
      </c>
      <c r="AO140" s="391" t="s">
        <v>2938</v>
      </c>
      <c r="AP140" s="391" t="s">
        <v>2939</v>
      </c>
      <c r="AQ140" s="391" t="s">
        <v>2940</v>
      </c>
      <c r="AR140" s="391" t="s">
        <v>2941</v>
      </c>
      <c r="AS140" s="391" t="s">
        <v>2942</v>
      </c>
      <c r="AT140" s="391" t="s">
        <v>2943</v>
      </c>
      <c r="AU140" s="391" t="s">
        <v>2944</v>
      </c>
      <c r="AV140" s="391" t="s">
        <v>2945</v>
      </c>
      <c r="AW140" s="391" t="s">
        <v>2946</v>
      </c>
      <c r="AX140" s="391" t="s">
        <v>2947</v>
      </c>
      <c r="AY140" s="391" t="s">
        <v>2948</v>
      </c>
      <c r="AZ140" s="391" t="s">
        <v>2949</v>
      </c>
      <c r="BA140" s="391" t="s">
        <v>2950</v>
      </c>
      <c r="BB140" s="391" t="s">
        <v>2951</v>
      </c>
      <c r="BC140" s="391" t="s">
        <v>2952</v>
      </c>
      <c r="BD140" s="391" t="s">
        <v>2953</v>
      </c>
      <c r="BE140" s="391" t="s">
        <v>2954</v>
      </c>
      <c r="BF140" s="391" t="s">
        <v>2955</v>
      </c>
      <c r="BG140" s="391" t="s">
        <v>2956</v>
      </c>
      <c r="BH140" s="391" t="s">
        <v>2957</v>
      </c>
      <c r="BI140" s="391" t="s">
        <v>2958</v>
      </c>
      <c r="BJ140" s="391" t="s">
        <v>2959</v>
      </c>
      <c r="BK140" s="391" t="s">
        <v>2960</v>
      </c>
      <c r="BL140" s="391" t="s">
        <v>2961</v>
      </c>
      <c r="BM140" s="391" t="s">
        <v>2962</v>
      </c>
      <c r="BN140" s="391" t="s">
        <v>2963</v>
      </c>
      <c r="BO140" s="391" t="s">
        <v>2964</v>
      </c>
    </row>
    <row r="141" spans="1:87" hidden="1" x14ac:dyDescent="0.2">
      <c r="A141" s="391" t="s">
        <v>2654</v>
      </c>
      <c r="B141" s="391" t="s">
        <v>1292</v>
      </c>
      <c r="C141" s="391" t="s">
        <v>1293</v>
      </c>
    </row>
    <row r="142" spans="1:87" hidden="1" x14ac:dyDescent="0.2">
      <c r="A142" s="391" t="s">
        <v>2654</v>
      </c>
      <c r="B142" s="391" t="s">
        <v>2970</v>
      </c>
      <c r="C142" s="391" t="s">
        <v>1270</v>
      </c>
      <c r="D142" s="391" t="s">
        <v>2971</v>
      </c>
      <c r="E142" s="391" t="s">
        <v>1268</v>
      </c>
    </row>
    <row r="143" spans="1:87" hidden="1" x14ac:dyDescent="0.2">
      <c r="A143" s="391" t="s">
        <v>2654</v>
      </c>
      <c r="B143" s="391" t="s">
        <v>2972</v>
      </c>
      <c r="C143" s="391" t="s">
        <v>2901</v>
      </c>
      <c r="D143" s="391" t="s">
        <v>2902</v>
      </c>
      <c r="E143" s="391" t="s">
        <v>2903</v>
      </c>
      <c r="F143" s="391" t="s">
        <v>2904</v>
      </c>
      <c r="G143" s="391" t="s">
        <v>2905</v>
      </c>
      <c r="H143" s="391" t="s">
        <v>2906</v>
      </c>
      <c r="I143" s="391" t="s">
        <v>2907</v>
      </c>
      <c r="J143" s="391" t="s">
        <v>2908</v>
      </c>
      <c r="K143" s="391" t="s">
        <v>2909</v>
      </c>
      <c r="L143" s="391" t="s">
        <v>2910</v>
      </c>
      <c r="M143" s="391" t="s">
        <v>2911</v>
      </c>
      <c r="N143" s="391" t="s">
        <v>2912</v>
      </c>
      <c r="O143" s="391" t="s">
        <v>2913</v>
      </c>
      <c r="P143" s="391" t="s">
        <v>2914</v>
      </c>
      <c r="Q143" s="391" t="s">
        <v>2915</v>
      </c>
      <c r="R143" s="391" t="s">
        <v>2916</v>
      </c>
      <c r="S143" s="391" t="s">
        <v>2917</v>
      </c>
      <c r="T143" s="391" t="s">
        <v>2918</v>
      </c>
      <c r="U143" s="391" t="s">
        <v>2919</v>
      </c>
      <c r="V143" s="391" t="s">
        <v>2920</v>
      </c>
      <c r="W143" s="391" t="s">
        <v>2921</v>
      </c>
      <c r="X143" s="391" t="s">
        <v>2922</v>
      </c>
      <c r="Y143" s="391" t="s">
        <v>2923</v>
      </c>
      <c r="Z143" s="391" t="s">
        <v>2924</v>
      </c>
      <c r="AA143" s="391" t="s">
        <v>2925</v>
      </c>
      <c r="AB143" s="391" t="s">
        <v>2926</v>
      </c>
      <c r="AC143" s="391" t="s">
        <v>2927</v>
      </c>
      <c r="AD143" s="391" t="s">
        <v>2928</v>
      </c>
      <c r="AE143" s="391" t="s">
        <v>2929</v>
      </c>
      <c r="AF143" s="391" t="s">
        <v>2930</v>
      </c>
      <c r="AG143" s="391" t="s">
        <v>2931</v>
      </c>
      <c r="AH143" s="391" t="s">
        <v>2932</v>
      </c>
      <c r="AI143" s="391" t="s">
        <v>2933</v>
      </c>
      <c r="AJ143" s="391" t="s">
        <v>2934</v>
      </c>
      <c r="AK143" s="391" t="s">
        <v>2935</v>
      </c>
      <c r="AL143" s="391" t="s">
        <v>2936</v>
      </c>
      <c r="AM143" s="391" t="s">
        <v>2937</v>
      </c>
      <c r="AN143" s="391" t="s">
        <v>2938</v>
      </c>
      <c r="AO143" s="391" t="s">
        <v>2939</v>
      </c>
      <c r="AP143" s="391" t="s">
        <v>2940</v>
      </c>
      <c r="AQ143" s="391" t="s">
        <v>2941</v>
      </c>
      <c r="AR143" s="391" t="s">
        <v>2942</v>
      </c>
      <c r="AS143" s="391" t="s">
        <v>2943</v>
      </c>
      <c r="AT143" s="391" t="s">
        <v>2944</v>
      </c>
      <c r="AU143" s="391" t="s">
        <v>2945</v>
      </c>
      <c r="AV143" s="391" t="s">
        <v>2946</v>
      </c>
      <c r="AW143" s="391" t="s">
        <v>2947</v>
      </c>
      <c r="AX143" s="391" t="s">
        <v>2948</v>
      </c>
      <c r="AY143" s="391" t="s">
        <v>2949</v>
      </c>
      <c r="AZ143" s="391" t="s">
        <v>2950</v>
      </c>
      <c r="BA143" s="391" t="s">
        <v>2951</v>
      </c>
      <c r="BB143" s="391" t="s">
        <v>2952</v>
      </c>
      <c r="BC143" s="391" t="s">
        <v>2953</v>
      </c>
      <c r="BD143" s="391" t="s">
        <v>2954</v>
      </c>
      <c r="BE143" s="391" t="s">
        <v>2955</v>
      </c>
      <c r="BF143" s="391" t="s">
        <v>2956</v>
      </c>
      <c r="BG143" s="391" t="s">
        <v>2957</v>
      </c>
      <c r="BH143" s="391" t="s">
        <v>2958</v>
      </c>
      <c r="BI143" s="391" t="s">
        <v>2959</v>
      </c>
      <c r="BJ143" s="391" t="s">
        <v>2960</v>
      </c>
      <c r="BK143" s="391" t="s">
        <v>2961</v>
      </c>
      <c r="BL143" s="391" t="s">
        <v>2962</v>
      </c>
      <c r="BM143" s="391" t="s">
        <v>2963</v>
      </c>
      <c r="BN143" s="391" t="s">
        <v>2964</v>
      </c>
    </row>
    <row r="144" spans="1:87" hidden="1" x14ac:dyDescent="0.2">
      <c r="A144" s="391" t="s">
        <v>2654</v>
      </c>
      <c r="B144" s="391" t="s">
        <v>2973</v>
      </c>
      <c r="C144" s="391" t="s">
        <v>2901</v>
      </c>
      <c r="D144" s="391" t="s">
        <v>2902</v>
      </c>
      <c r="E144" s="391" t="s">
        <v>2903</v>
      </c>
      <c r="F144" s="391" t="s">
        <v>2904</v>
      </c>
      <c r="G144" s="391" t="s">
        <v>2905</v>
      </c>
      <c r="H144" s="391" t="s">
        <v>2906</v>
      </c>
      <c r="I144" s="391" t="s">
        <v>2907</v>
      </c>
      <c r="J144" s="391" t="s">
        <v>2908</v>
      </c>
      <c r="K144" s="391" t="s">
        <v>2909</v>
      </c>
      <c r="L144" s="391" t="s">
        <v>2910</v>
      </c>
      <c r="M144" s="391" t="s">
        <v>2911</v>
      </c>
      <c r="N144" s="391" t="s">
        <v>2912</v>
      </c>
      <c r="O144" s="391" t="s">
        <v>2913</v>
      </c>
      <c r="P144" s="391" t="s">
        <v>2914</v>
      </c>
      <c r="Q144" s="391" t="s">
        <v>2915</v>
      </c>
      <c r="R144" s="391" t="s">
        <v>2916</v>
      </c>
      <c r="S144" s="391" t="s">
        <v>2917</v>
      </c>
      <c r="T144" s="391" t="s">
        <v>2918</v>
      </c>
      <c r="U144" s="391" t="s">
        <v>2919</v>
      </c>
      <c r="V144" s="391" t="s">
        <v>2920</v>
      </c>
      <c r="W144" s="391" t="s">
        <v>2921</v>
      </c>
      <c r="X144" s="391" t="s">
        <v>2922</v>
      </c>
      <c r="Y144" s="391" t="s">
        <v>2923</v>
      </c>
      <c r="Z144" s="391" t="s">
        <v>2924</v>
      </c>
      <c r="AA144" s="391" t="s">
        <v>2925</v>
      </c>
      <c r="AB144" s="391" t="s">
        <v>2926</v>
      </c>
      <c r="AC144" s="391" t="s">
        <v>2927</v>
      </c>
      <c r="AD144" s="391" t="s">
        <v>2928</v>
      </c>
      <c r="AE144" s="391" t="s">
        <v>2929</v>
      </c>
      <c r="AF144" s="391" t="s">
        <v>2930</v>
      </c>
      <c r="AG144" s="391" t="s">
        <v>2931</v>
      </c>
      <c r="AH144" s="391" t="s">
        <v>2932</v>
      </c>
      <c r="AI144" s="391" t="s">
        <v>2933</v>
      </c>
      <c r="AJ144" s="391" t="s">
        <v>2934</v>
      </c>
      <c r="AK144" s="391" t="s">
        <v>2935</v>
      </c>
      <c r="AL144" s="391" t="s">
        <v>2936</v>
      </c>
      <c r="AM144" s="391" t="s">
        <v>2937</v>
      </c>
      <c r="AN144" s="391" t="s">
        <v>2938</v>
      </c>
      <c r="AO144" s="391" t="s">
        <v>2939</v>
      </c>
      <c r="AP144" s="391" t="s">
        <v>2940</v>
      </c>
      <c r="AQ144" s="391" t="s">
        <v>2941</v>
      </c>
      <c r="AR144" s="391" t="s">
        <v>2942</v>
      </c>
      <c r="AS144" s="391" t="s">
        <v>2943</v>
      </c>
      <c r="AT144" s="391" t="s">
        <v>2944</v>
      </c>
      <c r="AU144" s="391" t="s">
        <v>2945</v>
      </c>
      <c r="AV144" s="391" t="s">
        <v>2946</v>
      </c>
      <c r="AW144" s="391" t="s">
        <v>2947</v>
      </c>
      <c r="AX144" s="391" t="s">
        <v>2948</v>
      </c>
      <c r="AY144" s="391" t="s">
        <v>2949</v>
      </c>
      <c r="AZ144" s="391" t="s">
        <v>2950</v>
      </c>
      <c r="BA144" s="391" t="s">
        <v>2951</v>
      </c>
      <c r="BB144" s="391" t="s">
        <v>2952</v>
      </c>
      <c r="BC144" s="391" t="s">
        <v>2953</v>
      </c>
      <c r="BD144" s="391" t="s">
        <v>2954</v>
      </c>
      <c r="BE144" s="391" t="s">
        <v>2955</v>
      </c>
      <c r="BF144" s="391" t="s">
        <v>2956</v>
      </c>
      <c r="BG144" s="391" t="s">
        <v>2957</v>
      </c>
      <c r="BH144" s="391" t="s">
        <v>2958</v>
      </c>
      <c r="BI144" s="391" t="s">
        <v>2959</v>
      </c>
      <c r="BJ144" s="391" t="s">
        <v>2960</v>
      </c>
      <c r="BK144" s="391" t="s">
        <v>2961</v>
      </c>
      <c r="BL144" s="391" t="s">
        <v>2962</v>
      </c>
      <c r="BM144" s="391" t="s">
        <v>2963</v>
      </c>
      <c r="BN144" s="391" t="s">
        <v>2964</v>
      </c>
    </row>
    <row r="145" spans="1:66" hidden="1" x14ac:dyDescent="0.2">
      <c r="A145" s="391" t="s">
        <v>2654</v>
      </c>
      <c r="B145" s="391" t="s">
        <v>2974</v>
      </c>
      <c r="C145" s="391" t="s">
        <v>2901</v>
      </c>
      <c r="D145" s="391" t="s">
        <v>2902</v>
      </c>
      <c r="E145" s="391" t="s">
        <v>2903</v>
      </c>
      <c r="F145" s="391" t="s">
        <v>2904</v>
      </c>
      <c r="G145" s="391" t="s">
        <v>2905</v>
      </c>
      <c r="H145" s="391" t="s">
        <v>2906</v>
      </c>
      <c r="I145" s="391" t="s">
        <v>2907</v>
      </c>
      <c r="J145" s="391" t="s">
        <v>2908</v>
      </c>
      <c r="K145" s="391" t="s">
        <v>2909</v>
      </c>
      <c r="L145" s="391" t="s">
        <v>2910</v>
      </c>
      <c r="M145" s="391" t="s">
        <v>2911</v>
      </c>
      <c r="N145" s="391" t="s">
        <v>2912</v>
      </c>
      <c r="O145" s="391" t="s">
        <v>2913</v>
      </c>
      <c r="P145" s="391" t="s">
        <v>2914</v>
      </c>
      <c r="Q145" s="391" t="s">
        <v>2915</v>
      </c>
      <c r="R145" s="391" t="s">
        <v>2916</v>
      </c>
      <c r="S145" s="391" t="s">
        <v>2917</v>
      </c>
      <c r="T145" s="391" t="s">
        <v>2918</v>
      </c>
      <c r="U145" s="391" t="s">
        <v>2919</v>
      </c>
      <c r="V145" s="391" t="s">
        <v>2920</v>
      </c>
      <c r="W145" s="391" t="s">
        <v>2921</v>
      </c>
      <c r="X145" s="391" t="s">
        <v>2922</v>
      </c>
      <c r="Y145" s="391" t="s">
        <v>2923</v>
      </c>
      <c r="Z145" s="391" t="s">
        <v>2924</v>
      </c>
      <c r="AA145" s="391" t="s">
        <v>2925</v>
      </c>
      <c r="AB145" s="391" t="s">
        <v>2926</v>
      </c>
      <c r="AC145" s="391" t="s">
        <v>2927</v>
      </c>
      <c r="AD145" s="391" t="s">
        <v>2928</v>
      </c>
      <c r="AE145" s="391" t="s">
        <v>2929</v>
      </c>
      <c r="AF145" s="391" t="s">
        <v>2930</v>
      </c>
      <c r="AG145" s="391" t="s">
        <v>2931</v>
      </c>
      <c r="AH145" s="391" t="s">
        <v>2932</v>
      </c>
      <c r="AI145" s="391" t="s">
        <v>2933</v>
      </c>
      <c r="AJ145" s="391" t="s">
        <v>2934</v>
      </c>
      <c r="AK145" s="391" t="s">
        <v>2935</v>
      </c>
      <c r="AL145" s="391" t="s">
        <v>2936</v>
      </c>
      <c r="AM145" s="391" t="s">
        <v>2937</v>
      </c>
      <c r="AN145" s="391" t="s">
        <v>2938</v>
      </c>
      <c r="AO145" s="391" t="s">
        <v>2939</v>
      </c>
      <c r="AP145" s="391" t="s">
        <v>2940</v>
      </c>
      <c r="AQ145" s="391" t="s">
        <v>2941</v>
      </c>
      <c r="AR145" s="391" t="s">
        <v>2942</v>
      </c>
      <c r="AS145" s="391" t="s">
        <v>2943</v>
      </c>
      <c r="AT145" s="391" t="s">
        <v>2944</v>
      </c>
      <c r="AU145" s="391" t="s">
        <v>2945</v>
      </c>
      <c r="AV145" s="391" t="s">
        <v>2946</v>
      </c>
      <c r="AW145" s="391" t="s">
        <v>2947</v>
      </c>
      <c r="AX145" s="391" t="s">
        <v>2948</v>
      </c>
      <c r="AY145" s="391" t="s">
        <v>2949</v>
      </c>
      <c r="AZ145" s="391" t="s">
        <v>2950</v>
      </c>
      <c r="BA145" s="391" t="s">
        <v>2951</v>
      </c>
      <c r="BB145" s="391" t="s">
        <v>2952</v>
      </c>
      <c r="BC145" s="391" t="s">
        <v>2953</v>
      </c>
      <c r="BD145" s="391" t="s">
        <v>2954</v>
      </c>
      <c r="BE145" s="391" t="s">
        <v>2955</v>
      </c>
      <c r="BF145" s="391" t="s">
        <v>2956</v>
      </c>
      <c r="BG145" s="391" t="s">
        <v>2957</v>
      </c>
      <c r="BH145" s="391" t="s">
        <v>2958</v>
      </c>
      <c r="BI145" s="391" t="s">
        <v>2959</v>
      </c>
      <c r="BJ145" s="391" t="s">
        <v>2960</v>
      </c>
      <c r="BK145" s="391" t="s">
        <v>2961</v>
      </c>
      <c r="BL145" s="391" t="s">
        <v>2962</v>
      </c>
      <c r="BM145" s="391" t="s">
        <v>2963</v>
      </c>
      <c r="BN145" s="391" t="s">
        <v>2964</v>
      </c>
    </row>
    <row r="146" spans="1:66" hidden="1" x14ac:dyDescent="0.2">
      <c r="A146" s="391" t="s">
        <v>2654</v>
      </c>
      <c r="B146" s="391" t="s">
        <v>2975</v>
      </c>
      <c r="C146" s="391" t="s">
        <v>2901</v>
      </c>
      <c r="D146" s="391" t="s">
        <v>2902</v>
      </c>
      <c r="E146" s="391" t="s">
        <v>2903</v>
      </c>
      <c r="F146" s="391" t="s">
        <v>2904</v>
      </c>
      <c r="G146" s="391" t="s">
        <v>2905</v>
      </c>
      <c r="H146" s="391" t="s">
        <v>2906</v>
      </c>
      <c r="I146" s="391" t="s">
        <v>2907</v>
      </c>
      <c r="J146" s="391" t="s">
        <v>2908</v>
      </c>
      <c r="K146" s="391" t="s">
        <v>2909</v>
      </c>
      <c r="L146" s="391" t="s">
        <v>2910</v>
      </c>
      <c r="M146" s="391" t="s">
        <v>2911</v>
      </c>
      <c r="N146" s="391" t="s">
        <v>2912</v>
      </c>
      <c r="O146" s="391" t="s">
        <v>2913</v>
      </c>
      <c r="P146" s="391" t="s">
        <v>2914</v>
      </c>
      <c r="Q146" s="391" t="s">
        <v>2915</v>
      </c>
      <c r="R146" s="391" t="s">
        <v>2916</v>
      </c>
      <c r="S146" s="391" t="s">
        <v>2917</v>
      </c>
      <c r="T146" s="391" t="s">
        <v>2918</v>
      </c>
      <c r="U146" s="391" t="s">
        <v>2919</v>
      </c>
      <c r="V146" s="391" t="s">
        <v>2920</v>
      </c>
      <c r="W146" s="391" t="s">
        <v>2921</v>
      </c>
      <c r="X146" s="391" t="s">
        <v>2922</v>
      </c>
      <c r="Y146" s="391" t="s">
        <v>2923</v>
      </c>
      <c r="Z146" s="391" t="s">
        <v>2924</v>
      </c>
      <c r="AA146" s="391" t="s">
        <v>2925</v>
      </c>
      <c r="AB146" s="391" t="s">
        <v>2926</v>
      </c>
      <c r="AC146" s="391" t="s">
        <v>2927</v>
      </c>
      <c r="AD146" s="391" t="s">
        <v>2928</v>
      </c>
      <c r="AE146" s="391" t="s">
        <v>2929</v>
      </c>
      <c r="AF146" s="391" t="s">
        <v>2930</v>
      </c>
      <c r="AG146" s="391" t="s">
        <v>2931</v>
      </c>
      <c r="AH146" s="391" t="s">
        <v>2932</v>
      </c>
      <c r="AI146" s="391" t="s">
        <v>2933</v>
      </c>
      <c r="AJ146" s="391" t="s">
        <v>2934</v>
      </c>
      <c r="AK146" s="391" t="s">
        <v>2935</v>
      </c>
      <c r="AL146" s="391" t="s">
        <v>2936</v>
      </c>
      <c r="AM146" s="391" t="s">
        <v>2937</v>
      </c>
      <c r="AN146" s="391" t="s">
        <v>2938</v>
      </c>
      <c r="AO146" s="391" t="s">
        <v>2939</v>
      </c>
      <c r="AP146" s="391" t="s">
        <v>2940</v>
      </c>
      <c r="AQ146" s="391" t="s">
        <v>2941</v>
      </c>
      <c r="AR146" s="391" t="s">
        <v>2942</v>
      </c>
      <c r="AS146" s="391" t="s">
        <v>2943</v>
      </c>
      <c r="AT146" s="391" t="s">
        <v>2944</v>
      </c>
      <c r="AU146" s="391" t="s">
        <v>2945</v>
      </c>
      <c r="AV146" s="391" t="s">
        <v>2946</v>
      </c>
      <c r="AW146" s="391" t="s">
        <v>2947</v>
      </c>
      <c r="AX146" s="391" t="s">
        <v>2948</v>
      </c>
      <c r="AY146" s="391" t="s">
        <v>2949</v>
      </c>
      <c r="AZ146" s="391" t="s">
        <v>2950</v>
      </c>
      <c r="BA146" s="391" t="s">
        <v>2951</v>
      </c>
      <c r="BB146" s="391" t="s">
        <v>2952</v>
      </c>
      <c r="BC146" s="391" t="s">
        <v>2953</v>
      </c>
      <c r="BD146" s="391" t="s">
        <v>2954</v>
      </c>
      <c r="BE146" s="391" t="s">
        <v>2955</v>
      </c>
      <c r="BF146" s="391" t="s">
        <v>2956</v>
      </c>
      <c r="BG146" s="391" t="s">
        <v>2957</v>
      </c>
      <c r="BH146" s="391" t="s">
        <v>2958</v>
      </c>
      <c r="BI146" s="391" t="s">
        <v>2959</v>
      </c>
      <c r="BJ146" s="391" t="s">
        <v>2960</v>
      </c>
      <c r="BK146" s="391" t="s">
        <v>2961</v>
      </c>
      <c r="BL146" s="391" t="s">
        <v>2962</v>
      </c>
      <c r="BM146" s="391" t="s">
        <v>2963</v>
      </c>
      <c r="BN146" s="391" t="s">
        <v>2964</v>
      </c>
    </row>
    <row r="147" spans="1:66" hidden="1" x14ac:dyDescent="0.2">
      <c r="A147" s="391" t="s">
        <v>2654</v>
      </c>
      <c r="B147" s="391" t="s">
        <v>2976</v>
      </c>
      <c r="C147" s="391" t="s">
        <v>2901</v>
      </c>
      <c r="D147" s="391" t="s">
        <v>2902</v>
      </c>
      <c r="E147" s="391" t="s">
        <v>2903</v>
      </c>
      <c r="F147" s="391" t="s">
        <v>2904</v>
      </c>
      <c r="G147" s="391" t="s">
        <v>2905</v>
      </c>
      <c r="H147" s="391" t="s">
        <v>2906</v>
      </c>
      <c r="I147" s="391" t="s">
        <v>2907</v>
      </c>
      <c r="J147" s="391" t="s">
        <v>2908</v>
      </c>
      <c r="K147" s="391" t="s">
        <v>2909</v>
      </c>
      <c r="L147" s="391" t="s">
        <v>2910</v>
      </c>
      <c r="M147" s="391" t="s">
        <v>2911</v>
      </c>
      <c r="N147" s="391" t="s">
        <v>2912</v>
      </c>
      <c r="O147" s="391" t="s">
        <v>2913</v>
      </c>
      <c r="P147" s="391" t="s">
        <v>2914</v>
      </c>
      <c r="Q147" s="391" t="s">
        <v>2915</v>
      </c>
      <c r="R147" s="391" t="s">
        <v>2916</v>
      </c>
      <c r="S147" s="391" t="s">
        <v>2917</v>
      </c>
      <c r="T147" s="391" t="s">
        <v>2918</v>
      </c>
      <c r="U147" s="391" t="s">
        <v>2919</v>
      </c>
      <c r="V147" s="391" t="s">
        <v>2920</v>
      </c>
      <c r="W147" s="391" t="s">
        <v>2921</v>
      </c>
      <c r="X147" s="391" t="s">
        <v>2922</v>
      </c>
      <c r="Y147" s="391" t="s">
        <v>2923</v>
      </c>
      <c r="Z147" s="391" t="s">
        <v>2924</v>
      </c>
      <c r="AA147" s="391" t="s">
        <v>2925</v>
      </c>
      <c r="AB147" s="391" t="s">
        <v>2926</v>
      </c>
      <c r="AC147" s="391" t="s">
        <v>2927</v>
      </c>
      <c r="AD147" s="391" t="s">
        <v>2928</v>
      </c>
      <c r="AE147" s="391" t="s">
        <v>2929</v>
      </c>
      <c r="AF147" s="391" t="s">
        <v>2930</v>
      </c>
      <c r="AG147" s="391" t="s">
        <v>2931</v>
      </c>
      <c r="AH147" s="391" t="s">
        <v>2932</v>
      </c>
      <c r="AI147" s="391" t="s">
        <v>2933</v>
      </c>
      <c r="AJ147" s="391" t="s">
        <v>2934</v>
      </c>
      <c r="AK147" s="391" t="s">
        <v>2935</v>
      </c>
      <c r="AL147" s="391" t="s">
        <v>2936</v>
      </c>
      <c r="AM147" s="391" t="s">
        <v>2937</v>
      </c>
      <c r="AN147" s="391" t="s">
        <v>2938</v>
      </c>
      <c r="AO147" s="391" t="s">
        <v>2939</v>
      </c>
      <c r="AP147" s="391" t="s">
        <v>2940</v>
      </c>
      <c r="AQ147" s="391" t="s">
        <v>2941</v>
      </c>
      <c r="AR147" s="391" t="s">
        <v>2942</v>
      </c>
      <c r="AS147" s="391" t="s">
        <v>2943</v>
      </c>
      <c r="AT147" s="391" t="s">
        <v>2944</v>
      </c>
      <c r="AU147" s="391" t="s">
        <v>2945</v>
      </c>
      <c r="AV147" s="391" t="s">
        <v>2946</v>
      </c>
      <c r="AW147" s="391" t="s">
        <v>2947</v>
      </c>
      <c r="AX147" s="391" t="s">
        <v>2948</v>
      </c>
      <c r="AY147" s="391" t="s">
        <v>2949</v>
      </c>
      <c r="AZ147" s="391" t="s">
        <v>2950</v>
      </c>
      <c r="BA147" s="391" t="s">
        <v>2951</v>
      </c>
      <c r="BB147" s="391" t="s">
        <v>2952</v>
      </c>
      <c r="BC147" s="391" t="s">
        <v>2953</v>
      </c>
      <c r="BD147" s="391" t="s">
        <v>2954</v>
      </c>
      <c r="BE147" s="391" t="s">
        <v>2955</v>
      </c>
      <c r="BF147" s="391" t="s">
        <v>2956</v>
      </c>
      <c r="BG147" s="391" t="s">
        <v>2957</v>
      </c>
      <c r="BH147" s="391" t="s">
        <v>2958</v>
      </c>
      <c r="BI147" s="391" t="s">
        <v>2959</v>
      </c>
      <c r="BJ147" s="391" t="s">
        <v>2960</v>
      </c>
      <c r="BK147" s="391" t="s">
        <v>2961</v>
      </c>
      <c r="BL147" s="391" t="s">
        <v>2962</v>
      </c>
      <c r="BM147" s="391" t="s">
        <v>2963</v>
      </c>
      <c r="BN147" s="391" t="s">
        <v>2964</v>
      </c>
    </row>
    <row r="148" spans="1:66" hidden="1" x14ac:dyDescent="0.2">
      <c r="A148" s="391" t="s">
        <v>2654</v>
      </c>
      <c r="B148" s="391" t="s">
        <v>2977</v>
      </c>
      <c r="C148" s="391" t="s">
        <v>2901</v>
      </c>
      <c r="D148" s="391" t="s">
        <v>2902</v>
      </c>
      <c r="E148" s="391" t="s">
        <v>2903</v>
      </c>
      <c r="F148" s="391" t="s">
        <v>2904</v>
      </c>
      <c r="G148" s="391" t="s">
        <v>2905</v>
      </c>
      <c r="H148" s="391" t="s">
        <v>2906</v>
      </c>
      <c r="I148" s="391" t="s">
        <v>2907</v>
      </c>
      <c r="J148" s="391" t="s">
        <v>2908</v>
      </c>
      <c r="K148" s="391" t="s">
        <v>2909</v>
      </c>
      <c r="L148" s="391" t="s">
        <v>2910</v>
      </c>
      <c r="M148" s="391" t="s">
        <v>2911</v>
      </c>
      <c r="N148" s="391" t="s">
        <v>2912</v>
      </c>
      <c r="O148" s="391" t="s">
        <v>2913</v>
      </c>
      <c r="P148" s="391" t="s">
        <v>2914</v>
      </c>
      <c r="Q148" s="391" t="s">
        <v>2915</v>
      </c>
      <c r="R148" s="391" t="s">
        <v>2916</v>
      </c>
      <c r="S148" s="391" t="s">
        <v>2917</v>
      </c>
      <c r="T148" s="391" t="s">
        <v>2918</v>
      </c>
      <c r="U148" s="391" t="s">
        <v>2919</v>
      </c>
      <c r="V148" s="391" t="s">
        <v>2920</v>
      </c>
      <c r="W148" s="391" t="s">
        <v>2921</v>
      </c>
      <c r="X148" s="391" t="s">
        <v>2922</v>
      </c>
      <c r="Y148" s="391" t="s">
        <v>2923</v>
      </c>
      <c r="Z148" s="391" t="s">
        <v>2924</v>
      </c>
      <c r="AA148" s="391" t="s">
        <v>2925</v>
      </c>
      <c r="AB148" s="391" t="s">
        <v>2926</v>
      </c>
      <c r="AC148" s="391" t="s">
        <v>2927</v>
      </c>
      <c r="AD148" s="391" t="s">
        <v>2928</v>
      </c>
      <c r="AE148" s="391" t="s">
        <v>2929</v>
      </c>
      <c r="AF148" s="391" t="s">
        <v>2930</v>
      </c>
      <c r="AG148" s="391" t="s">
        <v>2931</v>
      </c>
      <c r="AH148" s="391" t="s">
        <v>2932</v>
      </c>
      <c r="AI148" s="391" t="s">
        <v>2933</v>
      </c>
      <c r="AJ148" s="391" t="s">
        <v>2934</v>
      </c>
      <c r="AK148" s="391" t="s">
        <v>2935</v>
      </c>
      <c r="AL148" s="391" t="s">
        <v>2936</v>
      </c>
      <c r="AM148" s="391" t="s">
        <v>2937</v>
      </c>
      <c r="AN148" s="391" t="s">
        <v>2938</v>
      </c>
      <c r="AO148" s="391" t="s">
        <v>2939</v>
      </c>
      <c r="AP148" s="391" t="s">
        <v>2940</v>
      </c>
      <c r="AQ148" s="391" t="s">
        <v>2941</v>
      </c>
      <c r="AR148" s="391" t="s">
        <v>2942</v>
      </c>
      <c r="AS148" s="391" t="s">
        <v>2943</v>
      </c>
      <c r="AT148" s="391" t="s">
        <v>2944</v>
      </c>
      <c r="AU148" s="391" t="s">
        <v>2945</v>
      </c>
      <c r="AV148" s="391" t="s">
        <v>2946</v>
      </c>
      <c r="AW148" s="391" t="s">
        <v>2947</v>
      </c>
      <c r="AX148" s="391" t="s">
        <v>2948</v>
      </c>
      <c r="AY148" s="391" t="s">
        <v>2949</v>
      </c>
      <c r="AZ148" s="391" t="s">
        <v>2950</v>
      </c>
      <c r="BA148" s="391" t="s">
        <v>2951</v>
      </c>
      <c r="BB148" s="391" t="s">
        <v>2952</v>
      </c>
      <c r="BC148" s="391" t="s">
        <v>2953</v>
      </c>
      <c r="BD148" s="391" t="s">
        <v>2954</v>
      </c>
      <c r="BE148" s="391" t="s">
        <v>2955</v>
      </c>
      <c r="BF148" s="391" t="s">
        <v>2956</v>
      </c>
      <c r="BG148" s="391" t="s">
        <v>2957</v>
      </c>
      <c r="BH148" s="391" t="s">
        <v>2958</v>
      </c>
      <c r="BI148" s="391" t="s">
        <v>2959</v>
      </c>
      <c r="BJ148" s="391" t="s">
        <v>2960</v>
      </c>
      <c r="BK148" s="391" t="s">
        <v>2961</v>
      </c>
      <c r="BL148" s="391" t="s">
        <v>2962</v>
      </c>
      <c r="BM148" s="391" t="s">
        <v>2963</v>
      </c>
      <c r="BN148" s="391" t="s">
        <v>2964</v>
      </c>
    </row>
    <row r="149" spans="1:66" hidden="1" x14ac:dyDescent="0.2">
      <c r="A149" s="391" t="s">
        <v>2654</v>
      </c>
      <c r="B149" s="391" t="s">
        <v>2978</v>
      </c>
      <c r="C149" s="391" t="s">
        <v>2901</v>
      </c>
      <c r="D149" s="391" t="s">
        <v>2902</v>
      </c>
      <c r="E149" s="391" t="s">
        <v>2903</v>
      </c>
      <c r="F149" s="391" t="s">
        <v>2904</v>
      </c>
      <c r="G149" s="391" t="s">
        <v>2905</v>
      </c>
      <c r="H149" s="391" t="s">
        <v>2906</v>
      </c>
      <c r="I149" s="391" t="s">
        <v>2907</v>
      </c>
      <c r="J149" s="391" t="s">
        <v>2908</v>
      </c>
      <c r="K149" s="391" t="s">
        <v>2909</v>
      </c>
      <c r="L149" s="391" t="s">
        <v>2910</v>
      </c>
      <c r="M149" s="391" t="s">
        <v>2911</v>
      </c>
      <c r="N149" s="391" t="s">
        <v>2912</v>
      </c>
      <c r="O149" s="391" t="s">
        <v>2913</v>
      </c>
      <c r="P149" s="391" t="s">
        <v>2914</v>
      </c>
      <c r="Q149" s="391" t="s">
        <v>2915</v>
      </c>
      <c r="R149" s="391" t="s">
        <v>2916</v>
      </c>
      <c r="S149" s="391" t="s">
        <v>2917</v>
      </c>
      <c r="T149" s="391" t="s">
        <v>2918</v>
      </c>
      <c r="U149" s="391" t="s">
        <v>2919</v>
      </c>
      <c r="V149" s="391" t="s">
        <v>2920</v>
      </c>
      <c r="W149" s="391" t="s">
        <v>2921</v>
      </c>
      <c r="X149" s="391" t="s">
        <v>2922</v>
      </c>
      <c r="Y149" s="391" t="s">
        <v>2923</v>
      </c>
      <c r="Z149" s="391" t="s">
        <v>2924</v>
      </c>
      <c r="AA149" s="391" t="s">
        <v>2925</v>
      </c>
      <c r="AB149" s="391" t="s">
        <v>2926</v>
      </c>
      <c r="AC149" s="391" t="s">
        <v>2927</v>
      </c>
      <c r="AD149" s="391" t="s">
        <v>2928</v>
      </c>
      <c r="AE149" s="391" t="s">
        <v>2929</v>
      </c>
      <c r="AF149" s="391" t="s">
        <v>2930</v>
      </c>
      <c r="AG149" s="391" t="s">
        <v>2931</v>
      </c>
      <c r="AH149" s="391" t="s">
        <v>2932</v>
      </c>
      <c r="AI149" s="391" t="s">
        <v>2933</v>
      </c>
      <c r="AJ149" s="391" t="s">
        <v>2934</v>
      </c>
      <c r="AK149" s="391" t="s">
        <v>2935</v>
      </c>
      <c r="AL149" s="391" t="s">
        <v>2936</v>
      </c>
      <c r="AM149" s="391" t="s">
        <v>2937</v>
      </c>
      <c r="AN149" s="391" t="s">
        <v>2938</v>
      </c>
      <c r="AO149" s="391" t="s">
        <v>2939</v>
      </c>
      <c r="AP149" s="391" t="s">
        <v>2940</v>
      </c>
      <c r="AQ149" s="391" t="s">
        <v>2941</v>
      </c>
      <c r="AR149" s="391" t="s">
        <v>2942</v>
      </c>
      <c r="AS149" s="391" t="s">
        <v>2943</v>
      </c>
      <c r="AT149" s="391" t="s">
        <v>2944</v>
      </c>
      <c r="AU149" s="391" t="s">
        <v>2945</v>
      </c>
      <c r="AV149" s="391" t="s">
        <v>2946</v>
      </c>
      <c r="AW149" s="391" t="s">
        <v>2947</v>
      </c>
      <c r="AX149" s="391" t="s">
        <v>2948</v>
      </c>
      <c r="AY149" s="391" t="s">
        <v>2949</v>
      </c>
      <c r="AZ149" s="391" t="s">
        <v>2950</v>
      </c>
      <c r="BA149" s="391" t="s">
        <v>2951</v>
      </c>
      <c r="BB149" s="391" t="s">
        <v>2952</v>
      </c>
      <c r="BC149" s="391" t="s">
        <v>2953</v>
      </c>
      <c r="BD149" s="391" t="s">
        <v>2954</v>
      </c>
      <c r="BE149" s="391" t="s">
        <v>2955</v>
      </c>
      <c r="BF149" s="391" t="s">
        <v>2956</v>
      </c>
      <c r="BG149" s="391" t="s">
        <v>2957</v>
      </c>
      <c r="BH149" s="391" t="s">
        <v>2958</v>
      </c>
      <c r="BI149" s="391" t="s">
        <v>2959</v>
      </c>
      <c r="BJ149" s="391" t="s">
        <v>2960</v>
      </c>
      <c r="BK149" s="391" t="s">
        <v>2961</v>
      </c>
      <c r="BL149" s="391" t="s">
        <v>2962</v>
      </c>
      <c r="BM149" s="391" t="s">
        <v>2963</v>
      </c>
      <c r="BN149" s="391" t="s">
        <v>2964</v>
      </c>
    </row>
    <row r="150" spans="1:66" hidden="1" x14ac:dyDescent="0.2">
      <c r="A150" s="391" t="s">
        <v>2654</v>
      </c>
      <c r="B150" s="391" t="s">
        <v>2979</v>
      </c>
      <c r="C150" s="391" t="s">
        <v>2901</v>
      </c>
      <c r="D150" s="391" t="s">
        <v>2902</v>
      </c>
      <c r="E150" s="391" t="s">
        <v>2903</v>
      </c>
      <c r="F150" s="391" t="s">
        <v>2904</v>
      </c>
      <c r="G150" s="391" t="s">
        <v>2905</v>
      </c>
      <c r="H150" s="391" t="s">
        <v>2906</v>
      </c>
      <c r="I150" s="391" t="s">
        <v>2907</v>
      </c>
      <c r="J150" s="391" t="s">
        <v>2908</v>
      </c>
      <c r="K150" s="391" t="s">
        <v>2909</v>
      </c>
      <c r="L150" s="391" t="s">
        <v>2910</v>
      </c>
      <c r="M150" s="391" t="s">
        <v>2911</v>
      </c>
      <c r="N150" s="391" t="s">
        <v>2912</v>
      </c>
      <c r="O150" s="391" t="s">
        <v>2913</v>
      </c>
      <c r="P150" s="391" t="s">
        <v>2914</v>
      </c>
      <c r="Q150" s="391" t="s">
        <v>2915</v>
      </c>
      <c r="R150" s="391" t="s">
        <v>2916</v>
      </c>
      <c r="S150" s="391" t="s">
        <v>2917</v>
      </c>
      <c r="T150" s="391" t="s">
        <v>2918</v>
      </c>
      <c r="U150" s="391" t="s">
        <v>2919</v>
      </c>
      <c r="V150" s="391" t="s">
        <v>2920</v>
      </c>
      <c r="W150" s="391" t="s">
        <v>2921</v>
      </c>
      <c r="X150" s="391" t="s">
        <v>2922</v>
      </c>
      <c r="Y150" s="391" t="s">
        <v>2923</v>
      </c>
      <c r="Z150" s="391" t="s">
        <v>2924</v>
      </c>
      <c r="AA150" s="391" t="s">
        <v>2925</v>
      </c>
      <c r="AB150" s="391" t="s">
        <v>2926</v>
      </c>
      <c r="AC150" s="391" t="s">
        <v>2927</v>
      </c>
      <c r="AD150" s="391" t="s">
        <v>2928</v>
      </c>
      <c r="AE150" s="391" t="s">
        <v>2929</v>
      </c>
      <c r="AF150" s="391" t="s">
        <v>2930</v>
      </c>
      <c r="AG150" s="391" t="s">
        <v>2931</v>
      </c>
      <c r="AH150" s="391" t="s">
        <v>2932</v>
      </c>
      <c r="AI150" s="391" t="s">
        <v>2933</v>
      </c>
      <c r="AJ150" s="391" t="s">
        <v>2934</v>
      </c>
      <c r="AK150" s="391" t="s">
        <v>2935</v>
      </c>
      <c r="AL150" s="391" t="s">
        <v>2936</v>
      </c>
      <c r="AM150" s="391" t="s">
        <v>2937</v>
      </c>
      <c r="AN150" s="391" t="s">
        <v>2938</v>
      </c>
      <c r="AO150" s="391" t="s">
        <v>2939</v>
      </c>
      <c r="AP150" s="391" t="s">
        <v>2940</v>
      </c>
      <c r="AQ150" s="391" t="s">
        <v>2941</v>
      </c>
      <c r="AR150" s="391" t="s">
        <v>2942</v>
      </c>
      <c r="AS150" s="391" t="s">
        <v>2943</v>
      </c>
      <c r="AT150" s="391" t="s">
        <v>2944</v>
      </c>
      <c r="AU150" s="391" t="s">
        <v>2945</v>
      </c>
      <c r="AV150" s="391" t="s">
        <v>2946</v>
      </c>
      <c r="AW150" s="391" t="s">
        <v>2947</v>
      </c>
      <c r="AX150" s="391" t="s">
        <v>2948</v>
      </c>
      <c r="AY150" s="391" t="s">
        <v>2949</v>
      </c>
      <c r="AZ150" s="391" t="s">
        <v>2950</v>
      </c>
      <c r="BA150" s="391" t="s">
        <v>2951</v>
      </c>
      <c r="BB150" s="391" t="s">
        <v>2952</v>
      </c>
      <c r="BC150" s="391" t="s">
        <v>2953</v>
      </c>
      <c r="BD150" s="391" t="s">
        <v>2954</v>
      </c>
      <c r="BE150" s="391" t="s">
        <v>2955</v>
      </c>
      <c r="BF150" s="391" t="s">
        <v>2956</v>
      </c>
      <c r="BG150" s="391" t="s">
        <v>2957</v>
      </c>
      <c r="BH150" s="391" t="s">
        <v>2958</v>
      </c>
      <c r="BI150" s="391" t="s">
        <v>2959</v>
      </c>
      <c r="BJ150" s="391" t="s">
        <v>2960</v>
      </c>
      <c r="BK150" s="391" t="s">
        <v>2961</v>
      </c>
      <c r="BL150" s="391" t="s">
        <v>2962</v>
      </c>
      <c r="BM150" s="391" t="s">
        <v>2963</v>
      </c>
      <c r="BN150" s="391" t="s">
        <v>2964</v>
      </c>
    </row>
    <row r="151" spans="1:66" hidden="1" x14ac:dyDescent="0.2">
      <c r="A151" s="391" t="s">
        <v>2654</v>
      </c>
      <c r="B151" s="391" t="s">
        <v>2980</v>
      </c>
      <c r="C151" s="391" t="s">
        <v>2901</v>
      </c>
      <c r="D151" s="391" t="s">
        <v>2902</v>
      </c>
      <c r="E151" s="391" t="s">
        <v>2903</v>
      </c>
      <c r="F151" s="391" t="s">
        <v>2904</v>
      </c>
      <c r="G151" s="391" t="s">
        <v>2905</v>
      </c>
      <c r="H151" s="391" t="s">
        <v>2906</v>
      </c>
      <c r="I151" s="391" t="s">
        <v>2907</v>
      </c>
      <c r="J151" s="391" t="s">
        <v>2908</v>
      </c>
      <c r="K151" s="391" t="s">
        <v>2909</v>
      </c>
      <c r="L151" s="391" t="s">
        <v>2910</v>
      </c>
      <c r="M151" s="391" t="s">
        <v>2911</v>
      </c>
      <c r="N151" s="391" t="s">
        <v>2912</v>
      </c>
      <c r="O151" s="391" t="s">
        <v>2913</v>
      </c>
      <c r="P151" s="391" t="s">
        <v>2914</v>
      </c>
      <c r="Q151" s="391" t="s">
        <v>2915</v>
      </c>
      <c r="R151" s="391" t="s">
        <v>2916</v>
      </c>
      <c r="S151" s="391" t="s">
        <v>2917</v>
      </c>
      <c r="T151" s="391" t="s">
        <v>2918</v>
      </c>
      <c r="U151" s="391" t="s">
        <v>2919</v>
      </c>
      <c r="V151" s="391" t="s">
        <v>2920</v>
      </c>
      <c r="W151" s="391" t="s">
        <v>2921</v>
      </c>
      <c r="X151" s="391" t="s">
        <v>2922</v>
      </c>
      <c r="Y151" s="391" t="s">
        <v>2923</v>
      </c>
      <c r="Z151" s="391" t="s">
        <v>2924</v>
      </c>
      <c r="AA151" s="391" t="s">
        <v>2925</v>
      </c>
      <c r="AB151" s="391" t="s">
        <v>2926</v>
      </c>
      <c r="AC151" s="391" t="s">
        <v>2927</v>
      </c>
      <c r="AD151" s="391" t="s">
        <v>2928</v>
      </c>
      <c r="AE151" s="391" t="s">
        <v>2929</v>
      </c>
      <c r="AF151" s="391" t="s">
        <v>2930</v>
      </c>
      <c r="AG151" s="391" t="s">
        <v>2931</v>
      </c>
      <c r="AH151" s="391" t="s">
        <v>2932</v>
      </c>
      <c r="AI151" s="391" t="s">
        <v>2933</v>
      </c>
      <c r="AJ151" s="391" t="s">
        <v>2934</v>
      </c>
      <c r="AK151" s="391" t="s">
        <v>2935</v>
      </c>
      <c r="AL151" s="391" t="s">
        <v>2936</v>
      </c>
      <c r="AM151" s="391" t="s">
        <v>2937</v>
      </c>
      <c r="AN151" s="391" t="s">
        <v>2938</v>
      </c>
      <c r="AO151" s="391" t="s">
        <v>2939</v>
      </c>
      <c r="AP151" s="391" t="s">
        <v>2940</v>
      </c>
      <c r="AQ151" s="391" t="s">
        <v>2941</v>
      </c>
      <c r="AR151" s="391" t="s">
        <v>2942</v>
      </c>
      <c r="AS151" s="391" t="s">
        <v>2943</v>
      </c>
      <c r="AT151" s="391" t="s">
        <v>2944</v>
      </c>
      <c r="AU151" s="391" t="s">
        <v>2945</v>
      </c>
      <c r="AV151" s="391" t="s">
        <v>2946</v>
      </c>
      <c r="AW151" s="391" t="s">
        <v>2947</v>
      </c>
      <c r="AX151" s="391" t="s">
        <v>2948</v>
      </c>
      <c r="AY151" s="391" t="s">
        <v>2949</v>
      </c>
      <c r="AZ151" s="391" t="s">
        <v>2950</v>
      </c>
      <c r="BA151" s="391" t="s">
        <v>2951</v>
      </c>
      <c r="BB151" s="391" t="s">
        <v>2952</v>
      </c>
      <c r="BC151" s="391" t="s">
        <v>2953</v>
      </c>
      <c r="BD151" s="391" t="s">
        <v>2954</v>
      </c>
      <c r="BE151" s="391" t="s">
        <v>2955</v>
      </c>
      <c r="BF151" s="391" t="s">
        <v>2956</v>
      </c>
      <c r="BG151" s="391" t="s">
        <v>2957</v>
      </c>
      <c r="BH151" s="391" t="s">
        <v>2958</v>
      </c>
      <c r="BI151" s="391" t="s">
        <v>2959</v>
      </c>
      <c r="BJ151" s="391" t="s">
        <v>2960</v>
      </c>
      <c r="BK151" s="391" t="s">
        <v>2961</v>
      </c>
      <c r="BL151" s="391" t="s">
        <v>2962</v>
      </c>
      <c r="BM151" s="391" t="s">
        <v>2963</v>
      </c>
      <c r="BN151" s="391" t="s">
        <v>2964</v>
      </c>
    </row>
    <row r="152" spans="1:66" hidden="1" x14ac:dyDescent="0.2">
      <c r="A152" s="391" t="s">
        <v>2654</v>
      </c>
      <c r="B152" s="391" t="s">
        <v>2981</v>
      </c>
      <c r="C152" s="391" t="s">
        <v>2901</v>
      </c>
      <c r="D152" s="391" t="s">
        <v>2902</v>
      </c>
      <c r="E152" s="391" t="s">
        <v>2903</v>
      </c>
      <c r="F152" s="391" t="s">
        <v>2904</v>
      </c>
      <c r="G152" s="391" t="s">
        <v>2905</v>
      </c>
      <c r="H152" s="391" t="s">
        <v>2906</v>
      </c>
      <c r="I152" s="391" t="s">
        <v>2907</v>
      </c>
      <c r="J152" s="391" t="s">
        <v>2908</v>
      </c>
      <c r="K152" s="391" t="s">
        <v>2909</v>
      </c>
      <c r="L152" s="391" t="s">
        <v>2910</v>
      </c>
      <c r="M152" s="391" t="s">
        <v>2911</v>
      </c>
      <c r="N152" s="391" t="s">
        <v>2912</v>
      </c>
      <c r="O152" s="391" t="s">
        <v>2913</v>
      </c>
      <c r="P152" s="391" t="s">
        <v>2914</v>
      </c>
      <c r="Q152" s="391" t="s">
        <v>2915</v>
      </c>
      <c r="R152" s="391" t="s">
        <v>2916</v>
      </c>
      <c r="S152" s="391" t="s">
        <v>2917</v>
      </c>
      <c r="T152" s="391" t="s">
        <v>2918</v>
      </c>
      <c r="U152" s="391" t="s">
        <v>2919</v>
      </c>
      <c r="V152" s="391" t="s">
        <v>2920</v>
      </c>
      <c r="W152" s="391" t="s">
        <v>2921</v>
      </c>
      <c r="X152" s="391" t="s">
        <v>2922</v>
      </c>
      <c r="Y152" s="391" t="s">
        <v>2923</v>
      </c>
      <c r="Z152" s="391" t="s">
        <v>2924</v>
      </c>
      <c r="AA152" s="391" t="s">
        <v>2925</v>
      </c>
      <c r="AB152" s="391" t="s">
        <v>2926</v>
      </c>
      <c r="AC152" s="391" t="s">
        <v>2927</v>
      </c>
      <c r="AD152" s="391" t="s">
        <v>2928</v>
      </c>
      <c r="AE152" s="391" t="s">
        <v>2929</v>
      </c>
      <c r="AF152" s="391" t="s">
        <v>2930</v>
      </c>
      <c r="AG152" s="391" t="s">
        <v>2931</v>
      </c>
      <c r="AH152" s="391" t="s">
        <v>2932</v>
      </c>
      <c r="AI152" s="391" t="s">
        <v>2933</v>
      </c>
      <c r="AJ152" s="391" t="s">
        <v>2934</v>
      </c>
      <c r="AK152" s="391" t="s">
        <v>2935</v>
      </c>
      <c r="AL152" s="391" t="s">
        <v>2936</v>
      </c>
      <c r="AM152" s="391" t="s">
        <v>2937</v>
      </c>
      <c r="AN152" s="391" t="s">
        <v>2938</v>
      </c>
      <c r="AO152" s="391" t="s">
        <v>2939</v>
      </c>
      <c r="AP152" s="391" t="s">
        <v>2940</v>
      </c>
      <c r="AQ152" s="391" t="s">
        <v>2941</v>
      </c>
      <c r="AR152" s="391" t="s">
        <v>2942</v>
      </c>
      <c r="AS152" s="391" t="s">
        <v>2943</v>
      </c>
      <c r="AT152" s="391" t="s">
        <v>2944</v>
      </c>
      <c r="AU152" s="391" t="s">
        <v>2945</v>
      </c>
      <c r="AV152" s="391" t="s">
        <v>2946</v>
      </c>
      <c r="AW152" s="391" t="s">
        <v>2947</v>
      </c>
      <c r="AX152" s="391" t="s">
        <v>2948</v>
      </c>
      <c r="AY152" s="391" t="s">
        <v>2949</v>
      </c>
      <c r="AZ152" s="391" t="s">
        <v>2950</v>
      </c>
      <c r="BA152" s="391" t="s">
        <v>2951</v>
      </c>
      <c r="BB152" s="391" t="s">
        <v>2952</v>
      </c>
      <c r="BC152" s="391" t="s">
        <v>2953</v>
      </c>
      <c r="BD152" s="391" t="s">
        <v>2954</v>
      </c>
      <c r="BE152" s="391" t="s">
        <v>2955</v>
      </c>
      <c r="BF152" s="391" t="s">
        <v>2956</v>
      </c>
      <c r="BG152" s="391" t="s">
        <v>2957</v>
      </c>
      <c r="BH152" s="391" t="s">
        <v>2958</v>
      </c>
      <c r="BI152" s="391" t="s">
        <v>2959</v>
      </c>
      <c r="BJ152" s="391" t="s">
        <v>2960</v>
      </c>
      <c r="BK152" s="391" t="s">
        <v>2961</v>
      </c>
      <c r="BL152" s="391" t="s">
        <v>2962</v>
      </c>
      <c r="BM152" s="391" t="s">
        <v>2963</v>
      </c>
      <c r="BN152" s="391" t="s">
        <v>2964</v>
      </c>
    </row>
    <row r="153" spans="1:66" hidden="1" x14ac:dyDescent="0.2">
      <c r="A153" s="391" t="s">
        <v>2654</v>
      </c>
      <c r="B153" s="391" t="s">
        <v>2982</v>
      </c>
      <c r="C153" s="391" t="s">
        <v>2901</v>
      </c>
      <c r="D153" s="391" t="s">
        <v>2902</v>
      </c>
      <c r="E153" s="391" t="s">
        <v>2903</v>
      </c>
      <c r="F153" s="391" t="s">
        <v>2904</v>
      </c>
      <c r="G153" s="391" t="s">
        <v>2905</v>
      </c>
      <c r="H153" s="391" t="s">
        <v>2906</v>
      </c>
      <c r="I153" s="391" t="s">
        <v>2907</v>
      </c>
      <c r="J153" s="391" t="s">
        <v>2908</v>
      </c>
      <c r="K153" s="391" t="s">
        <v>2909</v>
      </c>
      <c r="L153" s="391" t="s">
        <v>2910</v>
      </c>
      <c r="M153" s="391" t="s">
        <v>2911</v>
      </c>
      <c r="N153" s="391" t="s">
        <v>2912</v>
      </c>
      <c r="O153" s="391" t="s">
        <v>2913</v>
      </c>
      <c r="P153" s="391" t="s">
        <v>2914</v>
      </c>
      <c r="Q153" s="391" t="s">
        <v>2915</v>
      </c>
      <c r="R153" s="391" t="s">
        <v>2916</v>
      </c>
      <c r="S153" s="391" t="s">
        <v>2917</v>
      </c>
      <c r="T153" s="391" t="s">
        <v>2918</v>
      </c>
      <c r="U153" s="391" t="s">
        <v>2919</v>
      </c>
      <c r="V153" s="391" t="s">
        <v>2920</v>
      </c>
      <c r="W153" s="391" t="s">
        <v>2921</v>
      </c>
      <c r="X153" s="391" t="s">
        <v>2922</v>
      </c>
      <c r="Y153" s="391" t="s">
        <v>2923</v>
      </c>
      <c r="Z153" s="391" t="s">
        <v>2924</v>
      </c>
      <c r="AA153" s="391" t="s">
        <v>2925</v>
      </c>
      <c r="AB153" s="391" t="s">
        <v>2926</v>
      </c>
      <c r="AC153" s="391" t="s">
        <v>2927</v>
      </c>
      <c r="AD153" s="391" t="s">
        <v>2928</v>
      </c>
      <c r="AE153" s="391" t="s">
        <v>2929</v>
      </c>
      <c r="AF153" s="391" t="s">
        <v>2930</v>
      </c>
      <c r="AG153" s="391" t="s">
        <v>2931</v>
      </c>
      <c r="AH153" s="391" t="s">
        <v>2932</v>
      </c>
      <c r="AI153" s="391" t="s">
        <v>2933</v>
      </c>
      <c r="AJ153" s="391" t="s">
        <v>2934</v>
      </c>
      <c r="AK153" s="391" t="s">
        <v>2935</v>
      </c>
      <c r="AL153" s="391" t="s">
        <v>2936</v>
      </c>
      <c r="AM153" s="391" t="s">
        <v>2937</v>
      </c>
      <c r="AN153" s="391" t="s">
        <v>2938</v>
      </c>
      <c r="AO153" s="391" t="s">
        <v>2939</v>
      </c>
      <c r="AP153" s="391" t="s">
        <v>2940</v>
      </c>
      <c r="AQ153" s="391" t="s">
        <v>2941</v>
      </c>
      <c r="AR153" s="391" t="s">
        <v>2942</v>
      </c>
      <c r="AS153" s="391" t="s">
        <v>2943</v>
      </c>
      <c r="AT153" s="391" t="s">
        <v>2944</v>
      </c>
      <c r="AU153" s="391" t="s">
        <v>2945</v>
      </c>
      <c r="AV153" s="391" t="s">
        <v>2946</v>
      </c>
      <c r="AW153" s="391" t="s">
        <v>2947</v>
      </c>
      <c r="AX153" s="391" t="s">
        <v>2948</v>
      </c>
      <c r="AY153" s="391" t="s">
        <v>2949</v>
      </c>
      <c r="AZ153" s="391" t="s">
        <v>2950</v>
      </c>
      <c r="BA153" s="391" t="s">
        <v>2951</v>
      </c>
      <c r="BB153" s="391" t="s">
        <v>2952</v>
      </c>
      <c r="BC153" s="391" t="s">
        <v>2953</v>
      </c>
      <c r="BD153" s="391" t="s">
        <v>2954</v>
      </c>
      <c r="BE153" s="391" t="s">
        <v>2955</v>
      </c>
      <c r="BF153" s="391" t="s">
        <v>2956</v>
      </c>
      <c r="BG153" s="391" t="s">
        <v>2957</v>
      </c>
      <c r="BH153" s="391" t="s">
        <v>2958</v>
      </c>
      <c r="BI153" s="391" t="s">
        <v>2959</v>
      </c>
      <c r="BJ153" s="391" t="s">
        <v>2960</v>
      </c>
      <c r="BK153" s="391" t="s">
        <v>2961</v>
      </c>
      <c r="BL153" s="391" t="s">
        <v>2962</v>
      </c>
      <c r="BM153" s="391" t="s">
        <v>2963</v>
      </c>
      <c r="BN153" s="391" t="s">
        <v>2964</v>
      </c>
    </row>
    <row r="154" spans="1:66" hidden="1" x14ac:dyDescent="0.2">
      <c r="A154" s="391" t="s">
        <v>2654</v>
      </c>
      <c r="B154" s="391" t="s">
        <v>2983</v>
      </c>
      <c r="C154" s="391" t="s">
        <v>2901</v>
      </c>
      <c r="D154" s="391" t="s">
        <v>2902</v>
      </c>
      <c r="E154" s="391" t="s">
        <v>2903</v>
      </c>
      <c r="F154" s="391" t="s">
        <v>2904</v>
      </c>
      <c r="G154" s="391" t="s">
        <v>2905</v>
      </c>
      <c r="H154" s="391" t="s">
        <v>2906</v>
      </c>
      <c r="I154" s="391" t="s">
        <v>2907</v>
      </c>
      <c r="J154" s="391" t="s">
        <v>2908</v>
      </c>
      <c r="K154" s="391" t="s">
        <v>2909</v>
      </c>
      <c r="L154" s="391" t="s">
        <v>2910</v>
      </c>
      <c r="M154" s="391" t="s">
        <v>2911</v>
      </c>
      <c r="N154" s="391" t="s">
        <v>2912</v>
      </c>
      <c r="O154" s="391" t="s">
        <v>2913</v>
      </c>
      <c r="P154" s="391" t="s">
        <v>2914</v>
      </c>
      <c r="Q154" s="391" t="s">
        <v>2915</v>
      </c>
      <c r="R154" s="391" t="s">
        <v>2916</v>
      </c>
      <c r="S154" s="391" t="s">
        <v>2917</v>
      </c>
      <c r="T154" s="391" t="s">
        <v>2918</v>
      </c>
      <c r="U154" s="391" t="s">
        <v>2919</v>
      </c>
      <c r="V154" s="391" t="s">
        <v>2920</v>
      </c>
      <c r="W154" s="391" t="s">
        <v>2921</v>
      </c>
      <c r="X154" s="391" t="s">
        <v>2922</v>
      </c>
      <c r="Y154" s="391" t="s">
        <v>2923</v>
      </c>
      <c r="Z154" s="391" t="s">
        <v>2924</v>
      </c>
      <c r="AA154" s="391" t="s">
        <v>2925</v>
      </c>
      <c r="AB154" s="391" t="s">
        <v>2926</v>
      </c>
      <c r="AC154" s="391" t="s">
        <v>2927</v>
      </c>
      <c r="AD154" s="391" t="s">
        <v>2928</v>
      </c>
      <c r="AE154" s="391" t="s">
        <v>2929</v>
      </c>
      <c r="AF154" s="391" t="s">
        <v>2930</v>
      </c>
      <c r="AG154" s="391" t="s">
        <v>2931</v>
      </c>
      <c r="AH154" s="391" t="s">
        <v>2932</v>
      </c>
      <c r="AI154" s="391" t="s">
        <v>2933</v>
      </c>
      <c r="AJ154" s="391" t="s">
        <v>2934</v>
      </c>
      <c r="AK154" s="391" t="s">
        <v>2935</v>
      </c>
      <c r="AL154" s="391" t="s">
        <v>2936</v>
      </c>
      <c r="AM154" s="391" t="s">
        <v>2937</v>
      </c>
      <c r="AN154" s="391" t="s">
        <v>2938</v>
      </c>
      <c r="AO154" s="391" t="s">
        <v>2939</v>
      </c>
      <c r="AP154" s="391" t="s">
        <v>2940</v>
      </c>
      <c r="AQ154" s="391" t="s">
        <v>2941</v>
      </c>
      <c r="AR154" s="391" t="s">
        <v>2942</v>
      </c>
      <c r="AS154" s="391" t="s">
        <v>2943</v>
      </c>
      <c r="AT154" s="391" t="s">
        <v>2944</v>
      </c>
      <c r="AU154" s="391" t="s">
        <v>2945</v>
      </c>
      <c r="AV154" s="391" t="s">
        <v>2946</v>
      </c>
      <c r="AW154" s="391" t="s">
        <v>2947</v>
      </c>
      <c r="AX154" s="391" t="s">
        <v>2948</v>
      </c>
      <c r="AY154" s="391" t="s">
        <v>2949</v>
      </c>
      <c r="AZ154" s="391" t="s">
        <v>2950</v>
      </c>
      <c r="BA154" s="391" t="s">
        <v>2951</v>
      </c>
      <c r="BB154" s="391" t="s">
        <v>2952</v>
      </c>
      <c r="BC154" s="391" t="s">
        <v>2953</v>
      </c>
      <c r="BD154" s="391" t="s">
        <v>2954</v>
      </c>
      <c r="BE154" s="391" t="s">
        <v>2955</v>
      </c>
      <c r="BF154" s="391" t="s">
        <v>2956</v>
      </c>
      <c r="BG154" s="391" t="s">
        <v>2957</v>
      </c>
      <c r="BH154" s="391" t="s">
        <v>2958</v>
      </c>
      <c r="BI154" s="391" t="s">
        <v>2959</v>
      </c>
      <c r="BJ154" s="391" t="s">
        <v>2960</v>
      </c>
      <c r="BK154" s="391" t="s">
        <v>2961</v>
      </c>
      <c r="BL154" s="391" t="s">
        <v>2962</v>
      </c>
      <c r="BM154" s="391" t="s">
        <v>2963</v>
      </c>
      <c r="BN154" s="391" t="s">
        <v>2964</v>
      </c>
    </row>
    <row r="155" spans="1:66" hidden="1" x14ac:dyDescent="0.2">
      <c r="A155" s="391" t="s">
        <v>2654</v>
      </c>
      <c r="B155" s="391" t="s">
        <v>2984</v>
      </c>
      <c r="C155" s="391" t="s">
        <v>2901</v>
      </c>
      <c r="D155" s="391" t="s">
        <v>2902</v>
      </c>
      <c r="E155" s="391" t="s">
        <v>2903</v>
      </c>
      <c r="F155" s="391" t="s">
        <v>2904</v>
      </c>
      <c r="G155" s="391" t="s">
        <v>2905</v>
      </c>
      <c r="H155" s="391" t="s">
        <v>2906</v>
      </c>
      <c r="I155" s="391" t="s">
        <v>2907</v>
      </c>
      <c r="J155" s="391" t="s">
        <v>2908</v>
      </c>
      <c r="K155" s="391" t="s">
        <v>2909</v>
      </c>
      <c r="L155" s="391" t="s">
        <v>2910</v>
      </c>
      <c r="M155" s="391" t="s">
        <v>2911</v>
      </c>
      <c r="N155" s="391" t="s">
        <v>2912</v>
      </c>
      <c r="O155" s="391" t="s">
        <v>2913</v>
      </c>
      <c r="P155" s="391" t="s">
        <v>2914</v>
      </c>
      <c r="Q155" s="391" t="s">
        <v>2915</v>
      </c>
      <c r="R155" s="391" t="s">
        <v>2916</v>
      </c>
      <c r="S155" s="391" t="s">
        <v>2917</v>
      </c>
      <c r="T155" s="391" t="s">
        <v>2918</v>
      </c>
      <c r="U155" s="391" t="s">
        <v>2919</v>
      </c>
      <c r="V155" s="391" t="s">
        <v>2920</v>
      </c>
      <c r="W155" s="391" t="s">
        <v>2921</v>
      </c>
      <c r="X155" s="391" t="s">
        <v>2922</v>
      </c>
      <c r="Y155" s="391" t="s">
        <v>2923</v>
      </c>
      <c r="Z155" s="391" t="s">
        <v>2924</v>
      </c>
      <c r="AA155" s="391" t="s">
        <v>2925</v>
      </c>
      <c r="AB155" s="391" t="s">
        <v>2926</v>
      </c>
      <c r="AC155" s="391" t="s">
        <v>2927</v>
      </c>
      <c r="AD155" s="391" t="s">
        <v>2928</v>
      </c>
      <c r="AE155" s="391" t="s">
        <v>2929</v>
      </c>
      <c r="AF155" s="391" t="s">
        <v>2930</v>
      </c>
      <c r="AG155" s="391" t="s">
        <v>2931</v>
      </c>
      <c r="AH155" s="391" t="s">
        <v>2932</v>
      </c>
      <c r="AI155" s="391" t="s">
        <v>2933</v>
      </c>
      <c r="AJ155" s="391" t="s">
        <v>2934</v>
      </c>
      <c r="AK155" s="391" t="s">
        <v>2935</v>
      </c>
      <c r="AL155" s="391" t="s">
        <v>2936</v>
      </c>
      <c r="AM155" s="391" t="s">
        <v>2937</v>
      </c>
      <c r="AN155" s="391" t="s">
        <v>2938</v>
      </c>
      <c r="AO155" s="391" t="s">
        <v>2939</v>
      </c>
      <c r="AP155" s="391" t="s">
        <v>2940</v>
      </c>
      <c r="AQ155" s="391" t="s">
        <v>2941</v>
      </c>
      <c r="AR155" s="391" t="s">
        <v>2942</v>
      </c>
      <c r="AS155" s="391" t="s">
        <v>2943</v>
      </c>
      <c r="AT155" s="391" t="s">
        <v>2944</v>
      </c>
      <c r="AU155" s="391" t="s">
        <v>2945</v>
      </c>
      <c r="AV155" s="391" t="s">
        <v>2946</v>
      </c>
      <c r="AW155" s="391" t="s">
        <v>2947</v>
      </c>
      <c r="AX155" s="391" t="s">
        <v>2948</v>
      </c>
      <c r="AY155" s="391" t="s">
        <v>2949</v>
      </c>
      <c r="AZ155" s="391" t="s">
        <v>2950</v>
      </c>
      <c r="BA155" s="391" t="s">
        <v>2951</v>
      </c>
      <c r="BB155" s="391" t="s">
        <v>2952</v>
      </c>
      <c r="BC155" s="391" t="s">
        <v>2953</v>
      </c>
      <c r="BD155" s="391" t="s">
        <v>2954</v>
      </c>
      <c r="BE155" s="391" t="s">
        <v>2955</v>
      </c>
      <c r="BF155" s="391" t="s">
        <v>2956</v>
      </c>
      <c r="BG155" s="391" t="s">
        <v>2957</v>
      </c>
      <c r="BH155" s="391" t="s">
        <v>2958</v>
      </c>
      <c r="BI155" s="391" t="s">
        <v>2959</v>
      </c>
      <c r="BJ155" s="391" t="s">
        <v>2960</v>
      </c>
      <c r="BK155" s="391" t="s">
        <v>2961</v>
      </c>
      <c r="BL155" s="391" t="s">
        <v>2962</v>
      </c>
      <c r="BM155" s="391" t="s">
        <v>2963</v>
      </c>
      <c r="BN155" s="391" t="s">
        <v>2964</v>
      </c>
    </row>
    <row r="156" spans="1:66" hidden="1" x14ac:dyDescent="0.2">
      <c r="A156" s="391" t="s">
        <v>2654</v>
      </c>
      <c r="B156" s="391" t="s">
        <v>2985</v>
      </c>
      <c r="C156" s="391" t="s">
        <v>2901</v>
      </c>
      <c r="D156" s="391" t="s">
        <v>2902</v>
      </c>
      <c r="E156" s="391" t="s">
        <v>2903</v>
      </c>
      <c r="F156" s="391" t="s">
        <v>2904</v>
      </c>
      <c r="G156" s="391" t="s">
        <v>2905</v>
      </c>
      <c r="H156" s="391" t="s">
        <v>2906</v>
      </c>
      <c r="I156" s="391" t="s">
        <v>2907</v>
      </c>
      <c r="J156" s="391" t="s">
        <v>2908</v>
      </c>
      <c r="K156" s="391" t="s">
        <v>2909</v>
      </c>
      <c r="L156" s="391" t="s">
        <v>2910</v>
      </c>
      <c r="M156" s="391" t="s">
        <v>2911</v>
      </c>
      <c r="N156" s="391" t="s">
        <v>2912</v>
      </c>
      <c r="O156" s="391" t="s">
        <v>2913</v>
      </c>
      <c r="P156" s="391" t="s">
        <v>2914</v>
      </c>
      <c r="Q156" s="391" t="s">
        <v>2915</v>
      </c>
      <c r="R156" s="391" t="s">
        <v>2916</v>
      </c>
      <c r="S156" s="391" t="s">
        <v>2917</v>
      </c>
      <c r="T156" s="391" t="s">
        <v>2918</v>
      </c>
      <c r="U156" s="391" t="s">
        <v>2919</v>
      </c>
      <c r="V156" s="391" t="s">
        <v>2920</v>
      </c>
      <c r="W156" s="391" t="s">
        <v>2921</v>
      </c>
      <c r="X156" s="391" t="s">
        <v>2922</v>
      </c>
      <c r="Y156" s="391" t="s">
        <v>2923</v>
      </c>
      <c r="Z156" s="391" t="s">
        <v>2924</v>
      </c>
      <c r="AA156" s="391" t="s">
        <v>2925</v>
      </c>
      <c r="AB156" s="391" t="s">
        <v>2926</v>
      </c>
      <c r="AC156" s="391" t="s">
        <v>2927</v>
      </c>
      <c r="AD156" s="391" t="s">
        <v>2928</v>
      </c>
      <c r="AE156" s="391" t="s">
        <v>2929</v>
      </c>
      <c r="AF156" s="391" t="s">
        <v>2930</v>
      </c>
      <c r="AG156" s="391" t="s">
        <v>2931</v>
      </c>
      <c r="AH156" s="391" t="s">
        <v>2932</v>
      </c>
      <c r="AI156" s="391" t="s">
        <v>2933</v>
      </c>
      <c r="AJ156" s="391" t="s">
        <v>2934</v>
      </c>
      <c r="AK156" s="391" t="s">
        <v>2935</v>
      </c>
      <c r="AL156" s="391" t="s">
        <v>2936</v>
      </c>
      <c r="AM156" s="391" t="s">
        <v>2937</v>
      </c>
      <c r="AN156" s="391" t="s">
        <v>2938</v>
      </c>
      <c r="AO156" s="391" t="s">
        <v>2939</v>
      </c>
      <c r="AP156" s="391" t="s">
        <v>2940</v>
      </c>
      <c r="AQ156" s="391" t="s">
        <v>2941</v>
      </c>
      <c r="AR156" s="391" t="s">
        <v>2942</v>
      </c>
      <c r="AS156" s="391" t="s">
        <v>2943</v>
      </c>
      <c r="AT156" s="391" t="s">
        <v>2944</v>
      </c>
      <c r="AU156" s="391" t="s">
        <v>2945</v>
      </c>
      <c r="AV156" s="391" t="s">
        <v>2946</v>
      </c>
      <c r="AW156" s="391" t="s">
        <v>2947</v>
      </c>
      <c r="AX156" s="391" t="s">
        <v>2948</v>
      </c>
      <c r="AY156" s="391" t="s">
        <v>2949</v>
      </c>
      <c r="AZ156" s="391" t="s">
        <v>2950</v>
      </c>
      <c r="BA156" s="391" t="s">
        <v>2951</v>
      </c>
      <c r="BB156" s="391" t="s">
        <v>2952</v>
      </c>
      <c r="BC156" s="391" t="s">
        <v>2953</v>
      </c>
      <c r="BD156" s="391" t="s">
        <v>2954</v>
      </c>
      <c r="BE156" s="391" t="s">
        <v>2955</v>
      </c>
      <c r="BF156" s="391" t="s">
        <v>2956</v>
      </c>
      <c r="BG156" s="391" t="s">
        <v>2957</v>
      </c>
      <c r="BH156" s="391" t="s">
        <v>2958</v>
      </c>
      <c r="BI156" s="391" t="s">
        <v>2959</v>
      </c>
      <c r="BJ156" s="391" t="s">
        <v>2960</v>
      </c>
      <c r="BK156" s="391" t="s">
        <v>2961</v>
      </c>
      <c r="BL156" s="391" t="s">
        <v>2962</v>
      </c>
      <c r="BM156" s="391" t="s">
        <v>2963</v>
      </c>
      <c r="BN156" s="391" t="s">
        <v>2964</v>
      </c>
    </row>
    <row r="157" spans="1:66" hidden="1" x14ac:dyDescent="0.2">
      <c r="A157" s="391" t="s">
        <v>2654</v>
      </c>
      <c r="B157" s="391" t="s">
        <v>2986</v>
      </c>
      <c r="C157" s="391" t="s">
        <v>2901</v>
      </c>
      <c r="D157" s="391" t="s">
        <v>2902</v>
      </c>
      <c r="E157" s="391" t="s">
        <v>2903</v>
      </c>
      <c r="F157" s="391" t="s">
        <v>2904</v>
      </c>
      <c r="G157" s="391" t="s">
        <v>2905</v>
      </c>
      <c r="H157" s="391" t="s">
        <v>2906</v>
      </c>
      <c r="I157" s="391" t="s">
        <v>2907</v>
      </c>
      <c r="J157" s="391" t="s">
        <v>2908</v>
      </c>
      <c r="K157" s="391" t="s">
        <v>2909</v>
      </c>
      <c r="L157" s="391" t="s">
        <v>2910</v>
      </c>
      <c r="M157" s="391" t="s">
        <v>2911</v>
      </c>
      <c r="N157" s="391" t="s">
        <v>2912</v>
      </c>
      <c r="O157" s="391" t="s">
        <v>2913</v>
      </c>
      <c r="P157" s="391" t="s">
        <v>2914</v>
      </c>
      <c r="Q157" s="391" t="s">
        <v>2915</v>
      </c>
      <c r="R157" s="391" t="s">
        <v>2916</v>
      </c>
      <c r="S157" s="391" t="s">
        <v>2917</v>
      </c>
      <c r="T157" s="391" t="s">
        <v>2918</v>
      </c>
      <c r="U157" s="391" t="s">
        <v>2919</v>
      </c>
      <c r="V157" s="391" t="s">
        <v>2920</v>
      </c>
      <c r="W157" s="391" t="s">
        <v>2921</v>
      </c>
      <c r="X157" s="391" t="s">
        <v>2922</v>
      </c>
      <c r="Y157" s="391" t="s">
        <v>2923</v>
      </c>
      <c r="Z157" s="391" t="s">
        <v>2924</v>
      </c>
      <c r="AA157" s="391" t="s">
        <v>2925</v>
      </c>
      <c r="AB157" s="391" t="s">
        <v>2926</v>
      </c>
      <c r="AC157" s="391" t="s">
        <v>2927</v>
      </c>
      <c r="AD157" s="391" t="s">
        <v>2928</v>
      </c>
      <c r="AE157" s="391" t="s">
        <v>2929</v>
      </c>
      <c r="AF157" s="391" t="s">
        <v>2930</v>
      </c>
      <c r="AG157" s="391" t="s">
        <v>2931</v>
      </c>
      <c r="AH157" s="391" t="s">
        <v>2932</v>
      </c>
      <c r="AI157" s="391" t="s">
        <v>2933</v>
      </c>
      <c r="AJ157" s="391" t="s">
        <v>2934</v>
      </c>
      <c r="AK157" s="391" t="s">
        <v>2935</v>
      </c>
      <c r="AL157" s="391" t="s">
        <v>2936</v>
      </c>
      <c r="AM157" s="391" t="s">
        <v>2937</v>
      </c>
      <c r="AN157" s="391" t="s">
        <v>2938</v>
      </c>
      <c r="AO157" s="391" t="s">
        <v>2939</v>
      </c>
      <c r="AP157" s="391" t="s">
        <v>2940</v>
      </c>
      <c r="AQ157" s="391" t="s">
        <v>2941</v>
      </c>
      <c r="AR157" s="391" t="s">
        <v>2942</v>
      </c>
      <c r="AS157" s="391" t="s">
        <v>2943</v>
      </c>
      <c r="AT157" s="391" t="s">
        <v>2944</v>
      </c>
      <c r="AU157" s="391" t="s">
        <v>2945</v>
      </c>
      <c r="AV157" s="391" t="s">
        <v>2946</v>
      </c>
      <c r="AW157" s="391" t="s">
        <v>2947</v>
      </c>
      <c r="AX157" s="391" t="s">
        <v>2948</v>
      </c>
      <c r="AY157" s="391" t="s">
        <v>2949</v>
      </c>
      <c r="AZ157" s="391" t="s">
        <v>2950</v>
      </c>
      <c r="BA157" s="391" t="s">
        <v>2951</v>
      </c>
      <c r="BB157" s="391" t="s">
        <v>2952</v>
      </c>
      <c r="BC157" s="391" t="s">
        <v>2953</v>
      </c>
      <c r="BD157" s="391" t="s">
        <v>2954</v>
      </c>
      <c r="BE157" s="391" t="s">
        <v>2955</v>
      </c>
      <c r="BF157" s="391" t="s">
        <v>2956</v>
      </c>
      <c r="BG157" s="391" t="s">
        <v>2957</v>
      </c>
      <c r="BH157" s="391" t="s">
        <v>2958</v>
      </c>
      <c r="BI157" s="391" t="s">
        <v>2959</v>
      </c>
      <c r="BJ157" s="391" t="s">
        <v>2960</v>
      </c>
      <c r="BK157" s="391" t="s">
        <v>2961</v>
      </c>
      <c r="BL157" s="391" t="s">
        <v>2962</v>
      </c>
      <c r="BM157" s="391" t="s">
        <v>2963</v>
      </c>
      <c r="BN157" s="391" t="s">
        <v>2964</v>
      </c>
    </row>
    <row r="158" spans="1:66" hidden="1" x14ac:dyDescent="0.2">
      <c r="A158" s="391" t="s">
        <v>2654</v>
      </c>
      <c r="B158" s="391" t="s">
        <v>2987</v>
      </c>
      <c r="C158" s="391" t="s">
        <v>2901</v>
      </c>
      <c r="D158" s="391" t="s">
        <v>2902</v>
      </c>
      <c r="E158" s="391" t="s">
        <v>2903</v>
      </c>
      <c r="F158" s="391" t="s">
        <v>2904</v>
      </c>
      <c r="G158" s="391" t="s">
        <v>2905</v>
      </c>
      <c r="H158" s="391" t="s">
        <v>2906</v>
      </c>
      <c r="I158" s="391" t="s">
        <v>2907</v>
      </c>
      <c r="J158" s="391" t="s">
        <v>2908</v>
      </c>
      <c r="K158" s="391" t="s">
        <v>2909</v>
      </c>
      <c r="L158" s="391" t="s">
        <v>2910</v>
      </c>
      <c r="M158" s="391" t="s">
        <v>2911</v>
      </c>
      <c r="N158" s="391" t="s">
        <v>2912</v>
      </c>
      <c r="O158" s="391" t="s">
        <v>2913</v>
      </c>
      <c r="P158" s="391" t="s">
        <v>2914</v>
      </c>
      <c r="Q158" s="391" t="s">
        <v>2915</v>
      </c>
      <c r="R158" s="391" t="s">
        <v>2916</v>
      </c>
      <c r="S158" s="391" t="s">
        <v>2917</v>
      </c>
      <c r="T158" s="391" t="s">
        <v>2918</v>
      </c>
      <c r="U158" s="391" t="s">
        <v>2919</v>
      </c>
      <c r="V158" s="391" t="s">
        <v>2920</v>
      </c>
      <c r="W158" s="391" t="s">
        <v>2921</v>
      </c>
      <c r="X158" s="391" t="s">
        <v>2922</v>
      </c>
      <c r="Y158" s="391" t="s">
        <v>2923</v>
      </c>
      <c r="Z158" s="391" t="s">
        <v>2924</v>
      </c>
      <c r="AA158" s="391" t="s">
        <v>2925</v>
      </c>
      <c r="AB158" s="391" t="s">
        <v>2926</v>
      </c>
      <c r="AC158" s="391" t="s">
        <v>2927</v>
      </c>
      <c r="AD158" s="391" t="s">
        <v>2928</v>
      </c>
      <c r="AE158" s="391" t="s">
        <v>2929</v>
      </c>
      <c r="AF158" s="391" t="s">
        <v>2930</v>
      </c>
      <c r="AG158" s="391" t="s">
        <v>2931</v>
      </c>
      <c r="AH158" s="391" t="s">
        <v>2932</v>
      </c>
      <c r="AI158" s="391" t="s">
        <v>2933</v>
      </c>
      <c r="AJ158" s="391" t="s">
        <v>2934</v>
      </c>
      <c r="AK158" s="391" t="s">
        <v>2935</v>
      </c>
      <c r="AL158" s="391" t="s">
        <v>2936</v>
      </c>
      <c r="AM158" s="391" t="s">
        <v>2937</v>
      </c>
      <c r="AN158" s="391" t="s">
        <v>2938</v>
      </c>
      <c r="AO158" s="391" t="s">
        <v>2939</v>
      </c>
      <c r="AP158" s="391" t="s">
        <v>2940</v>
      </c>
      <c r="AQ158" s="391" t="s">
        <v>2941</v>
      </c>
      <c r="AR158" s="391" t="s">
        <v>2942</v>
      </c>
      <c r="AS158" s="391" t="s">
        <v>2943</v>
      </c>
      <c r="AT158" s="391" t="s">
        <v>2944</v>
      </c>
      <c r="AU158" s="391" t="s">
        <v>2945</v>
      </c>
      <c r="AV158" s="391" t="s">
        <v>2946</v>
      </c>
      <c r="AW158" s="391" t="s">
        <v>2947</v>
      </c>
      <c r="AX158" s="391" t="s">
        <v>2948</v>
      </c>
      <c r="AY158" s="391" t="s">
        <v>2949</v>
      </c>
      <c r="AZ158" s="391" t="s">
        <v>2950</v>
      </c>
      <c r="BA158" s="391" t="s">
        <v>2951</v>
      </c>
      <c r="BB158" s="391" t="s">
        <v>2952</v>
      </c>
      <c r="BC158" s="391" t="s">
        <v>2953</v>
      </c>
      <c r="BD158" s="391" t="s">
        <v>2954</v>
      </c>
      <c r="BE158" s="391" t="s">
        <v>2955</v>
      </c>
      <c r="BF158" s="391" t="s">
        <v>2956</v>
      </c>
      <c r="BG158" s="391" t="s">
        <v>2957</v>
      </c>
      <c r="BH158" s="391" t="s">
        <v>2958</v>
      </c>
      <c r="BI158" s="391" t="s">
        <v>2959</v>
      </c>
      <c r="BJ158" s="391" t="s">
        <v>2960</v>
      </c>
      <c r="BK158" s="391" t="s">
        <v>2961</v>
      </c>
      <c r="BL158" s="391" t="s">
        <v>2962</v>
      </c>
      <c r="BM158" s="391" t="s">
        <v>2963</v>
      </c>
      <c r="BN158" s="391" t="s">
        <v>2964</v>
      </c>
    </row>
    <row r="159" spans="1:66" hidden="1" x14ac:dyDescent="0.2">
      <c r="A159" s="391" t="s">
        <v>2654</v>
      </c>
      <c r="B159" s="391" t="s">
        <v>2988</v>
      </c>
      <c r="C159" s="391" t="s">
        <v>2901</v>
      </c>
      <c r="D159" s="391" t="s">
        <v>2902</v>
      </c>
      <c r="E159" s="391" t="s">
        <v>2903</v>
      </c>
      <c r="F159" s="391" t="s">
        <v>2904</v>
      </c>
      <c r="G159" s="391" t="s">
        <v>2905</v>
      </c>
      <c r="H159" s="391" t="s">
        <v>2906</v>
      </c>
      <c r="I159" s="391" t="s">
        <v>2907</v>
      </c>
      <c r="J159" s="391" t="s">
        <v>2908</v>
      </c>
      <c r="K159" s="391" t="s">
        <v>2909</v>
      </c>
      <c r="L159" s="391" t="s">
        <v>2910</v>
      </c>
      <c r="M159" s="391" t="s">
        <v>2911</v>
      </c>
      <c r="N159" s="391" t="s">
        <v>2912</v>
      </c>
      <c r="O159" s="391" t="s">
        <v>2913</v>
      </c>
      <c r="P159" s="391" t="s">
        <v>2914</v>
      </c>
      <c r="Q159" s="391" t="s">
        <v>2915</v>
      </c>
      <c r="R159" s="391" t="s">
        <v>2916</v>
      </c>
      <c r="S159" s="391" t="s">
        <v>2917</v>
      </c>
      <c r="T159" s="391" t="s">
        <v>2918</v>
      </c>
      <c r="U159" s="391" t="s">
        <v>2919</v>
      </c>
      <c r="V159" s="391" t="s">
        <v>2920</v>
      </c>
      <c r="W159" s="391" t="s">
        <v>2921</v>
      </c>
      <c r="X159" s="391" t="s">
        <v>2922</v>
      </c>
      <c r="Y159" s="391" t="s">
        <v>2923</v>
      </c>
      <c r="Z159" s="391" t="s">
        <v>2924</v>
      </c>
      <c r="AA159" s="391" t="s">
        <v>2925</v>
      </c>
      <c r="AB159" s="391" t="s">
        <v>2926</v>
      </c>
      <c r="AC159" s="391" t="s">
        <v>2927</v>
      </c>
      <c r="AD159" s="391" t="s">
        <v>2928</v>
      </c>
      <c r="AE159" s="391" t="s">
        <v>2929</v>
      </c>
      <c r="AF159" s="391" t="s">
        <v>2930</v>
      </c>
      <c r="AG159" s="391" t="s">
        <v>2931</v>
      </c>
      <c r="AH159" s="391" t="s">
        <v>2932</v>
      </c>
      <c r="AI159" s="391" t="s">
        <v>2933</v>
      </c>
      <c r="AJ159" s="391" t="s">
        <v>2934</v>
      </c>
      <c r="AK159" s="391" t="s">
        <v>2935</v>
      </c>
      <c r="AL159" s="391" t="s">
        <v>2936</v>
      </c>
      <c r="AM159" s="391" t="s">
        <v>2937</v>
      </c>
      <c r="AN159" s="391" t="s">
        <v>2938</v>
      </c>
      <c r="AO159" s="391" t="s">
        <v>2939</v>
      </c>
      <c r="AP159" s="391" t="s">
        <v>2940</v>
      </c>
      <c r="AQ159" s="391" t="s">
        <v>2941</v>
      </c>
      <c r="AR159" s="391" t="s">
        <v>2942</v>
      </c>
      <c r="AS159" s="391" t="s">
        <v>2943</v>
      </c>
      <c r="AT159" s="391" t="s">
        <v>2944</v>
      </c>
      <c r="AU159" s="391" t="s">
        <v>2945</v>
      </c>
      <c r="AV159" s="391" t="s">
        <v>2946</v>
      </c>
      <c r="AW159" s="391" t="s">
        <v>2947</v>
      </c>
      <c r="AX159" s="391" t="s">
        <v>2948</v>
      </c>
      <c r="AY159" s="391" t="s">
        <v>2949</v>
      </c>
      <c r="AZ159" s="391" t="s">
        <v>2950</v>
      </c>
      <c r="BA159" s="391" t="s">
        <v>2951</v>
      </c>
      <c r="BB159" s="391" t="s">
        <v>2952</v>
      </c>
      <c r="BC159" s="391" t="s">
        <v>2953</v>
      </c>
      <c r="BD159" s="391" t="s">
        <v>2954</v>
      </c>
      <c r="BE159" s="391" t="s">
        <v>2955</v>
      </c>
      <c r="BF159" s="391" t="s">
        <v>2956</v>
      </c>
      <c r="BG159" s="391" t="s">
        <v>2957</v>
      </c>
      <c r="BH159" s="391" t="s">
        <v>2958</v>
      </c>
      <c r="BI159" s="391" t="s">
        <v>2959</v>
      </c>
      <c r="BJ159" s="391" t="s">
        <v>2960</v>
      </c>
      <c r="BK159" s="391" t="s">
        <v>2961</v>
      </c>
      <c r="BL159" s="391" t="s">
        <v>2962</v>
      </c>
      <c r="BM159" s="391" t="s">
        <v>2963</v>
      </c>
      <c r="BN159" s="391" t="s">
        <v>2964</v>
      </c>
    </row>
    <row r="160" spans="1:66" hidden="1" x14ac:dyDescent="0.2">
      <c r="A160" s="391" t="s">
        <v>2654</v>
      </c>
      <c r="B160" s="391" t="s">
        <v>2989</v>
      </c>
      <c r="C160" s="391" t="s">
        <v>2901</v>
      </c>
      <c r="D160" s="391" t="s">
        <v>2902</v>
      </c>
      <c r="E160" s="391" t="s">
        <v>2903</v>
      </c>
      <c r="F160" s="391" t="s">
        <v>2904</v>
      </c>
      <c r="G160" s="391" t="s">
        <v>2905</v>
      </c>
      <c r="H160" s="391" t="s">
        <v>2906</v>
      </c>
      <c r="I160" s="391" t="s">
        <v>2907</v>
      </c>
      <c r="J160" s="391" t="s">
        <v>2908</v>
      </c>
      <c r="K160" s="391" t="s">
        <v>2909</v>
      </c>
      <c r="L160" s="391" t="s">
        <v>2910</v>
      </c>
      <c r="M160" s="391" t="s">
        <v>2911</v>
      </c>
      <c r="N160" s="391" t="s">
        <v>2912</v>
      </c>
      <c r="O160" s="391" t="s">
        <v>2913</v>
      </c>
      <c r="P160" s="391" t="s">
        <v>2914</v>
      </c>
      <c r="Q160" s="391" t="s">
        <v>2915</v>
      </c>
      <c r="R160" s="391" t="s">
        <v>2916</v>
      </c>
      <c r="S160" s="391" t="s">
        <v>2917</v>
      </c>
      <c r="T160" s="391" t="s">
        <v>2918</v>
      </c>
      <c r="U160" s="391" t="s">
        <v>2919</v>
      </c>
      <c r="V160" s="391" t="s">
        <v>2920</v>
      </c>
      <c r="W160" s="391" t="s">
        <v>2921</v>
      </c>
      <c r="X160" s="391" t="s">
        <v>2922</v>
      </c>
      <c r="Y160" s="391" t="s">
        <v>2923</v>
      </c>
      <c r="Z160" s="391" t="s">
        <v>2924</v>
      </c>
      <c r="AA160" s="391" t="s">
        <v>2925</v>
      </c>
      <c r="AB160" s="391" t="s">
        <v>2926</v>
      </c>
      <c r="AC160" s="391" t="s">
        <v>2927</v>
      </c>
      <c r="AD160" s="391" t="s">
        <v>2928</v>
      </c>
      <c r="AE160" s="391" t="s">
        <v>2929</v>
      </c>
      <c r="AF160" s="391" t="s">
        <v>2930</v>
      </c>
      <c r="AG160" s="391" t="s">
        <v>2931</v>
      </c>
      <c r="AH160" s="391" t="s">
        <v>2932</v>
      </c>
      <c r="AI160" s="391" t="s">
        <v>2933</v>
      </c>
      <c r="AJ160" s="391" t="s">
        <v>2934</v>
      </c>
      <c r="AK160" s="391" t="s">
        <v>2935</v>
      </c>
      <c r="AL160" s="391" t="s">
        <v>2936</v>
      </c>
      <c r="AM160" s="391" t="s">
        <v>2937</v>
      </c>
      <c r="AN160" s="391" t="s">
        <v>2938</v>
      </c>
      <c r="AO160" s="391" t="s">
        <v>2939</v>
      </c>
      <c r="AP160" s="391" t="s">
        <v>2940</v>
      </c>
      <c r="AQ160" s="391" t="s">
        <v>2941</v>
      </c>
      <c r="AR160" s="391" t="s">
        <v>2942</v>
      </c>
      <c r="AS160" s="391" t="s">
        <v>2943</v>
      </c>
      <c r="AT160" s="391" t="s">
        <v>2944</v>
      </c>
      <c r="AU160" s="391" t="s">
        <v>2945</v>
      </c>
      <c r="AV160" s="391" t="s">
        <v>2946</v>
      </c>
      <c r="AW160" s="391" t="s">
        <v>2947</v>
      </c>
      <c r="AX160" s="391" t="s">
        <v>2948</v>
      </c>
      <c r="AY160" s="391" t="s">
        <v>2949</v>
      </c>
      <c r="AZ160" s="391" t="s">
        <v>2950</v>
      </c>
      <c r="BA160" s="391" t="s">
        <v>2951</v>
      </c>
      <c r="BB160" s="391" t="s">
        <v>2952</v>
      </c>
      <c r="BC160" s="391" t="s">
        <v>2953</v>
      </c>
      <c r="BD160" s="391" t="s">
        <v>2954</v>
      </c>
      <c r="BE160" s="391" t="s">
        <v>2955</v>
      </c>
      <c r="BF160" s="391" t="s">
        <v>2956</v>
      </c>
      <c r="BG160" s="391" t="s">
        <v>2957</v>
      </c>
      <c r="BH160" s="391" t="s">
        <v>2958</v>
      </c>
      <c r="BI160" s="391" t="s">
        <v>2959</v>
      </c>
      <c r="BJ160" s="391" t="s">
        <v>2960</v>
      </c>
      <c r="BK160" s="391" t="s">
        <v>2961</v>
      </c>
      <c r="BL160" s="391" t="s">
        <v>2962</v>
      </c>
      <c r="BM160" s="391" t="s">
        <v>2963</v>
      </c>
      <c r="BN160" s="391" t="s">
        <v>2964</v>
      </c>
    </row>
    <row r="161" spans="1:66" hidden="1" x14ac:dyDescent="0.2">
      <c r="A161" s="391" t="s">
        <v>2654</v>
      </c>
      <c r="B161" s="391" t="s">
        <v>2990</v>
      </c>
      <c r="C161" s="391" t="s">
        <v>2901</v>
      </c>
      <c r="D161" s="391" t="s">
        <v>2902</v>
      </c>
      <c r="E161" s="391" t="s">
        <v>2903</v>
      </c>
      <c r="F161" s="391" t="s">
        <v>2904</v>
      </c>
      <c r="G161" s="391" t="s">
        <v>2905</v>
      </c>
      <c r="H161" s="391" t="s">
        <v>2906</v>
      </c>
      <c r="I161" s="391" t="s">
        <v>2907</v>
      </c>
      <c r="J161" s="391" t="s">
        <v>2908</v>
      </c>
      <c r="K161" s="391" t="s">
        <v>2909</v>
      </c>
      <c r="L161" s="391" t="s">
        <v>2910</v>
      </c>
      <c r="M161" s="391" t="s">
        <v>2911</v>
      </c>
      <c r="N161" s="391" t="s">
        <v>2912</v>
      </c>
      <c r="O161" s="391" t="s">
        <v>2913</v>
      </c>
      <c r="P161" s="391" t="s">
        <v>2914</v>
      </c>
      <c r="Q161" s="391" t="s">
        <v>2915</v>
      </c>
      <c r="R161" s="391" t="s">
        <v>2916</v>
      </c>
      <c r="S161" s="391" t="s">
        <v>2917</v>
      </c>
      <c r="T161" s="391" t="s">
        <v>2918</v>
      </c>
      <c r="U161" s="391" t="s">
        <v>2919</v>
      </c>
      <c r="V161" s="391" t="s">
        <v>2920</v>
      </c>
      <c r="W161" s="391" t="s">
        <v>2921</v>
      </c>
      <c r="X161" s="391" t="s">
        <v>2922</v>
      </c>
      <c r="Y161" s="391" t="s">
        <v>2923</v>
      </c>
      <c r="Z161" s="391" t="s">
        <v>2924</v>
      </c>
      <c r="AA161" s="391" t="s">
        <v>2925</v>
      </c>
      <c r="AB161" s="391" t="s">
        <v>2926</v>
      </c>
      <c r="AC161" s="391" t="s">
        <v>2927</v>
      </c>
      <c r="AD161" s="391" t="s">
        <v>2928</v>
      </c>
      <c r="AE161" s="391" t="s">
        <v>2929</v>
      </c>
      <c r="AF161" s="391" t="s">
        <v>2930</v>
      </c>
      <c r="AG161" s="391" t="s">
        <v>2931</v>
      </c>
      <c r="AH161" s="391" t="s">
        <v>2932</v>
      </c>
      <c r="AI161" s="391" t="s">
        <v>2933</v>
      </c>
      <c r="AJ161" s="391" t="s">
        <v>2934</v>
      </c>
      <c r="AK161" s="391" t="s">
        <v>2935</v>
      </c>
      <c r="AL161" s="391" t="s">
        <v>2936</v>
      </c>
      <c r="AM161" s="391" t="s">
        <v>2937</v>
      </c>
      <c r="AN161" s="391" t="s">
        <v>2938</v>
      </c>
      <c r="AO161" s="391" t="s">
        <v>2939</v>
      </c>
      <c r="AP161" s="391" t="s">
        <v>2940</v>
      </c>
      <c r="AQ161" s="391" t="s">
        <v>2941</v>
      </c>
      <c r="AR161" s="391" t="s">
        <v>2942</v>
      </c>
      <c r="AS161" s="391" t="s">
        <v>2943</v>
      </c>
      <c r="AT161" s="391" t="s">
        <v>2944</v>
      </c>
      <c r="AU161" s="391" t="s">
        <v>2945</v>
      </c>
      <c r="AV161" s="391" t="s">
        <v>2946</v>
      </c>
      <c r="AW161" s="391" t="s">
        <v>2947</v>
      </c>
      <c r="AX161" s="391" t="s">
        <v>2948</v>
      </c>
      <c r="AY161" s="391" t="s">
        <v>2949</v>
      </c>
      <c r="AZ161" s="391" t="s">
        <v>2950</v>
      </c>
      <c r="BA161" s="391" t="s">
        <v>2951</v>
      </c>
      <c r="BB161" s="391" t="s">
        <v>2952</v>
      </c>
      <c r="BC161" s="391" t="s">
        <v>2953</v>
      </c>
      <c r="BD161" s="391" t="s">
        <v>2954</v>
      </c>
      <c r="BE161" s="391" t="s">
        <v>2955</v>
      </c>
      <c r="BF161" s="391" t="s">
        <v>2956</v>
      </c>
      <c r="BG161" s="391" t="s">
        <v>2957</v>
      </c>
      <c r="BH161" s="391" t="s">
        <v>2958</v>
      </c>
      <c r="BI161" s="391" t="s">
        <v>2959</v>
      </c>
      <c r="BJ161" s="391" t="s">
        <v>2960</v>
      </c>
      <c r="BK161" s="391" t="s">
        <v>2961</v>
      </c>
      <c r="BL161" s="391" t="s">
        <v>2962</v>
      </c>
      <c r="BM161" s="391" t="s">
        <v>2963</v>
      </c>
      <c r="BN161" s="391" t="s">
        <v>2964</v>
      </c>
    </row>
    <row r="162" spans="1:66" hidden="1" x14ac:dyDescent="0.2">
      <c r="A162" s="391" t="s">
        <v>2654</v>
      </c>
      <c r="B162" s="391" t="s">
        <v>2991</v>
      </c>
      <c r="C162" s="391" t="s">
        <v>2901</v>
      </c>
      <c r="D162" s="391" t="s">
        <v>2902</v>
      </c>
      <c r="E162" s="391" t="s">
        <v>2903</v>
      </c>
      <c r="F162" s="391" t="s">
        <v>2904</v>
      </c>
      <c r="G162" s="391" t="s">
        <v>2905</v>
      </c>
      <c r="H162" s="391" t="s">
        <v>2906</v>
      </c>
      <c r="I162" s="391" t="s">
        <v>2907</v>
      </c>
      <c r="J162" s="391" t="s">
        <v>2908</v>
      </c>
      <c r="K162" s="391" t="s">
        <v>2909</v>
      </c>
      <c r="L162" s="391" t="s">
        <v>2910</v>
      </c>
      <c r="M162" s="391" t="s">
        <v>2911</v>
      </c>
      <c r="N162" s="391" t="s">
        <v>2912</v>
      </c>
      <c r="O162" s="391" t="s">
        <v>2913</v>
      </c>
      <c r="P162" s="391" t="s">
        <v>2914</v>
      </c>
      <c r="Q162" s="391" t="s">
        <v>2915</v>
      </c>
      <c r="R162" s="391" t="s">
        <v>2916</v>
      </c>
      <c r="S162" s="391" t="s">
        <v>2917</v>
      </c>
      <c r="T162" s="391" t="s">
        <v>2918</v>
      </c>
      <c r="U162" s="391" t="s">
        <v>2919</v>
      </c>
      <c r="V162" s="391" t="s">
        <v>2920</v>
      </c>
      <c r="W162" s="391" t="s">
        <v>2921</v>
      </c>
      <c r="X162" s="391" t="s">
        <v>2922</v>
      </c>
      <c r="Y162" s="391" t="s">
        <v>2923</v>
      </c>
      <c r="Z162" s="391" t="s">
        <v>2924</v>
      </c>
      <c r="AA162" s="391" t="s">
        <v>2925</v>
      </c>
      <c r="AB162" s="391" t="s">
        <v>2926</v>
      </c>
      <c r="AC162" s="391" t="s">
        <v>2927</v>
      </c>
      <c r="AD162" s="391" t="s">
        <v>2928</v>
      </c>
      <c r="AE162" s="391" t="s">
        <v>2929</v>
      </c>
      <c r="AF162" s="391" t="s">
        <v>2930</v>
      </c>
      <c r="AG162" s="391" t="s">
        <v>2931</v>
      </c>
      <c r="AH162" s="391" t="s">
        <v>2932</v>
      </c>
      <c r="AI162" s="391" t="s">
        <v>2933</v>
      </c>
      <c r="AJ162" s="391" t="s">
        <v>2934</v>
      </c>
      <c r="AK162" s="391" t="s">
        <v>2935</v>
      </c>
      <c r="AL162" s="391" t="s">
        <v>2936</v>
      </c>
      <c r="AM162" s="391" t="s">
        <v>2937</v>
      </c>
      <c r="AN162" s="391" t="s">
        <v>2938</v>
      </c>
      <c r="AO162" s="391" t="s">
        <v>2939</v>
      </c>
      <c r="AP162" s="391" t="s">
        <v>2940</v>
      </c>
      <c r="AQ162" s="391" t="s">
        <v>2941</v>
      </c>
      <c r="AR162" s="391" t="s">
        <v>2942</v>
      </c>
      <c r="AS162" s="391" t="s">
        <v>2943</v>
      </c>
      <c r="AT162" s="391" t="s">
        <v>2944</v>
      </c>
      <c r="AU162" s="391" t="s">
        <v>2945</v>
      </c>
      <c r="AV162" s="391" t="s">
        <v>2946</v>
      </c>
      <c r="AW162" s="391" t="s">
        <v>2947</v>
      </c>
      <c r="AX162" s="391" t="s">
        <v>2948</v>
      </c>
      <c r="AY162" s="391" t="s">
        <v>2949</v>
      </c>
      <c r="AZ162" s="391" t="s">
        <v>2950</v>
      </c>
      <c r="BA162" s="391" t="s">
        <v>2951</v>
      </c>
      <c r="BB162" s="391" t="s">
        <v>2952</v>
      </c>
      <c r="BC162" s="391" t="s">
        <v>2953</v>
      </c>
      <c r="BD162" s="391" t="s">
        <v>2954</v>
      </c>
      <c r="BE162" s="391" t="s">
        <v>2955</v>
      </c>
      <c r="BF162" s="391" t="s">
        <v>2956</v>
      </c>
      <c r="BG162" s="391" t="s">
        <v>2957</v>
      </c>
      <c r="BH162" s="391" t="s">
        <v>2958</v>
      </c>
      <c r="BI162" s="391" t="s">
        <v>2959</v>
      </c>
      <c r="BJ162" s="391" t="s">
        <v>2960</v>
      </c>
      <c r="BK162" s="391" t="s">
        <v>2961</v>
      </c>
      <c r="BL162" s="391" t="s">
        <v>2962</v>
      </c>
      <c r="BM162" s="391" t="s">
        <v>2963</v>
      </c>
      <c r="BN162" s="391" t="s">
        <v>2964</v>
      </c>
    </row>
    <row r="163" spans="1:66" hidden="1" x14ac:dyDescent="0.2">
      <c r="A163" s="391" t="s">
        <v>2654</v>
      </c>
      <c r="B163" s="391" t="s">
        <v>2992</v>
      </c>
      <c r="C163" s="391" t="s">
        <v>2901</v>
      </c>
      <c r="D163" s="391" t="s">
        <v>2902</v>
      </c>
      <c r="E163" s="391" t="s">
        <v>2903</v>
      </c>
      <c r="F163" s="391" t="s">
        <v>2904</v>
      </c>
      <c r="G163" s="391" t="s">
        <v>2905</v>
      </c>
      <c r="H163" s="391" t="s">
        <v>2906</v>
      </c>
      <c r="I163" s="391" t="s">
        <v>2907</v>
      </c>
      <c r="J163" s="391" t="s">
        <v>2908</v>
      </c>
      <c r="K163" s="391" t="s">
        <v>2909</v>
      </c>
      <c r="L163" s="391" t="s">
        <v>2910</v>
      </c>
      <c r="M163" s="391" t="s">
        <v>2911</v>
      </c>
      <c r="N163" s="391" t="s">
        <v>2912</v>
      </c>
      <c r="O163" s="391" t="s">
        <v>2913</v>
      </c>
      <c r="P163" s="391" t="s">
        <v>2914</v>
      </c>
      <c r="Q163" s="391" t="s">
        <v>2915</v>
      </c>
      <c r="R163" s="391" t="s">
        <v>2916</v>
      </c>
      <c r="S163" s="391" t="s">
        <v>2917</v>
      </c>
      <c r="T163" s="391" t="s">
        <v>2918</v>
      </c>
      <c r="U163" s="391" t="s">
        <v>2919</v>
      </c>
      <c r="V163" s="391" t="s">
        <v>2920</v>
      </c>
      <c r="W163" s="391" t="s">
        <v>2921</v>
      </c>
      <c r="X163" s="391" t="s">
        <v>2922</v>
      </c>
      <c r="Y163" s="391" t="s">
        <v>2923</v>
      </c>
      <c r="Z163" s="391" t="s">
        <v>2924</v>
      </c>
      <c r="AA163" s="391" t="s">
        <v>2925</v>
      </c>
      <c r="AB163" s="391" t="s">
        <v>2926</v>
      </c>
      <c r="AC163" s="391" t="s">
        <v>2927</v>
      </c>
      <c r="AD163" s="391" t="s">
        <v>2928</v>
      </c>
      <c r="AE163" s="391" t="s">
        <v>2929</v>
      </c>
      <c r="AF163" s="391" t="s">
        <v>2930</v>
      </c>
      <c r="AG163" s="391" t="s">
        <v>2931</v>
      </c>
      <c r="AH163" s="391" t="s">
        <v>2932</v>
      </c>
      <c r="AI163" s="391" t="s">
        <v>2933</v>
      </c>
      <c r="AJ163" s="391" t="s">
        <v>2934</v>
      </c>
      <c r="AK163" s="391" t="s">
        <v>2935</v>
      </c>
      <c r="AL163" s="391" t="s">
        <v>2936</v>
      </c>
      <c r="AM163" s="391" t="s">
        <v>2937</v>
      </c>
      <c r="AN163" s="391" t="s">
        <v>2938</v>
      </c>
      <c r="AO163" s="391" t="s">
        <v>2939</v>
      </c>
      <c r="AP163" s="391" t="s">
        <v>2940</v>
      </c>
      <c r="AQ163" s="391" t="s">
        <v>2941</v>
      </c>
      <c r="AR163" s="391" t="s">
        <v>2942</v>
      </c>
      <c r="AS163" s="391" t="s">
        <v>2943</v>
      </c>
      <c r="AT163" s="391" t="s">
        <v>2944</v>
      </c>
      <c r="AU163" s="391" t="s">
        <v>2945</v>
      </c>
      <c r="AV163" s="391" t="s">
        <v>2946</v>
      </c>
      <c r="AW163" s="391" t="s">
        <v>2947</v>
      </c>
      <c r="AX163" s="391" t="s">
        <v>2948</v>
      </c>
      <c r="AY163" s="391" t="s">
        <v>2949</v>
      </c>
      <c r="AZ163" s="391" t="s">
        <v>2950</v>
      </c>
      <c r="BA163" s="391" t="s">
        <v>2951</v>
      </c>
      <c r="BB163" s="391" t="s">
        <v>2952</v>
      </c>
      <c r="BC163" s="391" t="s">
        <v>2953</v>
      </c>
      <c r="BD163" s="391" t="s">
        <v>2954</v>
      </c>
      <c r="BE163" s="391" t="s">
        <v>2955</v>
      </c>
      <c r="BF163" s="391" t="s">
        <v>2956</v>
      </c>
      <c r="BG163" s="391" t="s">
        <v>2957</v>
      </c>
      <c r="BH163" s="391" t="s">
        <v>2958</v>
      </c>
      <c r="BI163" s="391" t="s">
        <v>2959</v>
      </c>
      <c r="BJ163" s="391" t="s">
        <v>2960</v>
      </c>
      <c r="BK163" s="391" t="s">
        <v>2961</v>
      </c>
      <c r="BL163" s="391" t="s">
        <v>2962</v>
      </c>
      <c r="BM163" s="391" t="s">
        <v>2963</v>
      </c>
      <c r="BN163" s="391" t="s">
        <v>2964</v>
      </c>
    </row>
    <row r="164" spans="1:66" hidden="1" x14ac:dyDescent="0.2">
      <c r="A164" s="391" t="s">
        <v>2654</v>
      </c>
      <c r="B164" s="391" t="s">
        <v>2993</v>
      </c>
      <c r="C164" s="391" t="s">
        <v>2901</v>
      </c>
      <c r="D164" s="391" t="s">
        <v>2902</v>
      </c>
      <c r="E164" s="391" t="s">
        <v>2903</v>
      </c>
      <c r="F164" s="391" t="s">
        <v>2904</v>
      </c>
      <c r="G164" s="391" t="s">
        <v>2905</v>
      </c>
      <c r="H164" s="391" t="s">
        <v>2906</v>
      </c>
      <c r="I164" s="391" t="s">
        <v>2907</v>
      </c>
      <c r="J164" s="391" t="s">
        <v>2908</v>
      </c>
      <c r="K164" s="391" t="s">
        <v>2909</v>
      </c>
      <c r="L164" s="391" t="s">
        <v>2910</v>
      </c>
      <c r="M164" s="391" t="s">
        <v>2911</v>
      </c>
      <c r="N164" s="391" t="s">
        <v>2912</v>
      </c>
      <c r="O164" s="391" t="s">
        <v>2913</v>
      </c>
      <c r="P164" s="391" t="s">
        <v>2914</v>
      </c>
      <c r="Q164" s="391" t="s">
        <v>2915</v>
      </c>
      <c r="R164" s="391" t="s">
        <v>2916</v>
      </c>
      <c r="S164" s="391" t="s">
        <v>2917</v>
      </c>
      <c r="T164" s="391" t="s">
        <v>2918</v>
      </c>
      <c r="U164" s="391" t="s">
        <v>2919</v>
      </c>
      <c r="V164" s="391" t="s">
        <v>2920</v>
      </c>
      <c r="W164" s="391" t="s">
        <v>2921</v>
      </c>
      <c r="X164" s="391" t="s">
        <v>2922</v>
      </c>
      <c r="Y164" s="391" t="s">
        <v>2923</v>
      </c>
      <c r="Z164" s="391" t="s">
        <v>2924</v>
      </c>
      <c r="AA164" s="391" t="s">
        <v>2925</v>
      </c>
      <c r="AB164" s="391" t="s">
        <v>2926</v>
      </c>
      <c r="AC164" s="391" t="s">
        <v>2927</v>
      </c>
      <c r="AD164" s="391" t="s">
        <v>2928</v>
      </c>
      <c r="AE164" s="391" t="s">
        <v>2929</v>
      </c>
      <c r="AF164" s="391" t="s">
        <v>2930</v>
      </c>
      <c r="AG164" s="391" t="s">
        <v>2931</v>
      </c>
      <c r="AH164" s="391" t="s">
        <v>2932</v>
      </c>
      <c r="AI164" s="391" t="s">
        <v>2933</v>
      </c>
      <c r="AJ164" s="391" t="s">
        <v>2934</v>
      </c>
      <c r="AK164" s="391" t="s">
        <v>2935</v>
      </c>
      <c r="AL164" s="391" t="s">
        <v>2936</v>
      </c>
      <c r="AM164" s="391" t="s">
        <v>2937</v>
      </c>
      <c r="AN164" s="391" t="s">
        <v>2938</v>
      </c>
      <c r="AO164" s="391" t="s">
        <v>2939</v>
      </c>
      <c r="AP164" s="391" t="s">
        <v>2940</v>
      </c>
      <c r="AQ164" s="391" t="s">
        <v>2941</v>
      </c>
      <c r="AR164" s="391" t="s">
        <v>2942</v>
      </c>
      <c r="AS164" s="391" t="s">
        <v>2943</v>
      </c>
      <c r="AT164" s="391" t="s">
        <v>2944</v>
      </c>
      <c r="AU164" s="391" t="s">
        <v>2945</v>
      </c>
      <c r="AV164" s="391" t="s">
        <v>2946</v>
      </c>
      <c r="AW164" s="391" t="s">
        <v>2947</v>
      </c>
      <c r="AX164" s="391" t="s">
        <v>2948</v>
      </c>
      <c r="AY164" s="391" t="s">
        <v>2949</v>
      </c>
      <c r="AZ164" s="391" t="s">
        <v>2950</v>
      </c>
      <c r="BA164" s="391" t="s">
        <v>2951</v>
      </c>
      <c r="BB164" s="391" t="s">
        <v>2952</v>
      </c>
      <c r="BC164" s="391" t="s">
        <v>2953</v>
      </c>
      <c r="BD164" s="391" t="s">
        <v>2954</v>
      </c>
      <c r="BE164" s="391" t="s">
        <v>2955</v>
      </c>
      <c r="BF164" s="391" t="s">
        <v>2956</v>
      </c>
      <c r="BG164" s="391" t="s">
        <v>2957</v>
      </c>
      <c r="BH164" s="391" t="s">
        <v>2958</v>
      </c>
      <c r="BI164" s="391" t="s">
        <v>2959</v>
      </c>
      <c r="BJ164" s="391" t="s">
        <v>2960</v>
      </c>
      <c r="BK164" s="391" t="s">
        <v>2961</v>
      </c>
      <c r="BL164" s="391" t="s">
        <v>2962</v>
      </c>
      <c r="BM164" s="391" t="s">
        <v>2963</v>
      </c>
      <c r="BN164" s="391" t="s">
        <v>2964</v>
      </c>
    </row>
    <row r="165" spans="1:66" hidden="1" x14ac:dyDescent="0.2">
      <c r="A165" s="391" t="s">
        <v>2654</v>
      </c>
      <c r="B165" s="391" t="s">
        <v>2994</v>
      </c>
      <c r="C165" s="391" t="s">
        <v>2901</v>
      </c>
      <c r="D165" s="391" t="s">
        <v>2902</v>
      </c>
      <c r="E165" s="391" t="s">
        <v>2903</v>
      </c>
      <c r="F165" s="391" t="s">
        <v>2904</v>
      </c>
      <c r="G165" s="391" t="s">
        <v>2905</v>
      </c>
      <c r="H165" s="391" t="s">
        <v>2906</v>
      </c>
      <c r="I165" s="391" t="s">
        <v>2907</v>
      </c>
      <c r="J165" s="391" t="s">
        <v>2908</v>
      </c>
      <c r="K165" s="391" t="s">
        <v>2909</v>
      </c>
      <c r="L165" s="391" t="s">
        <v>2910</v>
      </c>
      <c r="M165" s="391" t="s">
        <v>2911</v>
      </c>
      <c r="N165" s="391" t="s">
        <v>2912</v>
      </c>
      <c r="O165" s="391" t="s">
        <v>2913</v>
      </c>
      <c r="P165" s="391" t="s">
        <v>2914</v>
      </c>
      <c r="Q165" s="391" t="s">
        <v>2915</v>
      </c>
      <c r="R165" s="391" t="s">
        <v>2916</v>
      </c>
      <c r="S165" s="391" t="s">
        <v>2917</v>
      </c>
      <c r="T165" s="391" t="s">
        <v>2918</v>
      </c>
      <c r="U165" s="391" t="s">
        <v>2919</v>
      </c>
      <c r="V165" s="391" t="s">
        <v>2920</v>
      </c>
      <c r="W165" s="391" t="s">
        <v>2921</v>
      </c>
      <c r="X165" s="391" t="s">
        <v>2922</v>
      </c>
      <c r="Y165" s="391" t="s">
        <v>2923</v>
      </c>
      <c r="Z165" s="391" t="s">
        <v>2924</v>
      </c>
      <c r="AA165" s="391" t="s">
        <v>2925</v>
      </c>
      <c r="AB165" s="391" t="s">
        <v>2926</v>
      </c>
      <c r="AC165" s="391" t="s">
        <v>2927</v>
      </c>
      <c r="AD165" s="391" t="s">
        <v>2928</v>
      </c>
      <c r="AE165" s="391" t="s">
        <v>2929</v>
      </c>
      <c r="AF165" s="391" t="s">
        <v>2930</v>
      </c>
      <c r="AG165" s="391" t="s">
        <v>2931</v>
      </c>
      <c r="AH165" s="391" t="s">
        <v>2932</v>
      </c>
      <c r="AI165" s="391" t="s">
        <v>2933</v>
      </c>
      <c r="AJ165" s="391" t="s">
        <v>2934</v>
      </c>
      <c r="AK165" s="391" t="s">
        <v>2935</v>
      </c>
      <c r="AL165" s="391" t="s">
        <v>2936</v>
      </c>
      <c r="AM165" s="391" t="s">
        <v>2937</v>
      </c>
      <c r="AN165" s="391" t="s">
        <v>2938</v>
      </c>
      <c r="AO165" s="391" t="s">
        <v>2939</v>
      </c>
      <c r="AP165" s="391" t="s">
        <v>2940</v>
      </c>
      <c r="AQ165" s="391" t="s">
        <v>2941</v>
      </c>
      <c r="AR165" s="391" t="s">
        <v>2942</v>
      </c>
      <c r="AS165" s="391" t="s">
        <v>2943</v>
      </c>
      <c r="AT165" s="391" t="s">
        <v>2944</v>
      </c>
      <c r="AU165" s="391" t="s">
        <v>2945</v>
      </c>
      <c r="AV165" s="391" t="s">
        <v>2946</v>
      </c>
      <c r="AW165" s="391" t="s">
        <v>2947</v>
      </c>
      <c r="AX165" s="391" t="s">
        <v>2948</v>
      </c>
      <c r="AY165" s="391" t="s">
        <v>2949</v>
      </c>
      <c r="AZ165" s="391" t="s">
        <v>2950</v>
      </c>
      <c r="BA165" s="391" t="s">
        <v>2951</v>
      </c>
      <c r="BB165" s="391" t="s">
        <v>2952</v>
      </c>
      <c r="BC165" s="391" t="s">
        <v>2953</v>
      </c>
      <c r="BD165" s="391" t="s">
        <v>2954</v>
      </c>
      <c r="BE165" s="391" t="s">
        <v>2955</v>
      </c>
      <c r="BF165" s="391" t="s">
        <v>2956</v>
      </c>
      <c r="BG165" s="391" t="s">
        <v>2957</v>
      </c>
      <c r="BH165" s="391" t="s">
        <v>2958</v>
      </c>
      <c r="BI165" s="391" t="s">
        <v>2959</v>
      </c>
      <c r="BJ165" s="391" t="s">
        <v>2960</v>
      </c>
      <c r="BK165" s="391" t="s">
        <v>2961</v>
      </c>
      <c r="BL165" s="391" t="s">
        <v>2962</v>
      </c>
      <c r="BM165" s="391" t="s">
        <v>2963</v>
      </c>
      <c r="BN165" s="391" t="s">
        <v>2964</v>
      </c>
    </row>
    <row r="166" spans="1:66" hidden="1" x14ac:dyDescent="0.2">
      <c r="A166" s="391" t="s">
        <v>2654</v>
      </c>
      <c r="B166" s="391" t="s">
        <v>2995</v>
      </c>
      <c r="C166" s="391" t="s">
        <v>2901</v>
      </c>
      <c r="D166" s="391" t="s">
        <v>2902</v>
      </c>
      <c r="E166" s="391" t="s">
        <v>2903</v>
      </c>
      <c r="F166" s="391" t="s">
        <v>2904</v>
      </c>
      <c r="G166" s="391" t="s">
        <v>2905</v>
      </c>
      <c r="H166" s="391" t="s">
        <v>2906</v>
      </c>
      <c r="I166" s="391" t="s">
        <v>2907</v>
      </c>
      <c r="J166" s="391" t="s">
        <v>2908</v>
      </c>
      <c r="K166" s="391" t="s">
        <v>2909</v>
      </c>
      <c r="L166" s="391" t="s">
        <v>2910</v>
      </c>
      <c r="M166" s="391" t="s">
        <v>2911</v>
      </c>
      <c r="N166" s="391" t="s">
        <v>2912</v>
      </c>
      <c r="O166" s="391" t="s">
        <v>2913</v>
      </c>
      <c r="P166" s="391" t="s">
        <v>2914</v>
      </c>
      <c r="Q166" s="391" t="s">
        <v>2915</v>
      </c>
      <c r="R166" s="391" t="s">
        <v>2916</v>
      </c>
      <c r="S166" s="391" t="s">
        <v>2917</v>
      </c>
      <c r="T166" s="391" t="s">
        <v>2918</v>
      </c>
      <c r="U166" s="391" t="s">
        <v>2919</v>
      </c>
      <c r="V166" s="391" t="s">
        <v>2920</v>
      </c>
      <c r="W166" s="391" t="s">
        <v>2921</v>
      </c>
      <c r="X166" s="391" t="s">
        <v>2922</v>
      </c>
      <c r="Y166" s="391" t="s">
        <v>2923</v>
      </c>
      <c r="Z166" s="391" t="s">
        <v>2924</v>
      </c>
      <c r="AA166" s="391" t="s">
        <v>2925</v>
      </c>
      <c r="AB166" s="391" t="s">
        <v>2926</v>
      </c>
      <c r="AC166" s="391" t="s">
        <v>2927</v>
      </c>
      <c r="AD166" s="391" t="s">
        <v>2928</v>
      </c>
      <c r="AE166" s="391" t="s">
        <v>2929</v>
      </c>
      <c r="AF166" s="391" t="s">
        <v>2930</v>
      </c>
      <c r="AG166" s="391" t="s">
        <v>2931</v>
      </c>
      <c r="AH166" s="391" t="s">
        <v>2932</v>
      </c>
      <c r="AI166" s="391" t="s">
        <v>2933</v>
      </c>
      <c r="AJ166" s="391" t="s">
        <v>2934</v>
      </c>
      <c r="AK166" s="391" t="s">
        <v>2935</v>
      </c>
      <c r="AL166" s="391" t="s">
        <v>2936</v>
      </c>
      <c r="AM166" s="391" t="s">
        <v>2937</v>
      </c>
      <c r="AN166" s="391" t="s">
        <v>2938</v>
      </c>
      <c r="AO166" s="391" t="s">
        <v>2939</v>
      </c>
      <c r="AP166" s="391" t="s">
        <v>2940</v>
      </c>
      <c r="AQ166" s="391" t="s">
        <v>2941</v>
      </c>
      <c r="AR166" s="391" t="s">
        <v>2942</v>
      </c>
      <c r="AS166" s="391" t="s">
        <v>2943</v>
      </c>
      <c r="AT166" s="391" t="s">
        <v>2944</v>
      </c>
      <c r="AU166" s="391" t="s">
        <v>2945</v>
      </c>
      <c r="AV166" s="391" t="s">
        <v>2946</v>
      </c>
      <c r="AW166" s="391" t="s">
        <v>2947</v>
      </c>
      <c r="AX166" s="391" t="s">
        <v>2948</v>
      </c>
      <c r="AY166" s="391" t="s">
        <v>2949</v>
      </c>
      <c r="AZ166" s="391" t="s">
        <v>2950</v>
      </c>
      <c r="BA166" s="391" t="s">
        <v>2951</v>
      </c>
      <c r="BB166" s="391" t="s">
        <v>2952</v>
      </c>
      <c r="BC166" s="391" t="s">
        <v>2953</v>
      </c>
      <c r="BD166" s="391" t="s">
        <v>2954</v>
      </c>
      <c r="BE166" s="391" t="s">
        <v>2955</v>
      </c>
      <c r="BF166" s="391" t="s">
        <v>2956</v>
      </c>
      <c r="BG166" s="391" t="s">
        <v>2957</v>
      </c>
      <c r="BH166" s="391" t="s">
        <v>2958</v>
      </c>
      <c r="BI166" s="391" t="s">
        <v>2959</v>
      </c>
      <c r="BJ166" s="391" t="s">
        <v>2960</v>
      </c>
      <c r="BK166" s="391" t="s">
        <v>2961</v>
      </c>
      <c r="BL166" s="391" t="s">
        <v>2962</v>
      </c>
      <c r="BM166" s="391" t="s">
        <v>2963</v>
      </c>
      <c r="BN166" s="391" t="s">
        <v>2964</v>
      </c>
    </row>
    <row r="167" spans="1:66" hidden="1" x14ac:dyDescent="0.2">
      <c r="A167" s="391" t="s">
        <v>2654</v>
      </c>
      <c r="B167" s="391" t="s">
        <v>2996</v>
      </c>
      <c r="C167" s="391" t="s">
        <v>2901</v>
      </c>
      <c r="D167" s="391" t="s">
        <v>2902</v>
      </c>
      <c r="E167" s="391" t="s">
        <v>2903</v>
      </c>
      <c r="F167" s="391" t="s">
        <v>2904</v>
      </c>
      <c r="G167" s="391" t="s">
        <v>2905</v>
      </c>
      <c r="H167" s="391" t="s">
        <v>2906</v>
      </c>
      <c r="I167" s="391" t="s">
        <v>2907</v>
      </c>
      <c r="J167" s="391" t="s">
        <v>2908</v>
      </c>
      <c r="K167" s="391" t="s">
        <v>2909</v>
      </c>
      <c r="L167" s="391" t="s">
        <v>2910</v>
      </c>
      <c r="M167" s="391" t="s">
        <v>2911</v>
      </c>
      <c r="N167" s="391" t="s">
        <v>2912</v>
      </c>
      <c r="O167" s="391" t="s">
        <v>2913</v>
      </c>
      <c r="P167" s="391" t="s">
        <v>2914</v>
      </c>
      <c r="Q167" s="391" t="s">
        <v>2915</v>
      </c>
      <c r="R167" s="391" t="s">
        <v>2916</v>
      </c>
      <c r="S167" s="391" t="s">
        <v>2917</v>
      </c>
      <c r="T167" s="391" t="s">
        <v>2918</v>
      </c>
      <c r="U167" s="391" t="s">
        <v>2919</v>
      </c>
      <c r="V167" s="391" t="s">
        <v>2920</v>
      </c>
      <c r="W167" s="391" t="s">
        <v>2921</v>
      </c>
      <c r="X167" s="391" t="s">
        <v>2922</v>
      </c>
      <c r="Y167" s="391" t="s">
        <v>2923</v>
      </c>
      <c r="Z167" s="391" t="s">
        <v>2924</v>
      </c>
      <c r="AA167" s="391" t="s">
        <v>2925</v>
      </c>
      <c r="AB167" s="391" t="s">
        <v>2926</v>
      </c>
      <c r="AC167" s="391" t="s">
        <v>2927</v>
      </c>
      <c r="AD167" s="391" t="s">
        <v>2928</v>
      </c>
      <c r="AE167" s="391" t="s">
        <v>2929</v>
      </c>
      <c r="AF167" s="391" t="s">
        <v>2930</v>
      </c>
      <c r="AG167" s="391" t="s">
        <v>2931</v>
      </c>
      <c r="AH167" s="391" t="s">
        <v>2932</v>
      </c>
      <c r="AI167" s="391" t="s">
        <v>2933</v>
      </c>
      <c r="AJ167" s="391" t="s">
        <v>2934</v>
      </c>
      <c r="AK167" s="391" t="s">
        <v>2935</v>
      </c>
      <c r="AL167" s="391" t="s">
        <v>2936</v>
      </c>
      <c r="AM167" s="391" t="s">
        <v>2937</v>
      </c>
      <c r="AN167" s="391" t="s">
        <v>2938</v>
      </c>
      <c r="AO167" s="391" t="s">
        <v>2939</v>
      </c>
      <c r="AP167" s="391" t="s">
        <v>2940</v>
      </c>
      <c r="AQ167" s="391" t="s">
        <v>2941</v>
      </c>
      <c r="AR167" s="391" t="s">
        <v>2942</v>
      </c>
      <c r="AS167" s="391" t="s">
        <v>2943</v>
      </c>
      <c r="AT167" s="391" t="s">
        <v>2944</v>
      </c>
      <c r="AU167" s="391" t="s">
        <v>2945</v>
      </c>
      <c r="AV167" s="391" t="s">
        <v>2946</v>
      </c>
      <c r="AW167" s="391" t="s">
        <v>2947</v>
      </c>
      <c r="AX167" s="391" t="s">
        <v>2948</v>
      </c>
      <c r="AY167" s="391" t="s">
        <v>2949</v>
      </c>
      <c r="AZ167" s="391" t="s">
        <v>2950</v>
      </c>
      <c r="BA167" s="391" t="s">
        <v>2951</v>
      </c>
      <c r="BB167" s="391" t="s">
        <v>2952</v>
      </c>
      <c r="BC167" s="391" t="s">
        <v>2953</v>
      </c>
      <c r="BD167" s="391" t="s">
        <v>2954</v>
      </c>
      <c r="BE167" s="391" t="s">
        <v>2955</v>
      </c>
      <c r="BF167" s="391" t="s">
        <v>2956</v>
      </c>
      <c r="BG167" s="391" t="s">
        <v>2957</v>
      </c>
      <c r="BH167" s="391" t="s">
        <v>2958</v>
      </c>
      <c r="BI167" s="391" t="s">
        <v>2959</v>
      </c>
      <c r="BJ167" s="391" t="s">
        <v>2960</v>
      </c>
      <c r="BK167" s="391" t="s">
        <v>2961</v>
      </c>
      <c r="BL167" s="391" t="s">
        <v>2962</v>
      </c>
      <c r="BM167" s="391" t="s">
        <v>2963</v>
      </c>
      <c r="BN167" s="391" t="s">
        <v>2964</v>
      </c>
    </row>
    <row r="168" spans="1:66" hidden="1" x14ac:dyDescent="0.2">
      <c r="A168" s="391" t="s">
        <v>2654</v>
      </c>
      <c r="B168" s="391" t="s">
        <v>2997</v>
      </c>
      <c r="C168" s="391" t="s">
        <v>2901</v>
      </c>
      <c r="D168" s="391" t="s">
        <v>2902</v>
      </c>
      <c r="E168" s="391" t="s">
        <v>2903</v>
      </c>
      <c r="F168" s="391" t="s">
        <v>2904</v>
      </c>
      <c r="G168" s="391" t="s">
        <v>2905</v>
      </c>
      <c r="H168" s="391" t="s">
        <v>2906</v>
      </c>
      <c r="I168" s="391" t="s">
        <v>2907</v>
      </c>
      <c r="J168" s="391" t="s">
        <v>2908</v>
      </c>
      <c r="K168" s="391" t="s">
        <v>2909</v>
      </c>
      <c r="L168" s="391" t="s">
        <v>2910</v>
      </c>
      <c r="M168" s="391" t="s">
        <v>2911</v>
      </c>
      <c r="N168" s="391" t="s">
        <v>2912</v>
      </c>
      <c r="O168" s="391" t="s">
        <v>2913</v>
      </c>
      <c r="P168" s="391" t="s">
        <v>2914</v>
      </c>
      <c r="Q168" s="391" t="s">
        <v>2915</v>
      </c>
      <c r="R168" s="391" t="s">
        <v>2916</v>
      </c>
      <c r="S168" s="391" t="s">
        <v>2917</v>
      </c>
      <c r="T168" s="391" t="s">
        <v>2918</v>
      </c>
      <c r="U168" s="391" t="s">
        <v>2919</v>
      </c>
      <c r="V168" s="391" t="s">
        <v>2920</v>
      </c>
      <c r="W168" s="391" t="s">
        <v>2921</v>
      </c>
      <c r="X168" s="391" t="s">
        <v>2922</v>
      </c>
      <c r="Y168" s="391" t="s">
        <v>2923</v>
      </c>
      <c r="Z168" s="391" t="s">
        <v>2924</v>
      </c>
      <c r="AA168" s="391" t="s">
        <v>2925</v>
      </c>
      <c r="AB168" s="391" t="s">
        <v>2926</v>
      </c>
      <c r="AC168" s="391" t="s">
        <v>2927</v>
      </c>
      <c r="AD168" s="391" t="s">
        <v>2928</v>
      </c>
      <c r="AE168" s="391" t="s">
        <v>2929</v>
      </c>
      <c r="AF168" s="391" t="s">
        <v>2930</v>
      </c>
      <c r="AG168" s="391" t="s">
        <v>2931</v>
      </c>
      <c r="AH168" s="391" t="s">
        <v>2932</v>
      </c>
      <c r="AI168" s="391" t="s">
        <v>2933</v>
      </c>
      <c r="AJ168" s="391" t="s">
        <v>2934</v>
      </c>
      <c r="AK168" s="391" t="s">
        <v>2935</v>
      </c>
      <c r="AL168" s="391" t="s">
        <v>2936</v>
      </c>
      <c r="AM168" s="391" t="s">
        <v>2937</v>
      </c>
      <c r="AN168" s="391" t="s">
        <v>2938</v>
      </c>
      <c r="AO168" s="391" t="s">
        <v>2939</v>
      </c>
      <c r="AP168" s="391" t="s">
        <v>2940</v>
      </c>
      <c r="AQ168" s="391" t="s">
        <v>2941</v>
      </c>
      <c r="AR168" s="391" t="s">
        <v>2942</v>
      </c>
      <c r="AS168" s="391" t="s">
        <v>2943</v>
      </c>
      <c r="AT168" s="391" t="s">
        <v>2944</v>
      </c>
      <c r="AU168" s="391" t="s">
        <v>2945</v>
      </c>
      <c r="AV168" s="391" t="s">
        <v>2946</v>
      </c>
      <c r="AW168" s="391" t="s">
        <v>2947</v>
      </c>
      <c r="AX168" s="391" t="s">
        <v>2948</v>
      </c>
      <c r="AY168" s="391" t="s">
        <v>2949</v>
      </c>
      <c r="AZ168" s="391" t="s">
        <v>2950</v>
      </c>
      <c r="BA168" s="391" t="s">
        <v>2951</v>
      </c>
      <c r="BB168" s="391" t="s">
        <v>2952</v>
      </c>
      <c r="BC168" s="391" t="s">
        <v>2953</v>
      </c>
      <c r="BD168" s="391" t="s">
        <v>2954</v>
      </c>
      <c r="BE168" s="391" t="s">
        <v>2955</v>
      </c>
      <c r="BF168" s="391" t="s">
        <v>2956</v>
      </c>
      <c r="BG168" s="391" t="s">
        <v>2957</v>
      </c>
      <c r="BH168" s="391" t="s">
        <v>2958</v>
      </c>
      <c r="BI168" s="391" t="s">
        <v>2959</v>
      </c>
      <c r="BJ168" s="391" t="s">
        <v>2960</v>
      </c>
      <c r="BK168" s="391" t="s">
        <v>2961</v>
      </c>
      <c r="BL168" s="391" t="s">
        <v>2962</v>
      </c>
      <c r="BM168" s="391" t="s">
        <v>2963</v>
      </c>
      <c r="BN168" s="391" t="s">
        <v>2964</v>
      </c>
    </row>
    <row r="169" spans="1:66" hidden="1" x14ac:dyDescent="0.2">
      <c r="A169" s="391" t="s">
        <v>2654</v>
      </c>
      <c r="B169" s="391" t="s">
        <v>2998</v>
      </c>
      <c r="C169" s="391" t="s">
        <v>2901</v>
      </c>
      <c r="D169" s="391" t="s">
        <v>2902</v>
      </c>
      <c r="E169" s="391" t="s">
        <v>2903</v>
      </c>
      <c r="F169" s="391" t="s">
        <v>2904</v>
      </c>
      <c r="G169" s="391" t="s">
        <v>2905</v>
      </c>
      <c r="H169" s="391" t="s">
        <v>2906</v>
      </c>
      <c r="I169" s="391" t="s">
        <v>2907</v>
      </c>
      <c r="J169" s="391" t="s">
        <v>2908</v>
      </c>
      <c r="K169" s="391" t="s">
        <v>2909</v>
      </c>
      <c r="L169" s="391" t="s">
        <v>2910</v>
      </c>
      <c r="M169" s="391" t="s">
        <v>2911</v>
      </c>
      <c r="N169" s="391" t="s">
        <v>2912</v>
      </c>
      <c r="O169" s="391" t="s">
        <v>2913</v>
      </c>
      <c r="P169" s="391" t="s">
        <v>2914</v>
      </c>
      <c r="Q169" s="391" t="s">
        <v>2915</v>
      </c>
      <c r="R169" s="391" t="s">
        <v>2916</v>
      </c>
      <c r="S169" s="391" t="s">
        <v>2917</v>
      </c>
      <c r="T169" s="391" t="s">
        <v>2918</v>
      </c>
      <c r="U169" s="391" t="s">
        <v>2919</v>
      </c>
      <c r="V169" s="391" t="s">
        <v>2920</v>
      </c>
      <c r="W169" s="391" t="s">
        <v>2921</v>
      </c>
      <c r="X169" s="391" t="s">
        <v>2922</v>
      </c>
      <c r="Y169" s="391" t="s">
        <v>2923</v>
      </c>
      <c r="Z169" s="391" t="s">
        <v>2924</v>
      </c>
      <c r="AA169" s="391" t="s">
        <v>2925</v>
      </c>
      <c r="AB169" s="391" t="s">
        <v>2926</v>
      </c>
      <c r="AC169" s="391" t="s">
        <v>2927</v>
      </c>
      <c r="AD169" s="391" t="s">
        <v>2928</v>
      </c>
      <c r="AE169" s="391" t="s">
        <v>2929</v>
      </c>
      <c r="AF169" s="391" t="s">
        <v>2930</v>
      </c>
      <c r="AG169" s="391" t="s">
        <v>2931</v>
      </c>
      <c r="AH169" s="391" t="s">
        <v>2932</v>
      </c>
      <c r="AI169" s="391" t="s">
        <v>2933</v>
      </c>
      <c r="AJ169" s="391" t="s">
        <v>2934</v>
      </c>
      <c r="AK169" s="391" t="s">
        <v>2935</v>
      </c>
      <c r="AL169" s="391" t="s">
        <v>2936</v>
      </c>
      <c r="AM169" s="391" t="s">
        <v>2937</v>
      </c>
      <c r="AN169" s="391" t="s">
        <v>2938</v>
      </c>
      <c r="AO169" s="391" t="s">
        <v>2939</v>
      </c>
      <c r="AP169" s="391" t="s">
        <v>2940</v>
      </c>
      <c r="AQ169" s="391" t="s">
        <v>2941</v>
      </c>
      <c r="AR169" s="391" t="s">
        <v>2942</v>
      </c>
      <c r="AS169" s="391" t="s">
        <v>2943</v>
      </c>
      <c r="AT169" s="391" t="s">
        <v>2944</v>
      </c>
      <c r="AU169" s="391" t="s">
        <v>2945</v>
      </c>
      <c r="AV169" s="391" t="s">
        <v>2946</v>
      </c>
      <c r="AW169" s="391" t="s">
        <v>2947</v>
      </c>
      <c r="AX169" s="391" t="s">
        <v>2948</v>
      </c>
      <c r="AY169" s="391" t="s">
        <v>2949</v>
      </c>
      <c r="AZ169" s="391" t="s">
        <v>2950</v>
      </c>
      <c r="BA169" s="391" t="s">
        <v>2951</v>
      </c>
      <c r="BB169" s="391" t="s">
        <v>2952</v>
      </c>
      <c r="BC169" s="391" t="s">
        <v>2953</v>
      </c>
      <c r="BD169" s="391" t="s">
        <v>2954</v>
      </c>
      <c r="BE169" s="391" t="s">
        <v>2955</v>
      </c>
      <c r="BF169" s="391" t="s">
        <v>2956</v>
      </c>
      <c r="BG169" s="391" t="s">
        <v>2957</v>
      </c>
      <c r="BH169" s="391" t="s">
        <v>2958</v>
      </c>
      <c r="BI169" s="391" t="s">
        <v>2959</v>
      </c>
      <c r="BJ169" s="391" t="s">
        <v>2960</v>
      </c>
      <c r="BK169" s="391" t="s">
        <v>2961</v>
      </c>
      <c r="BL169" s="391" t="s">
        <v>2962</v>
      </c>
      <c r="BM169" s="391" t="s">
        <v>2963</v>
      </c>
      <c r="BN169" s="391" t="s">
        <v>2964</v>
      </c>
    </row>
    <row r="170" spans="1:66" hidden="1" x14ac:dyDescent="0.2">
      <c r="A170" s="391" t="s">
        <v>2654</v>
      </c>
      <c r="B170" s="391" t="s">
        <v>2999</v>
      </c>
      <c r="C170" s="391" t="s">
        <v>2901</v>
      </c>
      <c r="D170" s="391" t="s">
        <v>2902</v>
      </c>
      <c r="E170" s="391" t="s">
        <v>2903</v>
      </c>
      <c r="F170" s="391" t="s">
        <v>2904</v>
      </c>
      <c r="G170" s="391" t="s">
        <v>2905</v>
      </c>
      <c r="H170" s="391" t="s">
        <v>2906</v>
      </c>
      <c r="I170" s="391" t="s">
        <v>2907</v>
      </c>
      <c r="J170" s="391" t="s">
        <v>2908</v>
      </c>
      <c r="K170" s="391" t="s">
        <v>2909</v>
      </c>
      <c r="L170" s="391" t="s">
        <v>2910</v>
      </c>
      <c r="M170" s="391" t="s">
        <v>2911</v>
      </c>
      <c r="N170" s="391" t="s">
        <v>2912</v>
      </c>
      <c r="O170" s="391" t="s">
        <v>2913</v>
      </c>
      <c r="P170" s="391" t="s">
        <v>2914</v>
      </c>
      <c r="Q170" s="391" t="s">
        <v>2915</v>
      </c>
      <c r="R170" s="391" t="s">
        <v>2916</v>
      </c>
      <c r="S170" s="391" t="s">
        <v>2917</v>
      </c>
      <c r="T170" s="391" t="s">
        <v>2918</v>
      </c>
      <c r="U170" s="391" t="s">
        <v>2919</v>
      </c>
      <c r="V170" s="391" t="s">
        <v>2920</v>
      </c>
      <c r="W170" s="391" t="s">
        <v>2921</v>
      </c>
      <c r="X170" s="391" t="s">
        <v>2922</v>
      </c>
      <c r="Y170" s="391" t="s">
        <v>2923</v>
      </c>
      <c r="Z170" s="391" t="s">
        <v>2924</v>
      </c>
      <c r="AA170" s="391" t="s">
        <v>2925</v>
      </c>
      <c r="AB170" s="391" t="s">
        <v>2926</v>
      </c>
      <c r="AC170" s="391" t="s">
        <v>2927</v>
      </c>
      <c r="AD170" s="391" t="s">
        <v>2928</v>
      </c>
      <c r="AE170" s="391" t="s">
        <v>2929</v>
      </c>
      <c r="AF170" s="391" t="s">
        <v>2930</v>
      </c>
      <c r="AG170" s="391" t="s">
        <v>2931</v>
      </c>
      <c r="AH170" s="391" t="s">
        <v>2932</v>
      </c>
      <c r="AI170" s="391" t="s">
        <v>2933</v>
      </c>
      <c r="AJ170" s="391" t="s">
        <v>2934</v>
      </c>
      <c r="AK170" s="391" t="s">
        <v>2935</v>
      </c>
      <c r="AL170" s="391" t="s">
        <v>2936</v>
      </c>
      <c r="AM170" s="391" t="s">
        <v>2937</v>
      </c>
      <c r="AN170" s="391" t="s">
        <v>2938</v>
      </c>
      <c r="AO170" s="391" t="s">
        <v>2939</v>
      </c>
      <c r="AP170" s="391" t="s">
        <v>2940</v>
      </c>
      <c r="AQ170" s="391" t="s">
        <v>2941</v>
      </c>
      <c r="AR170" s="391" t="s">
        <v>2942</v>
      </c>
      <c r="AS170" s="391" t="s">
        <v>2943</v>
      </c>
      <c r="AT170" s="391" t="s">
        <v>2944</v>
      </c>
      <c r="AU170" s="391" t="s">
        <v>2945</v>
      </c>
      <c r="AV170" s="391" t="s">
        <v>2946</v>
      </c>
      <c r="AW170" s="391" t="s">
        <v>2947</v>
      </c>
      <c r="AX170" s="391" t="s">
        <v>2948</v>
      </c>
      <c r="AY170" s="391" t="s">
        <v>2949</v>
      </c>
      <c r="AZ170" s="391" t="s">
        <v>2950</v>
      </c>
      <c r="BA170" s="391" t="s">
        <v>2951</v>
      </c>
      <c r="BB170" s="391" t="s">
        <v>2952</v>
      </c>
      <c r="BC170" s="391" t="s">
        <v>2953</v>
      </c>
      <c r="BD170" s="391" t="s">
        <v>2954</v>
      </c>
      <c r="BE170" s="391" t="s">
        <v>2955</v>
      </c>
      <c r="BF170" s="391" t="s">
        <v>2956</v>
      </c>
      <c r="BG170" s="391" t="s">
        <v>2957</v>
      </c>
      <c r="BH170" s="391" t="s">
        <v>2958</v>
      </c>
      <c r="BI170" s="391" t="s">
        <v>2959</v>
      </c>
      <c r="BJ170" s="391" t="s">
        <v>2960</v>
      </c>
      <c r="BK170" s="391" t="s">
        <v>2961</v>
      </c>
      <c r="BL170" s="391" t="s">
        <v>2962</v>
      </c>
      <c r="BM170" s="391" t="s">
        <v>2963</v>
      </c>
      <c r="BN170" s="391" t="s">
        <v>2964</v>
      </c>
    </row>
    <row r="171" spans="1:66" hidden="1" x14ac:dyDescent="0.2">
      <c r="A171" s="391" t="s">
        <v>2654</v>
      </c>
      <c r="B171" s="391" t="s">
        <v>3000</v>
      </c>
      <c r="C171" s="391" t="s">
        <v>2901</v>
      </c>
      <c r="D171" s="391" t="s">
        <v>2902</v>
      </c>
      <c r="E171" s="391" t="s">
        <v>2903</v>
      </c>
      <c r="F171" s="391" t="s">
        <v>2904</v>
      </c>
      <c r="G171" s="391" t="s">
        <v>2905</v>
      </c>
      <c r="H171" s="391" t="s">
        <v>2906</v>
      </c>
      <c r="I171" s="391" t="s">
        <v>2907</v>
      </c>
      <c r="J171" s="391" t="s">
        <v>2908</v>
      </c>
      <c r="K171" s="391" t="s">
        <v>2909</v>
      </c>
      <c r="L171" s="391" t="s">
        <v>2910</v>
      </c>
      <c r="M171" s="391" t="s">
        <v>2911</v>
      </c>
      <c r="N171" s="391" t="s">
        <v>2912</v>
      </c>
      <c r="O171" s="391" t="s">
        <v>2913</v>
      </c>
      <c r="P171" s="391" t="s">
        <v>2914</v>
      </c>
      <c r="Q171" s="391" t="s">
        <v>2915</v>
      </c>
      <c r="R171" s="391" t="s">
        <v>2916</v>
      </c>
      <c r="S171" s="391" t="s">
        <v>2917</v>
      </c>
      <c r="T171" s="391" t="s">
        <v>2918</v>
      </c>
      <c r="U171" s="391" t="s">
        <v>2919</v>
      </c>
      <c r="V171" s="391" t="s">
        <v>2920</v>
      </c>
      <c r="W171" s="391" t="s">
        <v>2921</v>
      </c>
      <c r="X171" s="391" t="s">
        <v>2922</v>
      </c>
      <c r="Y171" s="391" t="s">
        <v>2923</v>
      </c>
      <c r="Z171" s="391" t="s">
        <v>2924</v>
      </c>
      <c r="AA171" s="391" t="s">
        <v>2925</v>
      </c>
      <c r="AB171" s="391" t="s">
        <v>2926</v>
      </c>
      <c r="AC171" s="391" t="s">
        <v>2927</v>
      </c>
      <c r="AD171" s="391" t="s">
        <v>2928</v>
      </c>
      <c r="AE171" s="391" t="s">
        <v>2929</v>
      </c>
      <c r="AF171" s="391" t="s">
        <v>2930</v>
      </c>
      <c r="AG171" s="391" t="s">
        <v>2931</v>
      </c>
      <c r="AH171" s="391" t="s">
        <v>2932</v>
      </c>
      <c r="AI171" s="391" t="s">
        <v>2933</v>
      </c>
      <c r="AJ171" s="391" t="s">
        <v>2934</v>
      </c>
      <c r="AK171" s="391" t="s">
        <v>2935</v>
      </c>
      <c r="AL171" s="391" t="s">
        <v>2936</v>
      </c>
      <c r="AM171" s="391" t="s">
        <v>2937</v>
      </c>
      <c r="AN171" s="391" t="s">
        <v>2938</v>
      </c>
      <c r="AO171" s="391" t="s">
        <v>2939</v>
      </c>
      <c r="AP171" s="391" t="s">
        <v>2940</v>
      </c>
      <c r="AQ171" s="391" t="s">
        <v>2941</v>
      </c>
      <c r="AR171" s="391" t="s">
        <v>2942</v>
      </c>
      <c r="AS171" s="391" t="s">
        <v>2943</v>
      </c>
      <c r="AT171" s="391" t="s">
        <v>2944</v>
      </c>
      <c r="AU171" s="391" t="s">
        <v>2945</v>
      </c>
      <c r="AV171" s="391" t="s">
        <v>2946</v>
      </c>
      <c r="AW171" s="391" t="s">
        <v>2947</v>
      </c>
      <c r="AX171" s="391" t="s">
        <v>2948</v>
      </c>
      <c r="AY171" s="391" t="s">
        <v>2949</v>
      </c>
      <c r="AZ171" s="391" t="s">
        <v>2950</v>
      </c>
      <c r="BA171" s="391" t="s">
        <v>2951</v>
      </c>
      <c r="BB171" s="391" t="s">
        <v>2952</v>
      </c>
      <c r="BC171" s="391" t="s">
        <v>2953</v>
      </c>
      <c r="BD171" s="391" t="s">
        <v>2954</v>
      </c>
      <c r="BE171" s="391" t="s">
        <v>2955</v>
      </c>
      <c r="BF171" s="391" t="s">
        <v>2956</v>
      </c>
      <c r="BG171" s="391" t="s">
        <v>2957</v>
      </c>
      <c r="BH171" s="391" t="s">
        <v>2958</v>
      </c>
      <c r="BI171" s="391" t="s">
        <v>2959</v>
      </c>
      <c r="BJ171" s="391" t="s">
        <v>2960</v>
      </c>
      <c r="BK171" s="391" t="s">
        <v>2961</v>
      </c>
      <c r="BL171" s="391" t="s">
        <v>2962</v>
      </c>
      <c r="BM171" s="391" t="s">
        <v>2963</v>
      </c>
      <c r="BN171" s="391" t="s">
        <v>2964</v>
      </c>
    </row>
    <row r="172" spans="1:66" hidden="1" x14ac:dyDescent="0.2">
      <c r="A172" s="391" t="s">
        <v>2654</v>
      </c>
      <c r="B172" s="391" t="s">
        <v>3001</v>
      </c>
      <c r="C172" s="391" t="s">
        <v>2901</v>
      </c>
      <c r="D172" s="391" t="s">
        <v>2902</v>
      </c>
      <c r="E172" s="391" t="s">
        <v>2903</v>
      </c>
      <c r="F172" s="391" t="s">
        <v>2904</v>
      </c>
      <c r="G172" s="391" t="s">
        <v>2905</v>
      </c>
      <c r="H172" s="391" t="s">
        <v>2906</v>
      </c>
      <c r="I172" s="391" t="s">
        <v>2907</v>
      </c>
      <c r="J172" s="391" t="s">
        <v>2908</v>
      </c>
      <c r="K172" s="391" t="s">
        <v>2909</v>
      </c>
      <c r="L172" s="391" t="s">
        <v>2910</v>
      </c>
      <c r="M172" s="391" t="s">
        <v>2911</v>
      </c>
      <c r="N172" s="391" t="s">
        <v>2912</v>
      </c>
      <c r="O172" s="391" t="s">
        <v>2913</v>
      </c>
      <c r="P172" s="391" t="s">
        <v>2914</v>
      </c>
      <c r="Q172" s="391" t="s">
        <v>2915</v>
      </c>
      <c r="R172" s="391" t="s">
        <v>2916</v>
      </c>
      <c r="S172" s="391" t="s">
        <v>2917</v>
      </c>
      <c r="T172" s="391" t="s">
        <v>2918</v>
      </c>
      <c r="U172" s="391" t="s">
        <v>2919</v>
      </c>
      <c r="V172" s="391" t="s">
        <v>2920</v>
      </c>
      <c r="W172" s="391" t="s">
        <v>2921</v>
      </c>
      <c r="X172" s="391" t="s">
        <v>2922</v>
      </c>
      <c r="Y172" s="391" t="s">
        <v>2923</v>
      </c>
      <c r="Z172" s="391" t="s">
        <v>2924</v>
      </c>
      <c r="AA172" s="391" t="s">
        <v>2925</v>
      </c>
      <c r="AB172" s="391" t="s">
        <v>2926</v>
      </c>
      <c r="AC172" s="391" t="s">
        <v>2927</v>
      </c>
      <c r="AD172" s="391" t="s">
        <v>2928</v>
      </c>
      <c r="AE172" s="391" t="s">
        <v>2929</v>
      </c>
      <c r="AF172" s="391" t="s">
        <v>2930</v>
      </c>
      <c r="AG172" s="391" t="s">
        <v>2931</v>
      </c>
      <c r="AH172" s="391" t="s">
        <v>2932</v>
      </c>
      <c r="AI172" s="391" t="s">
        <v>2933</v>
      </c>
      <c r="AJ172" s="391" t="s">
        <v>2934</v>
      </c>
      <c r="AK172" s="391" t="s">
        <v>2935</v>
      </c>
      <c r="AL172" s="391" t="s">
        <v>2936</v>
      </c>
      <c r="AM172" s="391" t="s">
        <v>2937</v>
      </c>
      <c r="AN172" s="391" t="s">
        <v>2938</v>
      </c>
      <c r="AO172" s="391" t="s">
        <v>2939</v>
      </c>
      <c r="AP172" s="391" t="s">
        <v>2940</v>
      </c>
      <c r="AQ172" s="391" t="s">
        <v>2941</v>
      </c>
      <c r="AR172" s="391" t="s">
        <v>2942</v>
      </c>
      <c r="AS172" s="391" t="s">
        <v>2943</v>
      </c>
      <c r="AT172" s="391" t="s">
        <v>2944</v>
      </c>
      <c r="AU172" s="391" t="s">
        <v>2945</v>
      </c>
      <c r="AV172" s="391" t="s">
        <v>2946</v>
      </c>
      <c r="AW172" s="391" t="s">
        <v>2947</v>
      </c>
      <c r="AX172" s="391" t="s">
        <v>2948</v>
      </c>
      <c r="AY172" s="391" t="s">
        <v>2949</v>
      </c>
      <c r="AZ172" s="391" t="s">
        <v>2950</v>
      </c>
      <c r="BA172" s="391" t="s">
        <v>2951</v>
      </c>
      <c r="BB172" s="391" t="s">
        <v>2952</v>
      </c>
      <c r="BC172" s="391" t="s">
        <v>2953</v>
      </c>
      <c r="BD172" s="391" t="s">
        <v>2954</v>
      </c>
      <c r="BE172" s="391" t="s">
        <v>2955</v>
      </c>
      <c r="BF172" s="391" t="s">
        <v>2956</v>
      </c>
      <c r="BG172" s="391" t="s">
        <v>2957</v>
      </c>
      <c r="BH172" s="391" t="s">
        <v>2958</v>
      </c>
      <c r="BI172" s="391" t="s">
        <v>2959</v>
      </c>
      <c r="BJ172" s="391" t="s">
        <v>2960</v>
      </c>
      <c r="BK172" s="391" t="s">
        <v>2961</v>
      </c>
      <c r="BL172" s="391" t="s">
        <v>2962</v>
      </c>
      <c r="BM172" s="391" t="s">
        <v>2963</v>
      </c>
      <c r="BN172" s="391" t="s">
        <v>2964</v>
      </c>
    </row>
    <row r="173" spans="1:66" hidden="1" x14ac:dyDescent="0.2">
      <c r="A173" s="391" t="s">
        <v>2654</v>
      </c>
      <c r="B173" s="391" t="s">
        <v>3002</v>
      </c>
      <c r="C173" s="391" t="s">
        <v>2901</v>
      </c>
      <c r="D173" s="391" t="s">
        <v>2902</v>
      </c>
      <c r="E173" s="391" t="s">
        <v>2903</v>
      </c>
      <c r="F173" s="391" t="s">
        <v>2904</v>
      </c>
      <c r="G173" s="391" t="s">
        <v>2905</v>
      </c>
      <c r="H173" s="391" t="s">
        <v>2906</v>
      </c>
      <c r="I173" s="391" t="s">
        <v>2907</v>
      </c>
      <c r="J173" s="391" t="s">
        <v>2908</v>
      </c>
      <c r="K173" s="391" t="s">
        <v>2909</v>
      </c>
      <c r="L173" s="391" t="s">
        <v>2910</v>
      </c>
      <c r="M173" s="391" t="s">
        <v>2911</v>
      </c>
      <c r="N173" s="391" t="s">
        <v>2912</v>
      </c>
      <c r="O173" s="391" t="s">
        <v>2913</v>
      </c>
      <c r="P173" s="391" t="s">
        <v>2914</v>
      </c>
      <c r="Q173" s="391" t="s">
        <v>2915</v>
      </c>
      <c r="R173" s="391" t="s">
        <v>2916</v>
      </c>
      <c r="S173" s="391" t="s">
        <v>2917</v>
      </c>
      <c r="T173" s="391" t="s">
        <v>2918</v>
      </c>
      <c r="U173" s="391" t="s">
        <v>2919</v>
      </c>
      <c r="V173" s="391" t="s">
        <v>2920</v>
      </c>
      <c r="W173" s="391" t="s">
        <v>2921</v>
      </c>
      <c r="X173" s="391" t="s">
        <v>2922</v>
      </c>
      <c r="Y173" s="391" t="s">
        <v>2923</v>
      </c>
      <c r="Z173" s="391" t="s">
        <v>2924</v>
      </c>
      <c r="AA173" s="391" t="s">
        <v>2925</v>
      </c>
      <c r="AB173" s="391" t="s">
        <v>2926</v>
      </c>
      <c r="AC173" s="391" t="s">
        <v>2927</v>
      </c>
      <c r="AD173" s="391" t="s">
        <v>2928</v>
      </c>
      <c r="AE173" s="391" t="s">
        <v>2929</v>
      </c>
      <c r="AF173" s="391" t="s">
        <v>2930</v>
      </c>
      <c r="AG173" s="391" t="s">
        <v>2931</v>
      </c>
      <c r="AH173" s="391" t="s">
        <v>2932</v>
      </c>
      <c r="AI173" s="391" t="s">
        <v>2933</v>
      </c>
      <c r="AJ173" s="391" t="s">
        <v>2934</v>
      </c>
      <c r="AK173" s="391" t="s">
        <v>2935</v>
      </c>
      <c r="AL173" s="391" t="s">
        <v>2936</v>
      </c>
      <c r="AM173" s="391" t="s">
        <v>2937</v>
      </c>
      <c r="AN173" s="391" t="s">
        <v>2938</v>
      </c>
      <c r="AO173" s="391" t="s">
        <v>2939</v>
      </c>
      <c r="AP173" s="391" t="s">
        <v>2940</v>
      </c>
      <c r="AQ173" s="391" t="s">
        <v>2941</v>
      </c>
      <c r="AR173" s="391" t="s">
        <v>2942</v>
      </c>
      <c r="AS173" s="391" t="s">
        <v>2943</v>
      </c>
      <c r="AT173" s="391" t="s">
        <v>2944</v>
      </c>
      <c r="AU173" s="391" t="s">
        <v>2945</v>
      </c>
      <c r="AV173" s="391" t="s">
        <v>2946</v>
      </c>
      <c r="AW173" s="391" t="s">
        <v>2947</v>
      </c>
      <c r="AX173" s="391" t="s">
        <v>2948</v>
      </c>
      <c r="AY173" s="391" t="s">
        <v>2949</v>
      </c>
      <c r="AZ173" s="391" t="s">
        <v>2950</v>
      </c>
      <c r="BA173" s="391" t="s">
        <v>2951</v>
      </c>
      <c r="BB173" s="391" t="s">
        <v>2952</v>
      </c>
      <c r="BC173" s="391" t="s">
        <v>2953</v>
      </c>
      <c r="BD173" s="391" t="s">
        <v>2954</v>
      </c>
      <c r="BE173" s="391" t="s">
        <v>2955</v>
      </c>
      <c r="BF173" s="391" t="s">
        <v>2956</v>
      </c>
      <c r="BG173" s="391" t="s">
        <v>2957</v>
      </c>
      <c r="BH173" s="391" t="s">
        <v>2958</v>
      </c>
      <c r="BI173" s="391" t="s">
        <v>2959</v>
      </c>
      <c r="BJ173" s="391" t="s">
        <v>2960</v>
      </c>
      <c r="BK173" s="391" t="s">
        <v>2961</v>
      </c>
      <c r="BL173" s="391" t="s">
        <v>2962</v>
      </c>
      <c r="BM173" s="391" t="s">
        <v>2963</v>
      </c>
      <c r="BN173" s="391" t="s">
        <v>2964</v>
      </c>
    </row>
    <row r="174" spans="1:66" hidden="1" x14ac:dyDescent="0.2">
      <c r="A174" s="391" t="s">
        <v>2654</v>
      </c>
      <c r="B174" s="391" t="s">
        <v>3003</v>
      </c>
      <c r="C174" s="391" t="s">
        <v>2901</v>
      </c>
      <c r="D174" s="391" t="s">
        <v>2902</v>
      </c>
      <c r="E174" s="391" t="s">
        <v>2903</v>
      </c>
      <c r="F174" s="391" t="s">
        <v>2904</v>
      </c>
      <c r="G174" s="391" t="s">
        <v>2905</v>
      </c>
      <c r="H174" s="391" t="s">
        <v>2906</v>
      </c>
      <c r="I174" s="391" t="s">
        <v>2907</v>
      </c>
      <c r="J174" s="391" t="s">
        <v>2908</v>
      </c>
      <c r="K174" s="391" t="s">
        <v>2909</v>
      </c>
      <c r="L174" s="391" t="s">
        <v>2910</v>
      </c>
      <c r="M174" s="391" t="s">
        <v>2911</v>
      </c>
      <c r="N174" s="391" t="s">
        <v>2912</v>
      </c>
      <c r="O174" s="391" t="s">
        <v>2913</v>
      </c>
      <c r="P174" s="391" t="s">
        <v>2914</v>
      </c>
      <c r="Q174" s="391" t="s">
        <v>2915</v>
      </c>
      <c r="R174" s="391" t="s">
        <v>2916</v>
      </c>
      <c r="S174" s="391" t="s">
        <v>2917</v>
      </c>
      <c r="T174" s="391" t="s">
        <v>2918</v>
      </c>
      <c r="U174" s="391" t="s">
        <v>2919</v>
      </c>
      <c r="V174" s="391" t="s">
        <v>2920</v>
      </c>
      <c r="W174" s="391" t="s">
        <v>2921</v>
      </c>
      <c r="X174" s="391" t="s">
        <v>2922</v>
      </c>
      <c r="Y174" s="391" t="s">
        <v>2923</v>
      </c>
      <c r="Z174" s="391" t="s">
        <v>2924</v>
      </c>
      <c r="AA174" s="391" t="s">
        <v>2925</v>
      </c>
      <c r="AB174" s="391" t="s">
        <v>2926</v>
      </c>
      <c r="AC174" s="391" t="s">
        <v>2927</v>
      </c>
      <c r="AD174" s="391" t="s">
        <v>2928</v>
      </c>
      <c r="AE174" s="391" t="s">
        <v>2929</v>
      </c>
      <c r="AF174" s="391" t="s">
        <v>2930</v>
      </c>
      <c r="AG174" s="391" t="s">
        <v>2931</v>
      </c>
      <c r="AH174" s="391" t="s">
        <v>2932</v>
      </c>
      <c r="AI174" s="391" t="s">
        <v>2933</v>
      </c>
      <c r="AJ174" s="391" t="s">
        <v>2934</v>
      </c>
      <c r="AK174" s="391" t="s">
        <v>2935</v>
      </c>
      <c r="AL174" s="391" t="s">
        <v>2936</v>
      </c>
      <c r="AM174" s="391" t="s">
        <v>2937</v>
      </c>
      <c r="AN174" s="391" t="s">
        <v>2938</v>
      </c>
      <c r="AO174" s="391" t="s">
        <v>2939</v>
      </c>
      <c r="AP174" s="391" t="s">
        <v>2940</v>
      </c>
      <c r="AQ174" s="391" t="s">
        <v>2941</v>
      </c>
      <c r="AR174" s="391" t="s">
        <v>2942</v>
      </c>
      <c r="AS174" s="391" t="s">
        <v>2943</v>
      </c>
      <c r="AT174" s="391" t="s">
        <v>2944</v>
      </c>
      <c r="AU174" s="391" t="s">
        <v>2945</v>
      </c>
      <c r="AV174" s="391" t="s">
        <v>2946</v>
      </c>
      <c r="AW174" s="391" t="s">
        <v>2947</v>
      </c>
      <c r="AX174" s="391" t="s">
        <v>2948</v>
      </c>
      <c r="AY174" s="391" t="s">
        <v>2949</v>
      </c>
      <c r="AZ174" s="391" t="s">
        <v>2950</v>
      </c>
      <c r="BA174" s="391" t="s">
        <v>2951</v>
      </c>
      <c r="BB174" s="391" t="s">
        <v>2952</v>
      </c>
      <c r="BC174" s="391" t="s">
        <v>2953</v>
      </c>
      <c r="BD174" s="391" t="s">
        <v>2954</v>
      </c>
      <c r="BE174" s="391" t="s">
        <v>2955</v>
      </c>
      <c r="BF174" s="391" t="s">
        <v>2956</v>
      </c>
      <c r="BG174" s="391" t="s">
        <v>2957</v>
      </c>
      <c r="BH174" s="391" t="s">
        <v>2958</v>
      </c>
      <c r="BI174" s="391" t="s">
        <v>2959</v>
      </c>
      <c r="BJ174" s="391" t="s">
        <v>2960</v>
      </c>
      <c r="BK174" s="391" t="s">
        <v>2961</v>
      </c>
      <c r="BL174" s="391" t="s">
        <v>2962</v>
      </c>
      <c r="BM174" s="391" t="s">
        <v>2963</v>
      </c>
      <c r="BN174" s="391" t="s">
        <v>2964</v>
      </c>
    </row>
    <row r="175" spans="1:66" hidden="1" x14ac:dyDescent="0.2">
      <c r="A175" s="391" t="s">
        <v>2654</v>
      </c>
      <c r="B175" s="391" t="s">
        <v>3004</v>
      </c>
      <c r="C175" s="391" t="s">
        <v>2901</v>
      </c>
      <c r="D175" s="391" t="s">
        <v>2902</v>
      </c>
      <c r="E175" s="391" t="s">
        <v>2903</v>
      </c>
      <c r="F175" s="391" t="s">
        <v>2904</v>
      </c>
      <c r="G175" s="391" t="s">
        <v>2905</v>
      </c>
      <c r="H175" s="391" t="s">
        <v>2906</v>
      </c>
      <c r="I175" s="391" t="s">
        <v>2907</v>
      </c>
      <c r="J175" s="391" t="s">
        <v>2908</v>
      </c>
      <c r="K175" s="391" t="s">
        <v>2909</v>
      </c>
      <c r="L175" s="391" t="s">
        <v>2910</v>
      </c>
      <c r="M175" s="391" t="s">
        <v>2911</v>
      </c>
      <c r="N175" s="391" t="s">
        <v>2912</v>
      </c>
      <c r="O175" s="391" t="s">
        <v>2913</v>
      </c>
      <c r="P175" s="391" t="s">
        <v>2914</v>
      </c>
      <c r="Q175" s="391" t="s">
        <v>2915</v>
      </c>
      <c r="R175" s="391" t="s">
        <v>2916</v>
      </c>
      <c r="S175" s="391" t="s">
        <v>2917</v>
      </c>
      <c r="T175" s="391" t="s">
        <v>2918</v>
      </c>
      <c r="U175" s="391" t="s">
        <v>2919</v>
      </c>
      <c r="V175" s="391" t="s">
        <v>2920</v>
      </c>
      <c r="W175" s="391" t="s">
        <v>2921</v>
      </c>
      <c r="X175" s="391" t="s">
        <v>2922</v>
      </c>
      <c r="Y175" s="391" t="s">
        <v>2923</v>
      </c>
      <c r="Z175" s="391" t="s">
        <v>2924</v>
      </c>
      <c r="AA175" s="391" t="s">
        <v>2925</v>
      </c>
      <c r="AB175" s="391" t="s">
        <v>2926</v>
      </c>
      <c r="AC175" s="391" t="s">
        <v>2927</v>
      </c>
      <c r="AD175" s="391" t="s">
        <v>2928</v>
      </c>
      <c r="AE175" s="391" t="s">
        <v>2929</v>
      </c>
      <c r="AF175" s="391" t="s">
        <v>2930</v>
      </c>
      <c r="AG175" s="391" t="s">
        <v>2931</v>
      </c>
      <c r="AH175" s="391" t="s">
        <v>2932</v>
      </c>
      <c r="AI175" s="391" t="s">
        <v>2933</v>
      </c>
      <c r="AJ175" s="391" t="s">
        <v>2934</v>
      </c>
      <c r="AK175" s="391" t="s">
        <v>2935</v>
      </c>
      <c r="AL175" s="391" t="s">
        <v>2936</v>
      </c>
      <c r="AM175" s="391" t="s">
        <v>2937</v>
      </c>
      <c r="AN175" s="391" t="s">
        <v>2938</v>
      </c>
      <c r="AO175" s="391" t="s">
        <v>2939</v>
      </c>
      <c r="AP175" s="391" t="s">
        <v>2940</v>
      </c>
      <c r="AQ175" s="391" t="s">
        <v>2941</v>
      </c>
      <c r="AR175" s="391" t="s">
        <v>2942</v>
      </c>
      <c r="AS175" s="391" t="s">
        <v>2943</v>
      </c>
      <c r="AT175" s="391" t="s">
        <v>2944</v>
      </c>
      <c r="AU175" s="391" t="s">
        <v>2945</v>
      </c>
      <c r="AV175" s="391" t="s">
        <v>2946</v>
      </c>
      <c r="AW175" s="391" t="s">
        <v>2947</v>
      </c>
      <c r="AX175" s="391" t="s">
        <v>2948</v>
      </c>
      <c r="AY175" s="391" t="s">
        <v>2949</v>
      </c>
      <c r="AZ175" s="391" t="s">
        <v>2950</v>
      </c>
      <c r="BA175" s="391" t="s">
        <v>2951</v>
      </c>
      <c r="BB175" s="391" t="s">
        <v>2952</v>
      </c>
      <c r="BC175" s="391" t="s">
        <v>2953</v>
      </c>
      <c r="BD175" s="391" t="s">
        <v>2954</v>
      </c>
      <c r="BE175" s="391" t="s">
        <v>2955</v>
      </c>
      <c r="BF175" s="391" t="s">
        <v>2956</v>
      </c>
      <c r="BG175" s="391" t="s">
        <v>2957</v>
      </c>
      <c r="BH175" s="391" t="s">
        <v>2958</v>
      </c>
      <c r="BI175" s="391" t="s">
        <v>2959</v>
      </c>
      <c r="BJ175" s="391" t="s">
        <v>2960</v>
      </c>
      <c r="BK175" s="391" t="s">
        <v>2961</v>
      </c>
      <c r="BL175" s="391" t="s">
        <v>2962</v>
      </c>
      <c r="BM175" s="391" t="s">
        <v>2963</v>
      </c>
      <c r="BN175" s="391" t="s">
        <v>2964</v>
      </c>
    </row>
    <row r="176" spans="1:66" hidden="1" x14ac:dyDescent="0.2">
      <c r="A176" s="391" t="s">
        <v>2654</v>
      </c>
      <c r="B176" s="391" t="s">
        <v>3005</v>
      </c>
      <c r="C176" s="391" t="s">
        <v>2901</v>
      </c>
      <c r="D176" s="391" t="s">
        <v>2902</v>
      </c>
      <c r="E176" s="391" t="s">
        <v>2903</v>
      </c>
      <c r="F176" s="391" t="s">
        <v>2904</v>
      </c>
      <c r="G176" s="391" t="s">
        <v>2905</v>
      </c>
      <c r="H176" s="391" t="s">
        <v>2906</v>
      </c>
      <c r="I176" s="391" t="s">
        <v>2907</v>
      </c>
      <c r="J176" s="391" t="s">
        <v>2908</v>
      </c>
      <c r="K176" s="391" t="s">
        <v>2909</v>
      </c>
      <c r="L176" s="391" t="s">
        <v>2910</v>
      </c>
      <c r="M176" s="391" t="s">
        <v>2911</v>
      </c>
      <c r="N176" s="391" t="s">
        <v>2912</v>
      </c>
      <c r="O176" s="391" t="s">
        <v>2913</v>
      </c>
      <c r="P176" s="391" t="s">
        <v>2914</v>
      </c>
      <c r="Q176" s="391" t="s">
        <v>2915</v>
      </c>
      <c r="R176" s="391" t="s">
        <v>2916</v>
      </c>
      <c r="S176" s="391" t="s">
        <v>2917</v>
      </c>
      <c r="T176" s="391" t="s">
        <v>2918</v>
      </c>
      <c r="U176" s="391" t="s">
        <v>2919</v>
      </c>
      <c r="V176" s="391" t="s">
        <v>2920</v>
      </c>
      <c r="W176" s="391" t="s">
        <v>2921</v>
      </c>
      <c r="X176" s="391" t="s">
        <v>2922</v>
      </c>
      <c r="Y176" s="391" t="s">
        <v>2923</v>
      </c>
      <c r="Z176" s="391" t="s">
        <v>2924</v>
      </c>
      <c r="AA176" s="391" t="s">
        <v>2925</v>
      </c>
      <c r="AB176" s="391" t="s">
        <v>2926</v>
      </c>
      <c r="AC176" s="391" t="s">
        <v>2927</v>
      </c>
      <c r="AD176" s="391" t="s">
        <v>2928</v>
      </c>
      <c r="AE176" s="391" t="s">
        <v>2929</v>
      </c>
      <c r="AF176" s="391" t="s">
        <v>2930</v>
      </c>
      <c r="AG176" s="391" t="s">
        <v>2931</v>
      </c>
      <c r="AH176" s="391" t="s">
        <v>2932</v>
      </c>
      <c r="AI176" s="391" t="s">
        <v>2933</v>
      </c>
      <c r="AJ176" s="391" t="s">
        <v>2934</v>
      </c>
      <c r="AK176" s="391" t="s">
        <v>2935</v>
      </c>
      <c r="AL176" s="391" t="s">
        <v>2936</v>
      </c>
      <c r="AM176" s="391" t="s">
        <v>2937</v>
      </c>
      <c r="AN176" s="391" t="s">
        <v>2938</v>
      </c>
      <c r="AO176" s="391" t="s">
        <v>2939</v>
      </c>
      <c r="AP176" s="391" t="s">
        <v>2940</v>
      </c>
      <c r="AQ176" s="391" t="s">
        <v>2941</v>
      </c>
      <c r="AR176" s="391" t="s">
        <v>2942</v>
      </c>
      <c r="AS176" s="391" t="s">
        <v>2943</v>
      </c>
      <c r="AT176" s="391" t="s">
        <v>2944</v>
      </c>
      <c r="AU176" s="391" t="s">
        <v>2945</v>
      </c>
      <c r="AV176" s="391" t="s">
        <v>2946</v>
      </c>
      <c r="AW176" s="391" t="s">
        <v>2947</v>
      </c>
      <c r="AX176" s="391" t="s">
        <v>2948</v>
      </c>
      <c r="AY176" s="391" t="s">
        <v>2949</v>
      </c>
      <c r="AZ176" s="391" t="s">
        <v>2950</v>
      </c>
      <c r="BA176" s="391" t="s">
        <v>2951</v>
      </c>
      <c r="BB176" s="391" t="s">
        <v>2952</v>
      </c>
      <c r="BC176" s="391" t="s">
        <v>2953</v>
      </c>
      <c r="BD176" s="391" t="s">
        <v>2954</v>
      </c>
      <c r="BE176" s="391" t="s">
        <v>2955</v>
      </c>
      <c r="BF176" s="391" t="s">
        <v>2956</v>
      </c>
      <c r="BG176" s="391" t="s">
        <v>2957</v>
      </c>
      <c r="BH176" s="391" t="s">
        <v>2958</v>
      </c>
      <c r="BI176" s="391" t="s">
        <v>2959</v>
      </c>
      <c r="BJ176" s="391" t="s">
        <v>2960</v>
      </c>
      <c r="BK176" s="391" t="s">
        <v>2961</v>
      </c>
      <c r="BL176" s="391" t="s">
        <v>2962</v>
      </c>
      <c r="BM176" s="391" t="s">
        <v>2963</v>
      </c>
      <c r="BN176" s="391" t="s">
        <v>2964</v>
      </c>
    </row>
    <row r="177" spans="1:66" hidden="1" x14ac:dyDescent="0.2">
      <c r="A177" s="391" t="s">
        <v>2654</v>
      </c>
      <c r="B177" s="391" t="s">
        <v>3006</v>
      </c>
      <c r="C177" s="391" t="s">
        <v>2901</v>
      </c>
      <c r="D177" s="391" t="s">
        <v>2902</v>
      </c>
      <c r="E177" s="391" t="s">
        <v>2903</v>
      </c>
      <c r="F177" s="391" t="s">
        <v>2904</v>
      </c>
      <c r="G177" s="391" t="s">
        <v>2905</v>
      </c>
      <c r="H177" s="391" t="s">
        <v>2906</v>
      </c>
      <c r="I177" s="391" t="s">
        <v>2907</v>
      </c>
      <c r="J177" s="391" t="s">
        <v>2908</v>
      </c>
      <c r="K177" s="391" t="s">
        <v>2909</v>
      </c>
      <c r="L177" s="391" t="s">
        <v>2910</v>
      </c>
      <c r="M177" s="391" t="s">
        <v>2911</v>
      </c>
      <c r="N177" s="391" t="s">
        <v>2912</v>
      </c>
      <c r="O177" s="391" t="s">
        <v>2913</v>
      </c>
      <c r="P177" s="391" t="s">
        <v>2914</v>
      </c>
      <c r="Q177" s="391" t="s">
        <v>2915</v>
      </c>
      <c r="R177" s="391" t="s">
        <v>2916</v>
      </c>
      <c r="S177" s="391" t="s">
        <v>2917</v>
      </c>
      <c r="T177" s="391" t="s">
        <v>2918</v>
      </c>
      <c r="U177" s="391" t="s">
        <v>2919</v>
      </c>
      <c r="V177" s="391" t="s">
        <v>2920</v>
      </c>
      <c r="W177" s="391" t="s">
        <v>2921</v>
      </c>
      <c r="X177" s="391" t="s">
        <v>2922</v>
      </c>
      <c r="Y177" s="391" t="s">
        <v>2923</v>
      </c>
      <c r="Z177" s="391" t="s">
        <v>2924</v>
      </c>
      <c r="AA177" s="391" t="s">
        <v>2925</v>
      </c>
      <c r="AB177" s="391" t="s">
        <v>2926</v>
      </c>
      <c r="AC177" s="391" t="s">
        <v>2927</v>
      </c>
      <c r="AD177" s="391" t="s">
        <v>2928</v>
      </c>
      <c r="AE177" s="391" t="s">
        <v>2929</v>
      </c>
      <c r="AF177" s="391" t="s">
        <v>2930</v>
      </c>
      <c r="AG177" s="391" t="s">
        <v>2931</v>
      </c>
      <c r="AH177" s="391" t="s">
        <v>2932</v>
      </c>
      <c r="AI177" s="391" t="s">
        <v>2933</v>
      </c>
      <c r="AJ177" s="391" t="s">
        <v>2934</v>
      </c>
      <c r="AK177" s="391" t="s">
        <v>2935</v>
      </c>
      <c r="AL177" s="391" t="s">
        <v>2936</v>
      </c>
      <c r="AM177" s="391" t="s">
        <v>2937</v>
      </c>
      <c r="AN177" s="391" t="s">
        <v>2938</v>
      </c>
      <c r="AO177" s="391" t="s">
        <v>2939</v>
      </c>
      <c r="AP177" s="391" t="s">
        <v>2940</v>
      </c>
      <c r="AQ177" s="391" t="s">
        <v>2941</v>
      </c>
      <c r="AR177" s="391" t="s">
        <v>2942</v>
      </c>
      <c r="AS177" s="391" t="s">
        <v>2943</v>
      </c>
      <c r="AT177" s="391" t="s">
        <v>2944</v>
      </c>
      <c r="AU177" s="391" t="s">
        <v>2945</v>
      </c>
      <c r="AV177" s="391" t="s">
        <v>2946</v>
      </c>
      <c r="AW177" s="391" t="s">
        <v>2947</v>
      </c>
      <c r="AX177" s="391" t="s">
        <v>2948</v>
      </c>
      <c r="AY177" s="391" t="s">
        <v>2949</v>
      </c>
      <c r="AZ177" s="391" t="s">
        <v>2950</v>
      </c>
      <c r="BA177" s="391" t="s">
        <v>2951</v>
      </c>
      <c r="BB177" s="391" t="s">
        <v>2952</v>
      </c>
      <c r="BC177" s="391" t="s">
        <v>2953</v>
      </c>
      <c r="BD177" s="391" t="s">
        <v>2954</v>
      </c>
      <c r="BE177" s="391" t="s">
        <v>2955</v>
      </c>
      <c r="BF177" s="391" t="s">
        <v>2956</v>
      </c>
      <c r="BG177" s="391" t="s">
        <v>2957</v>
      </c>
      <c r="BH177" s="391" t="s">
        <v>2958</v>
      </c>
      <c r="BI177" s="391" t="s">
        <v>2959</v>
      </c>
      <c r="BJ177" s="391" t="s">
        <v>2960</v>
      </c>
      <c r="BK177" s="391" t="s">
        <v>2961</v>
      </c>
      <c r="BL177" s="391" t="s">
        <v>2962</v>
      </c>
      <c r="BM177" s="391" t="s">
        <v>2963</v>
      </c>
      <c r="BN177" s="391" t="s">
        <v>2964</v>
      </c>
    </row>
    <row r="178" spans="1:66" hidden="1" x14ac:dyDescent="0.2">
      <c r="A178" s="391" t="s">
        <v>2654</v>
      </c>
      <c r="B178" s="391" t="s">
        <v>3007</v>
      </c>
      <c r="C178" s="391" t="s">
        <v>2901</v>
      </c>
      <c r="D178" s="391" t="s">
        <v>2902</v>
      </c>
      <c r="E178" s="391" t="s">
        <v>2903</v>
      </c>
      <c r="F178" s="391" t="s">
        <v>2904</v>
      </c>
      <c r="G178" s="391" t="s">
        <v>2905</v>
      </c>
      <c r="H178" s="391" t="s">
        <v>2906</v>
      </c>
      <c r="I178" s="391" t="s">
        <v>2907</v>
      </c>
      <c r="J178" s="391" t="s">
        <v>2908</v>
      </c>
      <c r="K178" s="391" t="s">
        <v>2909</v>
      </c>
      <c r="L178" s="391" t="s">
        <v>2910</v>
      </c>
      <c r="M178" s="391" t="s">
        <v>2911</v>
      </c>
      <c r="N178" s="391" t="s">
        <v>2912</v>
      </c>
      <c r="O178" s="391" t="s">
        <v>2913</v>
      </c>
      <c r="P178" s="391" t="s">
        <v>2914</v>
      </c>
      <c r="Q178" s="391" t="s">
        <v>2915</v>
      </c>
      <c r="R178" s="391" t="s">
        <v>2916</v>
      </c>
      <c r="S178" s="391" t="s">
        <v>2917</v>
      </c>
      <c r="T178" s="391" t="s">
        <v>2918</v>
      </c>
      <c r="U178" s="391" t="s">
        <v>2919</v>
      </c>
      <c r="V178" s="391" t="s">
        <v>2920</v>
      </c>
      <c r="W178" s="391" t="s">
        <v>2921</v>
      </c>
      <c r="X178" s="391" t="s">
        <v>2922</v>
      </c>
      <c r="Y178" s="391" t="s">
        <v>2923</v>
      </c>
      <c r="Z178" s="391" t="s">
        <v>2924</v>
      </c>
      <c r="AA178" s="391" t="s">
        <v>2925</v>
      </c>
      <c r="AB178" s="391" t="s">
        <v>2926</v>
      </c>
      <c r="AC178" s="391" t="s">
        <v>2927</v>
      </c>
      <c r="AD178" s="391" t="s">
        <v>2928</v>
      </c>
      <c r="AE178" s="391" t="s">
        <v>2929</v>
      </c>
      <c r="AF178" s="391" t="s">
        <v>2930</v>
      </c>
      <c r="AG178" s="391" t="s">
        <v>2931</v>
      </c>
      <c r="AH178" s="391" t="s">
        <v>2932</v>
      </c>
      <c r="AI178" s="391" t="s">
        <v>2933</v>
      </c>
      <c r="AJ178" s="391" t="s">
        <v>2934</v>
      </c>
      <c r="AK178" s="391" t="s">
        <v>2935</v>
      </c>
      <c r="AL178" s="391" t="s">
        <v>2936</v>
      </c>
      <c r="AM178" s="391" t="s">
        <v>2937</v>
      </c>
      <c r="AN178" s="391" t="s">
        <v>2938</v>
      </c>
      <c r="AO178" s="391" t="s">
        <v>2939</v>
      </c>
      <c r="AP178" s="391" t="s">
        <v>2940</v>
      </c>
      <c r="AQ178" s="391" t="s">
        <v>2941</v>
      </c>
      <c r="AR178" s="391" t="s">
        <v>2942</v>
      </c>
      <c r="AS178" s="391" t="s">
        <v>2943</v>
      </c>
      <c r="AT178" s="391" t="s">
        <v>2944</v>
      </c>
      <c r="AU178" s="391" t="s">
        <v>2945</v>
      </c>
      <c r="AV178" s="391" t="s">
        <v>2946</v>
      </c>
      <c r="AW178" s="391" t="s">
        <v>2947</v>
      </c>
      <c r="AX178" s="391" t="s">
        <v>2948</v>
      </c>
      <c r="AY178" s="391" t="s">
        <v>2949</v>
      </c>
      <c r="AZ178" s="391" t="s">
        <v>2950</v>
      </c>
      <c r="BA178" s="391" t="s">
        <v>2951</v>
      </c>
      <c r="BB178" s="391" t="s">
        <v>2952</v>
      </c>
      <c r="BC178" s="391" t="s">
        <v>2953</v>
      </c>
      <c r="BD178" s="391" t="s">
        <v>2954</v>
      </c>
      <c r="BE178" s="391" t="s">
        <v>2955</v>
      </c>
      <c r="BF178" s="391" t="s">
        <v>2956</v>
      </c>
      <c r="BG178" s="391" t="s">
        <v>2957</v>
      </c>
      <c r="BH178" s="391" t="s">
        <v>2958</v>
      </c>
      <c r="BI178" s="391" t="s">
        <v>2959</v>
      </c>
      <c r="BJ178" s="391" t="s">
        <v>2960</v>
      </c>
      <c r="BK178" s="391" t="s">
        <v>2961</v>
      </c>
      <c r="BL178" s="391" t="s">
        <v>2962</v>
      </c>
      <c r="BM178" s="391" t="s">
        <v>2963</v>
      </c>
      <c r="BN178" s="391" t="s">
        <v>2964</v>
      </c>
    </row>
    <row r="179" spans="1:66" hidden="1" x14ac:dyDescent="0.2">
      <c r="A179" s="391" t="s">
        <v>2654</v>
      </c>
      <c r="B179" s="391" t="s">
        <v>3008</v>
      </c>
      <c r="C179" s="391" t="s">
        <v>2901</v>
      </c>
      <c r="D179" s="391" t="s">
        <v>2902</v>
      </c>
      <c r="E179" s="391" t="s">
        <v>2903</v>
      </c>
      <c r="F179" s="391" t="s">
        <v>2904</v>
      </c>
      <c r="G179" s="391" t="s">
        <v>2905</v>
      </c>
      <c r="H179" s="391" t="s">
        <v>2906</v>
      </c>
      <c r="I179" s="391" t="s">
        <v>2907</v>
      </c>
      <c r="J179" s="391" t="s">
        <v>2908</v>
      </c>
      <c r="K179" s="391" t="s">
        <v>2909</v>
      </c>
      <c r="L179" s="391" t="s">
        <v>2910</v>
      </c>
      <c r="M179" s="391" t="s">
        <v>2911</v>
      </c>
      <c r="N179" s="391" t="s">
        <v>2912</v>
      </c>
      <c r="O179" s="391" t="s">
        <v>2913</v>
      </c>
      <c r="P179" s="391" t="s">
        <v>2914</v>
      </c>
      <c r="Q179" s="391" t="s">
        <v>2915</v>
      </c>
      <c r="R179" s="391" t="s">
        <v>2916</v>
      </c>
      <c r="S179" s="391" t="s">
        <v>2917</v>
      </c>
      <c r="T179" s="391" t="s">
        <v>2918</v>
      </c>
      <c r="U179" s="391" t="s">
        <v>2919</v>
      </c>
      <c r="V179" s="391" t="s">
        <v>2920</v>
      </c>
      <c r="W179" s="391" t="s">
        <v>2921</v>
      </c>
      <c r="X179" s="391" t="s">
        <v>2922</v>
      </c>
      <c r="Y179" s="391" t="s">
        <v>2923</v>
      </c>
      <c r="Z179" s="391" t="s">
        <v>2924</v>
      </c>
      <c r="AA179" s="391" t="s">
        <v>2925</v>
      </c>
      <c r="AB179" s="391" t="s">
        <v>2926</v>
      </c>
      <c r="AC179" s="391" t="s">
        <v>2927</v>
      </c>
      <c r="AD179" s="391" t="s">
        <v>2928</v>
      </c>
      <c r="AE179" s="391" t="s">
        <v>2929</v>
      </c>
      <c r="AF179" s="391" t="s">
        <v>2930</v>
      </c>
      <c r="AG179" s="391" t="s">
        <v>2931</v>
      </c>
      <c r="AH179" s="391" t="s">
        <v>2932</v>
      </c>
      <c r="AI179" s="391" t="s">
        <v>2933</v>
      </c>
      <c r="AJ179" s="391" t="s">
        <v>2934</v>
      </c>
      <c r="AK179" s="391" t="s">
        <v>2935</v>
      </c>
      <c r="AL179" s="391" t="s">
        <v>2936</v>
      </c>
      <c r="AM179" s="391" t="s">
        <v>2937</v>
      </c>
      <c r="AN179" s="391" t="s">
        <v>2938</v>
      </c>
      <c r="AO179" s="391" t="s">
        <v>2939</v>
      </c>
      <c r="AP179" s="391" t="s">
        <v>2940</v>
      </c>
      <c r="AQ179" s="391" t="s">
        <v>2941</v>
      </c>
      <c r="AR179" s="391" t="s">
        <v>2942</v>
      </c>
      <c r="AS179" s="391" t="s">
        <v>2943</v>
      </c>
      <c r="AT179" s="391" t="s">
        <v>2944</v>
      </c>
      <c r="AU179" s="391" t="s">
        <v>2945</v>
      </c>
      <c r="AV179" s="391" t="s">
        <v>2946</v>
      </c>
      <c r="AW179" s="391" t="s">
        <v>2947</v>
      </c>
      <c r="AX179" s="391" t="s">
        <v>2948</v>
      </c>
      <c r="AY179" s="391" t="s">
        <v>2949</v>
      </c>
      <c r="AZ179" s="391" t="s">
        <v>2950</v>
      </c>
      <c r="BA179" s="391" t="s">
        <v>2951</v>
      </c>
      <c r="BB179" s="391" t="s">
        <v>2952</v>
      </c>
      <c r="BC179" s="391" t="s">
        <v>2953</v>
      </c>
      <c r="BD179" s="391" t="s">
        <v>2954</v>
      </c>
      <c r="BE179" s="391" t="s">
        <v>2955</v>
      </c>
      <c r="BF179" s="391" t="s">
        <v>2956</v>
      </c>
      <c r="BG179" s="391" t="s">
        <v>2957</v>
      </c>
      <c r="BH179" s="391" t="s">
        <v>2958</v>
      </c>
      <c r="BI179" s="391" t="s">
        <v>2959</v>
      </c>
      <c r="BJ179" s="391" t="s">
        <v>2960</v>
      </c>
      <c r="BK179" s="391" t="s">
        <v>2961</v>
      </c>
      <c r="BL179" s="391" t="s">
        <v>2962</v>
      </c>
      <c r="BM179" s="391" t="s">
        <v>2963</v>
      </c>
      <c r="BN179" s="391" t="s">
        <v>2964</v>
      </c>
    </row>
    <row r="180" spans="1:66" hidden="1" x14ac:dyDescent="0.2">
      <c r="A180" s="391" t="s">
        <v>2654</v>
      </c>
      <c r="B180" s="391" t="s">
        <v>3009</v>
      </c>
      <c r="C180" s="391" t="s">
        <v>2901</v>
      </c>
      <c r="D180" s="391" t="s">
        <v>2902</v>
      </c>
      <c r="E180" s="391" t="s">
        <v>2903</v>
      </c>
      <c r="F180" s="391" t="s">
        <v>2904</v>
      </c>
      <c r="G180" s="391" t="s">
        <v>2905</v>
      </c>
      <c r="H180" s="391" t="s">
        <v>2906</v>
      </c>
      <c r="I180" s="391" t="s">
        <v>2907</v>
      </c>
      <c r="J180" s="391" t="s">
        <v>2908</v>
      </c>
      <c r="K180" s="391" t="s">
        <v>2909</v>
      </c>
      <c r="L180" s="391" t="s">
        <v>2910</v>
      </c>
      <c r="M180" s="391" t="s">
        <v>2911</v>
      </c>
      <c r="N180" s="391" t="s">
        <v>2912</v>
      </c>
      <c r="O180" s="391" t="s">
        <v>2913</v>
      </c>
      <c r="P180" s="391" t="s">
        <v>2914</v>
      </c>
      <c r="Q180" s="391" t="s">
        <v>2915</v>
      </c>
      <c r="R180" s="391" t="s">
        <v>2916</v>
      </c>
      <c r="S180" s="391" t="s">
        <v>2917</v>
      </c>
      <c r="T180" s="391" t="s">
        <v>2918</v>
      </c>
      <c r="U180" s="391" t="s">
        <v>2919</v>
      </c>
      <c r="V180" s="391" t="s">
        <v>2920</v>
      </c>
      <c r="W180" s="391" t="s">
        <v>2921</v>
      </c>
      <c r="X180" s="391" t="s">
        <v>2922</v>
      </c>
      <c r="Y180" s="391" t="s">
        <v>2923</v>
      </c>
      <c r="Z180" s="391" t="s">
        <v>2924</v>
      </c>
      <c r="AA180" s="391" t="s">
        <v>2925</v>
      </c>
      <c r="AB180" s="391" t="s">
        <v>2926</v>
      </c>
      <c r="AC180" s="391" t="s">
        <v>2927</v>
      </c>
      <c r="AD180" s="391" t="s">
        <v>2928</v>
      </c>
      <c r="AE180" s="391" t="s">
        <v>2929</v>
      </c>
      <c r="AF180" s="391" t="s">
        <v>2930</v>
      </c>
      <c r="AG180" s="391" t="s">
        <v>2931</v>
      </c>
      <c r="AH180" s="391" t="s">
        <v>2932</v>
      </c>
      <c r="AI180" s="391" t="s">
        <v>2933</v>
      </c>
      <c r="AJ180" s="391" t="s">
        <v>2934</v>
      </c>
      <c r="AK180" s="391" t="s">
        <v>2935</v>
      </c>
      <c r="AL180" s="391" t="s">
        <v>2936</v>
      </c>
      <c r="AM180" s="391" t="s">
        <v>2937</v>
      </c>
      <c r="AN180" s="391" t="s">
        <v>2938</v>
      </c>
      <c r="AO180" s="391" t="s">
        <v>2939</v>
      </c>
      <c r="AP180" s="391" t="s">
        <v>2940</v>
      </c>
      <c r="AQ180" s="391" t="s">
        <v>2941</v>
      </c>
      <c r="AR180" s="391" t="s">
        <v>2942</v>
      </c>
      <c r="AS180" s="391" t="s">
        <v>2943</v>
      </c>
      <c r="AT180" s="391" t="s">
        <v>2944</v>
      </c>
      <c r="AU180" s="391" t="s">
        <v>2945</v>
      </c>
      <c r="AV180" s="391" t="s">
        <v>2946</v>
      </c>
      <c r="AW180" s="391" t="s">
        <v>2947</v>
      </c>
      <c r="AX180" s="391" t="s">
        <v>2948</v>
      </c>
      <c r="AY180" s="391" t="s">
        <v>2949</v>
      </c>
      <c r="AZ180" s="391" t="s">
        <v>2950</v>
      </c>
      <c r="BA180" s="391" t="s">
        <v>2951</v>
      </c>
      <c r="BB180" s="391" t="s">
        <v>2952</v>
      </c>
      <c r="BC180" s="391" t="s">
        <v>2953</v>
      </c>
      <c r="BD180" s="391" t="s">
        <v>2954</v>
      </c>
      <c r="BE180" s="391" t="s">
        <v>2955</v>
      </c>
      <c r="BF180" s="391" t="s">
        <v>2956</v>
      </c>
      <c r="BG180" s="391" t="s">
        <v>2957</v>
      </c>
      <c r="BH180" s="391" t="s">
        <v>2958</v>
      </c>
      <c r="BI180" s="391" t="s">
        <v>2959</v>
      </c>
      <c r="BJ180" s="391" t="s">
        <v>2960</v>
      </c>
      <c r="BK180" s="391" t="s">
        <v>2961</v>
      </c>
      <c r="BL180" s="391" t="s">
        <v>2962</v>
      </c>
      <c r="BM180" s="391" t="s">
        <v>2963</v>
      </c>
      <c r="BN180" s="391" t="s">
        <v>2964</v>
      </c>
    </row>
    <row r="181" spans="1:66" hidden="1" x14ac:dyDescent="0.2">
      <c r="A181" s="391" t="s">
        <v>2654</v>
      </c>
      <c r="B181" s="391" t="s">
        <v>3010</v>
      </c>
      <c r="C181" s="391" t="s">
        <v>2901</v>
      </c>
      <c r="D181" s="391" t="s">
        <v>2902</v>
      </c>
      <c r="E181" s="391" t="s">
        <v>2903</v>
      </c>
      <c r="F181" s="391" t="s">
        <v>2904</v>
      </c>
      <c r="G181" s="391" t="s">
        <v>2905</v>
      </c>
      <c r="H181" s="391" t="s">
        <v>2906</v>
      </c>
      <c r="I181" s="391" t="s">
        <v>2907</v>
      </c>
      <c r="J181" s="391" t="s">
        <v>2908</v>
      </c>
      <c r="K181" s="391" t="s">
        <v>2909</v>
      </c>
      <c r="L181" s="391" t="s">
        <v>2910</v>
      </c>
      <c r="M181" s="391" t="s">
        <v>2911</v>
      </c>
      <c r="N181" s="391" t="s">
        <v>2912</v>
      </c>
      <c r="O181" s="391" t="s">
        <v>2913</v>
      </c>
      <c r="P181" s="391" t="s">
        <v>2914</v>
      </c>
      <c r="Q181" s="391" t="s">
        <v>2915</v>
      </c>
      <c r="R181" s="391" t="s">
        <v>2916</v>
      </c>
      <c r="S181" s="391" t="s">
        <v>2917</v>
      </c>
      <c r="T181" s="391" t="s">
        <v>2918</v>
      </c>
      <c r="U181" s="391" t="s">
        <v>2919</v>
      </c>
      <c r="V181" s="391" t="s">
        <v>2920</v>
      </c>
      <c r="W181" s="391" t="s">
        <v>2921</v>
      </c>
      <c r="X181" s="391" t="s">
        <v>2922</v>
      </c>
      <c r="Y181" s="391" t="s">
        <v>2923</v>
      </c>
      <c r="Z181" s="391" t="s">
        <v>2924</v>
      </c>
      <c r="AA181" s="391" t="s">
        <v>2925</v>
      </c>
      <c r="AB181" s="391" t="s">
        <v>2926</v>
      </c>
      <c r="AC181" s="391" t="s">
        <v>2927</v>
      </c>
      <c r="AD181" s="391" t="s">
        <v>2928</v>
      </c>
      <c r="AE181" s="391" t="s">
        <v>2929</v>
      </c>
      <c r="AF181" s="391" t="s">
        <v>2930</v>
      </c>
      <c r="AG181" s="391" t="s">
        <v>2931</v>
      </c>
      <c r="AH181" s="391" t="s">
        <v>2932</v>
      </c>
      <c r="AI181" s="391" t="s">
        <v>2933</v>
      </c>
      <c r="AJ181" s="391" t="s">
        <v>2934</v>
      </c>
      <c r="AK181" s="391" t="s">
        <v>2935</v>
      </c>
      <c r="AL181" s="391" t="s">
        <v>2936</v>
      </c>
      <c r="AM181" s="391" t="s">
        <v>2937</v>
      </c>
      <c r="AN181" s="391" t="s">
        <v>2938</v>
      </c>
      <c r="AO181" s="391" t="s">
        <v>2939</v>
      </c>
      <c r="AP181" s="391" t="s">
        <v>2940</v>
      </c>
      <c r="AQ181" s="391" t="s">
        <v>2941</v>
      </c>
      <c r="AR181" s="391" t="s">
        <v>2942</v>
      </c>
      <c r="AS181" s="391" t="s">
        <v>2943</v>
      </c>
      <c r="AT181" s="391" t="s">
        <v>2944</v>
      </c>
      <c r="AU181" s="391" t="s">
        <v>2945</v>
      </c>
      <c r="AV181" s="391" t="s">
        <v>2946</v>
      </c>
      <c r="AW181" s="391" t="s">
        <v>2947</v>
      </c>
      <c r="AX181" s="391" t="s">
        <v>2948</v>
      </c>
      <c r="AY181" s="391" t="s">
        <v>2949</v>
      </c>
      <c r="AZ181" s="391" t="s">
        <v>2950</v>
      </c>
      <c r="BA181" s="391" t="s">
        <v>2951</v>
      </c>
      <c r="BB181" s="391" t="s">
        <v>2952</v>
      </c>
      <c r="BC181" s="391" t="s">
        <v>2953</v>
      </c>
      <c r="BD181" s="391" t="s">
        <v>2954</v>
      </c>
      <c r="BE181" s="391" t="s">
        <v>2955</v>
      </c>
      <c r="BF181" s="391" t="s">
        <v>2956</v>
      </c>
      <c r="BG181" s="391" t="s">
        <v>2957</v>
      </c>
      <c r="BH181" s="391" t="s">
        <v>2958</v>
      </c>
      <c r="BI181" s="391" t="s">
        <v>2959</v>
      </c>
      <c r="BJ181" s="391" t="s">
        <v>2960</v>
      </c>
      <c r="BK181" s="391" t="s">
        <v>2961</v>
      </c>
      <c r="BL181" s="391" t="s">
        <v>2962</v>
      </c>
      <c r="BM181" s="391" t="s">
        <v>2963</v>
      </c>
      <c r="BN181" s="391" t="s">
        <v>2964</v>
      </c>
    </row>
    <row r="182" spans="1:66" hidden="1" x14ac:dyDescent="0.2">
      <c r="A182" s="391" t="s">
        <v>2654</v>
      </c>
      <c r="B182" s="391" t="s">
        <v>3011</v>
      </c>
      <c r="C182" s="391" t="s">
        <v>2901</v>
      </c>
      <c r="D182" s="391" t="s">
        <v>2902</v>
      </c>
      <c r="E182" s="391" t="s">
        <v>2903</v>
      </c>
      <c r="F182" s="391" t="s">
        <v>2904</v>
      </c>
      <c r="G182" s="391" t="s">
        <v>2905</v>
      </c>
      <c r="H182" s="391" t="s">
        <v>2906</v>
      </c>
      <c r="I182" s="391" t="s">
        <v>2907</v>
      </c>
      <c r="J182" s="391" t="s">
        <v>2908</v>
      </c>
      <c r="K182" s="391" t="s">
        <v>2909</v>
      </c>
      <c r="L182" s="391" t="s">
        <v>2910</v>
      </c>
      <c r="M182" s="391" t="s">
        <v>2911</v>
      </c>
      <c r="N182" s="391" t="s">
        <v>2912</v>
      </c>
      <c r="O182" s="391" t="s">
        <v>2913</v>
      </c>
      <c r="P182" s="391" t="s">
        <v>2914</v>
      </c>
      <c r="Q182" s="391" t="s">
        <v>2915</v>
      </c>
      <c r="R182" s="391" t="s">
        <v>2916</v>
      </c>
      <c r="S182" s="391" t="s">
        <v>2917</v>
      </c>
      <c r="T182" s="391" t="s">
        <v>2918</v>
      </c>
      <c r="U182" s="391" t="s">
        <v>2919</v>
      </c>
      <c r="V182" s="391" t="s">
        <v>2920</v>
      </c>
      <c r="W182" s="391" t="s">
        <v>2921</v>
      </c>
      <c r="X182" s="391" t="s">
        <v>2922</v>
      </c>
      <c r="Y182" s="391" t="s">
        <v>2923</v>
      </c>
      <c r="Z182" s="391" t="s">
        <v>2924</v>
      </c>
      <c r="AA182" s="391" t="s">
        <v>2925</v>
      </c>
      <c r="AB182" s="391" t="s">
        <v>2926</v>
      </c>
      <c r="AC182" s="391" t="s">
        <v>2927</v>
      </c>
      <c r="AD182" s="391" t="s">
        <v>2928</v>
      </c>
      <c r="AE182" s="391" t="s">
        <v>2929</v>
      </c>
      <c r="AF182" s="391" t="s">
        <v>2930</v>
      </c>
      <c r="AG182" s="391" t="s">
        <v>2931</v>
      </c>
      <c r="AH182" s="391" t="s">
        <v>2932</v>
      </c>
      <c r="AI182" s="391" t="s">
        <v>2933</v>
      </c>
      <c r="AJ182" s="391" t="s">
        <v>2934</v>
      </c>
      <c r="AK182" s="391" t="s">
        <v>2935</v>
      </c>
      <c r="AL182" s="391" t="s">
        <v>2936</v>
      </c>
      <c r="AM182" s="391" t="s">
        <v>2937</v>
      </c>
      <c r="AN182" s="391" t="s">
        <v>2938</v>
      </c>
      <c r="AO182" s="391" t="s">
        <v>2939</v>
      </c>
      <c r="AP182" s="391" t="s">
        <v>2940</v>
      </c>
      <c r="AQ182" s="391" t="s">
        <v>2941</v>
      </c>
      <c r="AR182" s="391" t="s">
        <v>2942</v>
      </c>
      <c r="AS182" s="391" t="s">
        <v>2943</v>
      </c>
      <c r="AT182" s="391" t="s">
        <v>2944</v>
      </c>
      <c r="AU182" s="391" t="s">
        <v>2945</v>
      </c>
      <c r="AV182" s="391" t="s">
        <v>2946</v>
      </c>
      <c r="AW182" s="391" t="s">
        <v>2947</v>
      </c>
      <c r="AX182" s="391" t="s">
        <v>2948</v>
      </c>
      <c r="AY182" s="391" t="s">
        <v>2949</v>
      </c>
      <c r="AZ182" s="391" t="s">
        <v>2950</v>
      </c>
      <c r="BA182" s="391" t="s">
        <v>2951</v>
      </c>
      <c r="BB182" s="391" t="s">
        <v>2952</v>
      </c>
      <c r="BC182" s="391" t="s">
        <v>2953</v>
      </c>
      <c r="BD182" s="391" t="s">
        <v>2954</v>
      </c>
      <c r="BE182" s="391" t="s">
        <v>2955</v>
      </c>
      <c r="BF182" s="391" t="s">
        <v>2956</v>
      </c>
      <c r="BG182" s="391" t="s">
        <v>2957</v>
      </c>
      <c r="BH182" s="391" t="s">
        <v>2958</v>
      </c>
      <c r="BI182" s="391" t="s">
        <v>2959</v>
      </c>
      <c r="BJ182" s="391" t="s">
        <v>2960</v>
      </c>
      <c r="BK182" s="391" t="s">
        <v>2961</v>
      </c>
      <c r="BL182" s="391" t="s">
        <v>2962</v>
      </c>
      <c r="BM182" s="391" t="s">
        <v>2963</v>
      </c>
      <c r="BN182" s="391" t="s">
        <v>2964</v>
      </c>
    </row>
    <row r="183" spans="1:66" hidden="1" x14ac:dyDescent="0.2">
      <c r="A183" s="391" t="s">
        <v>2654</v>
      </c>
      <c r="B183" s="391" t="s">
        <v>3012</v>
      </c>
      <c r="C183" s="391" t="s">
        <v>2901</v>
      </c>
      <c r="D183" s="391" t="s">
        <v>2902</v>
      </c>
      <c r="E183" s="391" t="s">
        <v>2903</v>
      </c>
      <c r="F183" s="391" t="s">
        <v>2904</v>
      </c>
      <c r="G183" s="391" t="s">
        <v>2905</v>
      </c>
      <c r="H183" s="391" t="s">
        <v>2906</v>
      </c>
      <c r="I183" s="391" t="s">
        <v>2907</v>
      </c>
      <c r="J183" s="391" t="s">
        <v>2908</v>
      </c>
      <c r="K183" s="391" t="s">
        <v>2909</v>
      </c>
      <c r="L183" s="391" t="s">
        <v>2910</v>
      </c>
      <c r="M183" s="391" t="s">
        <v>2911</v>
      </c>
      <c r="N183" s="391" t="s">
        <v>2912</v>
      </c>
      <c r="O183" s="391" t="s">
        <v>2913</v>
      </c>
      <c r="P183" s="391" t="s">
        <v>2914</v>
      </c>
      <c r="Q183" s="391" t="s">
        <v>2915</v>
      </c>
      <c r="R183" s="391" t="s">
        <v>2916</v>
      </c>
      <c r="S183" s="391" t="s">
        <v>2917</v>
      </c>
      <c r="T183" s="391" t="s">
        <v>2918</v>
      </c>
      <c r="U183" s="391" t="s">
        <v>2919</v>
      </c>
      <c r="V183" s="391" t="s">
        <v>2920</v>
      </c>
      <c r="W183" s="391" t="s">
        <v>2921</v>
      </c>
      <c r="X183" s="391" t="s">
        <v>2922</v>
      </c>
      <c r="Y183" s="391" t="s">
        <v>2923</v>
      </c>
      <c r="Z183" s="391" t="s">
        <v>2924</v>
      </c>
      <c r="AA183" s="391" t="s">
        <v>2925</v>
      </c>
      <c r="AB183" s="391" t="s">
        <v>2926</v>
      </c>
      <c r="AC183" s="391" t="s">
        <v>2927</v>
      </c>
      <c r="AD183" s="391" t="s">
        <v>2928</v>
      </c>
      <c r="AE183" s="391" t="s">
        <v>2929</v>
      </c>
      <c r="AF183" s="391" t="s">
        <v>2930</v>
      </c>
      <c r="AG183" s="391" t="s">
        <v>2931</v>
      </c>
      <c r="AH183" s="391" t="s">
        <v>2932</v>
      </c>
      <c r="AI183" s="391" t="s">
        <v>2933</v>
      </c>
      <c r="AJ183" s="391" t="s">
        <v>2934</v>
      </c>
      <c r="AK183" s="391" t="s">
        <v>2935</v>
      </c>
      <c r="AL183" s="391" t="s">
        <v>2936</v>
      </c>
      <c r="AM183" s="391" t="s">
        <v>2937</v>
      </c>
      <c r="AN183" s="391" t="s">
        <v>2938</v>
      </c>
      <c r="AO183" s="391" t="s">
        <v>2939</v>
      </c>
      <c r="AP183" s="391" t="s">
        <v>2940</v>
      </c>
      <c r="AQ183" s="391" t="s">
        <v>2941</v>
      </c>
      <c r="AR183" s="391" t="s">
        <v>2942</v>
      </c>
      <c r="AS183" s="391" t="s">
        <v>2943</v>
      </c>
      <c r="AT183" s="391" t="s">
        <v>2944</v>
      </c>
      <c r="AU183" s="391" t="s">
        <v>2945</v>
      </c>
      <c r="AV183" s="391" t="s">
        <v>2946</v>
      </c>
      <c r="AW183" s="391" t="s">
        <v>2947</v>
      </c>
      <c r="AX183" s="391" t="s">
        <v>2948</v>
      </c>
      <c r="AY183" s="391" t="s">
        <v>2949</v>
      </c>
      <c r="AZ183" s="391" t="s">
        <v>2950</v>
      </c>
      <c r="BA183" s="391" t="s">
        <v>2951</v>
      </c>
      <c r="BB183" s="391" t="s">
        <v>2952</v>
      </c>
      <c r="BC183" s="391" t="s">
        <v>2953</v>
      </c>
      <c r="BD183" s="391" t="s">
        <v>2954</v>
      </c>
      <c r="BE183" s="391" t="s">
        <v>2955</v>
      </c>
      <c r="BF183" s="391" t="s">
        <v>2956</v>
      </c>
      <c r="BG183" s="391" t="s">
        <v>2957</v>
      </c>
      <c r="BH183" s="391" t="s">
        <v>2958</v>
      </c>
      <c r="BI183" s="391" t="s">
        <v>2959</v>
      </c>
      <c r="BJ183" s="391" t="s">
        <v>2960</v>
      </c>
      <c r="BK183" s="391" t="s">
        <v>2961</v>
      </c>
      <c r="BL183" s="391" t="s">
        <v>2962</v>
      </c>
      <c r="BM183" s="391" t="s">
        <v>2963</v>
      </c>
      <c r="BN183" s="391" t="s">
        <v>2964</v>
      </c>
    </row>
    <row r="184" spans="1:66" hidden="1" x14ac:dyDescent="0.2">
      <c r="A184" s="391" t="s">
        <v>2654</v>
      </c>
      <c r="B184" s="391" t="s">
        <v>3013</v>
      </c>
      <c r="C184" s="391" t="s">
        <v>2901</v>
      </c>
      <c r="D184" s="391" t="s">
        <v>2902</v>
      </c>
      <c r="E184" s="391" t="s">
        <v>2903</v>
      </c>
      <c r="F184" s="391" t="s">
        <v>2904</v>
      </c>
      <c r="G184" s="391" t="s">
        <v>2905</v>
      </c>
      <c r="H184" s="391" t="s">
        <v>2906</v>
      </c>
      <c r="I184" s="391" t="s">
        <v>2907</v>
      </c>
      <c r="J184" s="391" t="s">
        <v>2908</v>
      </c>
      <c r="K184" s="391" t="s">
        <v>2909</v>
      </c>
      <c r="L184" s="391" t="s">
        <v>2910</v>
      </c>
      <c r="M184" s="391" t="s">
        <v>2911</v>
      </c>
      <c r="N184" s="391" t="s">
        <v>2912</v>
      </c>
      <c r="O184" s="391" t="s">
        <v>2913</v>
      </c>
      <c r="P184" s="391" t="s">
        <v>2914</v>
      </c>
      <c r="Q184" s="391" t="s">
        <v>2915</v>
      </c>
      <c r="R184" s="391" t="s">
        <v>2916</v>
      </c>
      <c r="S184" s="391" t="s">
        <v>2917</v>
      </c>
      <c r="T184" s="391" t="s">
        <v>2918</v>
      </c>
      <c r="U184" s="391" t="s">
        <v>2919</v>
      </c>
      <c r="V184" s="391" t="s">
        <v>2920</v>
      </c>
      <c r="W184" s="391" t="s">
        <v>2921</v>
      </c>
      <c r="X184" s="391" t="s">
        <v>2922</v>
      </c>
      <c r="Y184" s="391" t="s">
        <v>2923</v>
      </c>
      <c r="Z184" s="391" t="s">
        <v>2924</v>
      </c>
      <c r="AA184" s="391" t="s">
        <v>2925</v>
      </c>
      <c r="AB184" s="391" t="s">
        <v>2926</v>
      </c>
      <c r="AC184" s="391" t="s">
        <v>2927</v>
      </c>
      <c r="AD184" s="391" t="s">
        <v>2928</v>
      </c>
      <c r="AE184" s="391" t="s">
        <v>2929</v>
      </c>
      <c r="AF184" s="391" t="s">
        <v>2930</v>
      </c>
      <c r="AG184" s="391" t="s">
        <v>2931</v>
      </c>
      <c r="AH184" s="391" t="s">
        <v>2932</v>
      </c>
      <c r="AI184" s="391" t="s">
        <v>2933</v>
      </c>
      <c r="AJ184" s="391" t="s">
        <v>2934</v>
      </c>
      <c r="AK184" s="391" t="s">
        <v>2935</v>
      </c>
      <c r="AL184" s="391" t="s">
        <v>2936</v>
      </c>
      <c r="AM184" s="391" t="s">
        <v>2937</v>
      </c>
      <c r="AN184" s="391" t="s">
        <v>2938</v>
      </c>
      <c r="AO184" s="391" t="s">
        <v>2939</v>
      </c>
      <c r="AP184" s="391" t="s">
        <v>2940</v>
      </c>
      <c r="AQ184" s="391" t="s">
        <v>2941</v>
      </c>
      <c r="AR184" s="391" t="s">
        <v>2942</v>
      </c>
      <c r="AS184" s="391" t="s">
        <v>2943</v>
      </c>
      <c r="AT184" s="391" t="s">
        <v>2944</v>
      </c>
      <c r="AU184" s="391" t="s">
        <v>2945</v>
      </c>
      <c r="AV184" s="391" t="s">
        <v>2946</v>
      </c>
      <c r="AW184" s="391" t="s">
        <v>2947</v>
      </c>
      <c r="AX184" s="391" t="s">
        <v>2948</v>
      </c>
      <c r="AY184" s="391" t="s">
        <v>2949</v>
      </c>
      <c r="AZ184" s="391" t="s">
        <v>2950</v>
      </c>
      <c r="BA184" s="391" t="s">
        <v>2951</v>
      </c>
      <c r="BB184" s="391" t="s">
        <v>2952</v>
      </c>
      <c r="BC184" s="391" t="s">
        <v>2953</v>
      </c>
      <c r="BD184" s="391" t="s">
        <v>2954</v>
      </c>
      <c r="BE184" s="391" t="s">
        <v>2955</v>
      </c>
      <c r="BF184" s="391" t="s">
        <v>2956</v>
      </c>
      <c r="BG184" s="391" t="s">
        <v>2957</v>
      </c>
      <c r="BH184" s="391" t="s">
        <v>2958</v>
      </c>
      <c r="BI184" s="391" t="s">
        <v>2959</v>
      </c>
      <c r="BJ184" s="391" t="s">
        <v>2960</v>
      </c>
      <c r="BK184" s="391" t="s">
        <v>2961</v>
      </c>
      <c r="BL184" s="391" t="s">
        <v>2962</v>
      </c>
      <c r="BM184" s="391" t="s">
        <v>2963</v>
      </c>
      <c r="BN184" s="391" t="s">
        <v>2964</v>
      </c>
    </row>
    <row r="185" spans="1:66" hidden="1" x14ac:dyDescent="0.2">
      <c r="A185" s="391" t="s">
        <v>2654</v>
      </c>
      <c r="B185" s="391" t="s">
        <v>3014</v>
      </c>
      <c r="C185" s="391" t="s">
        <v>2901</v>
      </c>
      <c r="D185" s="391" t="s">
        <v>2902</v>
      </c>
      <c r="E185" s="391" t="s">
        <v>2903</v>
      </c>
      <c r="F185" s="391" t="s">
        <v>2904</v>
      </c>
      <c r="G185" s="391" t="s">
        <v>2905</v>
      </c>
      <c r="H185" s="391" t="s">
        <v>2906</v>
      </c>
      <c r="I185" s="391" t="s">
        <v>2907</v>
      </c>
      <c r="J185" s="391" t="s">
        <v>2908</v>
      </c>
      <c r="K185" s="391" t="s">
        <v>2909</v>
      </c>
      <c r="L185" s="391" t="s">
        <v>2910</v>
      </c>
      <c r="M185" s="391" t="s">
        <v>2911</v>
      </c>
      <c r="N185" s="391" t="s">
        <v>2912</v>
      </c>
      <c r="O185" s="391" t="s">
        <v>2913</v>
      </c>
      <c r="P185" s="391" t="s">
        <v>2914</v>
      </c>
      <c r="Q185" s="391" t="s">
        <v>2915</v>
      </c>
      <c r="R185" s="391" t="s">
        <v>2916</v>
      </c>
      <c r="S185" s="391" t="s">
        <v>2917</v>
      </c>
      <c r="T185" s="391" t="s">
        <v>2918</v>
      </c>
      <c r="U185" s="391" t="s">
        <v>2919</v>
      </c>
      <c r="V185" s="391" t="s">
        <v>2920</v>
      </c>
      <c r="W185" s="391" t="s">
        <v>2921</v>
      </c>
      <c r="X185" s="391" t="s">
        <v>2922</v>
      </c>
      <c r="Y185" s="391" t="s">
        <v>2923</v>
      </c>
      <c r="Z185" s="391" t="s">
        <v>2924</v>
      </c>
      <c r="AA185" s="391" t="s">
        <v>2925</v>
      </c>
      <c r="AB185" s="391" t="s">
        <v>2926</v>
      </c>
      <c r="AC185" s="391" t="s">
        <v>2927</v>
      </c>
      <c r="AD185" s="391" t="s">
        <v>2928</v>
      </c>
      <c r="AE185" s="391" t="s">
        <v>2929</v>
      </c>
      <c r="AF185" s="391" t="s">
        <v>2930</v>
      </c>
      <c r="AG185" s="391" t="s">
        <v>2931</v>
      </c>
      <c r="AH185" s="391" t="s">
        <v>2932</v>
      </c>
      <c r="AI185" s="391" t="s">
        <v>2933</v>
      </c>
      <c r="AJ185" s="391" t="s">
        <v>2934</v>
      </c>
      <c r="AK185" s="391" t="s">
        <v>2935</v>
      </c>
      <c r="AL185" s="391" t="s">
        <v>2936</v>
      </c>
      <c r="AM185" s="391" t="s">
        <v>2937</v>
      </c>
      <c r="AN185" s="391" t="s">
        <v>2938</v>
      </c>
      <c r="AO185" s="391" t="s">
        <v>2939</v>
      </c>
      <c r="AP185" s="391" t="s">
        <v>2940</v>
      </c>
      <c r="AQ185" s="391" t="s">
        <v>2941</v>
      </c>
      <c r="AR185" s="391" t="s">
        <v>2942</v>
      </c>
      <c r="AS185" s="391" t="s">
        <v>2943</v>
      </c>
      <c r="AT185" s="391" t="s">
        <v>2944</v>
      </c>
      <c r="AU185" s="391" t="s">
        <v>2945</v>
      </c>
      <c r="AV185" s="391" t="s">
        <v>2946</v>
      </c>
      <c r="AW185" s="391" t="s">
        <v>2947</v>
      </c>
      <c r="AX185" s="391" t="s">
        <v>2948</v>
      </c>
      <c r="AY185" s="391" t="s">
        <v>2949</v>
      </c>
      <c r="AZ185" s="391" t="s">
        <v>2950</v>
      </c>
      <c r="BA185" s="391" t="s">
        <v>2951</v>
      </c>
      <c r="BB185" s="391" t="s">
        <v>2952</v>
      </c>
      <c r="BC185" s="391" t="s">
        <v>2953</v>
      </c>
      <c r="BD185" s="391" t="s">
        <v>2954</v>
      </c>
      <c r="BE185" s="391" t="s">
        <v>2955</v>
      </c>
      <c r="BF185" s="391" t="s">
        <v>2956</v>
      </c>
      <c r="BG185" s="391" t="s">
        <v>2957</v>
      </c>
      <c r="BH185" s="391" t="s">
        <v>2958</v>
      </c>
      <c r="BI185" s="391" t="s">
        <v>2959</v>
      </c>
      <c r="BJ185" s="391" t="s">
        <v>2960</v>
      </c>
      <c r="BK185" s="391" t="s">
        <v>2961</v>
      </c>
      <c r="BL185" s="391" t="s">
        <v>2962</v>
      </c>
      <c r="BM185" s="391" t="s">
        <v>2963</v>
      </c>
      <c r="BN185" s="391" t="s">
        <v>2964</v>
      </c>
    </row>
    <row r="186" spans="1:66" hidden="1" x14ac:dyDescent="0.2">
      <c r="A186" s="391" t="s">
        <v>2654</v>
      </c>
      <c r="B186" s="391" t="s">
        <v>3015</v>
      </c>
      <c r="C186" s="391" t="s">
        <v>2901</v>
      </c>
      <c r="D186" s="391" t="s">
        <v>2902</v>
      </c>
      <c r="E186" s="391" t="s">
        <v>2903</v>
      </c>
      <c r="F186" s="391" t="s">
        <v>2904</v>
      </c>
      <c r="G186" s="391" t="s">
        <v>2905</v>
      </c>
      <c r="H186" s="391" t="s">
        <v>2906</v>
      </c>
      <c r="I186" s="391" t="s">
        <v>2907</v>
      </c>
      <c r="J186" s="391" t="s">
        <v>2908</v>
      </c>
      <c r="K186" s="391" t="s">
        <v>2909</v>
      </c>
      <c r="L186" s="391" t="s">
        <v>2910</v>
      </c>
      <c r="M186" s="391" t="s">
        <v>2911</v>
      </c>
      <c r="N186" s="391" t="s">
        <v>2912</v>
      </c>
      <c r="O186" s="391" t="s">
        <v>2913</v>
      </c>
      <c r="P186" s="391" t="s">
        <v>2914</v>
      </c>
      <c r="Q186" s="391" t="s">
        <v>2915</v>
      </c>
      <c r="R186" s="391" t="s">
        <v>2916</v>
      </c>
      <c r="S186" s="391" t="s">
        <v>2917</v>
      </c>
      <c r="T186" s="391" t="s">
        <v>2918</v>
      </c>
      <c r="U186" s="391" t="s">
        <v>2919</v>
      </c>
      <c r="V186" s="391" t="s">
        <v>2920</v>
      </c>
      <c r="W186" s="391" t="s">
        <v>2921</v>
      </c>
      <c r="X186" s="391" t="s">
        <v>2922</v>
      </c>
      <c r="Y186" s="391" t="s">
        <v>2923</v>
      </c>
      <c r="Z186" s="391" t="s">
        <v>2924</v>
      </c>
      <c r="AA186" s="391" t="s">
        <v>2925</v>
      </c>
      <c r="AB186" s="391" t="s">
        <v>2926</v>
      </c>
      <c r="AC186" s="391" t="s">
        <v>2927</v>
      </c>
      <c r="AD186" s="391" t="s">
        <v>2928</v>
      </c>
      <c r="AE186" s="391" t="s">
        <v>2929</v>
      </c>
      <c r="AF186" s="391" t="s">
        <v>2930</v>
      </c>
      <c r="AG186" s="391" t="s">
        <v>2931</v>
      </c>
      <c r="AH186" s="391" t="s">
        <v>2932</v>
      </c>
      <c r="AI186" s="391" t="s">
        <v>2933</v>
      </c>
      <c r="AJ186" s="391" t="s">
        <v>2934</v>
      </c>
      <c r="AK186" s="391" t="s">
        <v>2935</v>
      </c>
      <c r="AL186" s="391" t="s">
        <v>2936</v>
      </c>
      <c r="AM186" s="391" t="s">
        <v>2937</v>
      </c>
      <c r="AN186" s="391" t="s">
        <v>2938</v>
      </c>
      <c r="AO186" s="391" t="s">
        <v>2939</v>
      </c>
      <c r="AP186" s="391" t="s">
        <v>2940</v>
      </c>
      <c r="AQ186" s="391" t="s">
        <v>2941</v>
      </c>
      <c r="AR186" s="391" t="s">
        <v>2942</v>
      </c>
      <c r="AS186" s="391" t="s">
        <v>2943</v>
      </c>
      <c r="AT186" s="391" t="s">
        <v>2944</v>
      </c>
      <c r="AU186" s="391" t="s">
        <v>2945</v>
      </c>
      <c r="AV186" s="391" t="s">
        <v>2946</v>
      </c>
      <c r="AW186" s="391" t="s">
        <v>2947</v>
      </c>
      <c r="AX186" s="391" t="s">
        <v>2948</v>
      </c>
      <c r="AY186" s="391" t="s">
        <v>2949</v>
      </c>
      <c r="AZ186" s="391" t="s">
        <v>2950</v>
      </c>
      <c r="BA186" s="391" t="s">
        <v>2951</v>
      </c>
      <c r="BB186" s="391" t="s">
        <v>2952</v>
      </c>
      <c r="BC186" s="391" t="s">
        <v>2953</v>
      </c>
      <c r="BD186" s="391" t="s">
        <v>2954</v>
      </c>
      <c r="BE186" s="391" t="s">
        <v>2955</v>
      </c>
      <c r="BF186" s="391" t="s">
        <v>2956</v>
      </c>
      <c r="BG186" s="391" t="s">
        <v>2957</v>
      </c>
      <c r="BH186" s="391" t="s">
        <v>2958</v>
      </c>
      <c r="BI186" s="391" t="s">
        <v>2959</v>
      </c>
      <c r="BJ186" s="391" t="s">
        <v>2960</v>
      </c>
      <c r="BK186" s="391" t="s">
        <v>2961</v>
      </c>
      <c r="BL186" s="391" t="s">
        <v>2962</v>
      </c>
      <c r="BM186" s="391" t="s">
        <v>2963</v>
      </c>
      <c r="BN186" s="391" t="s">
        <v>2964</v>
      </c>
    </row>
  </sheetData>
  <sheetProtection formatColumns="0" autoFilter="0"/>
  <autoFilter ref="A10:CI135" xr:uid="{00000000-0009-0000-0000-000001000000}"/>
  <dataValidations count="8">
    <dataValidation type="list" allowBlank="1" showInputMessage="1" showErrorMessage="1" sqref="BC11:BC135 AZ11:AZ135" xr:uid="{00000000-0002-0000-0100-000000000000}">
      <formula1>$A$141:$C$141</formula1>
    </dataValidation>
    <dataValidation type="list" allowBlank="1" showInputMessage="1" showErrorMessage="1" sqref="BA11:BB135 AX11:AY135" xr:uid="{00000000-0002-0000-0100-000001000000}">
      <formula1>$A$140:$BO$140</formula1>
    </dataValidation>
    <dataValidation type="list" allowBlank="1" showInputMessage="1" showErrorMessage="1" sqref="AW11:AW135" xr:uid="{00000000-0002-0000-0100-000002000000}">
      <formula1>$A$139:$E$139</formula1>
    </dataValidation>
    <dataValidation type="list" allowBlank="1" showInputMessage="1" showErrorMessage="1" sqref="AT11:AT131" xr:uid="{00000000-0002-0000-0100-000003000000}">
      <formula1>$A$138:$BN$138</formula1>
    </dataValidation>
    <dataValidation type="textLength" operator="lessThanOrEqual" allowBlank="1" showInputMessage="1" showErrorMessage="1" errorTitle="Ticontract" error="The text is too long" sqref="CD37 CF37 CD47 CF47 CD58 CF58 CD61 CF61 CD69:CD70 CF69:CF70 BN86:BN93 BP86:BP93 CD89 CF89 BN95 BP95 CD104:CD105 CF104:CF105 CD117:CD118 CF117:CF118 CD129 CF129 CD131 CF131 BP97:BP135 BN97:BN135 CF109 CD109 CF93:CF96 CD93:CD96 CD73:CD85 CF73:CF85 CF31 CD31 CF16:CF18 CD16:CD18 CD13:CD14 CF13:CF14 BP11:BP81 BN11:BN81 AV11:AV135 BV11:BV131" xr:uid="{00000000-0002-0000-0100-000004000000}">
      <formula1>150</formula1>
    </dataValidation>
    <dataValidation type="textLength" operator="lessThanOrEqual" allowBlank="1" showInputMessage="1" showErrorMessage="1" errorTitle="Ticontract" error="The text is too long" sqref="AD31 AD37 AD58 AD61 AD69:AD70 AD76 AD82:AD84 AD117:AD118 AD129 AD131:AD135 W86:W135 AD109 AD94:AD96 AD78 AD73 AD47 AD16:AD18 AD11:AD14 W11:W84" xr:uid="{00000000-0002-0000-0100-000005000000}">
      <formula1>5</formula1>
    </dataValidation>
    <dataValidation type="list" allowBlank="1" showInputMessage="1" showErrorMessage="1" sqref="CC16:CC18 CC13:CC14 CC31 CC37 CC47 CC58 CC61 CC69:CC70 BJ11:BJ81 CC73:CC85 BJ86:BJ93 CC89 CC93:CC96 BJ95 CC104:CC105 CC109 CC117:CC118 CC129 CC131 BJ97:BJ135" xr:uid="{00000000-0002-0000-0100-000006000000}">
      <formula1>$A$142:$E$142</formula1>
    </dataValidation>
    <dataValidation type="list" allowBlank="1" showInputMessage="1" showErrorMessage="1" sqref="AU16:AU18 AU13:AU14 AU31 AU37 AU47 AU58 AU61 AU69:AU70 AS11:AS81 AU73:AU85 AS86:AS93 AU89 AU93:AU96 AS95 AU104:AU105 AU109 AS97:AS135 AU117:AU118 AU129 AU131" xr:uid="{00000000-0002-0000-0100-000007000000}">
      <formula1>$A$137:$U$137</formula1>
    </dataValidation>
  </dataValidations>
  <pageMargins left="0.75" right="0.75" top="0.75" bottom="0.5" header="0.5" footer="0.75"/>
  <pageSetup orientation="portrait" r:id="rId1"/>
  <headerFooter>
    <oddFooter>&amp;C&amp;P / &amp;N</oddFooter>
    <evenFooter>&amp;C&amp;P / &amp;N</evenFooter>
    <firstFooter>&amp;C&amp;P / 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G642"/>
  <sheetViews>
    <sheetView workbookViewId="0">
      <selection activeCell="D424" sqref="D424"/>
    </sheetView>
  </sheetViews>
  <sheetFormatPr defaultColWidth="9" defaultRowHeight="14.25" x14ac:dyDescent="0.2"/>
  <cols>
    <col min="1" max="1" width="15.75" customWidth="1"/>
    <col min="2" max="2" width="22.5" customWidth="1"/>
    <col min="3" max="3" width="18.25" customWidth="1"/>
    <col min="4" max="4" width="18" customWidth="1"/>
    <col min="5" max="5" width="15.75" customWidth="1"/>
    <col min="6" max="7" width="16.25" customWidth="1"/>
  </cols>
  <sheetData>
    <row r="1" spans="1:7" x14ac:dyDescent="0.2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</row>
    <row r="3" spans="1:7" x14ac:dyDescent="0.2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</row>
    <row r="4" spans="1:7" x14ac:dyDescent="0.2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</row>
    <row r="5" spans="1:7" x14ac:dyDescent="0.2">
      <c r="A5" t="s">
        <v>142</v>
      </c>
      <c r="B5" t="s">
        <v>143</v>
      </c>
      <c r="C5" t="s">
        <v>144</v>
      </c>
      <c r="D5" t="s">
        <v>131</v>
      </c>
      <c r="E5" t="s">
        <v>99</v>
      </c>
      <c r="F5" t="s">
        <v>145</v>
      </c>
      <c r="G5" t="s">
        <v>146</v>
      </c>
    </row>
    <row r="6" spans="1:7" x14ac:dyDescent="0.2">
      <c r="A6" t="s">
        <v>147</v>
      </c>
      <c r="B6" t="s">
        <v>148</v>
      </c>
      <c r="C6" t="s">
        <v>149</v>
      </c>
      <c r="D6" t="s">
        <v>138</v>
      </c>
      <c r="E6" t="s">
        <v>150</v>
      </c>
      <c r="F6" t="s">
        <v>151</v>
      </c>
      <c r="G6" t="s">
        <v>152</v>
      </c>
    </row>
    <row r="7" spans="1:7" x14ac:dyDescent="0.2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</row>
    <row r="8" spans="1:7" x14ac:dyDescent="0.2">
      <c r="A8" t="s">
        <v>160</v>
      </c>
      <c r="B8" t="s">
        <v>161</v>
      </c>
      <c r="C8" t="s">
        <v>162</v>
      </c>
      <c r="D8" t="s">
        <v>156</v>
      </c>
      <c r="E8" t="s">
        <v>157</v>
      </c>
      <c r="F8" t="s">
        <v>158</v>
      </c>
      <c r="G8" t="s">
        <v>163</v>
      </c>
    </row>
    <row r="9" spans="1:7" x14ac:dyDescent="0.2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</row>
    <row r="10" spans="1:7" x14ac:dyDescent="0.2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</row>
    <row r="11" spans="1:7" x14ac:dyDescent="0.2">
      <c r="A11" t="s">
        <v>178</v>
      </c>
      <c r="B11" t="s">
        <v>179</v>
      </c>
      <c r="C11" t="s">
        <v>180</v>
      </c>
      <c r="D11" t="s">
        <v>156</v>
      </c>
      <c r="E11" t="s">
        <v>181</v>
      </c>
      <c r="F11" t="s">
        <v>182</v>
      </c>
      <c r="G11" t="s">
        <v>183</v>
      </c>
    </row>
    <row r="12" spans="1:7" x14ac:dyDescent="0.2">
      <c r="A12" t="s">
        <v>184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</row>
    <row r="13" spans="1:7" x14ac:dyDescent="0.2">
      <c r="A13" t="s">
        <v>191</v>
      </c>
      <c r="B13" t="s">
        <v>192</v>
      </c>
      <c r="C13" t="s">
        <v>193</v>
      </c>
      <c r="D13" t="s">
        <v>131</v>
      </c>
      <c r="E13" t="s">
        <v>99</v>
      </c>
      <c r="F13" t="s">
        <v>145</v>
      </c>
      <c r="G13" t="s">
        <v>194</v>
      </c>
    </row>
    <row r="14" spans="1:7" x14ac:dyDescent="0.2">
      <c r="A14" t="s">
        <v>195</v>
      </c>
      <c r="B14" t="s">
        <v>196</v>
      </c>
      <c r="C14" t="s">
        <v>197</v>
      </c>
      <c r="D14" t="s">
        <v>174</v>
      </c>
      <c r="E14" t="s">
        <v>198</v>
      </c>
      <c r="F14" t="s">
        <v>199</v>
      </c>
      <c r="G14" t="s">
        <v>200</v>
      </c>
    </row>
    <row r="15" spans="1:7" x14ac:dyDescent="0.2">
      <c r="A15" t="s">
        <v>201</v>
      </c>
      <c r="B15" t="s">
        <v>202</v>
      </c>
      <c r="C15" t="s">
        <v>203</v>
      </c>
      <c r="D15" t="s">
        <v>156</v>
      </c>
      <c r="E15" t="s">
        <v>204</v>
      </c>
      <c r="F15" t="s">
        <v>205</v>
      </c>
      <c r="G15" t="s">
        <v>206</v>
      </c>
    </row>
    <row r="16" spans="1:7" x14ac:dyDescent="0.2">
      <c r="A16" t="s">
        <v>207</v>
      </c>
      <c r="B16" t="s">
        <v>208</v>
      </c>
      <c r="C16" t="s">
        <v>209</v>
      </c>
      <c r="D16" t="s">
        <v>124</v>
      </c>
      <c r="E16" t="s">
        <v>210</v>
      </c>
      <c r="F16" t="s">
        <v>211</v>
      </c>
      <c r="G16" t="s">
        <v>212</v>
      </c>
    </row>
    <row r="17" spans="1:7" x14ac:dyDescent="0.2">
      <c r="A17" t="s">
        <v>213</v>
      </c>
      <c r="B17" t="s">
        <v>214</v>
      </c>
      <c r="C17" t="s">
        <v>215</v>
      </c>
      <c r="D17" t="s">
        <v>187</v>
      </c>
      <c r="E17" t="s">
        <v>216</v>
      </c>
      <c r="F17" t="s">
        <v>217</v>
      </c>
      <c r="G17" t="s">
        <v>218</v>
      </c>
    </row>
    <row r="18" spans="1:7" x14ac:dyDescent="0.2">
      <c r="A18" t="s">
        <v>219</v>
      </c>
      <c r="B18" t="s">
        <v>220</v>
      </c>
      <c r="C18" t="s">
        <v>221</v>
      </c>
      <c r="D18" t="s">
        <v>156</v>
      </c>
      <c r="E18" t="s">
        <v>222</v>
      </c>
      <c r="F18" t="s">
        <v>223</v>
      </c>
      <c r="G18" t="s">
        <v>224</v>
      </c>
    </row>
    <row r="19" spans="1:7" x14ac:dyDescent="0.2">
      <c r="A19" t="s">
        <v>225</v>
      </c>
      <c r="B19" t="s">
        <v>226</v>
      </c>
      <c r="C19" t="s">
        <v>227</v>
      </c>
      <c r="D19" t="s">
        <v>174</v>
      </c>
      <c r="E19" t="s">
        <v>228</v>
      </c>
      <c r="F19" t="s">
        <v>229</v>
      </c>
      <c r="G19" t="s">
        <v>230</v>
      </c>
    </row>
    <row r="20" spans="1:7" x14ac:dyDescent="0.2">
      <c r="A20" t="s">
        <v>231</v>
      </c>
      <c r="B20" t="s">
        <v>232</v>
      </c>
      <c r="C20" t="s">
        <v>233</v>
      </c>
      <c r="D20" t="s">
        <v>131</v>
      </c>
      <c r="E20" t="s">
        <v>99</v>
      </c>
      <c r="F20" t="s">
        <v>145</v>
      </c>
      <c r="G20" t="s">
        <v>234</v>
      </c>
    </row>
    <row r="21" spans="1:7" x14ac:dyDescent="0.2">
      <c r="A21" t="s">
        <v>235</v>
      </c>
      <c r="B21" t="s">
        <v>236</v>
      </c>
      <c r="C21" t="s">
        <v>237</v>
      </c>
      <c r="D21" t="s">
        <v>156</v>
      </c>
      <c r="E21" t="s">
        <v>238</v>
      </c>
      <c r="F21" t="s">
        <v>239</v>
      </c>
      <c r="G21" t="s">
        <v>240</v>
      </c>
    </row>
    <row r="22" spans="1:7" x14ac:dyDescent="0.2">
      <c r="A22" t="s">
        <v>241</v>
      </c>
      <c r="B22" t="s">
        <v>242</v>
      </c>
      <c r="C22" t="s">
        <v>243</v>
      </c>
      <c r="D22" t="s">
        <v>138</v>
      </c>
      <c r="E22" t="s">
        <v>244</v>
      </c>
      <c r="F22" t="s">
        <v>245</v>
      </c>
      <c r="G22" t="s">
        <v>246</v>
      </c>
    </row>
    <row r="23" spans="1:7" x14ac:dyDescent="0.2">
      <c r="A23" t="s">
        <v>247</v>
      </c>
      <c r="B23" t="s">
        <v>248</v>
      </c>
      <c r="C23" t="s">
        <v>249</v>
      </c>
      <c r="D23" t="s">
        <v>156</v>
      </c>
      <c r="E23" t="s">
        <v>250</v>
      </c>
      <c r="F23" t="s">
        <v>251</v>
      </c>
      <c r="G23" t="s">
        <v>252</v>
      </c>
    </row>
    <row r="24" spans="1:7" x14ac:dyDescent="0.2">
      <c r="A24" t="s">
        <v>253</v>
      </c>
      <c r="B24" t="s">
        <v>254</v>
      </c>
      <c r="C24" t="s">
        <v>255</v>
      </c>
      <c r="D24" t="s">
        <v>187</v>
      </c>
      <c r="E24" t="s">
        <v>255</v>
      </c>
      <c r="F24" t="s">
        <v>256</v>
      </c>
      <c r="G24" t="s">
        <v>257</v>
      </c>
    </row>
    <row r="25" spans="1:7" x14ac:dyDescent="0.2">
      <c r="A25" t="s">
        <v>258</v>
      </c>
      <c r="B25" t="s">
        <v>259</v>
      </c>
      <c r="C25" t="s">
        <v>260</v>
      </c>
      <c r="D25" t="s">
        <v>167</v>
      </c>
      <c r="E25" t="s">
        <v>261</v>
      </c>
      <c r="F25" t="s">
        <v>262</v>
      </c>
      <c r="G25" t="s">
        <v>263</v>
      </c>
    </row>
    <row r="26" spans="1:7" x14ac:dyDescent="0.2">
      <c r="A26" t="s">
        <v>264</v>
      </c>
      <c r="B26" t="s">
        <v>265</v>
      </c>
      <c r="C26" t="s">
        <v>266</v>
      </c>
      <c r="D26" t="s">
        <v>131</v>
      </c>
      <c r="E26" t="s">
        <v>267</v>
      </c>
      <c r="F26" t="s">
        <v>268</v>
      </c>
      <c r="G26" t="s">
        <v>269</v>
      </c>
    </row>
    <row r="27" spans="1:7" x14ac:dyDescent="0.2">
      <c r="A27" t="s">
        <v>270</v>
      </c>
      <c r="B27" t="s">
        <v>271</v>
      </c>
      <c r="C27" t="s">
        <v>272</v>
      </c>
      <c r="D27" t="s">
        <v>138</v>
      </c>
      <c r="E27" t="s">
        <v>273</v>
      </c>
      <c r="F27" t="s">
        <v>274</v>
      </c>
      <c r="G27" t="s">
        <v>275</v>
      </c>
    </row>
    <row r="28" spans="1:7" x14ac:dyDescent="0.2">
      <c r="A28" t="s">
        <v>276</v>
      </c>
      <c r="B28" t="s">
        <v>277</v>
      </c>
      <c r="C28" t="s">
        <v>278</v>
      </c>
      <c r="D28" t="s">
        <v>167</v>
      </c>
      <c r="E28" t="s">
        <v>279</v>
      </c>
      <c r="F28" t="s">
        <v>280</v>
      </c>
      <c r="G28" t="s">
        <v>281</v>
      </c>
    </row>
    <row r="29" spans="1:7" x14ac:dyDescent="0.2">
      <c r="A29" t="s">
        <v>282</v>
      </c>
      <c r="B29" t="s">
        <v>283</v>
      </c>
      <c r="C29" t="s">
        <v>284</v>
      </c>
      <c r="D29" t="s">
        <v>187</v>
      </c>
      <c r="E29" t="s">
        <v>285</v>
      </c>
      <c r="F29" t="s">
        <v>286</v>
      </c>
      <c r="G29" t="s">
        <v>287</v>
      </c>
    </row>
    <row r="30" spans="1:7" x14ac:dyDescent="0.2">
      <c r="A30" t="s">
        <v>288</v>
      </c>
      <c r="B30" t="s">
        <v>289</v>
      </c>
      <c r="C30" t="s">
        <v>290</v>
      </c>
      <c r="D30" t="s">
        <v>131</v>
      </c>
      <c r="E30" t="s">
        <v>291</v>
      </c>
      <c r="F30" t="s">
        <v>292</v>
      </c>
      <c r="G30" t="s">
        <v>293</v>
      </c>
    </row>
    <row r="31" spans="1:7" x14ac:dyDescent="0.2">
      <c r="A31" t="s">
        <v>294</v>
      </c>
      <c r="B31" t="s">
        <v>295</v>
      </c>
      <c r="C31" t="s">
        <v>296</v>
      </c>
      <c r="D31" t="s">
        <v>138</v>
      </c>
      <c r="E31" t="s">
        <v>244</v>
      </c>
      <c r="F31" t="s">
        <v>245</v>
      </c>
      <c r="G31" t="s">
        <v>297</v>
      </c>
    </row>
    <row r="32" spans="1:7" x14ac:dyDescent="0.2">
      <c r="A32" t="s">
        <v>298</v>
      </c>
      <c r="B32" t="s">
        <v>299</v>
      </c>
      <c r="C32" t="s">
        <v>300</v>
      </c>
      <c r="D32" t="s">
        <v>138</v>
      </c>
      <c r="E32" t="s">
        <v>301</v>
      </c>
      <c r="F32" t="s">
        <v>302</v>
      </c>
      <c r="G32" t="s">
        <v>303</v>
      </c>
    </row>
    <row r="33" spans="1:7" x14ac:dyDescent="0.2">
      <c r="A33" t="s">
        <v>304</v>
      </c>
      <c r="B33" t="s">
        <v>305</v>
      </c>
      <c r="C33" t="s">
        <v>306</v>
      </c>
      <c r="D33" t="s">
        <v>187</v>
      </c>
      <c r="E33" t="s">
        <v>307</v>
      </c>
      <c r="F33" t="s">
        <v>308</v>
      </c>
      <c r="G33" t="s">
        <v>309</v>
      </c>
    </row>
    <row r="34" spans="1:7" x14ac:dyDescent="0.2">
      <c r="A34" t="s">
        <v>310</v>
      </c>
      <c r="B34" t="s">
        <v>311</v>
      </c>
      <c r="C34" t="s">
        <v>312</v>
      </c>
      <c r="D34" t="s">
        <v>138</v>
      </c>
      <c r="E34" t="s">
        <v>313</v>
      </c>
      <c r="F34" t="s">
        <v>314</v>
      </c>
      <c r="G34" t="s">
        <v>315</v>
      </c>
    </row>
    <row r="35" spans="1:7" x14ac:dyDescent="0.2">
      <c r="A35" t="s">
        <v>316</v>
      </c>
      <c r="B35" t="s">
        <v>317</v>
      </c>
      <c r="C35" t="s">
        <v>318</v>
      </c>
      <c r="D35" t="s">
        <v>156</v>
      </c>
      <c r="E35" t="s">
        <v>319</v>
      </c>
      <c r="F35" t="s">
        <v>320</v>
      </c>
      <c r="G35" t="s">
        <v>321</v>
      </c>
    </row>
    <row r="36" spans="1:7" x14ac:dyDescent="0.2">
      <c r="A36" t="s">
        <v>322</v>
      </c>
      <c r="B36" t="s">
        <v>323</v>
      </c>
      <c r="C36" t="s">
        <v>324</v>
      </c>
      <c r="D36" t="s">
        <v>138</v>
      </c>
      <c r="E36" t="s">
        <v>325</v>
      </c>
      <c r="F36" t="s">
        <v>326</v>
      </c>
      <c r="G36" t="s">
        <v>327</v>
      </c>
    </row>
    <row r="37" spans="1:7" x14ac:dyDescent="0.2">
      <c r="A37" t="s">
        <v>328</v>
      </c>
      <c r="B37" t="s">
        <v>329</v>
      </c>
      <c r="C37" t="s">
        <v>330</v>
      </c>
      <c r="D37" t="s">
        <v>138</v>
      </c>
      <c r="E37" t="s">
        <v>313</v>
      </c>
      <c r="F37" t="s">
        <v>314</v>
      </c>
      <c r="G37" t="s">
        <v>331</v>
      </c>
    </row>
    <row r="38" spans="1:7" x14ac:dyDescent="0.2">
      <c r="A38" t="s">
        <v>332</v>
      </c>
      <c r="B38" t="s">
        <v>333</v>
      </c>
      <c r="C38" t="s">
        <v>334</v>
      </c>
      <c r="D38" t="s">
        <v>138</v>
      </c>
      <c r="E38" t="s">
        <v>313</v>
      </c>
      <c r="F38" t="s">
        <v>314</v>
      </c>
      <c r="G38" t="s">
        <v>335</v>
      </c>
    </row>
    <row r="39" spans="1:7" x14ac:dyDescent="0.2">
      <c r="A39" t="s">
        <v>336</v>
      </c>
      <c r="B39" t="s">
        <v>337</v>
      </c>
      <c r="C39" t="s">
        <v>338</v>
      </c>
      <c r="D39" t="s">
        <v>167</v>
      </c>
      <c r="E39" t="s">
        <v>339</v>
      </c>
      <c r="F39" t="s">
        <v>340</v>
      </c>
      <c r="G39" t="s">
        <v>341</v>
      </c>
    </row>
    <row r="40" spans="1:7" x14ac:dyDescent="0.2">
      <c r="A40" t="s">
        <v>342</v>
      </c>
      <c r="B40" t="s">
        <v>343</v>
      </c>
      <c r="C40" t="s">
        <v>344</v>
      </c>
      <c r="D40" t="s">
        <v>187</v>
      </c>
      <c r="E40" t="s">
        <v>345</v>
      </c>
      <c r="F40" t="s">
        <v>346</v>
      </c>
      <c r="G40" t="s">
        <v>347</v>
      </c>
    </row>
    <row r="41" spans="1:7" x14ac:dyDescent="0.2">
      <c r="A41" t="s">
        <v>348</v>
      </c>
      <c r="B41" t="s">
        <v>349</v>
      </c>
      <c r="C41" t="s">
        <v>350</v>
      </c>
      <c r="D41" t="s">
        <v>167</v>
      </c>
      <c r="E41" t="s">
        <v>351</v>
      </c>
      <c r="F41" t="s">
        <v>352</v>
      </c>
      <c r="G41" t="s">
        <v>353</v>
      </c>
    </row>
    <row r="42" spans="1:7" x14ac:dyDescent="0.2">
      <c r="A42" t="s">
        <v>354</v>
      </c>
      <c r="B42" t="s">
        <v>355</v>
      </c>
      <c r="C42" t="s">
        <v>356</v>
      </c>
      <c r="D42" t="s">
        <v>138</v>
      </c>
      <c r="E42" t="s">
        <v>357</v>
      </c>
      <c r="F42" t="s">
        <v>358</v>
      </c>
      <c r="G42" t="s">
        <v>359</v>
      </c>
    </row>
    <row r="43" spans="1:7" x14ac:dyDescent="0.2">
      <c r="A43" t="s">
        <v>360</v>
      </c>
      <c r="B43" t="s">
        <v>361</v>
      </c>
      <c r="C43" t="s">
        <v>362</v>
      </c>
      <c r="D43" t="s">
        <v>156</v>
      </c>
      <c r="E43" t="s">
        <v>363</v>
      </c>
      <c r="F43" t="s">
        <v>364</v>
      </c>
      <c r="G43" t="s">
        <v>365</v>
      </c>
    </row>
    <row r="44" spans="1:7" x14ac:dyDescent="0.2">
      <c r="A44" t="s">
        <v>366</v>
      </c>
      <c r="B44" t="s">
        <v>367</v>
      </c>
      <c r="C44" t="s">
        <v>368</v>
      </c>
      <c r="D44" t="s">
        <v>131</v>
      </c>
      <c r="E44" t="s">
        <v>369</v>
      </c>
      <c r="F44" t="s">
        <v>370</v>
      </c>
      <c r="G44" t="s">
        <v>371</v>
      </c>
    </row>
    <row r="45" spans="1:7" x14ac:dyDescent="0.2">
      <c r="A45" t="s">
        <v>372</v>
      </c>
      <c r="B45" t="s">
        <v>373</v>
      </c>
      <c r="C45" t="s">
        <v>374</v>
      </c>
      <c r="D45" t="s">
        <v>156</v>
      </c>
      <c r="E45" t="s">
        <v>375</v>
      </c>
      <c r="F45" t="s">
        <v>376</v>
      </c>
      <c r="G45" t="s">
        <v>377</v>
      </c>
    </row>
    <row r="46" spans="1:7" x14ac:dyDescent="0.2">
      <c r="A46" t="s">
        <v>378</v>
      </c>
      <c r="B46" t="s">
        <v>379</v>
      </c>
      <c r="C46" t="s">
        <v>380</v>
      </c>
      <c r="D46" t="s">
        <v>131</v>
      </c>
      <c r="E46" t="s">
        <v>99</v>
      </c>
      <c r="F46" t="s">
        <v>145</v>
      </c>
      <c r="G46" t="s">
        <v>381</v>
      </c>
    </row>
    <row r="47" spans="1:7" x14ac:dyDescent="0.2">
      <c r="A47" t="s">
        <v>382</v>
      </c>
      <c r="B47" t="s">
        <v>383</v>
      </c>
      <c r="C47" t="s">
        <v>384</v>
      </c>
      <c r="D47" t="s">
        <v>131</v>
      </c>
      <c r="E47" t="s">
        <v>385</v>
      </c>
      <c r="F47" t="s">
        <v>386</v>
      </c>
      <c r="G47" t="s">
        <v>387</v>
      </c>
    </row>
    <row r="48" spans="1:7" x14ac:dyDescent="0.2">
      <c r="A48" t="s">
        <v>388</v>
      </c>
      <c r="B48" t="s">
        <v>389</v>
      </c>
      <c r="C48" t="s">
        <v>390</v>
      </c>
      <c r="D48" t="s">
        <v>138</v>
      </c>
      <c r="E48" t="s">
        <v>391</v>
      </c>
      <c r="F48" t="s">
        <v>392</v>
      </c>
      <c r="G48" t="s">
        <v>393</v>
      </c>
    </row>
    <row r="49" spans="1:7" x14ac:dyDescent="0.2">
      <c r="A49" t="s">
        <v>394</v>
      </c>
      <c r="B49" t="s">
        <v>395</v>
      </c>
      <c r="C49" t="s">
        <v>396</v>
      </c>
      <c r="D49" t="s">
        <v>131</v>
      </c>
      <c r="E49" t="s">
        <v>396</v>
      </c>
      <c r="F49" t="s">
        <v>397</v>
      </c>
      <c r="G49" t="s">
        <v>398</v>
      </c>
    </row>
    <row r="50" spans="1:7" x14ac:dyDescent="0.2">
      <c r="A50" t="s">
        <v>399</v>
      </c>
      <c r="B50" t="s">
        <v>400</v>
      </c>
      <c r="C50" t="s">
        <v>401</v>
      </c>
      <c r="D50" t="s">
        <v>138</v>
      </c>
      <c r="E50" t="s">
        <v>402</v>
      </c>
      <c r="F50" t="s">
        <v>403</v>
      </c>
      <c r="G50" t="s">
        <v>404</v>
      </c>
    </row>
    <row r="51" spans="1:7" x14ac:dyDescent="0.2">
      <c r="A51" t="s">
        <v>405</v>
      </c>
      <c r="B51" t="s">
        <v>406</v>
      </c>
      <c r="C51" t="s">
        <v>407</v>
      </c>
      <c r="D51" t="s">
        <v>156</v>
      </c>
      <c r="E51" t="s">
        <v>157</v>
      </c>
      <c r="F51" t="s">
        <v>158</v>
      </c>
      <c r="G51" t="s">
        <v>408</v>
      </c>
    </row>
    <row r="52" spans="1:7" x14ac:dyDescent="0.2">
      <c r="A52" t="s">
        <v>409</v>
      </c>
      <c r="B52" t="s">
        <v>410</v>
      </c>
      <c r="C52" t="s">
        <v>411</v>
      </c>
      <c r="D52" t="s">
        <v>156</v>
      </c>
      <c r="E52" t="s">
        <v>412</v>
      </c>
      <c r="F52" t="s">
        <v>413</v>
      </c>
      <c r="G52" t="s">
        <v>414</v>
      </c>
    </row>
    <row r="53" spans="1:7" x14ac:dyDescent="0.2">
      <c r="A53" t="s">
        <v>415</v>
      </c>
      <c r="B53" t="s">
        <v>416</v>
      </c>
      <c r="C53" t="s">
        <v>417</v>
      </c>
      <c r="D53" t="s">
        <v>187</v>
      </c>
      <c r="E53" t="s">
        <v>418</v>
      </c>
      <c r="F53" t="s">
        <v>419</v>
      </c>
      <c r="G53" t="s">
        <v>420</v>
      </c>
    </row>
    <row r="54" spans="1:7" x14ac:dyDescent="0.2">
      <c r="A54" t="s">
        <v>421</v>
      </c>
      <c r="B54" t="s">
        <v>422</v>
      </c>
      <c r="C54" t="s">
        <v>423</v>
      </c>
      <c r="D54" t="s">
        <v>167</v>
      </c>
      <c r="E54" t="s">
        <v>418</v>
      </c>
      <c r="F54" t="s">
        <v>419</v>
      </c>
      <c r="G54" t="s">
        <v>424</v>
      </c>
    </row>
    <row r="55" spans="1:7" x14ac:dyDescent="0.2">
      <c r="A55" t="s">
        <v>425</v>
      </c>
      <c r="B55" t="s">
        <v>426</v>
      </c>
      <c r="C55" t="s">
        <v>427</v>
      </c>
      <c r="D55" t="s">
        <v>138</v>
      </c>
      <c r="E55" t="s">
        <v>428</v>
      </c>
      <c r="F55" t="s">
        <v>429</v>
      </c>
      <c r="G55" t="s">
        <v>430</v>
      </c>
    </row>
    <row r="56" spans="1:7" x14ac:dyDescent="0.2">
      <c r="A56" t="s">
        <v>431</v>
      </c>
      <c r="B56" t="s">
        <v>432</v>
      </c>
      <c r="C56" t="s">
        <v>433</v>
      </c>
      <c r="D56" t="s">
        <v>156</v>
      </c>
      <c r="E56" t="s">
        <v>434</v>
      </c>
      <c r="F56" t="s">
        <v>435</v>
      </c>
      <c r="G56" t="s">
        <v>436</v>
      </c>
    </row>
    <row r="57" spans="1:7" x14ac:dyDescent="0.2">
      <c r="A57" t="s">
        <v>437</v>
      </c>
      <c r="B57" t="s">
        <v>438</v>
      </c>
      <c r="C57" t="s">
        <v>439</v>
      </c>
      <c r="D57" t="s">
        <v>138</v>
      </c>
      <c r="E57" t="s">
        <v>313</v>
      </c>
      <c r="F57" t="s">
        <v>314</v>
      </c>
      <c r="G57" t="s">
        <v>440</v>
      </c>
    </row>
    <row r="58" spans="1:7" x14ac:dyDescent="0.2">
      <c r="A58" t="s">
        <v>441</v>
      </c>
      <c r="B58" t="s">
        <v>442</v>
      </c>
      <c r="C58" t="s">
        <v>443</v>
      </c>
      <c r="D58" t="s">
        <v>138</v>
      </c>
      <c r="E58" t="s">
        <v>444</v>
      </c>
      <c r="F58" t="s">
        <v>445</v>
      </c>
      <c r="G58" t="s">
        <v>446</v>
      </c>
    </row>
    <row r="59" spans="1:7" x14ac:dyDescent="0.2">
      <c r="A59" t="s">
        <v>447</v>
      </c>
      <c r="B59" t="s">
        <v>448</v>
      </c>
      <c r="C59" t="s">
        <v>449</v>
      </c>
      <c r="D59" t="s">
        <v>131</v>
      </c>
      <c r="E59" t="s">
        <v>99</v>
      </c>
      <c r="F59" t="s">
        <v>145</v>
      </c>
      <c r="G59" t="s">
        <v>450</v>
      </c>
    </row>
    <row r="60" spans="1:7" x14ac:dyDescent="0.2">
      <c r="A60" t="s">
        <v>451</v>
      </c>
      <c r="B60" t="s">
        <v>452</v>
      </c>
      <c r="C60" t="s">
        <v>453</v>
      </c>
      <c r="D60" t="s">
        <v>138</v>
      </c>
      <c r="E60" t="s">
        <v>454</v>
      </c>
      <c r="F60" t="s">
        <v>455</v>
      </c>
      <c r="G60" t="s">
        <v>456</v>
      </c>
    </row>
    <row r="61" spans="1:7" x14ac:dyDescent="0.2">
      <c r="A61" t="s">
        <v>457</v>
      </c>
      <c r="B61" t="s">
        <v>458</v>
      </c>
      <c r="C61" t="s">
        <v>459</v>
      </c>
      <c r="D61" t="s">
        <v>187</v>
      </c>
      <c r="E61" t="s">
        <v>460</v>
      </c>
      <c r="F61" t="s">
        <v>461</v>
      </c>
      <c r="G61" t="s">
        <v>462</v>
      </c>
    </row>
    <row r="62" spans="1:7" x14ac:dyDescent="0.2">
      <c r="A62" t="s">
        <v>463</v>
      </c>
      <c r="B62" t="s">
        <v>464</v>
      </c>
      <c r="C62" t="s">
        <v>465</v>
      </c>
      <c r="D62" t="s">
        <v>131</v>
      </c>
      <c r="E62" t="s">
        <v>99</v>
      </c>
      <c r="F62" t="s">
        <v>145</v>
      </c>
      <c r="G62" t="s">
        <v>466</v>
      </c>
    </row>
    <row r="63" spans="1:7" x14ac:dyDescent="0.2">
      <c r="A63" t="s">
        <v>467</v>
      </c>
      <c r="B63" t="s">
        <v>468</v>
      </c>
      <c r="C63" t="s">
        <v>469</v>
      </c>
      <c r="D63" t="s">
        <v>131</v>
      </c>
      <c r="E63" t="s">
        <v>99</v>
      </c>
      <c r="F63" t="s">
        <v>145</v>
      </c>
      <c r="G63" t="s">
        <v>470</v>
      </c>
    </row>
    <row r="64" spans="1:7" x14ac:dyDescent="0.2">
      <c r="A64" t="s">
        <v>471</v>
      </c>
      <c r="B64" t="s">
        <v>472</v>
      </c>
      <c r="C64" t="s">
        <v>473</v>
      </c>
      <c r="D64" t="s">
        <v>138</v>
      </c>
      <c r="E64" t="s">
        <v>313</v>
      </c>
      <c r="F64" t="s">
        <v>314</v>
      </c>
      <c r="G64" t="s">
        <v>474</v>
      </c>
    </row>
    <row r="65" spans="1:7" x14ac:dyDescent="0.2">
      <c r="A65" t="s">
        <v>475</v>
      </c>
      <c r="B65" t="s">
        <v>476</v>
      </c>
      <c r="C65" t="s">
        <v>477</v>
      </c>
      <c r="D65" t="s">
        <v>138</v>
      </c>
      <c r="E65" t="s">
        <v>478</v>
      </c>
      <c r="F65" t="s">
        <v>479</v>
      </c>
      <c r="G65" t="s">
        <v>480</v>
      </c>
    </row>
    <row r="66" spans="1:7" x14ac:dyDescent="0.2">
      <c r="A66" t="s">
        <v>481</v>
      </c>
      <c r="B66" t="s">
        <v>482</v>
      </c>
      <c r="C66" t="s">
        <v>483</v>
      </c>
      <c r="D66" t="s">
        <v>131</v>
      </c>
      <c r="E66" t="s">
        <v>484</v>
      </c>
      <c r="F66" t="s">
        <v>485</v>
      </c>
      <c r="G66" t="s">
        <v>486</v>
      </c>
    </row>
    <row r="67" spans="1:7" x14ac:dyDescent="0.2">
      <c r="A67" t="s">
        <v>487</v>
      </c>
      <c r="B67" t="s">
        <v>488</v>
      </c>
      <c r="C67" t="s">
        <v>489</v>
      </c>
      <c r="D67" t="s">
        <v>131</v>
      </c>
      <c r="E67" t="s">
        <v>99</v>
      </c>
      <c r="F67" t="s">
        <v>145</v>
      </c>
      <c r="G67" t="s">
        <v>490</v>
      </c>
    </row>
    <row r="68" spans="1:7" x14ac:dyDescent="0.2">
      <c r="A68" t="s">
        <v>491</v>
      </c>
      <c r="B68" t="s">
        <v>492</v>
      </c>
      <c r="C68" t="s">
        <v>493</v>
      </c>
      <c r="D68" t="s">
        <v>138</v>
      </c>
      <c r="E68" t="s">
        <v>494</v>
      </c>
      <c r="F68" t="s">
        <v>495</v>
      </c>
      <c r="G68" t="s">
        <v>496</v>
      </c>
    </row>
    <row r="69" spans="1:7" x14ac:dyDescent="0.2">
      <c r="A69" t="s">
        <v>497</v>
      </c>
      <c r="B69" t="s">
        <v>498</v>
      </c>
      <c r="C69" t="s">
        <v>499</v>
      </c>
      <c r="D69" t="s">
        <v>131</v>
      </c>
      <c r="E69" t="s">
        <v>99</v>
      </c>
      <c r="F69" t="s">
        <v>145</v>
      </c>
      <c r="G69" t="s">
        <v>500</v>
      </c>
    </row>
    <row r="70" spans="1:7" x14ac:dyDescent="0.2">
      <c r="A70" t="s">
        <v>501</v>
      </c>
      <c r="B70" t="s">
        <v>502</v>
      </c>
      <c r="C70" t="s">
        <v>503</v>
      </c>
      <c r="D70" t="s">
        <v>156</v>
      </c>
      <c r="E70" t="s">
        <v>157</v>
      </c>
      <c r="F70" t="s">
        <v>158</v>
      </c>
      <c r="G70" t="s">
        <v>504</v>
      </c>
    </row>
    <row r="71" spans="1:7" x14ac:dyDescent="0.2">
      <c r="A71" t="s">
        <v>505</v>
      </c>
      <c r="B71" t="s">
        <v>506</v>
      </c>
      <c r="C71" t="s">
        <v>507</v>
      </c>
      <c r="D71" t="s">
        <v>187</v>
      </c>
      <c r="E71" t="s">
        <v>418</v>
      </c>
      <c r="F71" t="s">
        <v>419</v>
      </c>
      <c r="G71" t="s">
        <v>508</v>
      </c>
    </row>
    <row r="72" spans="1:7" x14ac:dyDescent="0.2">
      <c r="A72" t="s">
        <v>509</v>
      </c>
      <c r="B72" t="s">
        <v>510</v>
      </c>
      <c r="C72" t="s">
        <v>511</v>
      </c>
      <c r="D72" t="s">
        <v>156</v>
      </c>
      <c r="E72" t="s">
        <v>512</v>
      </c>
      <c r="F72" t="s">
        <v>513</v>
      </c>
      <c r="G72" t="s">
        <v>514</v>
      </c>
    </row>
    <row r="73" spans="1:7" x14ac:dyDescent="0.2">
      <c r="A73" t="s">
        <v>515</v>
      </c>
      <c r="B73" t="s">
        <v>516</v>
      </c>
      <c r="C73" t="s">
        <v>517</v>
      </c>
      <c r="D73" t="s">
        <v>138</v>
      </c>
      <c r="E73" t="s">
        <v>518</v>
      </c>
      <c r="F73" t="s">
        <v>519</v>
      </c>
      <c r="G73" t="s">
        <v>520</v>
      </c>
    </row>
    <row r="74" spans="1:7" x14ac:dyDescent="0.2">
      <c r="A74" t="s">
        <v>521</v>
      </c>
      <c r="B74" t="s">
        <v>522</v>
      </c>
      <c r="C74" t="s">
        <v>523</v>
      </c>
      <c r="D74" t="s">
        <v>138</v>
      </c>
      <c r="E74" t="s">
        <v>244</v>
      </c>
      <c r="F74" t="s">
        <v>245</v>
      </c>
      <c r="G74" t="s">
        <v>524</v>
      </c>
    </row>
    <row r="75" spans="1:7" x14ac:dyDescent="0.2">
      <c r="A75" t="s">
        <v>525</v>
      </c>
      <c r="B75" t="s">
        <v>526</v>
      </c>
      <c r="C75" t="s">
        <v>527</v>
      </c>
      <c r="D75" t="s">
        <v>167</v>
      </c>
      <c r="E75" t="s">
        <v>528</v>
      </c>
      <c r="F75" t="s">
        <v>529</v>
      </c>
      <c r="G75" t="s">
        <v>530</v>
      </c>
    </row>
    <row r="76" spans="1:7" x14ac:dyDescent="0.2">
      <c r="A76" t="s">
        <v>531</v>
      </c>
      <c r="B76" t="s">
        <v>532</v>
      </c>
      <c r="C76" t="s">
        <v>533</v>
      </c>
      <c r="D76" t="s">
        <v>156</v>
      </c>
      <c r="E76" t="s">
        <v>534</v>
      </c>
      <c r="F76" t="s">
        <v>535</v>
      </c>
      <c r="G76" t="s">
        <v>536</v>
      </c>
    </row>
    <row r="77" spans="1:7" x14ac:dyDescent="0.2">
      <c r="A77" t="s">
        <v>537</v>
      </c>
      <c r="B77" t="s">
        <v>538</v>
      </c>
      <c r="C77" t="s">
        <v>539</v>
      </c>
      <c r="D77" t="s">
        <v>156</v>
      </c>
      <c r="E77" t="s">
        <v>540</v>
      </c>
      <c r="F77" t="s">
        <v>541</v>
      </c>
      <c r="G77" t="s">
        <v>542</v>
      </c>
    </row>
    <row r="78" spans="1:7" x14ac:dyDescent="0.2">
      <c r="A78" t="s">
        <v>543</v>
      </c>
      <c r="B78" t="s">
        <v>544</v>
      </c>
      <c r="C78" t="s">
        <v>545</v>
      </c>
      <c r="D78" t="s">
        <v>187</v>
      </c>
      <c r="E78" t="s">
        <v>546</v>
      </c>
      <c r="F78" t="s">
        <v>547</v>
      </c>
      <c r="G78" t="s">
        <v>548</v>
      </c>
    </row>
    <row r="79" spans="1:7" x14ac:dyDescent="0.2">
      <c r="A79" t="s">
        <v>549</v>
      </c>
      <c r="B79" t="s">
        <v>550</v>
      </c>
      <c r="C79" t="s">
        <v>551</v>
      </c>
      <c r="D79" t="s">
        <v>131</v>
      </c>
      <c r="E79" t="s">
        <v>552</v>
      </c>
      <c r="F79" t="s">
        <v>553</v>
      </c>
      <c r="G79" t="s">
        <v>554</v>
      </c>
    </row>
    <row r="80" spans="1:7" x14ac:dyDescent="0.2">
      <c r="A80" t="s">
        <v>555</v>
      </c>
      <c r="B80" t="s">
        <v>556</v>
      </c>
      <c r="C80" t="s">
        <v>557</v>
      </c>
      <c r="D80" t="s">
        <v>131</v>
      </c>
      <c r="E80" t="s">
        <v>558</v>
      </c>
      <c r="F80" t="s">
        <v>559</v>
      </c>
      <c r="G80" t="s">
        <v>560</v>
      </c>
    </row>
    <row r="81" spans="1:7" x14ac:dyDescent="0.2">
      <c r="A81" t="s">
        <v>561</v>
      </c>
      <c r="B81" t="s">
        <v>94</v>
      </c>
      <c r="C81" t="s">
        <v>562</v>
      </c>
      <c r="D81" t="s">
        <v>187</v>
      </c>
      <c r="E81" t="s">
        <v>563</v>
      </c>
      <c r="F81" t="s">
        <v>564</v>
      </c>
      <c r="G81" t="s">
        <v>565</v>
      </c>
    </row>
    <row r="82" spans="1:7" x14ac:dyDescent="0.2">
      <c r="A82" t="s">
        <v>566</v>
      </c>
      <c r="B82" t="s">
        <v>0</v>
      </c>
      <c r="C82" t="s">
        <v>567</v>
      </c>
      <c r="D82" t="s">
        <v>187</v>
      </c>
      <c r="E82" t="s">
        <v>568</v>
      </c>
      <c r="F82" t="s">
        <v>569</v>
      </c>
      <c r="G82" t="s">
        <v>570</v>
      </c>
    </row>
    <row r="83" spans="1:7" x14ac:dyDescent="0.2">
      <c r="A83" t="s">
        <v>571</v>
      </c>
      <c r="B83" t="s">
        <v>572</v>
      </c>
      <c r="C83" t="s">
        <v>573</v>
      </c>
      <c r="D83" t="s">
        <v>124</v>
      </c>
      <c r="E83" t="s">
        <v>574</v>
      </c>
      <c r="F83" t="s">
        <v>575</v>
      </c>
      <c r="G83" t="s">
        <v>576</v>
      </c>
    </row>
    <row r="84" spans="1:7" x14ac:dyDescent="0.2">
      <c r="A84" t="s">
        <v>577</v>
      </c>
      <c r="B84" t="s">
        <v>578</v>
      </c>
      <c r="C84" t="s">
        <v>579</v>
      </c>
      <c r="D84" t="s">
        <v>124</v>
      </c>
      <c r="E84" t="s">
        <v>580</v>
      </c>
      <c r="F84" t="s">
        <v>581</v>
      </c>
      <c r="G84" t="s">
        <v>582</v>
      </c>
    </row>
    <row r="85" spans="1:7" x14ac:dyDescent="0.2">
      <c r="A85" t="s">
        <v>583</v>
      </c>
      <c r="B85" t="s">
        <v>584</v>
      </c>
      <c r="C85" t="s">
        <v>585</v>
      </c>
      <c r="D85" t="s">
        <v>131</v>
      </c>
      <c r="E85" t="s">
        <v>99</v>
      </c>
      <c r="F85" t="s">
        <v>145</v>
      </c>
      <c r="G85" t="s">
        <v>586</v>
      </c>
    </row>
    <row r="86" spans="1:7" x14ac:dyDescent="0.2">
      <c r="A86" t="s">
        <v>587</v>
      </c>
      <c r="B86" t="s">
        <v>588</v>
      </c>
      <c r="C86" t="s">
        <v>589</v>
      </c>
      <c r="D86" t="s">
        <v>124</v>
      </c>
      <c r="E86" t="s">
        <v>590</v>
      </c>
      <c r="F86" t="s">
        <v>591</v>
      </c>
      <c r="G86" t="s">
        <v>592</v>
      </c>
    </row>
    <row r="87" spans="1:7" x14ac:dyDescent="0.2">
      <c r="A87" t="s">
        <v>593</v>
      </c>
      <c r="B87" t="s">
        <v>594</v>
      </c>
      <c r="C87" t="s">
        <v>595</v>
      </c>
      <c r="D87" t="s">
        <v>131</v>
      </c>
      <c r="E87" t="s">
        <v>99</v>
      </c>
      <c r="F87" t="s">
        <v>145</v>
      </c>
      <c r="G87" t="s">
        <v>596</v>
      </c>
    </row>
    <row r="88" spans="1:7" x14ac:dyDescent="0.2">
      <c r="A88" t="s">
        <v>597</v>
      </c>
      <c r="B88" t="s">
        <v>598</v>
      </c>
      <c r="C88" t="s">
        <v>599</v>
      </c>
      <c r="D88" t="s">
        <v>138</v>
      </c>
      <c r="E88" t="s">
        <v>244</v>
      </c>
      <c r="F88" t="s">
        <v>245</v>
      </c>
      <c r="G88" t="s">
        <v>600</v>
      </c>
    </row>
    <row r="89" spans="1:7" x14ac:dyDescent="0.2">
      <c r="A89" t="s">
        <v>601</v>
      </c>
      <c r="B89" t="s">
        <v>602</v>
      </c>
      <c r="C89" t="s">
        <v>603</v>
      </c>
      <c r="D89" t="s">
        <v>156</v>
      </c>
      <c r="E89" t="s">
        <v>604</v>
      </c>
      <c r="F89" t="s">
        <v>605</v>
      </c>
      <c r="G89" t="s">
        <v>606</v>
      </c>
    </row>
    <row r="90" spans="1:7" x14ac:dyDescent="0.2">
      <c r="A90" t="s">
        <v>607</v>
      </c>
      <c r="B90" t="s">
        <v>608</v>
      </c>
      <c r="C90" t="s">
        <v>609</v>
      </c>
      <c r="D90" t="s">
        <v>187</v>
      </c>
      <c r="E90" t="s">
        <v>610</v>
      </c>
      <c r="F90" t="s">
        <v>611</v>
      </c>
      <c r="G90" t="s">
        <v>612</v>
      </c>
    </row>
    <row r="91" spans="1:7" x14ac:dyDescent="0.2">
      <c r="A91" t="s">
        <v>613</v>
      </c>
      <c r="B91" t="s">
        <v>614</v>
      </c>
      <c r="C91" t="s">
        <v>615</v>
      </c>
      <c r="D91" t="s">
        <v>131</v>
      </c>
      <c r="E91" t="s">
        <v>109</v>
      </c>
      <c r="F91" t="s">
        <v>616</v>
      </c>
      <c r="G91" t="s">
        <v>617</v>
      </c>
    </row>
    <row r="92" spans="1:7" x14ac:dyDescent="0.2">
      <c r="A92" t="s">
        <v>618</v>
      </c>
      <c r="B92" t="s">
        <v>619</v>
      </c>
      <c r="C92" t="s">
        <v>620</v>
      </c>
      <c r="D92" t="s">
        <v>124</v>
      </c>
      <c r="E92" t="s">
        <v>621</v>
      </c>
      <c r="F92" t="s">
        <v>622</v>
      </c>
      <c r="G92" t="s">
        <v>623</v>
      </c>
    </row>
    <row r="93" spans="1:7" x14ac:dyDescent="0.2">
      <c r="A93" t="s">
        <v>624</v>
      </c>
      <c r="B93" t="s">
        <v>625</v>
      </c>
      <c r="C93" t="s">
        <v>626</v>
      </c>
      <c r="D93" t="s">
        <v>174</v>
      </c>
      <c r="E93" t="s">
        <v>627</v>
      </c>
      <c r="F93" t="s">
        <v>628</v>
      </c>
      <c r="G93" t="s">
        <v>629</v>
      </c>
    </row>
    <row r="94" spans="1:7" x14ac:dyDescent="0.2">
      <c r="A94" t="s">
        <v>630</v>
      </c>
      <c r="B94" t="s">
        <v>631</v>
      </c>
      <c r="C94" t="s">
        <v>632</v>
      </c>
      <c r="D94" t="s">
        <v>138</v>
      </c>
      <c r="E94" t="s">
        <v>633</v>
      </c>
      <c r="F94" t="s">
        <v>634</v>
      </c>
      <c r="G94" t="s">
        <v>635</v>
      </c>
    </row>
    <row r="95" spans="1:7" x14ac:dyDescent="0.2">
      <c r="A95" t="s">
        <v>636</v>
      </c>
      <c r="B95" t="s">
        <v>637</v>
      </c>
      <c r="C95" t="s">
        <v>638</v>
      </c>
      <c r="D95" t="s">
        <v>187</v>
      </c>
      <c r="E95" t="s">
        <v>188</v>
      </c>
      <c r="F95" t="s">
        <v>189</v>
      </c>
      <c r="G95" t="s">
        <v>639</v>
      </c>
    </row>
    <row r="96" spans="1:7" x14ac:dyDescent="0.2">
      <c r="A96" t="s">
        <v>640</v>
      </c>
      <c r="B96" t="s">
        <v>641</v>
      </c>
      <c r="C96" t="s">
        <v>642</v>
      </c>
      <c r="D96" t="s">
        <v>131</v>
      </c>
      <c r="E96" t="s">
        <v>99</v>
      </c>
      <c r="F96" t="s">
        <v>145</v>
      </c>
      <c r="G96" t="s">
        <v>643</v>
      </c>
    </row>
    <row r="97" spans="1:7" x14ac:dyDescent="0.2">
      <c r="A97" t="s">
        <v>644</v>
      </c>
      <c r="B97" t="s">
        <v>645</v>
      </c>
      <c r="C97" t="s">
        <v>646</v>
      </c>
      <c r="D97" t="s">
        <v>124</v>
      </c>
      <c r="E97" t="s">
        <v>647</v>
      </c>
      <c r="F97" t="s">
        <v>648</v>
      </c>
      <c r="G97" t="s">
        <v>649</v>
      </c>
    </row>
    <row r="98" spans="1:7" x14ac:dyDescent="0.2">
      <c r="A98" t="s">
        <v>650</v>
      </c>
      <c r="B98" t="s">
        <v>651</v>
      </c>
      <c r="C98" t="s">
        <v>652</v>
      </c>
      <c r="D98" t="s">
        <v>174</v>
      </c>
      <c r="E98" t="s">
        <v>653</v>
      </c>
      <c r="F98" t="s">
        <v>654</v>
      </c>
      <c r="G98" t="s">
        <v>655</v>
      </c>
    </row>
    <row r="99" spans="1:7" x14ac:dyDescent="0.2">
      <c r="A99" t="s">
        <v>656</v>
      </c>
      <c r="B99" t="s">
        <v>657</v>
      </c>
      <c r="C99" t="s">
        <v>658</v>
      </c>
      <c r="D99" t="s">
        <v>187</v>
      </c>
      <c r="E99" t="s">
        <v>659</v>
      </c>
      <c r="F99" t="s">
        <v>660</v>
      </c>
      <c r="G99" t="s">
        <v>661</v>
      </c>
    </row>
    <row r="100" spans="1:7" x14ac:dyDescent="0.2">
      <c r="A100" t="s">
        <v>662</v>
      </c>
      <c r="B100" t="s">
        <v>663</v>
      </c>
      <c r="C100" t="s">
        <v>664</v>
      </c>
      <c r="D100" t="s">
        <v>131</v>
      </c>
      <c r="E100" t="s">
        <v>99</v>
      </c>
      <c r="F100" t="s">
        <v>145</v>
      </c>
      <c r="G100" t="s">
        <v>665</v>
      </c>
    </row>
    <row r="101" spans="1:7" x14ac:dyDescent="0.2">
      <c r="A101" t="s">
        <v>666</v>
      </c>
      <c r="B101" t="s">
        <v>667</v>
      </c>
      <c r="C101" t="s">
        <v>668</v>
      </c>
      <c r="D101" t="s">
        <v>124</v>
      </c>
      <c r="E101" t="s">
        <v>669</v>
      </c>
      <c r="F101" t="s">
        <v>670</v>
      </c>
      <c r="G101" t="s">
        <v>671</v>
      </c>
    </row>
    <row r="102" spans="1:7" x14ac:dyDescent="0.2">
      <c r="A102" t="s">
        <v>672</v>
      </c>
      <c r="B102" t="s">
        <v>673</v>
      </c>
      <c r="C102" t="s">
        <v>674</v>
      </c>
      <c r="D102" t="s">
        <v>138</v>
      </c>
      <c r="E102" t="s">
        <v>675</v>
      </c>
      <c r="F102" t="s">
        <v>676</v>
      </c>
      <c r="G102" t="s">
        <v>677</v>
      </c>
    </row>
    <row r="103" spans="1:7" x14ac:dyDescent="0.2">
      <c r="A103" t="s">
        <v>678</v>
      </c>
      <c r="B103" t="s">
        <v>679</v>
      </c>
      <c r="C103" t="s">
        <v>680</v>
      </c>
      <c r="D103" t="s">
        <v>138</v>
      </c>
      <c r="E103" t="s">
        <v>681</v>
      </c>
      <c r="F103" t="s">
        <v>682</v>
      </c>
      <c r="G103" t="s">
        <v>683</v>
      </c>
    </row>
    <row r="104" spans="1:7" x14ac:dyDescent="0.2">
      <c r="A104" t="s">
        <v>684</v>
      </c>
      <c r="B104" t="s">
        <v>685</v>
      </c>
      <c r="C104" t="s">
        <v>686</v>
      </c>
      <c r="D104" t="s">
        <v>138</v>
      </c>
      <c r="E104" t="s">
        <v>687</v>
      </c>
      <c r="F104" t="s">
        <v>688</v>
      </c>
      <c r="G104" t="s">
        <v>689</v>
      </c>
    </row>
    <row r="105" spans="1:7" x14ac:dyDescent="0.2">
      <c r="A105" t="s">
        <v>690</v>
      </c>
      <c r="B105" t="s">
        <v>691</v>
      </c>
      <c r="C105" t="s">
        <v>692</v>
      </c>
      <c r="D105" t="s">
        <v>131</v>
      </c>
      <c r="E105" t="s">
        <v>693</v>
      </c>
      <c r="F105" t="s">
        <v>694</v>
      </c>
      <c r="G105" t="s">
        <v>695</v>
      </c>
    </row>
    <row r="106" spans="1:7" x14ac:dyDescent="0.2">
      <c r="A106" t="s">
        <v>696</v>
      </c>
      <c r="B106" t="s">
        <v>697</v>
      </c>
      <c r="C106" t="s">
        <v>698</v>
      </c>
      <c r="D106" t="s">
        <v>131</v>
      </c>
      <c r="E106" t="s">
        <v>99</v>
      </c>
      <c r="F106" t="s">
        <v>145</v>
      </c>
      <c r="G106" t="s">
        <v>699</v>
      </c>
    </row>
    <row r="107" spans="1:7" x14ac:dyDescent="0.2">
      <c r="A107" t="s">
        <v>700</v>
      </c>
      <c r="B107" t="s">
        <v>701</v>
      </c>
      <c r="C107" t="s">
        <v>702</v>
      </c>
      <c r="D107" t="s">
        <v>131</v>
      </c>
      <c r="E107" t="s">
        <v>99</v>
      </c>
      <c r="F107" t="s">
        <v>145</v>
      </c>
      <c r="G107" t="s">
        <v>703</v>
      </c>
    </row>
    <row r="108" spans="1:7" x14ac:dyDescent="0.2">
      <c r="A108" t="s">
        <v>704</v>
      </c>
      <c r="B108" t="s">
        <v>705</v>
      </c>
      <c r="C108" t="s">
        <v>706</v>
      </c>
      <c r="D108" t="s">
        <v>187</v>
      </c>
      <c r="E108" t="s">
        <v>707</v>
      </c>
      <c r="F108" t="s">
        <v>708</v>
      </c>
      <c r="G108" t="s">
        <v>709</v>
      </c>
    </row>
    <row r="109" spans="1:7" x14ac:dyDescent="0.2">
      <c r="A109" t="s">
        <v>710</v>
      </c>
      <c r="B109" t="s">
        <v>711</v>
      </c>
      <c r="C109" t="s">
        <v>712</v>
      </c>
      <c r="D109" t="s">
        <v>131</v>
      </c>
      <c r="E109" t="s">
        <v>712</v>
      </c>
      <c r="F109" t="s">
        <v>713</v>
      </c>
      <c r="G109" t="s">
        <v>714</v>
      </c>
    </row>
    <row r="110" spans="1:7" x14ac:dyDescent="0.2">
      <c r="A110" t="s">
        <v>715</v>
      </c>
      <c r="B110" t="s">
        <v>716</v>
      </c>
      <c r="C110" t="s">
        <v>717</v>
      </c>
      <c r="D110" t="s">
        <v>138</v>
      </c>
      <c r="E110" t="s">
        <v>718</v>
      </c>
      <c r="F110" t="s">
        <v>719</v>
      </c>
      <c r="G110" t="s">
        <v>720</v>
      </c>
    </row>
    <row r="111" spans="1:7" x14ac:dyDescent="0.2">
      <c r="A111" t="s">
        <v>721</v>
      </c>
      <c r="B111" t="s">
        <v>722</v>
      </c>
      <c r="C111" t="s">
        <v>723</v>
      </c>
      <c r="D111" t="s">
        <v>138</v>
      </c>
      <c r="E111" t="s">
        <v>724</v>
      </c>
      <c r="F111" t="s">
        <v>725</v>
      </c>
      <c r="G111" t="s">
        <v>726</v>
      </c>
    </row>
    <row r="112" spans="1:7" x14ac:dyDescent="0.2">
      <c r="A112" t="s">
        <v>727</v>
      </c>
      <c r="B112" t="s">
        <v>110</v>
      </c>
      <c r="C112" t="s">
        <v>728</v>
      </c>
      <c r="D112" t="s">
        <v>187</v>
      </c>
      <c r="E112" t="s">
        <v>729</v>
      </c>
      <c r="F112" t="s">
        <v>730</v>
      </c>
      <c r="G112" t="s">
        <v>731</v>
      </c>
    </row>
    <row r="113" spans="1:7" x14ac:dyDescent="0.2">
      <c r="A113" t="s">
        <v>732</v>
      </c>
      <c r="B113" t="s">
        <v>733</v>
      </c>
      <c r="C113" t="s">
        <v>734</v>
      </c>
      <c r="D113" t="s">
        <v>187</v>
      </c>
      <c r="E113" t="s">
        <v>735</v>
      </c>
      <c r="F113" t="s">
        <v>736</v>
      </c>
      <c r="G113" t="s">
        <v>737</v>
      </c>
    </row>
    <row r="114" spans="1:7" x14ac:dyDescent="0.2">
      <c r="A114" t="s">
        <v>738</v>
      </c>
      <c r="B114" t="s">
        <v>739</v>
      </c>
      <c r="C114" t="s">
        <v>740</v>
      </c>
      <c r="D114" t="s">
        <v>138</v>
      </c>
      <c r="E114" t="s">
        <v>244</v>
      </c>
      <c r="F114" t="s">
        <v>245</v>
      </c>
      <c r="G114" t="s">
        <v>741</v>
      </c>
    </row>
    <row r="115" spans="1:7" x14ac:dyDescent="0.2">
      <c r="A115" t="s">
        <v>742</v>
      </c>
      <c r="B115" t="s">
        <v>743</v>
      </c>
      <c r="C115" t="s">
        <v>744</v>
      </c>
      <c r="D115" t="s">
        <v>131</v>
      </c>
      <c r="E115" t="s">
        <v>99</v>
      </c>
      <c r="F115" t="s">
        <v>145</v>
      </c>
      <c r="G115" t="s">
        <v>745</v>
      </c>
    </row>
    <row r="116" spans="1:7" x14ac:dyDescent="0.2">
      <c r="A116" t="s">
        <v>746</v>
      </c>
      <c r="B116" t="s">
        <v>747</v>
      </c>
      <c r="C116" t="s">
        <v>748</v>
      </c>
      <c r="D116" t="s">
        <v>187</v>
      </c>
      <c r="E116" t="s">
        <v>418</v>
      </c>
      <c r="F116" t="s">
        <v>419</v>
      </c>
      <c r="G116" t="s">
        <v>749</v>
      </c>
    </row>
    <row r="117" spans="1:7" x14ac:dyDescent="0.2">
      <c r="A117" t="s">
        <v>750</v>
      </c>
      <c r="B117" t="s">
        <v>751</v>
      </c>
      <c r="C117" t="s">
        <v>752</v>
      </c>
      <c r="D117" t="s">
        <v>138</v>
      </c>
      <c r="E117" t="s">
        <v>753</v>
      </c>
      <c r="F117" t="s">
        <v>754</v>
      </c>
      <c r="G117" t="s">
        <v>755</v>
      </c>
    </row>
    <row r="118" spans="1:7" x14ac:dyDescent="0.2">
      <c r="A118" t="s">
        <v>756</v>
      </c>
      <c r="B118" t="s">
        <v>757</v>
      </c>
      <c r="C118" t="s">
        <v>758</v>
      </c>
      <c r="D118" t="s">
        <v>138</v>
      </c>
      <c r="E118" t="s">
        <v>759</v>
      </c>
      <c r="F118" t="s">
        <v>760</v>
      </c>
      <c r="G118" t="s">
        <v>761</v>
      </c>
    </row>
    <row r="119" spans="1:7" x14ac:dyDescent="0.2">
      <c r="A119" t="s">
        <v>762</v>
      </c>
      <c r="B119" t="s">
        <v>763</v>
      </c>
      <c r="C119" t="s">
        <v>764</v>
      </c>
      <c r="D119" t="s">
        <v>156</v>
      </c>
      <c r="E119" t="s">
        <v>765</v>
      </c>
      <c r="F119" t="s">
        <v>766</v>
      </c>
      <c r="G119" t="s">
        <v>767</v>
      </c>
    </row>
    <row r="120" spans="1:7" x14ac:dyDescent="0.2">
      <c r="A120" t="s">
        <v>768</v>
      </c>
      <c r="B120" t="s">
        <v>769</v>
      </c>
      <c r="C120" t="s">
        <v>770</v>
      </c>
      <c r="D120" t="s">
        <v>187</v>
      </c>
      <c r="E120" t="s">
        <v>418</v>
      </c>
      <c r="F120" t="s">
        <v>419</v>
      </c>
      <c r="G120" t="s">
        <v>771</v>
      </c>
    </row>
    <row r="121" spans="1:7" x14ac:dyDescent="0.2">
      <c r="A121" t="s">
        <v>772</v>
      </c>
      <c r="B121" t="s">
        <v>773</v>
      </c>
      <c r="C121" t="s">
        <v>774</v>
      </c>
      <c r="D121" t="s">
        <v>174</v>
      </c>
      <c r="E121" t="s">
        <v>775</v>
      </c>
      <c r="F121" t="s">
        <v>776</v>
      </c>
      <c r="G121" t="s">
        <v>777</v>
      </c>
    </row>
    <row r="122" spans="1:7" x14ac:dyDescent="0.2">
      <c r="A122" t="s">
        <v>778</v>
      </c>
      <c r="B122" t="s">
        <v>779</v>
      </c>
      <c r="C122" t="s">
        <v>780</v>
      </c>
      <c r="D122" t="s">
        <v>131</v>
      </c>
      <c r="E122" t="s">
        <v>99</v>
      </c>
      <c r="F122" t="s">
        <v>145</v>
      </c>
      <c r="G122" t="s">
        <v>781</v>
      </c>
    </row>
    <row r="123" spans="1:7" x14ac:dyDescent="0.2">
      <c r="A123" t="s">
        <v>782</v>
      </c>
      <c r="B123" t="s">
        <v>783</v>
      </c>
      <c r="C123" t="s">
        <v>784</v>
      </c>
      <c r="D123" t="s">
        <v>187</v>
      </c>
      <c r="E123" t="s">
        <v>785</v>
      </c>
      <c r="F123" t="s">
        <v>786</v>
      </c>
      <c r="G123" t="s">
        <v>787</v>
      </c>
    </row>
    <row r="124" spans="1:7" x14ac:dyDescent="0.2">
      <c r="A124" t="s">
        <v>788</v>
      </c>
      <c r="B124" t="s">
        <v>789</v>
      </c>
      <c r="C124" t="s">
        <v>790</v>
      </c>
      <c r="D124" t="s">
        <v>131</v>
      </c>
      <c r="E124" t="s">
        <v>99</v>
      </c>
      <c r="F124" t="s">
        <v>145</v>
      </c>
      <c r="G124" t="s">
        <v>791</v>
      </c>
    </row>
    <row r="125" spans="1:7" x14ac:dyDescent="0.2">
      <c r="A125" t="s">
        <v>792</v>
      </c>
      <c r="B125" t="s">
        <v>793</v>
      </c>
      <c r="C125" t="s">
        <v>794</v>
      </c>
      <c r="D125" t="s">
        <v>138</v>
      </c>
      <c r="E125" t="s">
        <v>795</v>
      </c>
      <c r="F125" t="s">
        <v>796</v>
      </c>
      <c r="G125" t="s">
        <v>797</v>
      </c>
    </row>
    <row r="126" spans="1:7" x14ac:dyDescent="0.2">
      <c r="A126" t="s">
        <v>798</v>
      </c>
      <c r="B126" t="s">
        <v>799</v>
      </c>
      <c r="C126" t="s">
        <v>800</v>
      </c>
      <c r="D126" t="s">
        <v>138</v>
      </c>
      <c r="E126" t="s">
        <v>801</v>
      </c>
      <c r="F126" t="s">
        <v>802</v>
      </c>
      <c r="G126" t="s">
        <v>803</v>
      </c>
    </row>
    <row r="127" spans="1:7" x14ac:dyDescent="0.2">
      <c r="A127" t="s">
        <v>804</v>
      </c>
      <c r="B127" t="s">
        <v>805</v>
      </c>
      <c r="C127" t="s">
        <v>806</v>
      </c>
      <c r="D127" t="s">
        <v>187</v>
      </c>
      <c r="E127" t="s">
        <v>807</v>
      </c>
      <c r="F127" t="s">
        <v>808</v>
      </c>
      <c r="G127" t="s">
        <v>809</v>
      </c>
    </row>
    <row r="128" spans="1:7" x14ac:dyDescent="0.2">
      <c r="A128" t="s">
        <v>810</v>
      </c>
      <c r="B128" t="s">
        <v>811</v>
      </c>
      <c r="C128" t="s">
        <v>812</v>
      </c>
      <c r="D128" t="s">
        <v>138</v>
      </c>
      <c r="E128" t="s">
        <v>813</v>
      </c>
      <c r="F128" t="s">
        <v>814</v>
      </c>
      <c r="G128" t="s">
        <v>815</v>
      </c>
    </row>
    <row r="129" spans="1:7" x14ac:dyDescent="0.2">
      <c r="A129" t="s">
        <v>816</v>
      </c>
      <c r="B129" t="s">
        <v>817</v>
      </c>
      <c r="C129" t="s">
        <v>818</v>
      </c>
      <c r="D129" t="s">
        <v>187</v>
      </c>
      <c r="E129" t="s">
        <v>188</v>
      </c>
      <c r="F129" t="s">
        <v>189</v>
      </c>
      <c r="G129" t="s">
        <v>819</v>
      </c>
    </row>
    <row r="130" spans="1:7" x14ac:dyDescent="0.2">
      <c r="A130" t="s">
        <v>820</v>
      </c>
      <c r="B130" t="s">
        <v>821</v>
      </c>
      <c r="C130" t="s">
        <v>822</v>
      </c>
      <c r="D130" t="s">
        <v>187</v>
      </c>
      <c r="E130" t="s">
        <v>823</v>
      </c>
      <c r="F130" t="s">
        <v>824</v>
      </c>
      <c r="G130" t="s">
        <v>825</v>
      </c>
    </row>
    <row r="131" spans="1:7" x14ac:dyDescent="0.2">
      <c r="A131" t="s">
        <v>826</v>
      </c>
      <c r="B131" t="s">
        <v>827</v>
      </c>
      <c r="C131" t="s">
        <v>828</v>
      </c>
      <c r="D131" t="s">
        <v>131</v>
      </c>
      <c r="E131" t="s">
        <v>99</v>
      </c>
      <c r="F131" t="s">
        <v>145</v>
      </c>
      <c r="G131" t="s">
        <v>829</v>
      </c>
    </row>
    <row r="132" spans="1:7" x14ac:dyDescent="0.2">
      <c r="A132" t="s">
        <v>830</v>
      </c>
      <c r="B132" t="s">
        <v>831</v>
      </c>
      <c r="C132" t="s">
        <v>832</v>
      </c>
      <c r="D132" t="s">
        <v>187</v>
      </c>
      <c r="E132" t="s">
        <v>833</v>
      </c>
      <c r="F132" t="s">
        <v>834</v>
      </c>
      <c r="G132" t="s">
        <v>835</v>
      </c>
    </row>
    <row r="133" spans="1:7" x14ac:dyDescent="0.2">
      <c r="A133" t="s">
        <v>836</v>
      </c>
      <c r="B133" t="s">
        <v>837</v>
      </c>
      <c r="C133" t="s">
        <v>838</v>
      </c>
      <c r="D133" t="s">
        <v>156</v>
      </c>
      <c r="E133" t="s">
        <v>839</v>
      </c>
      <c r="F133" t="s">
        <v>840</v>
      </c>
      <c r="G133" t="s">
        <v>841</v>
      </c>
    </row>
    <row r="134" spans="1:7" x14ac:dyDescent="0.2">
      <c r="A134" t="s">
        <v>842</v>
      </c>
      <c r="B134" t="s">
        <v>843</v>
      </c>
      <c r="C134" t="s">
        <v>844</v>
      </c>
      <c r="D134" t="s">
        <v>138</v>
      </c>
      <c r="E134" t="s">
        <v>244</v>
      </c>
      <c r="F134" t="s">
        <v>245</v>
      </c>
      <c r="G134" t="s">
        <v>845</v>
      </c>
    </row>
    <row r="135" spans="1:7" x14ac:dyDescent="0.2">
      <c r="A135" t="s">
        <v>846</v>
      </c>
      <c r="B135" t="s">
        <v>847</v>
      </c>
      <c r="C135" t="s">
        <v>848</v>
      </c>
      <c r="D135" t="s">
        <v>138</v>
      </c>
      <c r="E135" t="s">
        <v>849</v>
      </c>
      <c r="F135" t="s">
        <v>850</v>
      </c>
      <c r="G135" t="s">
        <v>851</v>
      </c>
    </row>
    <row r="136" spans="1:7" x14ac:dyDescent="0.2">
      <c r="A136" t="s">
        <v>852</v>
      </c>
      <c r="B136" t="s">
        <v>853</v>
      </c>
      <c r="C136" t="s">
        <v>854</v>
      </c>
      <c r="D136" t="s">
        <v>187</v>
      </c>
      <c r="E136" t="s">
        <v>833</v>
      </c>
      <c r="F136" t="s">
        <v>834</v>
      </c>
      <c r="G136" t="s">
        <v>855</v>
      </c>
    </row>
    <row r="137" spans="1:7" x14ac:dyDescent="0.2">
      <c r="A137" t="s">
        <v>856</v>
      </c>
      <c r="B137" t="s">
        <v>857</v>
      </c>
      <c r="C137" t="s">
        <v>858</v>
      </c>
      <c r="D137" t="s">
        <v>187</v>
      </c>
      <c r="E137" t="s">
        <v>859</v>
      </c>
      <c r="F137" t="s">
        <v>860</v>
      </c>
      <c r="G137" t="s">
        <v>861</v>
      </c>
    </row>
    <row r="138" spans="1:7" x14ac:dyDescent="0.2">
      <c r="A138" t="s">
        <v>862</v>
      </c>
      <c r="B138" t="s">
        <v>863</v>
      </c>
      <c r="C138" t="s">
        <v>864</v>
      </c>
      <c r="D138" t="s">
        <v>131</v>
      </c>
      <c r="E138" t="s">
        <v>865</v>
      </c>
      <c r="F138" t="s">
        <v>866</v>
      </c>
      <c r="G138" t="s">
        <v>867</v>
      </c>
    </row>
    <row r="139" spans="1:7" x14ac:dyDescent="0.2">
      <c r="A139" t="s">
        <v>868</v>
      </c>
      <c r="B139" t="s">
        <v>869</v>
      </c>
      <c r="C139" t="s">
        <v>870</v>
      </c>
      <c r="D139" t="s">
        <v>124</v>
      </c>
      <c r="E139" t="s">
        <v>871</v>
      </c>
      <c r="F139" t="s">
        <v>872</v>
      </c>
      <c r="G139" t="s">
        <v>873</v>
      </c>
    </row>
    <row r="140" spans="1:7" x14ac:dyDescent="0.2">
      <c r="A140" t="s">
        <v>874</v>
      </c>
      <c r="B140" t="s">
        <v>875</v>
      </c>
      <c r="C140" t="s">
        <v>876</v>
      </c>
      <c r="D140" t="s">
        <v>187</v>
      </c>
      <c r="E140" t="s">
        <v>877</v>
      </c>
      <c r="F140" t="s">
        <v>878</v>
      </c>
      <c r="G140" t="s">
        <v>879</v>
      </c>
    </row>
    <row r="141" spans="1:7" x14ac:dyDescent="0.2">
      <c r="A141" t="s">
        <v>880</v>
      </c>
      <c r="B141" t="s">
        <v>881</v>
      </c>
      <c r="C141" t="s">
        <v>882</v>
      </c>
      <c r="D141" t="s">
        <v>187</v>
      </c>
      <c r="E141" t="s">
        <v>418</v>
      </c>
      <c r="F141" t="s">
        <v>419</v>
      </c>
      <c r="G141" t="s">
        <v>883</v>
      </c>
    </row>
    <row r="142" spans="1:7" x14ac:dyDescent="0.2">
      <c r="A142" t="s">
        <v>884</v>
      </c>
      <c r="B142" t="s">
        <v>885</v>
      </c>
      <c r="C142" t="s">
        <v>886</v>
      </c>
      <c r="D142" t="s">
        <v>124</v>
      </c>
      <c r="E142" t="s">
        <v>590</v>
      </c>
      <c r="F142" t="s">
        <v>591</v>
      </c>
      <c r="G142" t="s">
        <v>887</v>
      </c>
    </row>
    <row r="143" spans="1:7" x14ac:dyDescent="0.2">
      <c r="A143" t="s">
        <v>888</v>
      </c>
      <c r="B143" t="s">
        <v>889</v>
      </c>
      <c r="C143" t="s">
        <v>890</v>
      </c>
      <c r="D143" t="s">
        <v>156</v>
      </c>
      <c r="E143" t="s">
        <v>891</v>
      </c>
      <c r="F143" t="s">
        <v>892</v>
      </c>
      <c r="G143" t="s">
        <v>893</v>
      </c>
    </row>
    <row r="144" spans="1:7" x14ac:dyDescent="0.2">
      <c r="A144" t="s">
        <v>894</v>
      </c>
      <c r="B144" t="s">
        <v>895</v>
      </c>
      <c r="C144" t="s">
        <v>896</v>
      </c>
      <c r="D144" t="s">
        <v>187</v>
      </c>
      <c r="E144" t="s">
        <v>897</v>
      </c>
      <c r="F144" t="s">
        <v>898</v>
      </c>
      <c r="G144" t="s">
        <v>899</v>
      </c>
    </row>
    <row r="145" spans="1:7" x14ac:dyDescent="0.2">
      <c r="A145" t="s">
        <v>900</v>
      </c>
      <c r="B145" t="s">
        <v>901</v>
      </c>
      <c r="C145" t="s">
        <v>902</v>
      </c>
      <c r="D145" t="s">
        <v>167</v>
      </c>
      <c r="E145" t="s">
        <v>903</v>
      </c>
      <c r="F145" t="s">
        <v>904</v>
      </c>
      <c r="G145" t="s">
        <v>905</v>
      </c>
    </row>
    <row r="146" spans="1:7" x14ac:dyDescent="0.2">
      <c r="A146" t="s">
        <v>906</v>
      </c>
      <c r="B146" t="s">
        <v>907</v>
      </c>
      <c r="C146" t="s">
        <v>908</v>
      </c>
      <c r="D146" t="s">
        <v>167</v>
      </c>
      <c r="E146" t="s">
        <v>909</v>
      </c>
      <c r="F146" t="s">
        <v>910</v>
      </c>
      <c r="G146" t="s">
        <v>911</v>
      </c>
    </row>
    <row r="147" spans="1:7" x14ac:dyDescent="0.2">
      <c r="A147" t="s">
        <v>912</v>
      </c>
      <c r="B147" t="s">
        <v>913</v>
      </c>
      <c r="C147" t="s">
        <v>914</v>
      </c>
      <c r="D147" t="s">
        <v>187</v>
      </c>
      <c r="E147" t="s">
        <v>915</v>
      </c>
      <c r="F147" t="s">
        <v>916</v>
      </c>
      <c r="G147" t="s">
        <v>917</v>
      </c>
    </row>
    <row r="148" spans="1:7" x14ac:dyDescent="0.2">
      <c r="A148" t="s">
        <v>918</v>
      </c>
      <c r="B148" t="s">
        <v>919</v>
      </c>
      <c r="C148" t="s">
        <v>920</v>
      </c>
      <c r="D148" t="s">
        <v>131</v>
      </c>
      <c r="E148" t="s">
        <v>921</v>
      </c>
      <c r="F148" t="s">
        <v>922</v>
      </c>
      <c r="G148" t="s">
        <v>923</v>
      </c>
    </row>
    <row r="149" spans="1:7" x14ac:dyDescent="0.2">
      <c r="A149" t="s">
        <v>924</v>
      </c>
      <c r="B149" t="s">
        <v>925</v>
      </c>
      <c r="C149" t="s">
        <v>926</v>
      </c>
      <c r="D149" t="s">
        <v>131</v>
      </c>
      <c r="E149" t="s">
        <v>99</v>
      </c>
      <c r="F149" t="s">
        <v>145</v>
      </c>
      <c r="G149" t="s">
        <v>927</v>
      </c>
    </row>
    <row r="150" spans="1:7" x14ac:dyDescent="0.2">
      <c r="A150" t="s">
        <v>928</v>
      </c>
      <c r="B150" t="s">
        <v>929</v>
      </c>
      <c r="C150" t="s">
        <v>930</v>
      </c>
      <c r="D150" t="s">
        <v>156</v>
      </c>
      <c r="E150" t="s">
        <v>418</v>
      </c>
      <c r="F150" t="s">
        <v>419</v>
      </c>
      <c r="G150" t="s">
        <v>931</v>
      </c>
    </row>
    <row r="151" spans="1:7" x14ac:dyDescent="0.2">
      <c r="A151" t="s">
        <v>932</v>
      </c>
      <c r="B151" t="s">
        <v>933</v>
      </c>
      <c r="C151" t="s">
        <v>934</v>
      </c>
      <c r="D151" t="s">
        <v>124</v>
      </c>
      <c r="E151" t="s">
        <v>935</v>
      </c>
      <c r="F151" t="s">
        <v>936</v>
      </c>
      <c r="G151" t="s">
        <v>937</v>
      </c>
    </row>
    <row r="152" spans="1:7" x14ac:dyDescent="0.2">
      <c r="A152" t="s">
        <v>938</v>
      </c>
      <c r="B152" t="s">
        <v>939</v>
      </c>
      <c r="C152" t="s">
        <v>940</v>
      </c>
      <c r="D152" t="s">
        <v>138</v>
      </c>
      <c r="E152" t="s">
        <v>313</v>
      </c>
      <c r="F152" t="s">
        <v>314</v>
      </c>
      <c r="G152" t="s">
        <v>941</v>
      </c>
    </row>
    <row r="153" spans="1:7" x14ac:dyDescent="0.2">
      <c r="A153" t="s">
        <v>942</v>
      </c>
      <c r="B153" t="s">
        <v>943</v>
      </c>
      <c r="C153" t="s">
        <v>944</v>
      </c>
      <c r="D153" t="s">
        <v>131</v>
      </c>
      <c r="E153" t="s">
        <v>945</v>
      </c>
      <c r="F153" t="s">
        <v>946</v>
      </c>
      <c r="G153" t="s">
        <v>947</v>
      </c>
    </row>
    <row r="154" spans="1:7" x14ac:dyDescent="0.2">
      <c r="A154" t="s">
        <v>948</v>
      </c>
      <c r="B154" t="s">
        <v>949</v>
      </c>
      <c r="C154" t="s">
        <v>950</v>
      </c>
      <c r="D154" t="s">
        <v>174</v>
      </c>
      <c r="E154" t="s">
        <v>951</v>
      </c>
      <c r="F154" t="s">
        <v>952</v>
      </c>
      <c r="G154" t="s">
        <v>953</v>
      </c>
    </row>
    <row r="155" spans="1:7" x14ac:dyDescent="0.2">
      <c r="A155" t="s">
        <v>954</v>
      </c>
      <c r="B155" t="s">
        <v>955</v>
      </c>
      <c r="C155" t="s">
        <v>956</v>
      </c>
      <c r="D155" t="s">
        <v>138</v>
      </c>
      <c r="E155" t="s">
        <v>957</v>
      </c>
      <c r="F155" t="s">
        <v>958</v>
      </c>
      <c r="G155" t="s">
        <v>959</v>
      </c>
    </row>
    <row r="156" spans="1:7" x14ac:dyDescent="0.2">
      <c r="A156" t="s">
        <v>960</v>
      </c>
      <c r="B156" t="s">
        <v>961</v>
      </c>
      <c r="C156" t="s">
        <v>962</v>
      </c>
      <c r="D156" t="s">
        <v>156</v>
      </c>
      <c r="E156" t="s">
        <v>157</v>
      </c>
      <c r="F156" t="s">
        <v>158</v>
      </c>
      <c r="G156" t="s">
        <v>963</v>
      </c>
    </row>
    <row r="157" spans="1:7" x14ac:dyDescent="0.2">
      <c r="A157" t="s">
        <v>964</v>
      </c>
      <c r="B157" t="s">
        <v>965</v>
      </c>
      <c r="C157" t="s">
        <v>966</v>
      </c>
      <c r="D157" t="s">
        <v>156</v>
      </c>
      <c r="E157" t="s">
        <v>157</v>
      </c>
      <c r="F157" t="s">
        <v>158</v>
      </c>
      <c r="G157" t="s">
        <v>967</v>
      </c>
    </row>
    <row r="158" spans="1:7" x14ac:dyDescent="0.2">
      <c r="A158" t="s">
        <v>968</v>
      </c>
      <c r="B158" t="s">
        <v>969</v>
      </c>
      <c r="C158" t="s">
        <v>970</v>
      </c>
      <c r="D158" t="s">
        <v>187</v>
      </c>
      <c r="E158" t="s">
        <v>971</v>
      </c>
      <c r="F158" t="s">
        <v>972</v>
      </c>
      <c r="G158" t="s">
        <v>973</v>
      </c>
    </row>
    <row r="159" spans="1:7" x14ac:dyDescent="0.2">
      <c r="A159" t="s">
        <v>974</v>
      </c>
      <c r="B159" t="s">
        <v>975</v>
      </c>
      <c r="C159" t="s">
        <v>976</v>
      </c>
      <c r="D159" t="s">
        <v>131</v>
      </c>
      <c r="E159" t="s">
        <v>99</v>
      </c>
      <c r="F159" t="s">
        <v>145</v>
      </c>
      <c r="G159" t="s">
        <v>977</v>
      </c>
    </row>
    <row r="160" spans="1:7" x14ac:dyDescent="0.2">
      <c r="A160" t="s">
        <v>978</v>
      </c>
      <c r="B160" t="s">
        <v>979</v>
      </c>
      <c r="C160" t="s">
        <v>980</v>
      </c>
      <c r="D160" t="s">
        <v>138</v>
      </c>
      <c r="E160" t="s">
        <v>981</v>
      </c>
      <c r="F160" t="s">
        <v>982</v>
      </c>
      <c r="G160" t="s">
        <v>983</v>
      </c>
    </row>
    <row r="161" spans="1:7" x14ac:dyDescent="0.2">
      <c r="A161" t="s">
        <v>984</v>
      </c>
      <c r="B161" t="s">
        <v>985</v>
      </c>
      <c r="C161" t="s">
        <v>986</v>
      </c>
      <c r="D161" t="s">
        <v>124</v>
      </c>
      <c r="E161" t="s">
        <v>987</v>
      </c>
      <c r="F161" t="s">
        <v>988</v>
      </c>
      <c r="G161" t="s">
        <v>989</v>
      </c>
    </row>
    <row r="162" spans="1:7" x14ac:dyDescent="0.2">
      <c r="A162" t="s">
        <v>990</v>
      </c>
      <c r="B162" t="s">
        <v>991</v>
      </c>
      <c r="C162" t="s">
        <v>992</v>
      </c>
      <c r="D162" t="s">
        <v>138</v>
      </c>
      <c r="E162" t="s">
        <v>244</v>
      </c>
      <c r="F162" t="s">
        <v>245</v>
      </c>
      <c r="G162" t="s">
        <v>993</v>
      </c>
    </row>
    <row r="163" spans="1:7" x14ac:dyDescent="0.2">
      <c r="A163" t="s">
        <v>994</v>
      </c>
      <c r="B163" t="s">
        <v>995</v>
      </c>
      <c r="C163" t="s">
        <v>996</v>
      </c>
      <c r="D163" t="s">
        <v>131</v>
      </c>
      <c r="E163" t="s">
        <v>997</v>
      </c>
      <c r="F163" t="s">
        <v>998</v>
      </c>
      <c r="G163" t="s">
        <v>999</v>
      </c>
    </row>
    <row r="164" spans="1:7" x14ac:dyDescent="0.2">
      <c r="A164" t="s">
        <v>1000</v>
      </c>
      <c r="B164" t="s">
        <v>1001</v>
      </c>
      <c r="C164" t="s">
        <v>1002</v>
      </c>
      <c r="D164" t="s">
        <v>138</v>
      </c>
      <c r="E164" t="s">
        <v>1003</v>
      </c>
      <c r="F164" t="s">
        <v>1004</v>
      </c>
      <c r="G164" t="s">
        <v>1005</v>
      </c>
    </row>
    <row r="165" spans="1:7" x14ac:dyDescent="0.2">
      <c r="A165" t="s">
        <v>1006</v>
      </c>
      <c r="B165" t="s">
        <v>1007</v>
      </c>
      <c r="C165" t="s">
        <v>1008</v>
      </c>
      <c r="D165" t="s">
        <v>138</v>
      </c>
      <c r="E165" t="s">
        <v>1009</v>
      </c>
      <c r="F165" t="s">
        <v>1010</v>
      </c>
      <c r="G165" t="s">
        <v>1011</v>
      </c>
    </row>
    <row r="166" spans="1:7" x14ac:dyDescent="0.2">
      <c r="A166" t="s">
        <v>1012</v>
      </c>
      <c r="B166" t="s">
        <v>1013</v>
      </c>
      <c r="C166" t="s">
        <v>1014</v>
      </c>
      <c r="D166" t="s">
        <v>187</v>
      </c>
      <c r="E166" t="s">
        <v>1015</v>
      </c>
      <c r="F166" t="s">
        <v>1016</v>
      </c>
      <c r="G166" t="s">
        <v>1017</v>
      </c>
    </row>
    <row r="167" spans="1:7" x14ac:dyDescent="0.2">
      <c r="A167" t="s">
        <v>1018</v>
      </c>
      <c r="B167" t="s">
        <v>1019</v>
      </c>
      <c r="C167" t="s">
        <v>1020</v>
      </c>
      <c r="D167" t="s">
        <v>131</v>
      </c>
      <c r="E167" t="s">
        <v>99</v>
      </c>
      <c r="F167" t="s">
        <v>145</v>
      </c>
      <c r="G167" t="s">
        <v>1021</v>
      </c>
    </row>
    <row r="168" spans="1:7" x14ac:dyDescent="0.2">
      <c r="A168" t="s">
        <v>1022</v>
      </c>
      <c r="B168" t="s">
        <v>1023</v>
      </c>
      <c r="C168" t="s">
        <v>1024</v>
      </c>
      <c r="D168" t="s">
        <v>131</v>
      </c>
      <c r="E168" t="s">
        <v>99</v>
      </c>
      <c r="F168" t="s">
        <v>145</v>
      </c>
      <c r="G168" t="s">
        <v>1025</v>
      </c>
    </row>
    <row r="169" spans="1:7" x14ac:dyDescent="0.2">
      <c r="A169" t="s">
        <v>1026</v>
      </c>
      <c r="B169" t="s">
        <v>1027</v>
      </c>
      <c r="C169" t="s">
        <v>1028</v>
      </c>
      <c r="D169" t="s">
        <v>187</v>
      </c>
      <c r="E169" t="s">
        <v>1029</v>
      </c>
      <c r="F169" t="s">
        <v>1030</v>
      </c>
      <c r="G169" t="s">
        <v>1031</v>
      </c>
    </row>
    <row r="170" spans="1:7" x14ac:dyDescent="0.2">
      <c r="A170" t="s">
        <v>1032</v>
      </c>
      <c r="B170" t="s">
        <v>1033</v>
      </c>
      <c r="C170" t="s">
        <v>1034</v>
      </c>
      <c r="D170" t="s">
        <v>138</v>
      </c>
      <c r="E170" t="s">
        <v>1035</v>
      </c>
      <c r="F170" t="s">
        <v>1036</v>
      </c>
      <c r="G170" t="s">
        <v>1037</v>
      </c>
    </row>
    <row r="171" spans="1:7" x14ac:dyDescent="0.2">
      <c r="A171" t="s">
        <v>1038</v>
      </c>
      <c r="B171" t="s">
        <v>1039</v>
      </c>
      <c r="C171" t="s">
        <v>1040</v>
      </c>
      <c r="D171" t="s">
        <v>138</v>
      </c>
      <c r="E171" t="s">
        <v>1041</v>
      </c>
      <c r="F171" t="s">
        <v>1042</v>
      </c>
      <c r="G171" t="s">
        <v>1043</v>
      </c>
    </row>
    <row r="172" spans="1:7" x14ac:dyDescent="0.2">
      <c r="A172" t="s">
        <v>1044</v>
      </c>
      <c r="B172" t="s">
        <v>1045</v>
      </c>
      <c r="C172" t="s">
        <v>1046</v>
      </c>
      <c r="D172" t="s">
        <v>187</v>
      </c>
      <c r="E172" t="s">
        <v>1047</v>
      </c>
      <c r="F172" t="s">
        <v>1048</v>
      </c>
      <c r="G172" t="s">
        <v>1049</v>
      </c>
    </row>
    <row r="173" spans="1:7" x14ac:dyDescent="0.2">
      <c r="A173" t="s">
        <v>1050</v>
      </c>
      <c r="B173" t="s">
        <v>1051</v>
      </c>
      <c r="C173" t="s">
        <v>1052</v>
      </c>
      <c r="D173" t="s">
        <v>138</v>
      </c>
      <c r="E173" t="s">
        <v>1053</v>
      </c>
      <c r="F173" t="s">
        <v>1054</v>
      </c>
      <c r="G173" t="s">
        <v>1055</v>
      </c>
    </row>
    <row r="174" spans="1:7" x14ac:dyDescent="0.2">
      <c r="A174" t="s">
        <v>1056</v>
      </c>
      <c r="B174" t="s">
        <v>1057</v>
      </c>
      <c r="C174" t="s">
        <v>1058</v>
      </c>
      <c r="D174" t="s">
        <v>131</v>
      </c>
      <c r="E174" t="s">
        <v>99</v>
      </c>
      <c r="F174" t="s">
        <v>145</v>
      </c>
      <c r="G174" t="s">
        <v>1059</v>
      </c>
    </row>
    <row r="175" spans="1:7" x14ac:dyDescent="0.2">
      <c r="A175" t="s">
        <v>1060</v>
      </c>
      <c r="B175" t="s">
        <v>1061</v>
      </c>
      <c r="C175" t="s">
        <v>1062</v>
      </c>
      <c r="D175" t="s">
        <v>187</v>
      </c>
      <c r="E175" t="s">
        <v>1063</v>
      </c>
      <c r="F175" t="s">
        <v>1064</v>
      </c>
      <c r="G175" t="s">
        <v>1065</v>
      </c>
    </row>
    <row r="176" spans="1:7" x14ac:dyDescent="0.2">
      <c r="A176" t="s">
        <v>1066</v>
      </c>
      <c r="B176" t="s">
        <v>1067</v>
      </c>
      <c r="C176" t="s">
        <v>1068</v>
      </c>
      <c r="D176" t="s">
        <v>138</v>
      </c>
      <c r="E176" t="s">
        <v>1069</v>
      </c>
      <c r="F176" t="s">
        <v>1070</v>
      </c>
      <c r="G176" t="s">
        <v>1071</v>
      </c>
    </row>
    <row r="177" spans="1:7" x14ac:dyDescent="0.2">
      <c r="A177" t="s">
        <v>1072</v>
      </c>
      <c r="B177" t="s">
        <v>1073</v>
      </c>
      <c r="C177" t="s">
        <v>1074</v>
      </c>
      <c r="D177" t="s">
        <v>167</v>
      </c>
      <c r="E177" t="s">
        <v>1075</v>
      </c>
      <c r="F177" t="s">
        <v>1076</v>
      </c>
      <c r="G177" t="s">
        <v>1077</v>
      </c>
    </row>
    <row r="178" spans="1:7" x14ac:dyDescent="0.2">
      <c r="A178" t="s">
        <v>1078</v>
      </c>
      <c r="B178" t="s">
        <v>1079</v>
      </c>
      <c r="C178" t="s">
        <v>1080</v>
      </c>
      <c r="D178" t="s">
        <v>131</v>
      </c>
      <c r="E178" t="s">
        <v>865</v>
      </c>
      <c r="F178" t="s">
        <v>866</v>
      </c>
      <c r="G178" t="s">
        <v>1081</v>
      </c>
    </row>
    <row r="179" spans="1:7" x14ac:dyDescent="0.2">
      <c r="A179" t="s">
        <v>1082</v>
      </c>
      <c r="B179" t="s">
        <v>1083</v>
      </c>
      <c r="C179" t="s">
        <v>1084</v>
      </c>
      <c r="D179" t="s">
        <v>138</v>
      </c>
      <c r="E179" t="s">
        <v>1085</v>
      </c>
      <c r="F179" t="s">
        <v>1086</v>
      </c>
      <c r="G179" t="s">
        <v>1087</v>
      </c>
    </row>
    <row r="180" spans="1:7" x14ac:dyDescent="0.2">
      <c r="A180" t="s">
        <v>1088</v>
      </c>
      <c r="B180" t="s">
        <v>1089</v>
      </c>
      <c r="C180" t="s">
        <v>1090</v>
      </c>
      <c r="D180" t="s">
        <v>131</v>
      </c>
      <c r="E180" t="s">
        <v>1091</v>
      </c>
      <c r="F180" t="s">
        <v>1092</v>
      </c>
      <c r="G180" t="s">
        <v>1093</v>
      </c>
    </row>
    <row r="181" spans="1:7" x14ac:dyDescent="0.2">
      <c r="A181" t="s">
        <v>1094</v>
      </c>
      <c r="B181" t="s">
        <v>102</v>
      </c>
      <c r="C181" t="s">
        <v>1095</v>
      </c>
      <c r="D181" t="s">
        <v>131</v>
      </c>
      <c r="E181" t="s">
        <v>693</v>
      </c>
      <c r="F181" t="s">
        <v>1096</v>
      </c>
      <c r="G181" t="s">
        <v>1097</v>
      </c>
    </row>
    <row r="182" spans="1:7" x14ac:dyDescent="0.2">
      <c r="A182" t="s">
        <v>1098</v>
      </c>
      <c r="B182" t="s">
        <v>1099</v>
      </c>
      <c r="C182" t="s">
        <v>1100</v>
      </c>
      <c r="D182" t="s">
        <v>124</v>
      </c>
      <c r="E182" t="s">
        <v>1101</v>
      </c>
      <c r="F182" t="s">
        <v>1102</v>
      </c>
      <c r="G182" t="s">
        <v>1103</v>
      </c>
    </row>
    <row r="183" spans="1:7" x14ac:dyDescent="0.2">
      <c r="A183" t="s">
        <v>1104</v>
      </c>
      <c r="B183" t="s">
        <v>1105</v>
      </c>
      <c r="C183" t="s">
        <v>1106</v>
      </c>
      <c r="D183" t="s">
        <v>187</v>
      </c>
      <c r="E183" t="s">
        <v>1107</v>
      </c>
      <c r="F183" t="s">
        <v>1108</v>
      </c>
      <c r="G183" t="s">
        <v>1109</v>
      </c>
    </row>
    <row r="184" spans="1:7" x14ac:dyDescent="0.2">
      <c r="A184" t="s">
        <v>1110</v>
      </c>
      <c r="B184" t="s">
        <v>1111</v>
      </c>
      <c r="C184" t="s">
        <v>1112</v>
      </c>
      <c r="D184" t="s">
        <v>174</v>
      </c>
      <c r="E184" t="s">
        <v>1113</v>
      </c>
      <c r="F184" t="s">
        <v>1114</v>
      </c>
      <c r="G184" t="s">
        <v>1115</v>
      </c>
    </row>
    <row r="185" spans="1:7" x14ac:dyDescent="0.2">
      <c r="A185" t="s">
        <v>1116</v>
      </c>
      <c r="B185" t="s">
        <v>1117</v>
      </c>
      <c r="C185" t="s">
        <v>1118</v>
      </c>
      <c r="D185" t="s">
        <v>138</v>
      </c>
      <c r="E185" t="s">
        <v>1119</v>
      </c>
      <c r="F185" t="s">
        <v>1120</v>
      </c>
      <c r="G185" t="s">
        <v>1121</v>
      </c>
    </row>
    <row r="186" spans="1:7" x14ac:dyDescent="0.2">
      <c r="A186" t="s">
        <v>1122</v>
      </c>
      <c r="B186" t="s">
        <v>101</v>
      </c>
      <c r="C186" t="s">
        <v>1123</v>
      </c>
      <c r="D186" t="s">
        <v>187</v>
      </c>
      <c r="E186" t="s">
        <v>1124</v>
      </c>
      <c r="F186" t="s">
        <v>1125</v>
      </c>
      <c r="G186" t="s">
        <v>1126</v>
      </c>
    </row>
    <row r="187" spans="1:7" x14ac:dyDescent="0.2">
      <c r="A187" t="s">
        <v>1127</v>
      </c>
      <c r="B187" t="s">
        <v>1128</v>
      </c>
      <c r="C187" t="s">
        <v>1129</v>
      </c>
      <c r="D187" t="s">
        <v>138</v>
      </c>
      <c r="E187" t="s">
        <v>244</v>
      </c>
      <c r="F187" t="s">
        <v>245</v>
      </c>
      <c r="G187" t="s">
        <v>1130</v>
      </c>
    </row>
    <row r="188" spans="1:7" x14ac:dyDescent="0.2">
      <c r="A188" t="s">
        <v>1131</v>
      </c>
      <c r="B188" t="s">
        <v>1132</v>
      </c>
      <c r="C188" t="s">
        <v>1133</v>
      </c>
      <c r="D188" t="s">
        <v>187</v>
      </c>
      <c r="E188" t="s">
        <v>833</v>
      </c>
      <c r="F188" t="s">
        <v>834</v>
      </c>
      <c r="G188" t="s">
        <v>1134</v>
      </c>
    </row>
    <row r="189" spans="1:7" x14ac:dyDescent="0.2">
      <c r="A189" t="s">
        <v>1135</v>
      </c>
      <c r="B189" t="s">
        <v>1136</v>
      </c>
      <c r="C189" t="s">
        <v>1137</v>
      </c>
      <c r="D189" t="s">
        <v>187</v>
      </c>
      <c r="E189" t="s">
        <v>1138</v>
      </c>
      <c r="F189" t="s">
        <v>1139</v>
      </c>
      <c r="G189" t="s">
        <v>1140</v>
      </c>
    </row>
    <row r="190" spans="1:7" x14ac:dyDescent="0.2">
      <c r="A190" t="s">
        <v>1141</v>
      </c>
      <c r="B190" t="s">
        <v>1142</v>
      </c>
      <c r="C190" t="s">
        <v>1143</v>
      </c>
      <c r="D190" t="s">
        <v>156</v>
      </c>
      <c r="E190" t="s">
        <v>1144</v>
      </c>
      <c r="F190" t="s">
        <v>1145</v>
      </c>
      <c r="G190" t="s">
        <v>1146</v>
      </c>
    </row>
    <row r="191" spans="1:7" x14ac:dyDescent="0.2">
      <c r="A191" t="s">
        <v>1147</v>
      </c>
      <c r="B191" t="s">
        <v>1148</v>
      </c>
      <c r="C191" t="s">
        <v>1149</v>
      </c>
      <c r="D191" t="s">
        <v>138</v>
      </c>
      <c r="E191" t="s">
        <v>1150</v>
      </c>
      <c r="F191" t="s">
        <v>1151</v>
      </c>
      <c r="G191" t="s">
        <v>1152</v>
      </c>
    </row>
    <row r="192" spans="1:7" x14ac:dyDescent="0.2">
      <c r="A192" t="s">
        <v>1153</v>
      </c>
      <c r="B192" t="s">
        <v>1154</v>
      </c>
      <c r="C192" t="s">
        <v>1155</v>
      </c>
      <c r="D192" t="s">
        <v>131</v>
      </c>
      <c r="E192" t="s">
        <v>1156</v>
      </c>
      <c r="F192" t="s">
        <v>1157</v>
      </c>
      <c r="G192" t="s">
        <v>1158</v>
      </c>
    </row>
    <row r="193" spans="1:7" x14ac:dyDescent="0.2">
      <c r="A193" t="s">
        <v>1159</v>
      </c>
      <c r="B193" t="s">
        <v>1160</v>
      </c>
      <c r="C193" t="s">
        <v>1161</v>
      </c>
      <c r="D193" t="s">
        <v>174</v>
      </c>
      <c r="E193" t="s">
        <v>1162</v>
      </c>
      <c r="F193" t="s">
        <v>1163</v>
      </c>
      <c r="G193" t="s">
        <v>1164</v>
      </c>
    </row>
    <row r="194" spans="1:7" x14ac:dyDescent="0.2">
      <c r="A194" t="s">
        <v>1165</v>
      </c>
      <c r="B194" t="s">
        <v>1166</v>
      </c>
      <c r="C194" t="s">
        <v>1167</v>
      </c>
      <c r="D194" t="s">
        <v>187</v>
      </c>
      <c r="E194" t="s">
        <v>188</v>
      </c>
      <c r="F194" t="s">
        <v>189</v>
      </c>
      <c r="G194" t="s">
        <v>1168</v>
      </c>
    </row>
    <row r="195" spans="1:7" x14ac:dyDescent="0.2">
      <c r="A195" t="s">
        <v>1169</v>
      </c>
      <c r="B195" t="s">
        <v>1170</v>
      </c>
      <c r="C195" t="s">
        <v>1171</v>
      </c>
      <c r="D195" t="s">
        <v>138</v>
      </c>
      <c r="E195" t="s">
        <v>1172</v>
      </c>
      <c r="F195" t="s">
        <v>1173</v>
      </c>
      <c r="G195" t="s">
        <v>1174</v>
      </c>
    </row>
    <row r="196" spans="1:7" x14ac:dyDescent="0.2">
      <c r="A196" t="s">
        <v>1175</v>
      </c>
      <c r="B196" t="s">
        <v>1176</v>
      </c>
      <c r="C196" t="s">
        <v>1177</v>
      </c>
      <c r="D196" t="s">
        <v>131</v>
      </c>
      <c r="E196" t="s">
        <v>1178</v>
      </c>
      <c r="F196" t="s">
        <v>1179</v>
      </c>
      <c r="G196" t="s">
        <v>1180</v>
      </c>
    </row>
    <row r="197" spans="1:7" x14ac:dyDescent="0.2">
      <c r="A197" t="s">
        <v>1181</v>
      </c>
      <c r="B197" t="s">
        <v>1182</v>
      </c>
      <c r="C197" t="s">
        <v>1183</v>
      </c>
      <c r="D197" t="s">
        <v>124</v>
      </c>
      <c r="E197" t="s">
        <v>1184</v>
      </c>
      <c r="F197" t="s">
        <v>1185</v>
      </c>
      <c r="G197" t="s">
        <v>1186</v>
      </c>
    </row>
    <row r="198" spans="1:7" x14ac:dyDescent="0.2">
      <c r="A198" t="s">
        <v>1187</v>
      </c>
      <c r="B198" t="s">
        <v>1188</v>
      </c>
      <c r="C198" t="s">
        <v>1189</v>
      </c>
      <c r="D198" t="s">
        <v>131</v>
      </c>
      <c r="E198" t="s">
        <v>109</v>
      </c>
      <c r="F198" t="s">
        <v>616</v>
      </c>
      <c r="G198" t="s">
        <v>1190</v>
      </c>
    </row>
    <row r="199" spans="1:7" x14ac:dyDescent="0.2">
      <c r="A199" t="s">
        <v>1191</v>
      </c>
      <c r="B199" t="s">
        <v>1192</v>
      </c>
      <c r="C199" t="s">
        <v>1193</v>
      </c>
      <c r="D199" t="s">
        <v>156</v>
      </c>
      <c r="E199" t="s">
        <v>418</v>
      </c>
      <c r="F199" t="s">
        <v>419</v>
      </c>
      <c r="G199" t="s">
        <v>1194</v>
      </c>
    </row>
    <row r="200" spans="1:7" x14ac:dyDescent="0.2">
      <c r="A200" t="s">
        <v>1195</v>
      </c>
      <c r="B200" t="s">
        <v>1196</v>
      </c>
      <c r="C200" t="s">
        <v>1197</v>
      </c>
      <c r="D200" t="s">
        <v>167</v>
      </c>
      <c r="E200" t="s">
        <v>1198</v>
      </c>
      <c r="F200" t="s">
        <v>1199</v>
      </c>
      <c r="G200" t="s">
        <v>1200</v>
      </c>
    </row>
    <row r="201" spans="1:7" x14ac:dyDescent="0.2">
      <c r="A201" t="s">
        <v>1201</v>
      </c>
      <c r="B201" t="s">
        <v>1202</v>
      </c>
      <c r="C201" t="s">
        <v>1203</v>
      </c>
      <c r="D201" t="s">
        <v>174</v>
      </c>
      <c r="E201" t="s">
        <v>1204</v>
      </c>
      <c r="F201" t="s">
        <v>1205</v>
      </c>
      <c r="G201" t="s">
        <v>1206</v>
      </c>
    </row>
    <row r="202" spans="1:7" x14ac:dyDescent="0.2">
      <c r="A202" t="s">
        <v>1207</v>
      </c>
      <c r="B202" t="s">
        <v>1208</v>
      </c>
      <c r="C202" t="s">
        <v>1209</v>
      </c>
      <c r="D202" t="s">
        <v>187</v>
      </c>
      <c r="E202" t="s">
        <v>1210</v>
      </c>
      <c r="F202" t="s">
        <v>1211</v>
      </c>
      <c r="G202" t="s">
        <v>1212</v>
      </c>
    </row>
    <row r="203" spans="1:7" x14ac:dyDescent="0.2">
      <c r="A203" t="s">
        <v>1213</v>
      </c>
      <c r="B203" t="s">
        <v>1214</v>
      </c>
      <c r="C203" t="s">
        <v>1215</v>
      </c>
      <c r="D203" t="s">
        <v>131</v>
      </c>
      <c r="E203" t="s">
        <v>99</v>
      </c>
      <c r="F203" t="s">
        <v>145</v>
      </c>
      <c r="G203" t="s">
        <v>1216</v>
      </c>
    </row>
    <row r="204" spans="1:7" x14ac:dyDescent="0.2">
      <c r="A204" t="s">
        <v>1217</v>
      </c>
      <c r="B204" t="s">
        <v>1218</v>
      </c>
      <c r="C204" t="s">
        <v>1219</v>
      </c>
      <c r="D204" t="s">
        <v>167</v>
      </c>
      <c r="E204" t="s">
        <v>1220</v>
      </c>
      <c r="F204" t="s">
        <v>1221</v>
      </c>
      <c r="G204" t="s">
        <v>1222</v>
      </c>
    </row>
    <row r="205" spans="1:7" x14ac:dyDescent="0.2">
      <c r="A205" t="s">
        <v>1223</v>
      </c>
      <c r="B205" t="s">
        <v>1224</v>
      </c>
      <c r="C205" t="s">
        <v>1225</v>
      </c>
      <c r="D205" t="s">
        <v>187</v>
      </c>
      <c r="E205" t="s">
        <v>1226</v>
      </c>
      <c r="F205" t="s">
        <v>1227</v>
      </c>
      <c r="G205" t="s">
        <v>1228</v>
      </c>
    </row>
    <row r="206" spans="1:7" x14ac:dyDescent="0.2">
      <c r="A206" t="s">
        <v>1229</v>
      </c>
      <c r="B206" t="s">
        <v>1230</v>
      </c>
      <c r="C206" t="s">
        <v>1231</v>
      </c>
      <c r="D206" t="s">
        <v>138</v>
      </c>
      <c r="E206" t="s">
        <v>795</v>
      </c>
      <c r="F206" t="s">
        <v>796</v>
      </c>
      <c r="G206" t="s">
        <v>1232</v>
      </c>
    </row>
    <row r="207" spans="1:7" x14ac:dyDescent="0.2">
      <c r="A207" t="s">
        <v>1233</v>
      </c>
      <c r="B207" t="s">
        <v>1234</v>
      </c>
      <c r="C207" t="s">
        <v>1235</v>
      </c>
      <c r="D207" t="s">
        <v>124</v>
      </c>
      <c r="E207" t="s">
        <v>1236</v>
      </c>
      <c r="F207" t="s">
        <v>1237</v>
      </c>
      <c r="G207" t="s">
        <v>1238</v>
      </c>
    </row>
    <row r="208" spans="1:7" x14ac:dyDescent="0.2">
      <c r="A208" t="s">
        <v>1239</v>
      </c>
      <c r="B208" t="s">
        <v>1240</v>
      </c>
      <c r="C208" t="s">
        <v>1241</v>
      </c>
      <c r="D208" t="s">
        <v>138</v>
      </c>
      <c r="E208" t="s">
        <v>1242</v>
      </c>
      <c r="F208" t="s">
        <v>1243</v>
      </c>
      <c r="G208" t="s">
        <v>1244</v>
      </c>
    </row>
    <row r="209" spans="1:7" x14ac:dyDescent="0.2">
      <c r="A209" t="s">
        <v>1245</v>
      </c>
      <c r="B209" t="s">
        <v>1246</v>
      </c>
      <c r="C209" t="s">
        <v>1247</v>
      </c>
      <c r="D209" t="s">
        <v>138</v>
      </c>
      <c r="E209" t="s">
        <v>1248</v>
      </c>
      <c r="F209" t="s">
        <v>1249</v>
      </c>
      <c r="G209" t="s">
        <v>1250</v>
      </c>
    </row>
    <row r="212" spans="1:7" x14ac:dyDescent="0.2">
      <c r="A212" t="s">
        <v>1251</v>
      </c>
      <c r="B212" t="s">
        <v>115</v>
      </c>
      <c r="C212" t="s">
        <v>118</v>
      </c>
      <c r="D212" t="s">
        <v>1252</v>
      </c>
    </row>
    <row r="213" spans="1:7" x14ac:dyDescent="0.2">
      <c r="A213" t="s">
        <v>121</v>
      </c>
      <c r="B213" t="s">
        <v>122</v>
      </c>
      <c r="C213" t="s">
        <v>125</v>
      </c>
      <c r="D213" t="s">
        <v>418</v>
      </c>
    </row>
    <row r="214" spans="1:7" x14ac:dyDescent="0.2">
      <c r="A214" t="s">
        <v>122</v>
      </c>
      <c r="B214" t="s">
        <v>122</v>
      </c>
      <c r="C214" t="s">
        <v>125</v>
      </c>
      <c r="D214" t="s">
        <v>418</v>
      </c>
    </row>
    <row r="215" spans="1:7" x14ac:dyDescent="0.2">
      <c r="A215" t="s">
        <v>128</v>
      </c>
      <c r="B215" t="s">
        <v>129</v>
      </c>
      <c r="C215" t="s">
        <v>132</v>
      </c>
      <c r="D215" t="s">
        <v>99</v>
      </c>
    </row>
    <row r="216" spans="1:7" x14ac:dyDescent="0.2">
      <c r="A216" t="s">
        <v>129</v>
      </c>
      <c r="B216" t="s">
        <v>129</v>
      </c>
      <c r="C216" t="s">
        <v>132</v>
      </c>
      <c r="D216" t="s">
        <v>99</v>
      </c>
    </row>
    <row r="217" spans="1:7" x14ac:dyDescent="0.2">
      <c r="A217" t="s">
        <v>135</v>
      </c>
      <c r="B217" t="s">
        <v>136</v>
      </c>
      <c r="C217" t="s">
        <v>139</v>
      </c>
      <c r="D217" t="s">
        <v>418</v>
      </c>
    </row>
    <row r="218" spans="1:7" x14ac:dyDescent="0.2">
      <c r="A218" t="s">
        <v>136</v>
      </c>
      <c r="B218" t="s">
        <v>136</v>
      </c>
      <c r="C218" t="s">
        <v>139</v>
      </c>
      <c r="D218" t="s">
        <v>418</v>
      </c>
    </row>
    <row r="219" spans="1:7" x14ac:dyDescent="0.2">
      <c r="A219" t="s">
        <v>142</v>
      </c>
      <c r="B219" t="s">
        <v>143</v>
      </c>
      <c r="C219" t="s">
        <v>99</v>
      </c>
      <c r="D219" t="s">
        <v>99</v>
      </c>
    </row>
    <row r="220" spans="1:7" x14ac:dyDescent="0.2">
      <c r="A220" t="s">
        <v>143</v>
      </c>
      <c r="B220" t="s">
        <v>143</v>
      </c>
      <c r="C220" t="s">
        <v>99</v>
      </c>
      <c r="D220" t="s">
        <v>99</v>
      </c>
    </row>
    <row r="221" spans="1:7" x14ac:dyDescent="0.2">
      <c r="A221" t="s">
        <v>147</v>
      </c>
      <c r="B221" t="s">
        <v>148</v>
      </c>
      <c r="C221" t="s">
        <v>150</v>
      </c>
      <c r="D221" t="s">
        <v>418</v>
      </c>
    </row>
    <row r="222" spans="1:7" x14ac:dyDescent="0.2">
      <c r="A222" t="s">
        <v>148</v>
      </c>
      <c r="B222" t="s">
        <v>148</v>
      </c>
      <c r="C222" t="s">
        <v>150</v>
      </c>
      <c r="D222" t="s">
        <v>418</v>
      </c>
    </row>
    <row r="223" spans="1:7" x14ac:dyDescent="0.2">
      <c r="A223" t="s">
        <v>153</v>
      </c>
      <c r="B223" t="s">
        <v>154</v>
      </c>
      <c r="C223" t="s">
        <v>157</v>
      </c>
      <c r="D223" t="s">
        <v>418</v>
      </c>
    </row>
    <row r="224" spans="1:7" x14ac:dyDescent="0.2">
      <c r="A224" t="s">
        <v>154</v>
      </c>
      <c r="B224" t="s">
        <v>154</v>
      </c>
      <c r="C224" t="s">
        <v>157</v>
      </c>
      <c r="D224" t="s">
        <v>418</v>
      </c>
    </row>
    <row r="225" spans="1:4" x14ac:dyDescent="0.2">
      <c r="A225" t="s">
        <v>160</v>
      </c>
      <c r="B225" t="s">
        <v>161</v>
      </c>
      <c r="C225" t="s">
        <v>157</v>
      </c>
      <c r="D225" t="s">
        <v>418</v>
      </c>
    </row>
    <row r="226" spans="1:4" x14ac:dyDescent="0.2">
      <c r="A226" t="s">
        <v>161</v>
      </c>
      <c r="B226" t="s">
        <v>161</v>
      </c>
      <c r="C226" t="s">
        <v>157</v>
      </c>
      <c r="D226" t="s">
        <v>418</v>
      </c>
    </row>
    <row r="227" spans="1:4" x14ac:dyDescent="0.2">
      <c r="A227" t="s">
        <v>164</v>
      </c>
      <c r="B227" t="s">
        <v>165</v>
      </c>
      <c r="C227" t="s">
        <v>168</v>
      </c>
      <c r="D227" t="s">
        <v>418</v>
      </c>
    </row>
    <row r="228" spans="1:4" x14ac:dyDescent="0.2">
      <c r="A228" t="s">
        <v>165</v>
      </c>
      <c r="B228" t="s">
        <v>165</v>
      </c>
      <c r="C228" t="s">
        <v>168</v>
      </c>
      <c r="D228" t="s">
        <v>418</v>
      </c>
    </row>
    <row r="229" spans="1:4" x14ac:dyDescent="0.2">
      <c r="A229" t="s">
        <v>171</v>
      </c>
      <c r="B229" t="s">
        <v>172</v>
      </c>
      <c r="C229" t="s">
        <v>175</v>
      </c>
      <c r="D229" t="s">
        <v>99</v>
      </c>
    </row>
    <row r="230" spans="1:4" x14ac:dyDescent="0.2">
      <c r="A230" t="s">
        <v>172</v>
      </c>
      <c r="B230" t="s">
        <v>172</v>
      </c>
      <c r="C230" t="s">
        <v>175</v>
      </c>
      <c r="D230" t="s">
        <v>99</v>
      </c>
    </row>
    <row r="231" spans="1:4" x14ac:dyDescent="0.2">
      <c r="A231" t="s">
        <v>178</v>
      </c>
      <c r="B231" t="s">
        <v>179</v>
      </c>
      <c r="C231" t="s">
        <v>181</v>
      </c>
      <c r="D231" t="s">
        <v>418</v>
      </c>
    </row>
    <row r="232" spans="1:4" x14ac:dyDescent="0.2">
      <c r="A232" t="s">
        <v>179</v>
      </c>
      <c r="B232" t="s">
        <v>179</v>
      </c>
      <c r="C232" t="s">
        <v>181</v>
      </c>
      <c r="D232" t="s">
        <v>418</v>
      </c>
    </row>
    <row r="233" spans="1:4" x14ac:dyDescent="0.2">
      <c r="A233" t="s">
        <v>184</v>
      </c>
      <c r="B233" t="s">
        <v>185</v>
      </c>
      <c r="C233" t="s">
        <v>188</v>
      </c>
      <c r="D233" t="s">
        <v>188</v>
      </c>
    </row>
    <row r="234" spans="1:4" x14ac:dyDescent="0.2">
      <c r="A234" t="s">
        <v>185</v>
      </c>
      <c r="B234" t="s">
        <v>185</v>
      </c>
      <c r="C234" t="s">
        <v>188</v>
      </c>
      <c r="D234" t="s">
        <v>188</v>
      </c>
    </row>
    <row r="235" spans="1:4" x14ac:dyDescent="0.2">
      <c r="A235" t="s">
        <v>191</v>
      </c>
      <c r="B235" t="s">
        <v>192</v>
      </c>
      <c r="C235" t="s">
        <v>99</v>
      </c>
      <c r="D235" t="s">
        <v>99</v>
      </c>
    </row>
    <row r="236" spans="1:4" x14ac:dyDescent="0.2">
      <c r="A236" t="s">
        <v>192</v>
      </c>
      <c r="B236" t="s">
        <v>192</v>
      </c>
      <c r="C236" t="s">
        <v>99</v>
      </c>
      <c r="D236" t="s">
        <v>99</v>
      </c>
    </row>
    <row r="237" spans="1:4" x14ac:dyDescent="0.2">
      <c r="A237" t="s">
        <v>195</v>
      </c>
      <c r="B237" t="s">
        <v>196</v>
      </c>
      <c r="C237" t="s">
        <v>198</v>
      </c>
      <c r="D237" t="s">
        <v>418</v>
      </c>
    </row>
    <row r="238" spans="1:4" x14ac:dyDescent="0.2">
      <c r="A238" t="s">
        <v>196</v>
      </c>
      <c r="B238" t="s">
        <v>196</v>
      </c>
      <c r="C238" t="s">
        <v>198</v>
      </c>
      <c r="D238" t="s">
        <v>418</v>
      </c>
    </row>
    <row r="239" spans="1:4" x14ac:dyDescent="0.2">
      <c r="A239" t="s">
        <v>201</v>
      </c>
      <c r="B239" t="s">
        <v>202</v>
      </c>
      <c r="C239" t="s">
        <v>204</v>
      </c>
      <c r="D239" t="s">
        <v>418</v>
      </c>
    </row>
    <row r="240" spans="1:4" x14ac:dyDescent="0.2">
      <c r="A240" t="s">
        <v>202</v>
      </c>
      <c r="B240" t="s">
        <v>202</v>
      </c>
      <c r="C240" t="s">
        <v>204</v>
      </c>
      <c r="D240" t="s">
        <v>418</v>
      </c>
    </row>
    <row r="241" spans="1:4" x14ac:dyDescent="0.2">
      <c r="A241" t="s">
        <v>207</v>
      </c>
      <c r="B241" t="s">
        <v>208</v>
      </c>
      <c r="C241" t="s">
        <v>210</v>
      </c>
      <c r="D241" t="s">
        <v>418</v>
      </c>
    </row>
    <row r="242" spans="1:4" x14ac:dyDescent="0.2">
      <c r="A242" t="s">
        <v>208</v>
      </c>
      <c r="B242" t="s">
        <v>208</v>
      </c>
      <c r="C242" t="s">
        <v>210</v>
      </c>
      <c r="D242" t="s">
        <v>418</v>
      </c>
    </row>
    <row r="243" spans="1:4" x14ac:dyDescent="0.2">
      <c r="A243" t="s">
        <v>213</v>
      </c>
      <c r="B243" t="s">
        <v>214</v>
      </c>
      <c r="C243" t="s">
        <v>216</v>
      </c>
      <c r="D243" t="s">
        <v>418</v>
      </c>
    </row>
    <row r="244" spans="1:4" x14ac:dyDescent="0.2">
      <c r="A244" t="s">
        <v>214</v>
      </c>
      <c r="B244" t="s">
        <v>214</v>
      </c>
      <c r="C244" t="s">
        <v>216</v>
      </c>
      <c r="D244" t="s">
        <v>418</v>
      </c>
    </row>
    <row r="245" spans="1:4" x14ac:dyDescent="0.2">
      <c r="A245" t="s">
        <v>219</v>
      </c>
      <c r="B245" t="s">
        <v>220</v>
      </c>
      <c r="C245" t="s">
        <v>222</v>
      </c>
      <c r="D245" t="s">
        <v>418</v>
      </c>
    </row>
    <row r="246" spans="1:4" x14ac:dyDescent="0.2">
      <c r="A246" t="s">
        <v>220</v>
      </c>
      <c r="B246" t="s">
        <v>220</v>
      </c>
      <c r="C246" t="s">
        <v>222</v>
      </c>
      <c r="D246" t="s">
        <v>418</v>
      </c>
    </row>
    <row r="247" spans="1:4" x14ac:dyDescent="0.2">
      <c r="A247" t="s">
        <v>225</v>
      </c>
      <c r="B247" t="s">
        <v>226</v>
      </c>
      <c r="C247" t="s">
        <v>228</v>
      </c>
      <c r="D247" t="s">
        <v>99</v>
      </c>
    </row>
    <row r="248" spans="1:4" x14ac:dyDescent="0.2">
      <c r="A248" t="s">
        <v>226</v>
      </c>
      <c r="B248" t="s">
        <v>226</v>
      </c>
      <c r="C248" t="s">
        <v>228</v>
      </c>
      <c r="D248" t="s">
        <v>99</v>
      </c>
    </row>
    <row r="249" spans="1:4" x14ac:dyDescent="0.2">
      <c r="A249" t="s">
        <v>231</v>
      </c>
      <c r="B249" t="s">
        <v>232</v>
      </c>
      <c r="C249" t="s">
        <v>99</v>
      </c>
      <c r="D249" t="s">
        <v>99</v>
      </c>
    </row>
    <row r="250" spans="1:4" x14ac:dyDescent="0.2">
      <c r="A250" t="s">
        <v>232</v>
      </c>
      <c r="B250" t="s">
        <v>232</v>
      </c>
      <c r="C250" t="s">
        <v>99</v>
      </c>
      <c r="D250" t="s">
        <v>99</v>
      </c>
    </row>
    <row r="251" spans="1:4" x14ac:dyDescent="0.2">
      <c r="A251" t="s">
        <v>235</v>
      </c>
      <c r="B251" t="s">
        <v>236</v>
      </c>
      <c r="C251" t="s">
        <v>238</v>
      </c>
      <c r="D251" t="s">
        <v>418</v>
      </c>
    </row>
    <row r="252" spans="1:4" x14ac:dyDescent="0.2">
      <c r="A252" t="s">
        <v>236</v>
      </c>
      <c r="B252" t="s">
        <v>236</v>
      </c>
      <c r="C252" t="s">
        <v>238</v>
      </c>
      <c r="D252" t="s">
        <v>418</v>
      </c>
    </row>
    <row r="253" spans="1:4" x14ac:dyDescent="0.2">
      <c r="A253" t="s">
        <v>241</v>
      </c>
      <c r="B253" t="s">
        <v>242</v>
      </c>
      <c r="C253" t="s">
        <v>244</v>
      </c>
      <c r="D253" t="s">
        <v>418</v>
      </c>
    </row>
    <row r="254" spans="1:4" x14ac:dyDescent="0.2">
      <c r="A254" t="s">
        <v>242</v>
      </c>
      <c r="B254" t="s">
        <v>242</v>
      </c>
      <c r="C254" t="s">
        <v>244</v>
      </c>
      <c r="D254" t="s">
        <v>418</v>
      </c>
    </row>
    <row r="255" spans="1:4" x14ac:dyDescent="0.2">
      <c r="A255" t="s">
        <v>247</v>
      </c>
      <c r="B255" t="s">
        <v>248</v>
      </c>
      <c r="C255" t="s">
        <v>250</v>
      </c>
      <c r="D255" t="s">
        <v>418</v>
      </c>
    </row>
    <row r="256" spans="1:4" x14ac:dyDescent="0.2">
      <c r="A256" t="s">
        <v>248</v>
      </c>
      <c r="B256" t="s">
        <v>248</v>
      </c>
      <c r="C256" t="s">
        <v>250</v>
      </c>
      <c r="D256" t="s">
        <v>418</v>
      </c>
    </row>
    <row r="257" spans="1:4" x14ac:dyDescent="0.2">
      <c r="A257" t="s">
        <v>253</v>
      </c>
      <c r="B257" t="s">
        <v>254</v>
      </c>
      <c r="C257" t="s">
        <v>255</v>
      </c>
      <c r="D257" t="s">
        <v>418</v>
      </c>
    </row>
    <row r="258" spans="1:4" x14ac:dyDescent="0.2">
      <c r="A258" t="s">
        <v>254</v>
      </c>
      <c r="B258" t="s">
        <v>254</v>
      </c>
      <c r="C258" t="s">
        <v>255</v>
      </c>
      <c r="D258" t="s">
        <v>418</v>
      </c>
    </row>
    <row r="259" spans="1:4" x14ac:dyDescent="0.2">
      <c r="A259" t="s">
        <v>258</v>
      </c>
      <c r="B259" t="s">
        <v>259</v>
      </c>
      <c r="C259" t="s">
        <v>261</v>
      </c>
      <c r="D259" t="s">
        <v>418</v>
      </c>
    </row>
    <row r="260" spans="1:4" x14ac:dyDescent="0.2">
      <c r="A260" t="s">
        <v>259</v>
      </c>
      <c r="B260" t="s">
        <v>259</v>
      </c>
      <c r="C260" t="s">
        <v>261</v>
      </c>
      <c r="D260" t="s">
        <v>418</v>
      </c>
    </row>
    <row r="261" spans="1:4" x14ac:dyDescent="0.2">
      <c r="A261" t="s">
        <v>264</v>
      </c>
      <c r="B261" t="s">
        <v>265</v>
      </c>
      <c r="C261" t="s">
        <v>267</v>
      </c>
      <c r="D261" t="s">
        <v>99</v>
      </c>
    </row>
    <row r="262" spans="1:4" x14ac:dyDescent="0.2">
      <c r="A262" t="s">
        <v>265</v>
      </c>
      <c r="B262" t="s">
        <v>265</v>
      </c>
      <c r="C262" t="s">
        <v>267</v>
      </c>
      <c r="D262" t="s">
        <v>99</v>
      </c>
    </row>
    <row r="263" spans="1:4" x14ac:dyDescent="0.2">
      <c r="A263" t="s">
        <v>270</v>
      </c>
      <c r="B263" t="s">
        <v>271</v>
      </c>
      <c r="C263" t="s">
        <v>273</v>
      </c>
      <c r="D263" t="s">
        <v>418</v>
      </c>
    </row>
    <row r="264" spans="1:4" x14ac:dyDescent="0.2">
      <c r="A264" t="s">
        <v>271</v>
      </c>
      <c r="B264" t="s">
        <v>271</v>
      </c>
      <c r="C264" t="s">
        <v>273</v>
      </c>
      <c r="D264" t="s">
        <v>418</v>
      </c>
    </row>
    <row r="265" spans="1:4" x14ac:dyDescent="0.2">
      <c r="A265" t="s">
        <v>276</v>
      </c>
      <c r="B265" t="s">
        <v>277</v>
      </c>
      <c r="C265" t="s">
        <v>279</v>
      </c>
      <c r="D265" t="s">
        <v>279</v>
      </c>
    </row>
    <row r="266" spans="1:4" x14ac:dyDescent="0.2">
      <c r="A266" t="s">
        <v>277</v>
      </c>
      <c r="B266" t="s">
        <v>277</v>
      </c>
      <c r="C266" t="s">
        <v>279</v>
      </c>
      <c r="D266" t="s">
        <v>279</v>
      </c>
    </row>
    <row r="267" spans="1:4" x14ac:dyDescent="0.2">
      <c r="A267" t="s">
        <v>282</v>
      </c>
      <c r="B267" t="s">
        <v>283</v>
      </c>
      <c r="C267" t="s">
        <v>285</v>
      </c>
      <c r="D267" t="s">
        <v>418</v>
      </c>
    </row>
    <row r="268" spans="1:4" x14ac:dyDescent="0.2">
      <c r="A268" t="s">
        <v>283</v>
      </c>
      <c r="B268" t="s">
        <v>283</v>
      </c>
      <c r="C268" t="s">
        <v>285</v>
      </c>
      <c r="D268" t="s">
        <v>418</v>
      </c>
    </row>
    <row r="269" spans="1:4" x14ac:dyDescent="0.2">
      <c r="A269" t="s">
        <v>288</v>
      </c>
      <c r="B269" t="s">
        <v>289</v>
      </c>
      <c r="C269" t="s">
        <v>291</v>
      </c>
      <c r="D269" t="s">
        <v>99</v>
      </c>
    </row>
    <row r="270" spans="1:4" x14ac:dyDescent="0.2">
      <c r="A270" t="s">
        <v>289</v>
      </c>
      <c r="B270" t="s">
        <v>289</v>
      </c>
      <c r="C270" t="s">
        <v>291</v>
      </c>
      <c r="D270" t="s">
        <v>99</v>
      </c>
    </row>
    <row r="271" spans="1:4" x14ac:dyDescent="0.2">
      <c r="A271" t="s">
        <v>294</v>
      </c>
      <c r="B271" t="s">
        <v>295</v>
      </c>
      <c r="C271" t="s">
        <v>244</v>
      </c>
      <c r="D271" t="s">
        <v>418</v>
      </c>
    </row>
    <row r="272" spans="1:4" x14ac:dyDescent="0.2">
      <c r="A272" t="s">
        <v>295</v>
      </c>
      <c r="B272" t="s">
        <v>295</v>
      </c>
      <c r="C272" t="s">
        <v>244</v>
      </c>
      <c r="D272" t="s">
        <v>418</v>
      </c>
    </row>
    <row r="273" spans="1:4" x14ac:dyDescent="0.2">
      <c r="A273" t="s">
        <v>298</v>
      </c>
      <c r="B273" t="s">
        <v>299</v>
      </c>
      <c r="C273" t="s">
        <v>301</v>
      </c>
      <c r="D273" t="s">
        <v>418</v>
      </c>
    </row>
    <row r="274" spans="1:4" x14ac:dyDescent="0.2">
      <c r="A274" t="s">
        <v>299</v>
      </c>
      <c r="B274" t="s">
        <v>299</v>
      </c>
      <c r="C274" t="s">
        <v>301</v>
      </c>
      <c r="D274" t="s">
        <v>418</v>
      </c>
    </row>
    <row r="275" spans="1:4" x14ac:dyDescent="0.2">
      <c r="A275" t="s">
        <v>304</v>
      </c>
      <c r="B275" t="s">
        <v>305</v>
      </c>
      <c r="C275" t="s">
        <v>307</v>
      </c>
      <c r="D275" t="s">
        <v>418</v>
      </c>
    </row>
    <row r="276" spans="1:4" x14ac:dyDescent="0.2">
      <c r="A276" t="s">
        <v>305</v>
      </c>
      <c r="B276" t="s">
        <v>305</v>
      </c>
      <c r="C276" t="s">
        <v>307</v>
      </c>
      <c r="D276" t="s">
        <v>418</v>
      </c>
    </row>
    <row r="277" spans="1:4" x14ac:dyDescent="0.2">
      <c r="A277" t="s">
        <v>310</v>
      </c>
      <c r="B277" t="s">
        <v>311</v>
      </c>
      <c r="C277" t="s">
        <v>313</v>
      </c>
      <c r="D277" t="s">
        <v>418</v>
      </c>
    </row>
    <row r="278" spans="1:4" x14ac:dyDescent="0.2">
      <c r="A278" t="s">
        <v>311</v>
      </c>
      <c r="B278" t="s">
        <v>311</v>
      </c>
      <c r="C278" t="s">
        <v>313</v>
      </c>
      <c r="D278" t="s">
        <v>418</v>
      </c>
    </row>
    <row r="279" spans="1:4" x14ac:dyDescent="0.2">
      <c r="A279" t="s">
        <v>316</v>
      </c>
      <c r="B279" t="s">
        <v>317</v>
      </c>
      <c r="C279" t="s">
        <v>319</v>
      </c>
      <c r="D279" t="s">
        <v>319</v>
      </c>
    </row>
    <row r="280" spans="1:4" x14ac:dyDescent="0.2">
      <c r="A280" t="s">
        <v>317</v>
      </c>
      <c r="B280" t="s">
        <v>317</v>
      </c>
      <c r="C280" t="s">
        <v>319</v>
      </c>
      <c r="D280" t="s">
        <v>319</v>
      </c>
    </row>
    <row r="281" spans="1:4" x14ac:dyDescent="0.2">
      <c r="A281" t="s">
        <v>322</v>
      </c>
      <c r="B281" t="s">
        <v>323</v>
      </c>
      <c r="C281" t="s">
        <v>325</v>
      </c>
      <c r="D281" t="s">
        <v>418</v>
      </c>
    </row>
    <row r="282" spans="1:4" x14ac:dyDescent="0.2">
      <c r="A282" t="s">
        <v>323</v>
      </c>
      <c r="B282" t="s">
        <v>323</v>
      </c>
      <c r="C282" t="s">
        <v>325</v>
      </c>
      <c r="D282" t="s">
        <v>418</v>
      </c>
    </row>
    <row r="283" spans="1:4" x14ac:dyDescent="0.2">
      <c r="A283" t="s">
        <v>328</v>
      </c>
      <c r="B283" t="s">
        <v>329</v>
      </c>
      <c r="C283" t="s">
        <v>313</v>
      </c>
      <c r="D283" t="s">
        <v>418</v>
      </c>
    </row>
    <row r="284" spans="1:4" x14ac:dyDescent="0.2">
      <c r="A284" t="s">
        <v>329</v>
      </c>
      <c r="B284" t="s">
        <v>329</v>
      </c>
      <c r="C284" t="s">
        <v>313</v>
      </c>
      <c r="D284" t="s">
        <v>418</v>
      </c>
    </row>
    <row r="285" spans="1:4" x14ac:dyDescent="0.2">
      <c r="A285" t="s">
        <v>332</v>
      </c>
      <c r="B285" t="s">
        <v>333</v>
      </c>
      <c r="C285" t="s">
        <v>313</v>
      </c>
      <c r="D285" t="s">
        <v>418</v>
      </c>
    </row>
    <row r="286" spans="1:4" x14ac:dyDescent="0.2">
      <c r="A286" t="s">
        <v>333</v>
      </c>
      <c r="B286" t="s">
        <v>333</v>
      </c>
      <c r="C286" t="s">
        <v>313</v>
      </c>
      <c r="D286" t="s">
        <v>418</v>
      </c>
    </row>
    <row r="287" spans="1:4" x14ac:dyDescent="0.2">
      <c r="A287" t="s">
        <v>336</v>
      </c>
      <c r="B287" t="s">
        <v>337</v>
      </c>
      <c r="C287" t="s">
        <v>339</v>
      </c>
      <c r="D287" t="s">
        <v>418</v>
      </c>
    </row>
    <row r="288" spans="1:4" x14ac:dyDescent="0.2">
      <c r="A288" t="s">
        <v>337</v>
      </c>
      <c r="B288" t="s">
        <v>337</v>
      </c>
      <c r="C288" t="s">
        <v>339</v>
      </c>
      <c r="D288" t="s">
        <v>418</v>
      </c>
    </row>
    <row r="289" spans="1:4" x14ac:dyDescent="0.2">
      <c r="A289" t="s">
        <v>342</v>
      </c>
      <c r="B289" t="s">
        <v>343</v>
      </c>
      <c r="C289" t="s">
        <v>345</v>
      </c>
      <c r="D289" t="s">
        <v>345</v>
      </c>
    </row>
    <row r="290" spans="1:4" x14ac:dyDescent="0.2">
      <c r="A290" t="s">
        <v>343</v>
      </c>
      <c r="B290" t="s">
        <v>343</v>
      </c>
      <c r="C290" t="s">
        <v>345</v>
      </c>
      <c r="D290" t="s">
        <v>345</v>
      </c>
    </row>
    <row r="291" spans="1:4" x14ac:dyDescent="0.2">
      <c r="A291" t="s">
        <v>348</v>
      </c>
      <c r="B291" t="s">
        <v>349</v>
      </c>
      <c r="C291" t="s">
        <v>351</v>
      </c>
      <c r="D291" t="s">
        <v>418</v>
      </c>
    </row>
    <row r="292" spans="1:4" x14ac:dyDescent="0.2">
      <c r="A292" t="s">
        <v>349</v>
      </c>
      <c r="B292" t="s">
        <v>349</v>
      </c>
      <c r="C292" t="s">
        <v>351</v>
      </c>
      <c r="D292" t="s">
        <v>418</v>
      </c>
    </row>
    <row r="293" spans="1:4" x14ac:dyDescent="0.2">
      <c r="A293" t="s">
        <v>354</v>
      </c>
      <c r="B293" t="s">
        <v>355</v>
      </c>
      <c r="C293" t="s">
        <v>357</v>
      </c>
      <c r="D293" t="s">
        <v>418</v>
      </c>
    </row>
    <row r="294" spans="1:4" x14ac:dyDescent="0.2">
      <c r="A294" t="s">
        <v>355</v>
      </c>
      <c r="B294" t="s">
        <v>355</v>
      </c>
      <c r="C294" t="s">
        <v>357</v>
      </c>
      <c r="D294" t="s">
        <v>418</v>
      </c>
    </row>
    <row r="295" spans="1:4" x14ac:dyDescent="0.2">
      <c r="A295" t="s">
        <v>360</v>
      </c>
      <c r="B295" t="s">
        <v>361</v>
      </c>
      <c r="C295" t="s">
        <v>363</v>
      </c>
      <c r="D295" t="s">
        <v>418</v>
      </c>
    </row>
    <row r="296" spans="1:4" x14ac:dyDescent="0.2">
      <c r="A296" t="s">
        <v>361</v>
      </c>
      <c r="B296" t="s">
        <v>361</v>
      </c>
      <c r="C296" t="s">
        <v>363</v>
      </c>
      <c r="D296" t="s">
        <v>418</v>
      </c>
    </row>
    <row r="297" spans="1:4" x14ac:dyDescent="0.2">
      <c r="A297" t="s">
        <v>366</v>
      </c>
      <c r="B297" t="s">
        <v>367</v>
      </c>
      <c r="C297" t="s">
        <v>369</v>
      </c>
      <c r="D297" t="s">
        <v>99</v>
      </c>
    </row>
    <row r="298" spans="1:4" x14ac:dyDescent="0.2">
      <c r="A298" t="s">
        <v>367</v>
      </c>
      <c r="B298" t="s">
        <v>367</v>
      </c>
      <c r="C298" t="s">
        <v>369</v>
      </c>
      <c r="D298" t="s">
        <v>99</v>
      </c>
    </row>
    <row r="299" spans="1:4" x14ac:dyDescent="0.2">
      <c r="A299" t="s">
        <v>372</v>
      </c>
      <c r="B299" t="s">
        <v>373</v>
      </c>
      <c r="C299" t="s">
        <v>375</v>
      </c>
      <c r="D299" t="s">
        <v>418</v>
      </c>
    </row>
    <row r="300" spans="1:4" x14ac:dyDescent="0.2">
      <c r="A300" t="s">
        <v>373</v>
      </c>
      <c r="B300" t="s">
        <v>373</v>
      </c>
      <c r="C300" t="s">
        <v>375</v>
      </c>
      <c r="D300" t="s">
        <v>418</v>
      </c>
    </row>
    <row r="301" spans="1:4" x14ac:dyDescent="0.2">
      <c r="A301" t="s">
        <v>378</v>
      </c>
      <c r="B301" t="s">
        <v>379</v>
      </c>
      <c r="C301" t="s">
        <v>99</v>
      </c>
      <c r="D301" t="s">
        <v>99</v>
      </c>
    </row>
    <row r="302" spans="1:4" x14ac:dyDescent="0.2">
      <c r="A302" t="s">
        <v>379</v>
      </c>
      <c r="B302" t="s">
        <v>379</v>
      </c>
      <c r="C302" t="s">
        <v>99</v>
      </c>
      <c r="D302" t="s">
        <v>99</v>
      </c>
    </row>
    <row r="303" spans="1:4" x14ac:dyDescent="0.2">
      <c r="A303" t="s">
        <v>382</v>
      </c>
      <c r="B303" t="s">
        <v>383</v>
      </c>
      <c r="C303" t="s">
        <v>385</v>
      </c>
      <c r="D303" t="s">
        <v>99</v>
      </c>
    </row>
    <row r="304" spans="1:4" x14ac:dyDescent="0.2">
      <c r="A304" t="s">
        <v>383</v>
      </c>
      <c r="B304" t="s">
        <v>383</v>
      </c>
      <c r="C304" t="s">
        <v>385</v>
      </c>
      <c r="D304" t="s">
        <v>99</v>
      </c>
    </row>
    <row r="305" spans="1:4" x14ac:dyDescent="0.2">
      <c r="A305" t="s">
        <v>388</v>
      </c>
      <c r="B305" t="s">
        <v>389</v>
      </c>
      <c r="C305" t="s">
        <v>391</v>
      </c>
      <c r="D305" t="s">
        <v>418</v>
      </c>
    </row>
    <row r="306" spans="1:4" x14ac:dyDescent="0.2">
      <c r="A306" t="s">
        <v>389</v>
      </c>
      <c r="B306" t="s">
        <v>389</v>
      </c>
      <c r="C306" t="s">
        <v>391</v>
      </c>
      <c r="D306" t="s">
        <v>418</v>
      </c>
    </row>
    <row r="307" spans="1:4" x14ac:dyDescent="0.2">
      <c r="A307" t="s">
        <v>394</v>
      </c>
      <c r="B307" t="s">
        <v>395</v>
      </c>
      <c r="C307" t="s">
        <v>396</v>
      </c>
      <c r="D307" t="s">
        <v>99</v>
      </c>
    </row>
    <row r="308" spans="1:4" x14ac:dyDescent="0.2">
      <c r="A308" t="s">
        <v>395</v>
      </c>
      <c r="B308" t="s">
        <v>395</v>
      </c>
      <c r="C308" t="s">
        <v>396</v>
      </c>
      <c r="D308" t="s">
        <v>99</v>
      </c>
    </row>
    <row r="309" spans="1:4" x14ac:dyDescent="0.2">
      <c r="A309" t="s">
        <v>399</v>
      </c>
      <c r="B309" t="s">
        <v>400</v>
      </c>
      <c r="C309" t="s">
        <v>402</v>
      </c>
      <c r="D309" t="s">
        <v>418</v>
      </c>
    </row>
    <row r="310" spans="1:4" x14ac:dyDescent="0.2">
      <c r="A310" t="s">
        <v>400</v>
      </c>
      <c r="B310" t="s">
        <v>400</v>
      </c>
      <c r="C310" t="s">
        <v>402</v>
      </c>
      <c r="D310" t="s">
        <v>418</v>
      </c>
    </row>
    <row r="311" spans="1:4" x14ac:dyDescent="0.2">
      <c r="A311" t="s">
        <v>405</v>
      </c>
      <c r="B311" t="s">
        <v>406</v>
      </c>
      <c r="C311" t="s">
        <v>157</v>
      </c>
      <c r="D311" t="s">
        <v>418</v>
      </c>
    </row>
    <row r="312" spans="1:4" x14ac:dyDescent="0.2">
      <c r="A312" t="s">
        <v>406</v>
      </c>
      <c r="B312" t="s">
        <v>406</v>
      </c>
      <c r="C312" t="s">
        <v>157</v>
      </c>
      <c r="D312" t="s">
        <v>418</v>
      </c>
    </row>
    <row r="313" spans="1:4" x14ac:dyDescent="0.2">
      <c r="A313" t="s">
        <v>409</v>
      </c>
      <c r="B313" t="s">
        <v>410</v>
      </c>
      <c r="C313" t="s">
        <v>412</v>
      </c>
      <c r="D313" t="s">
        <v>418</v>
      </c>
    </row>
    <row r="314" spans="1:4" x14ac:dyDescent="0.2">
      <c r="A314" t="s">
        <v>410</v>
      </c>
      <c r="B314" t="s">
        <v>410</v>
      </c>
      <c r="C314" t="s">
        <v>412</v>
      </c>
      <c r="D314" t="s">
        <v>418</v>
      </c>
    </row>
    <row r="315" spans="1:4" x14ac:dyDescent="0.2">
      <c r="A315" t="s">
        <v>415</v>
      </c>
      <c r="B315" t="s">
        <v>416</v>
      </c>
      <c r="C315" t="s">
        <v>418</v>
      </c>
      <c r="D315" t="s">
        <v>418</v>
      </c>
    </row>
    <row r="316" spans="1:4" x14ac:dyDescent="0.2">
      <c r="A316" t="s">
        <v>416</v>
      </c>
      <c r="B316" t="s">
        <v>416</v>
      </c>
      <c r="C316" t="s">
        <v>418</v>
      </c>
      <c r="D316" t="s">
        <v>418</v>
      </c>
    </row>
    <row r="317" spans="1:4" x14ac:dyDescent="0.2">
      <c r="A317" t="s">
        <v>421</v>
      </c>
      <c r="B317" t="s">
        <v>422</v>
      </c>
      <c r="C317" t="s">
        <v>418</v>
      </c>
      <c r="D317" t="s">
        <v>418</v>
      </c>
    </row>
    <row r="318" spans="1:4" x14ac:dyDescent="0.2">
      <c r="A318" t="s">
        <v>422</v>
      </c>
      <c r="B318" t="s">
        <v>422</v>
      </c>
      <c r="C318" t="s">
        <v>418</v>
      </c>
      <c r="D318" t="s">
        <v>418</v>
      </c>
    </row>
    <row r="319" spans="1:4" x14ac:dyDescent="0.2">
      <c r="A319" t="s">
        <v>425</v>
      </c>
      <c r="B319" t="s">
        <v>426</v>
      </c>
      <c r="C319" t="s">
        <v>428</v>
      </c>
      <c r="D319" t="s">
        <v>418</v>
      </c>
    </row>
    <row r="320" spans="1:4" x14ac:dyDescent="0.2">
      <c r="A320" t="s">
        <v>426</v>
      </c>
      <c r="B320" t="s">
        <v>426</v>
      </c>
      <c r="C320" t="s">
        <v>428</v>
      </c>
      <c r="D320" t="s">
        <v>418</v>
      </c>
    </row>
    <row r="321" spans="1:4" x14ac:dyDescent="0.2">
      <c r="A321" t="s">
        <v>431</v>
      </c>
      <c r="B321" t="s">
        <v>432</v>
      </c>
      <c r="C321" t="s">
        <v>434</v>
      </c>
      <c r="D321" t="s">
        <v>418</v>
      </c>
    </row>
    <row r="322" spans="1:4" x14ac:dyDescent="0.2">
      <c r="A322" t="s">
        <v>432</v>
      </c>
      <c r="B322" t="s">
        <v>432</v>
      </c>
      <c r="C322" t="s">
        <v>434</v>
      </c>
      <c r="D322" t="s">
        <v>418</v>
      </c>
    </row>
    <row r="323" spans="1:4" x14ac:dyDescent="0.2">
      <c r="A323" t="s">
        <v>437</v>
      </c>
      <c r="B323" t="s">
        <v>438</v>
      </c>
      <c r="C323" t="s">
        <v>313</v>
      </c>
      <c r="D323" t="s">
        <v>418</v>
      </c>
    </row>
    <row r="324" spans="1:4" x14ac:dyDescent="0.2">
      <c r="A324" t="s">
        <v>438</v>
      </c>
      <c r="B324" t="s">
        <v>438</v>
      </c>
      <c r="C324" t="s">
        <v>313</v>
      </c>
      <c r="D324" t="s">
        <v>418</v>
      </c>
    </row>
    <row r="325" spans="1:4" x14ac:dyDescent="0.2">
      <c r="A325" t="s">
        <v>441</v>
      </c>
      <c r="B325" t="s">
        <v>442</v>
      </c>
      <c r="C325" t="s">
        <v>444</v>
      </c>
      <c r="D325" t="s">
        <v>418</v>
      </c>
    </row>
    <row r="326" spans="1:4" x14ac:dyDescent="0.2">
      <c r="A326" t="s">
        <v>442</v>
      </c>
      <c r="B326" t="s">
        <v>442</v>
      </c>
      <c r="C326" t="s">
        <v>444</v>
      </c>
      <c r="D326" t="s">
        <v>418</v>
      </c>
    </row>
    <row r="327" spans="1:4" x14ac:dyDescent="0.2">
      <c r="A327" t="s">
        <v>447</v>
      </c>
      <c r="B327" t="s">
        <v>448</v>
      </c>
      <c r="C327" t="s">
        <v>99</v>
      </c>
      <c r="D327" t="s">
        <v>99</v>
      </c>
    </row>
    <row r="328" spans="1:4" x14ac:dyDescent="0.2">
      <c r="A328" t="s">
        <v>448</v>
      </c>
      <c r="B328" t="s">
        <v>448</v>
      </c>
      <c r="C328" t="s">
        <v>99</v>
      </c>
      <c r="D328" t="s">
        <v>99</v>
      </c>
    </row>
    <row r="329" spans="1:4" x14ac:dyDescent="0.2">
      <c r="A329" t="s">
        <v>451</v>
      </c>
      <c r="B329" t="s">
        <v>452</v>
      </c>
      <c r="C329" t="s">
        <v>454</v>
      </c>
      <c r="D329" t="s">
        <v>418</v>
      </c>
    </row>
    <row r="330" spans="1:4" x14ac:dyDescent="0.2">
      <c r="A330" t="s">
        <v>452</v>
      </c>
      <c r="B330" t="s">
        <v>452</v>
      </c>
      <c r="C330" t="s">
        <v>454</v>
      </c>
      <c r="D330" t="s">
        <v>418</v>
      </c>
    </row>
    <row r="331" spans="1:4" x14ac:dyDescent="0.2">
      <c r="A331" t="s">
        <v>457</v>
      </c>
      <c r="B331" t="s">
        <v>458</v>
      </c>
      <c r="C331" t="s">
        <v>460</v>
      </c>
      <c r="D331" t="s">
        <v>418</v>
      </c>
    </row>
    <row r="332" spans="1:4" x14ac:dyDescent="0.2">
      <c r="A332" t="s">
        <v>458</v>
      </c>
      <c r="B332" t="s">
        <v>458</v>
      </c>
      <c r="C332" t="s">
        <v>460</v>
      </c>
      <c r="D332" t="s">
        <v>418</v>
      </c>
    </row>
    <row r="333" spans="1:4" x14ac:dyDescent="0.2">
      <c r="A333" t="s">
        <v>463</v>
      </c>
      <c r="B333" t="s">
        <v>464</v>
      </c>
      <c r="C333" t="s">
        <v>99</v>
      </c>
      <c r="D333" t="s">
        <v>99</v>
      </c>
    </row>
    <row r="334" spans="1:4" x14ac:dyDescent="0.2">
      <c r="A334" t="s">
        <v>464</v>
      </c>
      <c r="B334" t="s">
        <v>464</v>
      </c>
      <c r="C334" t="s">
        <v>99</v>
      </c>
      <c r="D334" t="s">
        <v>99</v>
      </c>
    </row>
    <row r="335" spans="1:4" x14ac:dyDescent="0.2">
      <c r="A335" t="s">
        <v>467</v>
      </c>
      <c r="B335" t="s">
        <v>468</v>
      </c>
      <c r="C335" t="s">
        <v>99</v>
      </c>
      <c r="D335" t="s">
        <v>99</v>
      </c>
    </row>
    <row r="336" spans="1:4" x14ac:dyDescent="0.2">
      <c r="A336" t="s">
        <v>468</v>
      </c>
      <c r="B336" t="s">
        <v>468</v>
      </c>
      <c r="C336" t="s">
        <v>99</v>
      </c>
      <c r="D336" t="s">
        <v>99</v>
      </c>
    </row>
    <row r="337" spans="1:4" x14ac:dyDescent="0.2">
      <c r="A337" t="s">
        <v>471</v>
      </c>
      <c r="B337" t="s">
        <v>472</v>
      </c>
      <c r="C337" t="s">
        <v>313</v>
      </c>
      <c r="D337" t="s">
        <v>418</v>
      </c>
    </row>
    <row r="338" spans="1:4" x14ac:dyDescent="0.2">
      <c r="A338" t="s">
        <v>472</v>
      </c>
      <c r="B338" t="s">
        <v>472</v>
      </c>
      <c r="C338" t="s">
        <v>313</v>
      </c>
      <c r="D338" t="s">
        <v>418</v>
      </c>
    </row>
    <row r="339" spans="1:4" x14ac:dyDescent="0.2">
      <c r="A339" t="s">
        <v>475</v>
      </c>
      <c r="B339" t="s">
        <v>476</v>
      </c>
      <c r="C339" t="s">
        <v>478</v>
      </c>
      <c r="D339" t="s">
        <v>418</v>
      </c>
    </row>
    <row r="340" spans="1:4" x14ac:dyDescent="0.2">
      <c r="A340" t="s">
        <v>476</v>
      </c>
      <c r="B340" t="s">
        <v>476</v>
      </c>
      <c r="C340" t="s">
        <v>478</v>
      </c>
      <c r="D340" t="s">
        <v>418</v>
      </c>
    </row>
    <row r="341" spans="1:4" x14ac:dyDescent="0.2">
      <c r="A341" t="s">
        <v>481</v>
      </c>
      <c r="B341" t="s">
        <v>482</v>
      </c>
      <c r="C341" t="s">
        <v>484</v>
      </c>
      <c r="D341" t="s">
        <v>99</v>
      </c>
    </row>
    <row r="342" spans="1:4" x14ac:dyDescent="0.2">
      <c r="A342" t="s">
        <v>482</v>
      </c>
      <c r="B342" t="s">
        <v>482</v>
      </c>
      <c r="C342" t="s">
        <v>484</v>
      </c>
      <c r="D342" t="s">
        <v>99</v>
      </c>
    </row>
    <row r="343" spans="1:4" x14ac:dyDescent="0.2">
      <c r="A343" t="s">
        <v>487</v>
      </c>
      <c r="B343" t="s">
        <v>488</v>
      </c>
      <c r="C343" t="s">
        <v>99</v>
      </c>
      <c r="D343" t="s">
        <v>99</v>
      </c>
    </row>
    <row r="344" spans="1:4" x14ac:dyDescent="0.2">
      <c r="A344" t="s">
        <v>488</v>
      </c>
      <c r="B344" t="s">
        <v>488</v>
      </c>
      <c r="C344" t="s">
        <v>99</v>
      </c>
      <c r="D344" t="s">
        <v>99</v>
      </c>
    </row>
    <row r="345" spans="1:4" x14ac:dyDescent="0.2">
      <c r="A345" t="s">
        <v>491</v>
      </c>
      <c r="B345" t="s">
        <v>492</v>
      </c>
      <c r="C345" t="s">
        <v>494</v>
      </c>
      <c r="D345" t="s">
        <v>418</v>
      </c>
    </row>
    <row r="346" spans="1:4" x14ac:dyDescent="0.2">
      <c r="A346" t="s">
        <v>492</v>
      </c>
      <c r="B346" t="s">
        <v>492</v>
      </c>
      <c r="C346" t="s">
        <v>494</v>
      </c>
      <c r="D346" t="s">
        <v>418</v>
      </c>
    </row>
    <row r="347" spans="1:4" x14ac:dyDescent="0.2">
      <c r="A347" t="s">
        <v>497</v>
      </c>
      <c r="B347" t="s">
        <v>498</v>
      </c>
      <c r="C347" t="s">
        <v>99</v>
      </c>
      <c r="D347" t="s">
        <v>99</v>
      </c>
    </row>
    <row r="348" spans="1:4" x14ac:dyDescent="0.2">
      <c r="A348" t="s">
        <v>498</v>
      </c>
      <c r="B348" t="s">
        <v>498</v>
      </c>
      <c r="C348" t="s">
        <v>99</v>
      </c>
      <c r="D348" t="s">
        <v>99</v>
      </c>
    </row>
    <row r="349" spans="1:4" x14ac:dyDescent="0.2">
      <c r="A349" t="s">
        <v>501</v>
      </c>
      <c r="B349" t="s">
        <v>502</v>
      </c>
      <c r="C349" t="s">
        <v>157</v>
      </c>
      <c r="D349" t="s">
        <v>418</v>
      </c>
    </row>
    <row r="350" spans="1:4" x14ac:dyDescent="0.2">
      <c r="A350" t="s">
        <v>502</v>
      </c>
      <c r="B350" t="s">
        <v>502</v>
      </c>
      <c r="C350" t="s">
        <v>157</v>
      </c>
      <c r="D350" t="s">
        <v>418</v>
      </c>
    </row>
    <row r="351" spans="1:4" x14ac:dyDescent="0.2">
      <c r="A351" t="s">
        <v>505</v>
      </c>
      <c r="B351" t="s">
        <v>506</v>
      </c>
      <c r="C351" t="s">
        <v>418</v>
      </c>
      <c r="D351" t="s">
        <v>418</v>
      </c>
    </row>
    <row r="352" spans="1:4" x14ac:dyDescent="0.2">
      <c r="A352" t="s">
        <v>506</v>
      </c>
      <c r="B352" t="s">
        <v>506</v>
      </c>
      <c r="C352" t="s">
        <v>418</v>
      </c>
      <c r="D352" t="s">
        <v>418</v>
      </c>
    </row>
    <row r="353" spans="1:4" x14ac:dyDescent="0.2">
      <c r="A353" t="s">
        <v>509</v>
      </c>
      <c r="B353" t="s">
        <v>510</v>
      </c>
      <c r="C353" t="s">
        <v>512</v>
      </c>
      <c r="D353" t="s">
        <v>418</v>
      </c>
    </row>
    <row r="354" spans="1:4" x14ac:dyDescent="0.2">
      <c r="A354" t="s">
        <v>510</v>
      </c>
      <c r="B354" t="s">
        <v>510</v>
      </c>
      <c r="C354" t="s">
        <v>512</v>
      </c>
      <c r="D354" t="s">
        <v>418</v>
      </c>
    </row>
    <row r="355" spans="1:4" x14ac:dyDescent="0.2">
      <c r="A355" t="s">
        <v>515</v>
      </c>
      <c r="B355" t="s">
        <v>516</v>
      </c>
      <c r="C355" t="s">
        <v>518</v>
      </c>
      <c r="D355" t="s">
        <v>418</v>
      </c>
    </row>
    <row r="356" spans="1:4" x14ac:dyDescent="0.2">
      <c r="A356" t="s">
        <v>516</v>
      </c>
      <c r="B356" t="s">
        <v>516</v>
      </c>
      <c r="C356" t="s">
        <v>518</v>
      </c>
      <c r="D356" t="s">
        <v>418</v>
      </c>
    </row>
    <row r="357" spans="1:4" x14ac:dyDescent="0.2">
      <c r="A357" t="s">
        <v>521</v>
      </c>
      <c r="B357" t="s">
        <v>522</v>
      </c>
      <c r="C357" t="s">
        <v>244</v>
      </c>
      <c r="D357" t="s">
        <v>418</v>
      </c>
    </row>
    <row r="358" spans="1:4" x14ac:dyDescent="0.2">
      <c r="A358" t="s">
        <v>522</v>
      </c>
      <c r="B358" t="s">
        <v>522</v>
      </c>
      <c r="C358" t="s">
        <v>244</v>
      </c>
      <c r="D358" t="s">
        <v>418</v>
      </c>
    </row>
    <row r="359" spans="1:4" x14ac:dyDescent="0.2">
      <c r="A359" t="s">
        <v>1253</v>
      </c>
      <c r="B359" t="s">
        <v>1253</v>
      </c>
      <c r="C359" t="s">
        <v>244</v>
      </c>
      <c r="D359" t="s">
        <v>418</v>
      </c>
    </row>
    <row r="360" spans="1:4" x14ac:dyDescent="0.2">
      <c r="A360" t="s">
        <v>525</v>
      </c>
      <c r="B360" t="s">
        <v>526</v>
      </c>
      <c r="C360" t="s">
        <v>528</v>
      </c>
      <c r="D360" t="s">
        <v>418</v>
      </c>
    </row>
    <row r="361" spans="1:4" x14ac:dyDescent="0.2">
      <c r="A361" t="s">
        <v>526</v>
      </c>
      <c r="B361" t="s">
        <v>526</v>
      </c>
      <c r="C361" t="s">
        <v>528</v>
      </c>
      <c r="D361" t="s">
        <v>418</v>
      </c>
    </row>
    <row r="362" spans="1:4" x14ac:dyDescent="0.2">
      <c r="A362" t="s">
        <v>531</v>
      </c>
      <c r="B362" t="s">
        <v>532</v>
      </c>
      <c r="C362" t="s">
        <v>534</v>
      </c>
      <c r="D362" t="s">
        <v>418</v>
      </c>
    </row>
    <row r="363" spans="1:4" x14ac:dyDescent="0.2">
      <c r="A363" t="s">
        <v>532</v>
      </c>
      <c r="B363" t="s">
        <v>532</v>
      </c>
      <c r="C363" t="s">
        <v>534</v>
      </c>
      <c r="D363" t="s">
        <v>418</v>
      </c>
    </row>
    <row r="364" spans="1:4" x14ac:dyDescent="0.2">
      <c r="A364" t="s">
        <v>537</v>
      </c>
      <c r="B364" t="s">
        <v>538</v>
      </c>
      <c r="C364" t="s">
        <v>540</v>
      </c>
      <c r="D364" t="s">
        <v>418</v>
      </c>
    </row>
    <row r="365" spans="1:4" x14ac:dyDescent="0.2">
      <c r="A365" t="s">
        <v>538</v>
      </c>
      <c r="B365" t="s">
        <v>538</v>
      </c>
      <c r="C365" t="s">
        <v>540</v>
      </c>
      <c r="D365" t="s">
        <v>418</v>
      </c>
    </row>
    <row r="366" spans="1:4" x14ac:dyDescent="0.2">
      <c r="A366" t="s">
        <v>543</v>
      </c>
      <c r="B366" t="s">
        <v>544</v>
      </c>
      <c r="C366" t="s">
        <v>546</v>
      </c>
      <c r="D366" t="s">
        <v>546</v>
      </c>
    </row>
    <row r="367" spans="1:4" x14ac:dyDescent="0.2">
      <c r="A367" t="s">
        <v>544</v>
      </c>
      <c r="B367" t="s">
        <v>544</v>
      </c>
      <c r="C367" t="s">
        <v>546</v>
      </c>
      <c r="D367" t="s">
        <v>546</v>
      </c>
    </row>
    <row r="368" spans="1:4" x14ac:dyDescent="0.2">
      <c r="A368" t="s">
        <v>1254</v>
      </c>
      <c r="B368" t="s">
        <v>544</v>
      </c>
      <c r="C368" t="s">
        <v>546</v>
      </c>
      <c r="D368" t="s">
        <v>546</v>
      </c>
    </row>
    <row r="369" spans="1:4" x14ac:dyDescent="0.2">
      <c r="A369" t="s">
        <v>1255</v>
      </c>
      <c r="B369" t="s">
        <v>544</v>
      </c>
      <c r="C369" t="s">
        <v>546</v>
      </c>
      <c r="D369" t="s">
        <v>546</v>
      </c>
    </row>
    <row r="370" spans="1:4" x14ac:dyDescent="0.2">
      <c r="A370" t="s">
        <v>545</v>
      </c>
      <c r="B370" t="s">
        <v>544</v>
      </c>
      <c r="C370" t="s">
        <v>546</v>
      </c>
      <c r="D370" t="s">
        <v>546</v>
      </c>
    </row>
    <row r="371" spans="1:4" x14ac:dyDescent="0.2">
      <c r="A371" t="s">
        <v>549</v>
      </c>
      <c r="B371" t="s">
        <v>550</v>
      </c>
      <c r="C371" t="s">
        <v>552</v>
      </c>
      <c r="D371" t="s">
        <v>99</v>
      </c>
    </row>
    <row r="372" spans="1:4" x14ac:dyDescent="0.2">
      <c r="A372" t="s">
        <v>550</v>
      </c>
      <c r="B372" t="s">
        <v>550</v>
      </c>
      <c r="C372" t="s">
        <v>552</v>
      </c>
      <c r="D372" t="s">
        <v>99</v>
      </c>
    </row>
    <row r="373" spans="1:4" x14ac:dyDescent="0.2">
      <c r="A373" t="s">
        <v>555</v>
      </c>
      <c r="B373" t="s">
        <v>556</v>
      </c>
      <c r="C373" t="s">
        <v>558</v>
      </c>
      <c r="D373" t="s">
        <v>99</v>
      </c>
    </row>
    <row r="374" spans="1:4" x14ac:dyDescent="0.2">
      <c r="A374" t="s">
        <v>556</v>
      </c>
      <c r="B374" t="s">
        <v>556</v>
      </c>
      <c r="C374" t="s">
        <v>558</v>
      </c>
      <c r="D374" t="s">
        <v>99</v>
      </c>
    </row>
    <row r="375" spans="1:4" x14ac:dyDescent="0.2">
      <c r="A375" t="s">
        <v>561</v>
      </c>
      <c r="B375" t="s">
        <v>94</v>
      </c>
      <c r="C375" t="s">
        <v>563</v>
      </c>
      <c r="D375" t="s">
        <v>563</v>
      </c>
    </row>
    <row r="376" spans="1:4" x14ac:dyDescent="0.2">
      <c r="A376" t="s">
        <v>94</v>
      </c>
      <c r="B376" t="s">
        <v>94</v>
      </c>
      <c r="C376" t="s">
        <v>563</v>
      </c>
      <c r="D376" t="s">
        <v>563</v>
      </c>
    </row>
    <row r="377" spans="1:4" x14ac:dyDescent="0.2">
      <c r="A377" t="s">
        <v>566</v>
      </c>
      <c r="B377" t="s">
        <v>0</v>
      </c>
      <c r="C377" t="s">
        <v>568</v>
      </c>
      <c r="D377" t="s">
        <v>568</v>
      </c>
    </row>
    <row r="378" spans="1:4" x14ac:dyDescent="0.2">
      <c r="A378" t="s">
        <v>0</v>
      </c>
      <c r="B378" t="s">
        <v>0</v>
      </c>
      <c r="C378" t="s">
        <v>568</v>
      </c>
      <c r="D378" t="s">
        <v>568</v>
      </c>
    </row>
    <row r="379" spans="1:4" x14ac:dyDescent="0.2">
      <c r="A379" t="s">
        <v>571</v>
      </c>
      <c r="B379" t="s">
        <v>572</v>
      </c>
      <c r="C379" t="s">
        <v>574</v>
      </c>
      <c r="D379" t="s">
        <v>418</v>
      </c>
    </row>
    <row r="380" spans="1:4" x14ac:dyDescent="0.2">
      <c r="A380" t="s">
        <v>572</v>
      </c>
      <c r="B380" t="s">
        <v>572</v>
      </c>
      <c r="C380" t="s">
        <v>574</v>
      </c>
      <c r="D380" t="s">
        <v>418</v>
      </c>
    </row>
    <row r="381" spans="1:4" x14ac:dyDescent="0.2">
      <c r="A381" t="s">
        <v>577</v>
      </c>
      <c r="B381" t="s">
        <v>578</v>
      </c>
      <c r="C381" t="s">
        <v>580</v>
      </c>
      <c r="D381" t="s">
        <v>418</v>
      </c>
    </row>
    <row r="382" spans="1:4" x14ac:dyDescent="0.2">
      <c r="A382" t="s">
        <v>578</v>
      </c>
      <c r="B382" t="s">
        <v>578</v>
      </c>
      <c r="C382" t="s">
        <v>580</v>
      </c>
      <c r="D382" t="s">
        <v>418</v>
      </c>
    </row>
    <row r="383" spans="1:4" x14ac:dyDescent="0.2">
      <c r="A383" t="s">
        <v>583</v>
      </c>
      <c r="B383" t="s">
        <v>584</v>
      </c>
      <c r="C383" t="s">
        <v>99</v>
      </c>
      <c r="D383" t="s">
        <v>99</v>
      </c>
    </row>
    <row r="384" spans="1:4" x14ac:dyDescent="0.2">
      <c r="A384" t="s">
        <v>584</v>
      </c>
      <c r="B384" t="s">
        <v>584</v>
      </c>
      <c r="C384" t="s">
        <v>99</v>
      </c>
      <c r="D384" t="s">
        <v>99</v>
      </c>
    </row>
    <row r="385" spans="1:4" x14ac:dyDescent="0.2">
      <c r="A385" t="s">
        <v>587</v>
      </c>
      <c r="B385" t="s">
        <v>588</v>
      </c>
      <c r="C385" t="s">
        <v>590</v>
      </c>
      <c r="D385" t="s">
        <v>590</v>
      </c>
    </row>
    <row r="386" spans="1:4" x14ac:dyDescent="0.2">
      <c r="A386" t="s">
        <v>588</v>
      </c>
      <c r="B386" t="s">
        <v>588</v>
      </c>
      <c r="C386" t="s">
        <v>590</v>
      </c>
      <c r="D386" t="s">
        <v>590</v>
      </c>
    </row>
    <row r="387" spans="1:4" x14ac:dyDescent="0.2">
      <c r="A387" t="s">
        <v>593</v>
      </c>
      <c r="B387" t="s">
        <v>594</v>
      </c>
      <c r="C387" t="s">
        <v>99</v>
      </c>
      <c r="D387" t="s">
        <v>99</v>
      </c>
    </row>
    <row r="388" spans="1:4" x14ac:dyDescent="0.2">
      <c r="A388" t="s">
        <v>594</v>
      </c>
      <c r="B388" t="s">
        <v>594</v>
      </c>
      <c r="C388" t="s">
        <v>99</v>
      </c>
      <c r="D388" t="s">
        <v>99</v>
      </c>
    </row>
    <row r="389" spans="1:4" x14ac:dyDescent="0.2">
      <c r="A389" t="s">
        <v>597</v>
      </c>
      <c r="B389" t="s">
        <v>598</v>
      </c>
      <c r="C389" t="s">
        <v>244</v>
      </c>
      <c r="D389" t="s">
        <v>418</v>
      </c>
    </row>
    <row r="390" spans="1:4" x14ac:dyDescent="0.2">
      <c r="A390" t="s">
        <v>598</v>
      </c>
      <c r="B390" t="s">
        <v>598</v>
      </c>
      <c r="C390" t="s">
        <v>244</v>
      </c>
      <c r="D390" t="s">
        <v>418</v>
      </c>
    </row>
    <row r="391" spans="1:4" x14ac:dyDescent="0.2">
      <c r="A391" t="s">
        <v>601</v>
      </c>
      <c r="B391" t="s">
        <v>602</v>
      </c>
      <c r="C391" t="s">
        <v>604</v>
      </c>
      <c r="D391" t="s">
        <v>418</v>
      </c>
    </row>
    <row r="392" spans="1:4" x14ac:dyDescent="0.2">
      <c r="A392" t="s">
        <v>602</v>
      </c>
      <c r="B392" t="s">
        <v>602</v>
      </c>
      <c r="C392" t="s">
        <v>604</v>
      </c>
      <c r="D392" t="s">
        <v>418</v>
      </c>
    </row>
    <row r="393" spans="1:4" x14ac:dyDescent="0.2">
      <c r="A393" t="s">
        <v>607</v>
      </c>
      <c r="B393" t="s">
        <v>608</v>
      </c>
      <c r="C393" t="s">
        <v>610</v>
      </c>
      <c r="D393" t="s">
        <v>610</v>
      </c>
    </row>
    <row r="394" spans="1:4" x14ac:dyDescent="0.2">
      <c r="A394" t="s">
        <v>608</v>
      </c>
      <c r="B394" t="s">
        <v>608</v>
      </c>
      <c r="C394" t="s">
        <v>610</v>
      </c>
      <c r="D394" t="s">
        <v>610</v>
      </c>
    </row>
    <row r="395" spans="1:4" x14ac:dyDescent="0.2">
      <c r="A395" t="s">
        <v>613</v>
      </c>
      <c r="B395" t="s">
        <v>614</v>
      </c>
      <c r="C395" t="s">
        <v>109</v>
      </c>
      <c r="D395" t="s">
        <v>109</v>
      </c>
    </row>
    <row r="396" spans="1:4" x14ac:dyDescent="0.2">
      <c r="A396" t="s">
        <v>614</v>
      </c>
      <c r="B396" t="s">
        <v>614</v>
      </c>
      <c r="C396" t="s">
        <v>109</v>
      </c>
      <c r="D396" t="s">
        <v>109</v>
      </c>
    </row>
    <row r="397" spans="1:4" x14ac:dyDescent="0.2">
      <c r="A397" t="s">
        <v>618</v>
      </c>
      <c r="B397" t="s">
        <v>619</v>
      </c>
      <c r="C397" t="s">
        <v>621</v>
      </c>
      <c r="D397" t="s">
        <v>418</v>
      </c>
    </row>
    <row r="398" spans="1:4" x14ac:dyDescent="0.2">
      <c r="A398" t="s">
        <v>619</v>
      </c>
      <c r="B398" t="s">
        <v>619</v>
      </c>
      <c r="C398" t="s">
        <v>621</v>
      </c>
      <c r="D398" t="s">
        <v>418</v>
      </c>
    </row>
    <row r="399" spans="1:4" x14ac:dyDescent="0.2">
      <c r="A399" t="s">
        <v>624</v>
      </c>
      <c r="B399" t="s">
        <v>625</v>
      </c>
      <c r="C399" t="s">
        <v>627</v>
      </c>
      <c r="D399" t="s">
        <v>418</v>
      </c>
    </row>
    <row r="400" spans="1:4" x14ac:dyDescent="0.2">
      <c r="A400" t="s">
        <v>625</v>
      </c>
      <c r="B400" t="s">
        <v>625</v>
      </c>
      <c r="C400" t="s">
        <v>627</v>
      </c>
      <c r="D400" t="s">
        <v>418</v>
      </c>
    </row>
    <row r="401" spans="1:4" x14ac:dyDescent="0.2">
      <c r="A401" t="s">
        <v>630</v>
      </c>
      <c r="B401" t="s">
        <v>631</v>
      </c>
      <c r="C401" t="s">
        <v>633</v>
      </c>
      <c r="D401" t="s">
        <v>418</v>
      </c>
    </row>
    <row r="402" spans="1:4" x14ac:dyDescent="0.2">
      <c r="A402" t="s">
        <v>631</v>
      </c>
      <c r="B402" t="s">
        <v>631</v>
      </c>
      <c r="C402" t="s">
        <v>633</v>
      </c>
      <c r="D402" t="s">
        <v>418</v>
      </c>
    </row>
    <row r="403" spans="1:4" x14ac:dyDescent="0.2">
      <c r="A403" t="s">
        <v>636</v>
      </c>
      <c r="B403" t="s">
        <v>637</v>
      </c>
      <c r="C403" t="s">
        <v>188</v>
      </c>
      <c r="D403" t="s">
        <v>418</v>
      </c>
    </row>
    <row r="404" spans="1:4" x14ac:dyDescent="0.2">
      <c r="A404" t="s">
        <v>637</v>
      </c>
      <c r="B404" t="s">
        <v>637</v>
      </c>
      <c r="C404" t="s">
        <v>188</v>
      </c>
      <c r="D404" t="s">
        <v>418</v>
      </c>
    </row>
    <row r="405" spans="1:4" x14ac:dyDescent="0.2">
      <c r="A405" t="s">
        <v>640</v>
      </c>
      <c r="B405" t="s">
        <v>641</v>
      </c>
      <c r="C405" t="s">
        <v>99</v>
      </c>
      <c r="D405" t="s">
        <v>99</v>
      </c>
    </row>
    <row r="406" spans="1:4" x14ac:dyDescent="0.2">
      <c r="A406" t="s">
        <v>641</v>
      </c>
      <c r="B406" t="s">
        <v>641</v>
      </c>
      <c r="C406" t="s">
        <v>99</v>
      </c>
      <c r="D406" t="s">
        <v>99</v>
      </c>
    </row>
    <row r="407" spans="1:4" x14ac:dyDescent="0.2">
      <c r="A407" t="s">
        <v>644</v>
      </c>
      <c r="B407" t="s">
        <v>645</v>
      </c>
      <c r="C407" t="s">
        <v>647</v>
      </c>
      <c r="D407" t="s">
        <v>418</v>
      </c>
    </row>
    <row r="408" spans="1:4" x14ac:dyDescent="0.2">
      <c r="A408" t="s">
        <v>645</v>
      </c>
      <c r="B408" t="s">
        <v>645</v>
      </c>
      <c r="C408" t="s">
        <v>647</v>
      </c>
      <c r="D408" t="s">
        <v>418</v>
      </c>
    </row>
    <row r="409" spans="1:4" x14ac:dyDescent="0.2">
      <c r="A409" t="s">
        <v>650</v>
      </c>
      <c r="B409" t="s">
        <v>651</v>
      </c>
      <c r="C409" t="s">
        <v>653</v>
      </c>
      <c r="D409" t="s">
        <v>418</v>
      </c>
    </row>
    <row r="410" spans="1:4" x14ac:dyDescent="0.2">
      <c r="A410" t="s">
        <v>651</v>
      </c>
      <c r="B410" t="s">
        <v>651</v>
      </c>
      <c r="C410" t="s">
        <v>653</v>
      </c>
      <c r="D410" t="s">
        <v>418</v>
      </c>
    </row>
    <row r="411" spans="1:4" x14ac:dyDescent="0.2">
      <c r="A411" t="s">
        <v>656</v>
      </c>
      <c r="B411" t="s">
        <v>657</v>
      </c>
      <c r="C411" t="s">
        <v>659</v>
      </c>
      <c r="D411" t="s">
        <v>418</v>
      </c>
    </row>
    <row r="412" spans="1:4" x14ac:dyDescent="0.2">
      <c r="A412" t="s">
        <v>657</v>
      </c>
      <c r="B412" t="s">
        <v>657</v>
      </c>
      <c r="C412" t="s">
        <v>659</v>
      </c>
      <c r="D412" t="s">
        <v>418</v>
      </c>
    </row>
    <row r="413" spans="1:4" x14ac:dyDescent="0.2">
      <c r="A413" t="s">
        <v>662</v>
      </c>
      <c r="B413" t="s">
        <v>663</v>
      </c>
      <c r="C413" t="s">
        <v>99</v>
      </c>
      <c r="D413" t="s">
        <v>99</v>
      </c>
    </row>
    <row r="414" spans="1:4" x14ac:dyDescent="0.2">
      <c r="A414" t="s">
        <v>663</v>
      </c>
      <c r="B414" t="s">
        <v>663</v>
      </c>
      <c r="C414" t="s">
        <v>99</v>
      </c>
      <c r="D414" t="s">
        <v>99</v>
      </c>
    </row>
    <row r="415" spans="1:4" x14ac:dyDescent="0.2">
      <c r="A415" t="s">
        <v>666</v>
      </c>
      <c r="B415" t="s">
        <v>667</v>
      </c>
      <c r="C415" t="s">
        <v>669</v>
      </c>
      <c r="D415" t="s">
        <v>418</v>
      </c>
    </row>
    <row r="416" spans="1:4" x14ac:dyDescent="0.2">
      <c r="A416" t="s">
        <v>667</v>
      </c>
      <c r="B416" t="s">
        <v>667</v>
      </c>
      <c r="C416" t="s">
        <v>669</v>
      </c>
      <c r="D416" t="s">
        <v>418</v>
      </c>
    </row>
    <row r="417" spans="1:4" x14ac:dyDescent="0.2">
      <c r="A417" t="s">
        <v>672</v>
      </c>
      <c r="B417" t="s">
        <v>673</v>
      </c>
      <c r="C417" t="s">
        <v>675</v>
      </c>
      <c r="D417" t="s">
        <v>418</v>
      </c>
    </row>
    <row r="418" spans="1:4" x14ac:dyDescent="0.2">
      <c r="A418" t="s">
        <v>673</v>
      </c>
      <c r="B418" t="s">
        <v>673</v>
      </c>
      <c r="C418" t="s">
        <v>675</v>
      </c>
      <c r="D418" t="s">
        <v>418</v>
      </c>
    </row>
    <row r="419" spans="1:4" x14ac:dyDescent="0.2">
      <c r="A419" t="s">
        <v>678</v>
      </c>
      <c r="B419" t="s">
        <v>679</v>
      </c>
      <c r="C419" t="s">
        <v>681</v>
      </c>
      <c r="D419" t="s">
        <v>418</v>
      </c>
    </row>
    <row r="420" spans="1:4" x14ac:dyDescent="0.2">
      <c r="A420" t="s">
        <v>679</v>
      </c>
      <c r="B420" t="s">
        <v>679</v>
      </c>
      <c r="C420" t="s">
        <v>681</v>
      </c>
      <c r="D420" t="s">
        <v>418</v>
      </c>
    </row>
    <row r="421" spans="1:4" x14ac:dyDescent="0.2">
      <c r="A421" t="s">
        <v>684</v>
      </c>
      <c r="B421" t="s">
        <v>685</v>
      </c>
      <c r="C421" t="s">
        <v>687</v>
      </c>
      <c r="D421" t="s">
        <v>418</v>
      </c>
    </row>
    <row r="422" spans="1:4" x14ac:dyDescent="0.2">
      <c r="A422" t="s">
        <v>685</v>
      </c>
      <c r="B422" t="s">
        <v>685</v>
      </c>
      <c r="C422" t="s">
        <v>687</v>
      </c>
      <c r="D422" t="s">
        <v>418</v>
      </c>
    </row>
    <row r="423" spans="1:4" x14ac:dyDescent="0.2">
      <c r="A423" t="s">
        <v>690</v>
      </c>
      <c r="B423" t="s">
        <v>691</v>
      </c>
      <c r="C423" t="s">
        <v>693</v>
      </c>
      <c r="D423" t="s">
        <v>693</v>
      </c>
    </row>
    <row r="424" spans="1:4" x14ac:dyDescent="0.2">
      <c r="A424" t="s">
        <v>691</v>
      </c>
      <c r="B424" t="s">
        <v>691</v>
      </c>
      <c r="C424" t="s">
        <v>693</v>
      </c>
      <c r="D424" t="s">
        <v>693</v>
      </c>
    </row>
    <row r="425" spans="1:4" x14ac:dyDescent="0.2">
      <c r="A425" t="s">
        <v>696</v>
      </c>
      <c r="B425" t="s">
        <v>697</v>
      </c>
      <c r="C425" t="s">
        <v>99</v>
      </c>
      <c r="D425" t="s">
        <v>99</v>
      </c>
    </row>
    <row r="426" spans="1:4" x14ac:dyDescent="0.2">
      <c r="A426" t="s">
        <v>697</v>
      </c>
      <c r="B426" t="s">
        <v>697</v>
      </c>
      <c r="C426" t="s">
        <v>99</v>
      </c>
      <c r="D426" t="s">
        <v>99</v>
      </c>
    </row>
    <row r="427" spans="1:4" x14ac:dyDescent="0.2">
      <c r="A427" t="s">
        <v>700</v>
      </c>
      <c r="B427" t="s">
        <v>701</v>
      </c>
      <c r="C427" t="s">
        <v>99</v>
      </c>
      <c r="D427" t="s">
        <v>99</v>
      </c>
    </row>
    <row r="428" spans="1:4" x14ac:dyDescent="0.2">
      <c r="A428" t="s">
        <v>701</v>
      </c>
      <c r="B428" t="s">
        <v>701</v>
      </c>
      <c r="C428" t="s">
        <v>99</v>
      </c>
      <c r="D428" t="s">
        <v>99</v>
      </c>
    </row>
    <row r="429" spans="1:4" x14ac:dyDescent="0.2">
      <c r="A429" t="s">
        <v>704</v>
      </c>
      <c r="B429" t="s">
        <v>705</v>
      </c>
      <c r="C429" t="s">
        <v>707</v>
      </c>
      <c r="D429" t="s">
        <v>345</v>
      </c>
    </row>
    <row r="430" spans="1:4" x14ac:dyDescent="0.2">
      <c r="A430" t="s">
        <v>705</v>
      </c>
      <c r="B430" t="s">
        <v>705</v>
      </c>
      <c r="C430" t="s">
        <v>707</v>
      </c>
      <c r="D430" t="s">
        <v>345</v>
      </c>
    </row>
    <row r="431" spans="1:4" x14ac:dyDescent="0.2">
      <c r="A431" t="s">
        <v>710</v>
      </c>
      <c r="B431" t="s">
        <v>711</v>
      </c>
      <c r="C431" t="s">
        <v>712</v>
      </c>
      <c r="D431" t="s">
        <v>99</v>
      </c>
    </row>
    <row r="432" spans="1:4" x14ac:dyDescent="0.2">
      <c r="A432" t="s">
        <v>711</v>
      </c>
      <c r="B432" t="s">
        <v>711</v>
      </c>
      <c r="C432" t="s">
        <v>712</v>
      </c>
      <c r="D432" t="s">
        <v>99</v>
      </c>
    </row>
    <row r="433" spans="1:4" x14ac:dyDescent="0.2">
      <c r="A433" t="s">
        <v>715</v>
      </c>
      <c r="B433" t="s">
        <v>716</v>
      </c>
      <c r="C433" t="s">
        <v>718</v>
      </c>
      <c r="D433" t="s">
        <v>418</v>
      </c>
    </row>
    <row r="434" spans="1:4" x14ac:dyDescent="0.2">
      <c r="A434" t="s">
        <v>716</v>
      </c>
      <c r="B434" t="s">
        <v>716</v>
      </c>
      <c r="C434" t="s">
        <v>718</v>
      </c>
      <c r="D434" t="s">
        <v>418</v>
      </c>
    </row>
    <row r="435" spans="1:4" x14ac:dyDescent="0.2">
      <c r="A435" t="s">
        <v>721</v>
      </c>
      <c r="B435" t="s">
        <v>722</v>
      </c>
      <c r="C435" t="s">
        <v>724</v>
      </c>
      <c r="D435" t="s">
        <v>418</v>
      </c>
    </row>
    <row r="436" spans="1:4" x14ac:dyDescent="0.2">
      <c r="A436" t="s">
        <v>722</v>
      </c>
      <c r="B436" t="s">
        <v>722</v>
      </c>
      <c r="C436" t="s">
        <v>724</v>
      </c>
      <c r="D436" t="s">
        <v>418</v>
      </c>
    </row>
    <row r="437" spans="1:4" x14ac:dyDescent="0.2">
      <c r="A437" t="s">
        <v>727</v>
      </c>
      <c r="B437" t="s">
        <v>110</v>
      </c>
      <c r="C437" t="s">
        <v>729</v>
      </c>
      <c r="D437" t="s">
        <v>729</v>
      </c>
    </row>
    <row r="438" spans="1:4" x14ac:dyDescent="0.2">
      <c r="A438" t="s">
        <v>110</v>
      </c>
      <c r="B438" t="s">
        <v>110</v>
      </c>
      <c r="C438" t="s">
        <v>729</v>
      </c>
      <c r="D438" t="s">
        <v>729</v>
      </c>
    </row>
    <row r="439" spans="1:4" x14ac:dyDescent="0.2">
      <c r="A439" t="s">
        <v>732</v>
      </c>
      <c r="B439" t="s">
        <v>733</v>
      </c>
      <c r="C439" t="s">
        <v>735</v>
      </c>
      <c r="D439" t="s">
        <v>418</v>
      </c>
    </row>
    <row r="440" spans="1:4" x14ac:dyDescent="0.2">
      <c r="A440" t="s">
        <v>733</v>
      </c>
      <c r="B440" t="s">
        <v>733</v>
      </c>
      <c r="C440" t="s">
        <v>735</v>
      </c>
      <c r="D440" t="s">
        <v>418</v>
      </c>
    </row>
    <row r="441" spans="1:4" x14ac:dyDescent="0.2">
      <c r="A441" t="s">
        <v>738</v>
      </c>
      <c r="B441" t="s">
        <v>739</v>
      </c>
      <c r="C441" t="s">
        <v>244</v>
      </c>
      <c r="D441" t="s">
        <v>418</v>
      </c>
    </row>
    <row r="442" spans="1:4" x14ac:dyDescent="0.2">
      <c r="A442" t="s">
        <v>739</v>
      </c>
      <c r="B442" t="s">
        <v>739</v>
      </c>
      <c r="C442" t="s">
        <v>244</v>
      </c>
      <c r="D442" t="s">
        <v>418</v>
      </c>
    </row>
    <row r="443" spans="1:4" x14ac:dyDescent="0.2">
      <c r="A443" t="s">
        <v>742</v>
      </c>
      <c r="B443" t="s">
        <v>743</v>
      </c>
      <c r="C443" t="s">
        <v>99</v>
      </c>
      <c r="D443" t="s">
        <v>99</v>
      </c>
    </row>
    <row r="444" spans="1:4" x14ac:dyDescent="0.2">
      <c r="A444" t="s">
        <v>743</v>
      </c>
      <c r="B444" t="s">
        <v>743</v>
      </c>
      <c r="C444" t="s">
        <v>99</v>
      </c>
      <c r="D444" t="s">
        <v>99</v>
      </c>
    </row>
    <row r="445" spans="1:4" x14ac:dyDescent="0.2">
      <c r="A445" t="s">
        <v>746</v>
      </c>
      <c r="B445" t="s">
        <v>747</v>
      </c>
      <c r="C445" t="s">
        <v>418</v>
      </c>
      <c r="D445" t="s">
        <v>418</v>
      </c>
    </row>
    <row r="446" spans="1:4" x14ac:dyDescent="0.2">
      <c r="A446" t="s">
        <v>747</v>
      </c>
      <c r="B446" t="s">
        <v>747</v>
      </c>
      <c r="C446" t="s">
        <v>418</v>
      </c>
      <c r="D446" t="s">
        <v>418</v>
      </c>
    </row>
    <row r="447" spans="1:4" x14ac:dyDescent="0.2">
      <c r="A447" t="s">
        <v>750</v>
      </c>
      <c r="B447" t="s">
        <v>751</v>
      </c>
      <c r="C447" t="s">
        <v>753</v>
      </c>
      <c r="D447" t="s">
        <v>418</v>
      </c>
    </row>
    <row r="448" spans="1:4" x14ac:dyDescent="0.2">
      <c r="A448" t="s">
        <v>751</v>
      </c>
      <c r="B448" t="s">
        <v>751</v>
      </c>
      <c r="C448" t="s">
        <v>753</v>
      </c>
      <c r="D448" t="s">
        <v>418</v>
      </c>
    </row>
    <row r="449" spans="1:4" x14ac:dyDescent="0.2">
      <c r="A449" t="s">
        <v>756</v>
      </c>
      <c r="B449" t="s">
        <v>757</v>
      </c>
      <c r="C449" t="s">
        <v>759</v>
      </c>
      <c r="D449" t="s">
        <v>418</v>
      </c>
    </row>
    <row r="450" spans="1:4" x14ac:dyDescent="0.2">
      <c r="A450" t="s">
        <v>757</v>
      </c>
      <c r="B450" t="s">
        <v>757</v>
      </c>
      <c r="C450" t="s">
        <v>759</v>
      </c>
      <c r="D450" t="s">
        <v>418</v>
      </c>
    </row>
    <row r="451" spans="1:4" x14ac:dyDescent="0.2">
      <c r="A451" t="s">
        <v>762</v>
      </c>
      <c r="B451" t="s">
        <v>763</v>
      </c>
      <c r="C451" t="s">
        <v>765</v>
      </c>
      <c r="D451" t="s">
        <v>418</v>
      </c>
    </row>
    <row r="452" spans="1:4" x14ac:dyDescent="0.2">
      <c r="A452" t="s">
        <v>763</v>
      </c>
      <c r="B452" t="s">
        <v>763</v>
      </c>
      <c r="C452" t="s">
        <v>765</v>
      </c>
      <c r="D452" t="s">
        <v>418</v>
      </c>
    </row>
    <row r="453" spans="1:4" x14ac:dyDescent="0.2">
      <c r="A453" t="s">
        <v>768</v>
      </c>
      <c r="B453" t="s">
        <v>769</v>
      </c>
      <c r="C453" t="s">
        <v>418</v>
      </c>
      <c r="D453" t="s">
        <v>418</v>
      </c>
    </row>
    <row r="454" spans="1:4" x14ac:dyDescent="0.2">
      <c r="A454" t="s">
        <v>769</v>
      </c>
      <c r="B454" t="s">
        <v>769</v>
      </c>
      <c r="C454" t="s">
        <v>418</v>
      </c>
      <c r="D454" t="s">
        <v>418</v>
      </c>
    </row>
    <row r="455" spans="1:4" x14ac:dyDescent="0.2">
      <c r="A455" t="s">
        <v>772</v>
      </c>
      <c r="B455" t="s">
        <v>773</v>
      </c>
      <c r="C455" t="s">
        <v>775</v>
      </c>
      <c r="D455" t="s">
        <v>99</v>
      </c>
    </row>
    <row r="456" spans="1:4" x14ac:dyDescent="0.2">
      <c r="A456" t="s">
        <v>773</v>
      </c>
      <c r="B456" t="s">
        <v>773</v>
      </c>
      <c r="C456" t="s">
        <v>775</v>
      </c>
      <c r="D456" t="s">
        <v>99</v>
      </c>
    </row>
    <row r="457" spans="1:4" x14ac:dyDescent="0.2">
      <c r="A457" t="s">
        <v>778</v>
      </c>
      <c r="B457" t="s">
        <v>779</v>
      </c>
      <c r="C457" t="s">
        <v>99</v>
      </c>
      <c r="D457" t="s">
        <v>99</v>
      </c>
    </row>
    <row r="458" spans="1:4" x14ac:dyDescent="0.2">
      <c r="A458" t="s">
        <v>779</v>
      </c>
      <c r="B458" t="s">
        <v>779</v>
      </c>
      <c r="C458" t="s">
        <v>99</v>
      </c>
      <c r="D458" t="s">
        <v>99</v>
      </c>
    </row>
    <row r="459" spans="1:4" x14ac:dyDescent="0.2">
      <c r="A459" t="s">
        <v>782</v>
      </c>
      <c r="B459" t="s">
        <v>783</v>
      </c>
      <c r="C459" t="s">
        <v>785</v>
      </c>
      <c r="D459" t="s">
        <v>418</v>
      </c>
    </row>
    <row r="460" spans="1:4" x14ac:dyDescent="0.2">
      <c r="A460" t="s">
        <v>783</v>
      </c>
      <c r="B460" t="s">
        <v>783</v>
      </c>
      <c r="C460" t="s">
        <v>785</v>
      </c>
      <c r="D460" t="s">
        <v>418</v>
      </c>
    </row>
    <row r="461" spans="1:4" x14ac:dyDescent="0.2">
      <c r="A461" t="s">
        <v>788</v>
      </c>
      <c r="B461" t="s">
        <v>789</v>
      </c>
      <c r="C461" t="s">
        <v>99</v>
      </c>
      <c r="D461" t="s">
        <v>99</v>
      </c>
    </row>
    <row r="462" spans="1:4" x14ac:dyDescent="0.2">
      <c r="A462" t="s">
        <v>789</v>
      </c>
      <c r="B462" t="s">
        <v>789</v>
      </c>
      <c r="C462" t="s">
        <v>99</v>
      </c>
      <c r="D462" t="s">
        <v>99</v>
      </c>
    </row>
    <row r="463" spans="1:4" x14ac:dyDescent="0.2">
      <c r="A463" t="s">
        <v>792</v>
      </c>
      <c r="B463" t="s">
        <v>793</v>
      </c>
      <c r="C463" t="s">
        <v>795</v>
      </c>
      <c r="D463" t="s">
        <v>418</v>
      </c>
    </row>
    <row r="464" spans="1:4" x14ac:dyDescent="0.2">
      <c r="A464" t="s">
        <v>793</v>
      </c>
      <c r="B464" t="s">
        <v>793</v>
      </c>
      <c r="C464" t="s">
        <v>795</v>
      </c>
      <c r="D464" t="s">
        <v>418</v>
      </c>
    </row>
    <row r="465" spans="1:4" x14ac:dyDescent="0.2">
      <c r="A465" t="s">
        <v>798</v>
      </c>
      <c r="B465" t="s">
        <v>799</v>
      </c>
      <c r="C465" t="s">
        <v>801</v>
      </c>
      <c r="D465" t="s">
        <v>418</v>
      </c>
    </row>
    <row r="466" spans="1:4" x14ac:dyDescent="0.2">
      <c r="A466" t="s">
        <v>799</v>
      </c>
      <c r="B466" t="s">
        <v>799</v>
      </c>
      <c r="C466" t="s">
        <v>801</v>
      </c>
      <c r="D466" t="s">
        <v>418</v>
      </c>
    </row>
    <row r="467" spans="1:4" x14ac:dyDescent="0.2">
      <c r="A467" t="s">
        <v>804</v>
      </c>
      <c r="B467" t="s">
        <v>805</v>
      </c>
      <c r="C467" t="s">
        <v>807</v>
      </c>
      <c r="D467" t="s">
        <v>418</v>
      </c>
    </row>
    <row r="468" spans="1:4" x14ac:dyDescent="0.2">
      <c r="A468" t="s">
        <v>805</v>
      </c>
      <c r="B468" t="s">
        <v>805</v>
      </c>
      <c r="C468" t="s">
        <v>807</v>
      </c>
      <c r="D468" t="s">
        <v>418</v>
      </c>
    </row>
    <row r="469" spans="1:4" x14ac:dyDescent="0.2">
      <c r="A469" t="s">
        <v>810</v>
      </c>
      <c r="B469" t="s">
        <v>811</v>
      </c>
      <c r="C469" t="s">
        <v>813</v>
      </c>
      <c r="D469" t="s">
        <v>418</v>
      </c>
    </row>
    <row r="470" spans="1:4" x14ac:dyDescent="0.2">
      <c r="A470" t="s">
        <v>811</v>
      </c>
      <c r="B470" t="s">
        <v>811</v>
      </c>
      <c r="C470" t="s">
        <v>813</v>
      </c>
      <c r="D470" t="s">
        <v>418</v>
      </c>
    </row>
    <row r="471" spans="1:4" x14ac:dyDescent="0.2">
      <c r="A471" t="s">
        <v>816</v>
      </c>
      <c r="B471" t="s">
        <v>817</v>
      </c>
      <c r="C471" t="s">
        <v>188</v>
      </c>
      <c r="D471" t="s">
        <v>418</v>
      </c>
    </row>
    <row r="472" spans="1:4" x14ac:dyDescent="0.2">
      <c r="A472" t="s">
        <v>817</v>
      </c>
      <c r="B472" t="s">
        <v>817</v>
      </c>
      <c r="C472" t="s">
        <v>188</v>
      </c>
      <c r="D472" t="s">
        <v>418</v>
      </c>
    </row>
    <row r="473" spans="1:4" x14ac:dyDescent="0.2">
      <c r="A473" t="s">
        <v>820</v>
      </c>
      <c r="B473" t="s">
        <v>821</v>
      </c>
      <c r="C473" t="s">
        <v>823</v>
      </c>
      <c r="D473" t="s">
        <v>418</v>
      </c>
    </row>
    <row r="474" spans="1:4" x14ac:dyDescent="0.2">
      <c r="A474" t="s">
        <v>821</v>
      </c>
      <c r="B474" t="s">
        <v>821</v>
      </c>
      <c r="C474" t="s">
        <v>823</v>
      </c>
      <c r="D474" t="s">
        <v>418</v>
      </c>
    </row>
    <row r="475" spans="1:4" x14ac:dyDescent="0.2">
      <c r="A475" t="s">
        <v>826</v>
      </c>
      <c r="B475" t="s">
        <v>827</v>
      </c>
      <c r="C475" t="s">
        <v>99</v>
      </c>
      <c r="D475" t="s">
        <v>99</v>
      </c>
    </row>
    <row r="476" spans="1:4" x14ac:dyDescent="0.2">
      <c r="A476" t="s">
        <v>827</v>
      </c>
      <c r="B476" t="s">
        <v>827</v>
      </c>
      <c r="C476" t="s">
        <v>99</v>
      </c>
      <c r="D476" t="s">
        <v>99</v>
      </c>
    </row>
    <row r="477" spans="1:4" x14ac:dyDescent="0.2">
      <c r="A477" t="s">
        <v>830</v>
      </c>
      <c r="B477" t="s">
        <v>831</v>
      </c>
      <c r="C477" t="s">
        <v>833</v>
      </c>
      <c r="D477" t="s">
        <v>833</v>
      </c>
    </row>
    <row r="478" spans="1:4" x14ac:dyDescent="0.2">
      <c r="A478" t="s">
        <v>1256</v>
      </c>
      <c r="B478" t="s">
        <v>831</v>
      </c>
      <c r="C478" t="s">
        <v>833</v>
      </c>
      <c r="D478" t="s">
        <v>833</v>
      </c>
    </row>
    <row r="479" spans="1:4" x14ac:dyDescent="0.2">
      <c r="A479" t="s">
        <v>1257</v>
      </c>
      <c r="B479" t="s">
        <v>831</v>
      </c>
      <c r="C479" t="s">
        <v>833</v>
      </c>
      <c r="D479" t="s">
        <v>833</v>
      </c>
    </row>
    <row r="480" spans="1:4" x14ac:dyDescent="0.2">
      <c r="A480" t="s">
        <v>831</v>
      </c>
      <c r="B480" t="s">
        <v>831</v>
      </c>
      <c r="C480" t="s">
        <v>833</v>
      </c>
      <c r="D480" t="s">
        <v>833</v>
      </c>
    </row>
    <row r="481" spans="1:4" x14ac:dyDescent="0.2">
      <c r="A481" t="s">
        <v>836</v>
      </c>
      <c r="B481" t="s">
        <v>837</v>
      </c>
      <c r="C481" t="s">
        <v>839</v>
      </c>
      <c r="D481" t="s">
        <v>418</v>
      </c>
    </row>
    <row r="482" spans="1:4" x14ac:dyDescent="0.2">
      <c r="A482" t="s">
        <v>837</v>
      </c>
      <c r="B482" t="s">
        <v>837</v>
      </c>
      <c r="C482" t="s">
        <v>839</v>
      </c>
      <c r="D482" t="s">
        <v>418</v>
      </c>
    </row>
    <row r="483" spans="1:4" x14ac:dyDescent="0.2">
      <c r="A483" t="s">
        <v>842</v>
      </c>
      <c r="B483" t="s">
        <v>843</v>
      </c>
      <c r="C483" t="s">
        <v>244</v>
      </c>
      <c r="D483" t="s">
        <v>418</v>
      </c>
    </row>
    <row r="484" spans="1:4" x14ac:dyDescent="0.2">
      <c r="A484" t="s">
        <v>843</v>
      </c>
      <c r="B484" t="s">
        <v>843</v>
      </c>
      <c r="C484" t="s">
        <v>244</v>
      </c>
      <c r="D484" t="s">
        <v>418</v>
      </c>
    </row>
    <row r="485" spans="1:4" x14ac:dyDescent="0.2">
      <c r="A485" t="s">
        <v>846</v>
      </c>
      <c r="B485" t="s">
        <v>847</v>
      </c>
      <c r="C485" t="s">
        <v>849</v>
      </c>
      <c r="D485" t="s">
        <v>418</v>
      </c>
    </row>
    <row r="486" spans="1:4" x14ac:dyDescent="0.2">
      <c r="A486" t="s">
        <v>847</v>
      </c>
      <c r="B486" t="s">
        <v>847</v>
      </c>
      <c r="C486" t="s">
        <v>849</v>
      </c>
      <c r="D486" t="s">
        <v>418</v>
      </c>
    </row>
    <row r="487" spans="1:4" x14ac:dyDescent="0.2">
      <c r="A487" t="s">
        <v>852</v>
      </c>
      <c r="B487" t="s">
        <v>853</v>
      </c>
      <c r="C487" t="s">
        <v>833</v>
      </c>
      <c r="D487" t="s">
        <v>418</v>
      </c>
    </row>
    <row r="488" spans="1:4" x14ac:dyDescent="0.2">
      <c r="A488" t="s">
        <v>853</v>
      </c>
      <c r="B488" t="s">
        <v>853</v>
      </c>
      <c r="C488" t="s">
        <v>833</v>
      </c>
      <c r="D488" t="s">
        <v>418</v>
      </c>
    </row>
    <row r="489" spans="1:4" x14ac:dyDescent="0.2">
      <c r="A489" t="s">
        <v>856</v>
      </c>
      <c r="B489" t="s">
        <v>857</v>
      </c>
      <c r="C489" t="s">
        <v>859</v>
      </c>
      <c r="D489" t="s">
        <v>418</v>
      </c>
    </row>
    <row r="490" spans="1:4" x14ac:dyDescent="0.2">
      <c r="A490" t="s">
        <v>857</v>
      </c>
      <c r="B490" t="s">
        <v>857</v>
      </c>
      <c r="C490" t="s">
        <v>859</v>
      </c>
      <c r="D490" t="s">
        <v>418</v>
      </c>
    </row>
    <row r="491" spans="1:4" x14ac:dyDescent="0.2">
      <c r="A491" t="s">
        <v>862</v>
      </c>
      <c r="B491" t="s">
        <v>863</v>
      </c>
      <c r="C491" t="s">
        <v>865</v>
      </c>
      <c r="D491" t="s">
        <v>865</v>
      </c>
    </row>
    <row r="492" spans="1:4" x14ac:dyDescent="0.2">
      <c r="A492" t="s">
        <v>863</v>
      </c>
      <c r="B492" t="s">
        <v>863</v>
      </c>
      <c r="C492" t="s">
        <v>865</v>
      </c>
      <c r="D492" t="s">
        <v>865</v>
      </c>
    </row>
    <row r="493" spans="1:4" x14ac:dyDescent="0.2">
      <c r="A493" t="s">
        <v>868</v>
      </c>
      <c r="B493" t="s">
        <v>869</v>
      </c>
      <c r="C493" t="s">
        <v>871</v>
      </c>
      <c r="D493" t="s">
        <v>418</v>
      </c>
    </row>
    <row r="494" spans="1:4" x14ac:dyDescent="0.2">
      <c r="A494" t="s">
        <v>869</v>
      </c>
      <c r="B494" t="s">
        <v>869</v>
      </c>
      <c r="C494" t="s">
        <v>871</v>
      </c>
      <c r="D494" t="s">
        <v>418</v>
      </c>
    </row>
    <row r="495" spans="1:4" x14ac:dyDescent="0.2">
      <c r="A495" t="s">
        <v>874</v>
      </c>
      <c r="B495" t="s">
        <v>875</v>
      </c>
      <c r="C495" t="s">
        <v>877</v>
      </c>
      <c r="D495" t="s">
        <v>418</v>
      </c>
    </row>
    <row r="496" spans="1:4" x14ac:dyDescent="0.2">
      <c r="A496" t="s">
        <v>875</v>
      </c>
      <c r="B496" t="s">
        <v>875</v>
      </c>
      <c r="C496" t="s">
        <v>877</v>
      </c>
      <c r="D496" t="s">
        <v>418</v>
      </c>
    </row>
    <row r="497" spans="1:4" x14ac:dyDescent="0.2">
      <c r="A497" t="s">
        <v>880</v>
      </c>
      <c r="B497" t="s">
        <v>881</v>
      </c>
      <c r="C497" t="s">
        <v>418</v>
      </c>
      <c r="D497" t="s">
        <v>418</v>
      </c>
    </row>
    <row r="498" spans="1:4" x14ac:dyDescent="0.2">
      <c r="A498" t="s">
        <v>881</v>
      </c>
      <c r="B498" t="s">
        <v>881</v>
      </c>
      <c r="C498" t="s">
        <v>418</v>
      </c>
      <c r="D498" t="s">
        <v>418</v>
      </c>
    </row>
    <row r="499" spans="1:4" x14ac:dyDescent="0.2">
      <c r="A499" t="s">
        <v>884</v>
      </c>
      <c r="B499" t="s">
        <v>885</v>
      </c>
      <c r="C499" t="s">
        <v>590</v>
      </c>
      <c r="D499" t="s">
        <v>418</v>
      </c>
    </row>
    <row r="500" spans="1:4" x14ac:dyDescent="0.2">
      <c r="A500" t="s">
        <v>885</v>
      </c>
      <c r="B500" t="s">
        <v>885</v>
      </c>
      <c r="C500" t="s">
        <v>590</v>
      </c>
      <c r="D500" t="s">
        <v>418</v>
      </c>
    </row>
    <row r="501" spans="1:4" x14ac:dyDescent="0.2">
      <c r="A501" t="s">
        <v>888</v>
      </c>
      <c r="B501" t="s">
        <v>889</v>
      </c>
      <c r="C501" t="s">
        <v>891</v>
      </c>
      <c r="D501" t="s">
        <v>418</v>
      </c>
    </row>
    <row r="502" spans="1:4" x14ac:dyDescent="0.2">
      <c r="A502" t="s">
        <v>889</v>
      </c>
      <c r="B502" t="s">
        <v>889</v>
      </c>
      <c r="C502" t="s">
        <v>891</v>
      </c>
      <c r="D502" t="s">
        <v>418</v>
      </c>
    </row>
    <row r="503" spans="1:4" x14ac:dyDescent="0.2">
      <c r="A503" t="s">
        <v>894</v>
      </c>
      <c r="B503" t="s">
        <v>895</v>
      </c>
      <c r="C503" t="s">
        <v>897</v>
      </c>
      <c r="D503" t="s">
        <v>418</v>
      </c>
    </row>
    <row r="504" spans="1:4" x14ac:dyDescent="0.2">
      <c r="A504" t="s">
        <v>895</v>
      </c>
      <c r="B504" t="s">
        <v>895</v>
      </c>
      <c r="C504" t="s">
        <v>897</v>
      </c>
      <c r="D504" t="s">
        <v>418</v>
      </c>
    </row>
    <row r="505" spans="1:4" x14ac:dyDescent="0.2">
      <c r="A505" t="s">
        <v>900</v>
      </c>
      <c r="B505" t="s">
        <v>901</v>
      </c>
      <c r="C505" t="s">
        <v>903</v>
      </c>
      <c r="D505" t="s">
        <v>418</v>
      </c>
    </row>
    <row r="506" spans="1:4" x14ac:dyDescent="0.2">
      <c r="A506" t="s">
        <v>901</v>
      </c>
      <c r="B506" t="s">
        <v>901</v>
      </c>
      <c r="C506" t="s">
        <v>903</v>
      </c>
      <c r="D506" t="s">
        <v>418</v>
      </c>
    </row>
    <row r="507" spans="1:4" x14ac:dyDescent="0.2">
      <c r="A507" t="s">
        <v>906</v>
      </c>
      <c r="B507" t="s">
        <v>907</v>
      </c>
      <c r="C507" t="s">
        <v>909</v>
      </c>
      <c r="D507" t="s">
        <v>418</v>
      </c>
    </row>
    <row r="508" spans="1:4" x14ac:dyDescent="0.2">
      <c r="A508" t="s">
        <v>907</v>
      </c>
      <c r="B508" t="s">
        <v>907</v>
      </c>
      <c r="C508" t="s">
        <v>909</v>
      </c>
      <c r="D508" t="s">
        <v>418</v>
      </c>
    </row>
    <row r="509" spans="1:4" x14ac:dyDescent="0.2">
      <c r="A509" t="s">
        <v>912</v>
      </c>
      <c r="B509" t="s">
        <v>913</v>
      </c>
      <c r="C509" t="s">
        <v>915</v>
      </c>
      <c r="D509" t="s">
        <v>915</v>
      </c>
    </row>
    <row r="510" spans="1:4" x14ac:dyDescent="0.2">
      <c r="A510" t="s">
        <v>913</v>
      </c>
      <c r="B510" t="s">
        <v>913</v>
      </c>
      <c r="C510" t="s">
        <v>915</v>
      </c>
      <c r="D510" t="s">
        <v>915</v>
      </c>
    </row>
    <row r="511" spans="1:4" x14ac:dyDescent="0.2">
      <c r="A511" t="s">
        <v>918</v>
      </c>
      <c r="B511" t="s">
        <v>919</v>
      </c>
      <c r="C511" t="s">
        <v>921</v>
      </c>
      <c r="D511" t="s">
        <v>99</v>
      </c>
    </row>
    <row r="512" spans="1:4" x14ac:dyDescent="0.2">
      <c r="A512" t="s">
        <v>919</v>
      </c>
      <c r="B512" t="s">
        <v>919</v>
      </c>
      <c r="C512" t="s">
        <v>921</v>
      </c>
      <c r="D512" t="s">
        <v>99</v>
      </c>
    </row>
    <row r="513" spans="1:4" x14ac:dyDescent="0.2">
      <c r="A513" t="s">
        <v>924</v>
      </c>
      <c r="B513" t="s">
        <v>925</v>
      </c>
      <c r="C513" t="s">
        <v>99</v>
      </c>
      <c r="D513" t="s">
        <v>99</v>
      </c>
    </row>
    <row r="514" spans="1:4" x14ac:dyDescent="0.2">
      <c r="A514" t="s">
        <v>925</v>
      </c>
      <c r="B514" t="s">
        <v>925</v>
      </c>
      <c r="C514" t="s">
        <v>99</v>
      </c>
      <c r="D514" t="s">
        <v>99</v>
      </c>
    </row>
    <row r="515" spans="1:4" x14ac:dyDescent="0.2">
      <c r="A515" t="s">
        <v>928</v>
      </c>
      <c r="B515" t="s">
        <v>929</v>
      </c>
      <c r="C515" t="s">
        <v>418</v>
      </c>
      <c r="D515" t="s">
        <v>418</v>
      </c>
    </row>
    <row r="516" spans="1:4" x14ac:dyDescent="0.2">
      <c r="A516" t="s">
        <v>929</v>
      </c>
      <c r="B516" t="s">
        <v>929</v>
      </c>
      <c r="C516" t="s">
        <v>418</v>
      </c>
      <c r="D516" t="s">
        <v>418</v>
      </c>
    </row>
    <row r="517" spans="1:4" x14ac:dyDescent="0.2">
      <c r="A517" t="s">
        <v>932</v>
      </c>
      <c r="B517" t="s">
        <v>933</v>
      </c>
      <c r="C517" t="s">
        <v>935</v>
      </c>
      <c r="D517" t="s">
        <v>418</v>
      </c>
    </row>
    <row r="518" spans="1:4" x14ac:dyDescent="0.2">
      <c r="A518" t="s">
        <v>933</v>
      </c>
      <c r="B518" t="s">
        <v>933</v>
      </c>
      <c r="C518" t="s">
        <v>935</v>
      </c>
      <c r="D518" t="s">
        <v>418</v>
      </c>
    </row>
    <row r="519" spans="1:4" x14ac:dyDescent="0.2">
      <c r="A519" t="s">
        <v>938</v>
      </c>
      <c r="B519" t="s">
        <v>939</v>
      </c>
      <c r="C519" t="s">
        <v>313</v>
      </c>
      <c r="D519" t="s">
        <v>418</v>
      </c>
    </row>
    <row r="520" spans="1:4" x14ac:dyDescent="0.2">
      <c r="A520" t="s">
        <v>939</v>
      </c>
      <c r="B520" t="s">
        <v>939</v>
      </c>
      <c r="C520" t="s">
        <v>313</v>
      </c>
      <c r="D520" t="s">
        <v>418</v>
      </c>
    </row>
    <row r="521" spans="1:4" x14ac:dyDescent="0.2">
      <c r="A521" t="s">
        <v>942</v>
      </c>
      <c r="B521" t="s">
        <v>943</v>
      </c>
      <c r="C521" t="s">
        <v>945</v>
      </c>
      <c r="D521" t="s">
        <v>99</v>
      </c>
    </row>
    <row r="522" spans="1:4" x14ac:dyDescent="0.2">
      <c r="A522" t="s">
        <v>943</v>
      </c>
      <c r="B522" t="s">
        <v>943</v>
      </c>
      <c r="C522" t="s">
        <v>945</v>
      </c>
      <c r="D522" t="s">
        <v>99</v>
      </c>
    </row>
    <row r="523" spans="1:4" x14ac:dyDescent="0.2">
      <c r="A523" t="s">
        <v>948</v>
      </c>
      <c r="B523" t="s">
        <v>949</v>
      </c>
      <c r="C523" t="s">
        <v>951</v>
      </c>
      <c r="D523" t="s">
        <v>951</v>
      </c>
    </row>
    <row r="524" spans="1:4" x14ac:dyDescent="0.2">
      <c r="A524" t="s">
        <v>949</v>
      </c>
      <c r="B524" t="s">
        <v>949</v>
      </c>
      <c r="C524" t="s">
        <v>951</v>
      </c>
      <c r="D524" t="s">
        <v>951</v>
      </c>
    </row>
    <row r="525" spans="1:4" x14ac:dyDescent="0.2">
      <c r="A525" t="s">
        <v>954</v>
      </c>
      <c r="B525" t="s">
        <v>955</v>
      </c>
      <c r="C525" t="s">
        <v>957</v>
      </c>
      <c r="D525" t="s">
        <v>418</v>
      </c>
    </row>
    <row r="526" spans="1:4" x14ac:dyDescent="0.2">
      <c r="A526" t="s">
        <v>955</v>
      </c>
      <c r="B526" t="s">
        <v>955</v>
      </c>
      <c r="C526" t="s">
        <v>957</v>
      </c>
      <c r="D526" t="s">
        <v>418</v>
      </c>
    </row>
    <row r="527" spans="1:4" x14ac:dyDescent="0.2">
      <c r="A527" t="s">
        <v>960</v>
      </c>
      <c r="B527" t="s">
        <v>961</v>
      </c>
      <c r="C527" t="s">
        <v>157</v>
      </c>
      <c r="D527" t="s">
        <v>418</v>
      </c>
    </row>
    <row r="528" spans="1:4" x14ac:dyDescent="0.2">
      <c r="A528" t="s">
        <v>961</v>
      </c>
      <c r="B528" t="s">
        <v>961</v>
      </c>
      <c r="C528" t="s">
        <v>157</v>
      </c>
      <c r="D528" t="s">
        <v>418</v>
      </c>
    </row>
    <row r="529" spans="1:4" x14ac:dyDescent="0.2">
      <c r="A529" t="s">
        <v>964</v>
      </c>
      <c r="B529" t="s">
        <v>965</v>
      </c>
      <c r="C529" t="s">
        <v>157</v>
      </c>
      <c r="D529" t="s">
        <v>418</v>
      </c>
    </row>
    <row r="530" spans="1:4" x14ac:dyDescent="0.2">
      <c r="A530" t="s">
        <v>965</v>
      </c>
      <c r="B530" t="s">
        <v>965</v>
      </c>
      <c r="C530" t="s">
        <v>157</v>
      </c>
      <c r="D530" t="s">
        <v>418</v>
      </c>
    </row>
    <row r="531" spans="1:4" x14ac:dyDescent="0.2">
      <c r="A531" t="s">
        <v>968</v>
      </c>
      <c r="B531" t="s">
        <v>969</v>
      </c>
      <c r="C531" t="s">
        <v>971</v>
      </c>
      <c r="D531" t="s">
        <v>418</v>
      </c>
    </row>
    <row r="532" spans="1:4" x14ac:dyDescent="0.2">
      <c r="A532" t="s">
        <v>969</v>
      </c>
      <c r="B532" t="s">
        <v>969</v>
      </c>
      <c r="C532" t="s">
        <v>971</v>
      </c>
      <c r="D532" t="s">
        <v>418</v>
      </c>
    </row>
    <row r="533" spans="1:4" x14ac:dyDescent="0.2">
      <c r="A533" t="s">
        <v>974</v>
      </c>
      <c r="B533" t="s">
        <v>975</v>
      </c>
      <c r="C533" t="s">
        <v>99</v>
      </c>
      <c r="D533" t="s">
        <v>99</v>
      </c>
    </row>
    <row r="534" spans="1:4" x14ac:dyDescent="0.2">
      <c r="A534" t="s">
        <v>975</v>
      </c>
      <c r="B534" t="s">
        <v>975</v>
      </c>
      <c r="C534" t="s">
        <v>99</v>
      </c>
      <c r="D534" t="s">
        <v>99</v>
      </c>
    </row>
    <row r="535" spans="1:4" x14ac:dyDescent="0.2">
      <c r="A535" t="s">
        <v>978</v>
      </c>
      <c r="B535" t="s">
        <v>979</v>
      </c>
      <c r="C535" t="s">
        <v>981</v>
      </c>
      <c r="D535" t="s">
        <v>418</v>
      </c>
    </row>
    <row r="536" spans="1:4" x14ac:dyDescent="0.2">
      <c r="A536" t="s">
        <v>979</v>
      </c>
      <c r="B536" t="s">
        <v>979</v>
      </c>
      <c r="C536" t="s">
        <v>981</v>
      </c>
      <c r="D536" t="s">
        <v>418</v>
      </c>
    </row>
    <row r="537" spans="1:4" x14ac:dyDescent="0.2">
      <c r="A537" t="s">
        <v>984</v>
      </c>
      <c r="B537" t="s">
        <v>985</v>
      </c>
      <c r="C537" t="s">
        <v>987</v>
      </c>
      <c r="D537" t="s">
        <v>418</v>
      </c>
    </row>
    <row r="538" spans="1:4" x14ac:dyDescent="0.2">
      <c r="A538" t="s">
        <v>985</v>
      </c>
      <c r="B538" t="s">
        <v>985</v>
      </c>
      <c r="C538" t="s">
        <v>987</v>
      </c>
      <c r="D538" t="s">
        <v>418</v>
      </c>
    </row>
    <row r="539" spans="1:4" x14ac:dyDescent="0.2">
      <c r="A539" t="s">
        <v>990</v>
      </c>
      <c r="B539" t="s">
        <v>991</v>
      </c>
      <c r="C539" t="s">
        <v>244</v>
      </c>
      <c r="D539" t="s">
        <v>418</v>
      </c>
    </row>
    <row r="540" spans="1:4" x14ac:dyDescent="0.2">
      <c r="A540" t="s">
        <v>991</v>
      </c>
      <c r="B540" t="s">
        <v>991</v>
      </c>
      <c r="C540" t="s">
        <v>244</v>
      </c>
      <c r="D540" t="s">
        <v>418</v>
      </c>
    </row>
    <row r="541" spans="1:4" x14ac:dyDescent="0.2">
      <c r="A541" t="s">
        <v>994</v>
      </c>
      <c r="B541" t="s">
        <v>995</v>
      </c>
      <c r="C541" t="s">
        <v>997</v>
      </c>
      <c r="D541" t="s">
        <v>418</v>
      </c>
    </row>
    <row r="542" spans="1:4" x14ac:dyDescent="0.2">
      <c r="A542" t="s">
        <v>995</v>
      </c>
      <c r="B542" t="s">
        <v>995</v>
      </c>
      <c r="C542" t="s">
        <v>997</v>
      </c>
      <c r="D542" t="s">
        <v>418</v>
      </c>
    </row>
    <row r="543" spans="1:4" x14ac:dyDescent="0.2">
      <c r="A543" t="s">
        <v>1000</v>
      </c>
      <c r="B543" t="s">
        <v>1001</v>
      </c>
      <c r="C543" t="s">
        <v>1003</v>
      </c>
      <c r="D543" t="s">
        <v>418</v>
      </c>
    </row>
    <row r="544" spans="1:4" x14ac:dyDescent="0.2">
      <c r="A544" t="s">
        <v>1001</v>
      </c>
      <c r="B544" t="s">
        <v>1001</v>
      </c>
      <c r="C544" t="s">
        <v>1003</v>
      </c>
      <c r="D544" t="s">
        <v>418</v>
      </c>
    </row>
    <row r="545" spans="1:4" x14ac:dyDescent="0.2">
      <c r="A545" t="s">
        <v>1006</v>
      </c>
      <c r="B545" t="s">
        <v>1007</v>
      </c>
      <c r="C545" t="s">
        <v>1009</v>
      </c>
      <c r="D545" t="s">
        <v>418</v>
      </c>
    </row>
    <row r="546" spans="1:4" x14ac:dyDescent="0.2">
      <c r="A546" t="s">
        <v>1007</v>
      </c>
      <c r="B546" t="s">
        <v>1007</v>
      </c>
      <c r="C546" t="s">
        <v>1009</v>
      </c>
      <c r="D546" t="s">
        <v>418</v>
      </c>
    </row>
    <row r="547" spans="1:4" x14ac:dyDescent="0.2">
      <c r="A547" t="s">
        <v>1012</v>
      </c>
      <c r="B547" t="s">
        <v>1013</v>
      </c>
      <c r="C547" t="s">
        <v>1015</v>
      </c>
      <c r="D547" t="s">
        <v>1015</v>
      </c>
    </row>
    <row r="548" spans="1:4" x14ac:dyDescent="0.2">
      <c r="A548" t="s">
        <v>1013</v>
      </c>
      <c r="B548" t="s">
        <v>1013</v>
      </c>
      <c r="C548" t="s">
        <v>1015</v>
      </c>
      <c r="D548" t="s">
        <v>1015</v>
      </c>
    </row>
    <row r="549" spans="1:4" x14ac:dyDescent="0.2">
      <c r="A549" t="s">
        <v>1018</v>
      </c>
      <c r="B549" t="s">
        <v>1019</v>
      </c>
      <c r="C549" t="s">
        <v>99</v>
      </c>
      <c r="D549" t="s">
        <v>99</v>
      </c>
    </row>
    <row r="550" spans="1:4" x14ac:dyDescent="0.2">
      <c r="A550" t="s">
        <v>1019</v>
      </c>
      <c r="B550" t="s">
        <v>1019</v>
      </c>
      <c r="C550" t="s">
        <v>99</v>
      </c>
      <c r="D550" t="s">
        <v>99</v>
      </c>
    </row>
    <row r="551" spans="1:4" x14ac:dyDescent="0.2">
      <c r="A551" t="s">
        <v>1022</v>
      </c>
      <c r="B551" t="s">
        <v>1023</v>
      </c>
      <c r="C551" t="s">
        <v>99</v>
      </c>
      <c r="D551" t="s">
        <v>99</v>
      </c>
    </row>
    <row r="552" spans="1:4" x14ac:dyDescent="0.2">
      <c r="A552" t="s">
        <v>1023</v>
      </c>
      <c r="B552" t="s">
        <v>1023</v>
      </c>
      <c r="C552" t="s">
        <v>99</v>
      </c>
      <c r="D552" t="s">
        <v>99</v>
      </c>
    </row>
    <row r="553" spans="1:4" x14ac:dyDescent="0.2">
      <c r="A553" t="s">
        <v>1026</v>
      </c>
      <c r="B553" t="s">
        <v>1027</v>
      </c>
      <c r="C553" t="s">
        <v>1029</v>
      </c>
      <c r="D553" t="s">
        <v>418</v>
      </c>
    </row>
    <row r="554" spans="1:4" x14ac:dyDescent="0.2">
      <c r="A554" t="s">
        <v>1027</v>
      </c>
      <c r="B554" t="s">
        <v>1027</v>
      </c>
      <c r="C554" t="s">
        <v>1029</v>
      </c>
      <c r="D554" t="s">
        <v>418</v>
      </c>
    </row>
    <row r="555" spans="1:4" x14ac:dyDescent="0.2">
      <c r="A555" t="s">
        <v>1032</v>
      </c>
      <c r="B555" t="s">
        <v>1033</v>
      </c>
      <c r="C555" t="s">
        <v>1035</v>
      </c>
      <c r="D555" t="s">
        <v>418</v>
      </c>
    </row>
    <row r="556" spans="1:4" x14ac:dyDescent="0.2">
      <c r="A556" t="s">
        <v>1033</v>
      </c>
      <c r="B556" t="s">
        <v>1033</v>
      </c>
      <c r="C556" t="s">
        <v>1035</v>
      </c>
      <c r="D556" t="s">
        <v>418</v>
      </c>
    </row>
    <row r="557" spans="1:4" x14ac:dyDescent="0.2">
      <c r="A557" t="s">
        <v>1038</v>
      </c>
      <c r="B557" t="s">
        <v>1039</v>
      </c>
      <c r="C557" t="s">
        <v>1041</v>
      </c>
      <c r="D557" t="s">
        <v>1041</v>
      </c>
    </row>
    <row r="558" spans="1:4" x14ac:dyDescent="0.2">
      <c r="A558" t="s">
        <v>1039</v>
      </c>
      <c r="B558" t="s">
        <v>1039</v>
      </c>
      <c r="C558" t="s">
        <v>1041</v>
      </c>
      <c r="D558" t="s">
        <v>1041</v>
      </c>
    </row>
    <row r="559" spans="1:4" x14ac:dyDescent="0.2">
      <c r="A559" t="s">
        <v>1044</v>
      </c>
      <c r="B559" t="s">
        <v>1045</v>
      </c>
      <c r="C559" t="s">
        <v>1047</v>
      </c>
      <c r="D559" t="s">
        <v>1047</v>
      </c>
    </row>
    <row r="560" spans="1:4" x14ac:dyDescent="0.2">
      <c r="A560" t="s">
        <v>1045</v>
      </c>
      <c r="B560" t="s">
        <v>1045</v>
      </c>
      <c r="C560" t="s">
        <v>1047</v>
      </c>
      <c r="D560" t="s">
        <v>1047</v>
      </c>
    </row>
    <row r="561" spans="1:4" x14ac:dyDescent="0.2">
      <c r="A561" t="s">
        <v>1258</v>
      </c>
      <c r="B561" t="s">
        <v>1045</v>
      </c>
      <c r="C561" t="s">
        <v>1047</v>
      </c>
      <c r="D561" t="s">
        <v>1047</v>
      </c>
    </row>
    <row r="562" spans="1:4" x14ac:dyDescent="0.2">
      <c r="A562" t="s">
        <v>1259</v>
      </c>
      <c r="B562" t="s">
        <v>1045</v>
      </c>
      <c r="C562" t="s">
        <v>1047</v>
      </c>
      <c r="D562" t="s">
        <v>1047</v>
      </c>
    </row>
    <row r="563" spans="1:4" x14ac:dyDescent="0.2">
      <c r="A563" t="s">
        <v>1260</v>
      </c>
      <c r="B563" t="s">
        <v>1045</v>
      </c>
      <c r="C563" t="s">
        <v>1047</v>
      </c>
      <c r="D563" t="s">
        <v>1047</v>
      </c>
    </row>
    <row r="564" spans="1:4" x14ac:dyDescent="0.2">
      <c r="A564" t="s">
        <v>1050</v>
      </c>
      <c r="B564" t="s">
        <v>1051</v>
      </c>
      <c r="C564" t="s">
        <v>1053</v>
      </c>
      <c r="D564" t="s">
        <v>418</v>
      </c>
    </row>
    <row r="565" spans="1:4" x14ac:dyDescent="0.2">
      <c r="A565" t="s">
        <v>1051</v>
      </c>
      <c r="B565" t="s">
        <v>1051</v>
      </c>
      <c r="C565" t="s">
        <v>1053</v>
      </c>
      <c r="D565" t="s">
        <v>418</v>
      </c>
    </row>
    <row r="566" spans="1:4" x14ac:dyDescent="0.2">
      <c r="A566" t="s">
        <v>1056</v>
      </c>
      <c r="B566" t="s">
        <v>1057</v>
      </c>
      <c r="C566" t="s">
        <v>99</v>
      </c>
      <c r="D566" t="s">
        <v>99</v>
      </c>
    </row>
    <row r="567" spans="1:4" x14ac:dyDescent="0.2">
      <c r="A567" t="s">
        <v>1057</v>
      </c>
      <c r="B567" t="s">
        <v>1057</v>
      </c>
      <c r="C567" t="s">
        <v>99</v>
      </c>
      <c r="D567" t="s">
        <v>99</v>
      </c>
    </row>
    <row r="568" spans="1:4" x14ac:dyDescent="0.2">
      <c r="A568" t="s">
        <v>1060</v>
      </c>
      <c r="B568" t="s">
        <v>1061</v>
      </c>
      <c r="C568" t="s">
        <v>1063</v>
      </c>
      <c r="D568" t="s">
        <v>418</v>
      </c>
    </row>
    <row r="569" spans="1:4" x14ac:dyDescent="0.2">
      <c r="A569" t="s">
        <v>1061</v>
      </c>
      <c r="B569" t="s">
        <v>1061</v>
      </c>
      <c r="C569" t="s">
        <v>1063</v>
      </c>
      <c r="D569" t="s">
        <v>418</v>
      </c>
    </row>
    <row r="570" spans="1:4" x14ac:dyDescent="0.2">
      <c r="A570" t="s">
        <v>1066</v>
      </c>
      <c r="B570" t="s">
        <v>1067</v>
      </c>
      <c r="C570" t="s">
        <v>1069</v>
      </c>
      <c r="D570" t="s">
        <v>418</v>
      </c>
    </row>
    <row r="571" spans="1:4" x14ac:dyDescent="0.2">
      <c r="A571" t="s">
        <v>1067</v>
      </c>
      <c r="B571" t="s">
        <v>1067</v>
      </c>
      <c r="C571" t="s">
        <v>1069</v>
      </c>
      <c r="D571" t="s">
        <v>418</v>
      </c>
    </row>
    <row r="572" spans="1:4" x14ac:dyDescent="0.2">
      <c r="A572" t="s">
        <v>1072</v>
      </c>
      <c r="B572" t="s">
        <v>1073</v>
      </c>
      <c r="C572" t="s">
        <v>1075</v>
      </c>
      <c r="D572" t="s">
        <v>418</v>
      </c>
    </row>
    <row r="573" spans="1:4" x14ac:dyDescent="0.2">
      <c r="A573" t="s">
        <v>1073</v>
      </c>
      <c r="B573" t="s">
        <v>1073</v>
      </c>
      <c r="C573" t="s">
        <v>1075</v>
      </c>
      <c r="D573" t="s">
        <v>418</v>
      </c>
    </row>
    <row r="574" spans="1:4" x14ac:dyDescent="0.2">
      <c r="A574" t="s">
        <v>1078</v>
      </c>
      <c r="B574" t="s">
        <v>1079</v>
      </c>
      <c r="C574" t="s">
        <v>865</v>
      </c>
      <c r="D574" t="s">
        <v>418</v>
      </c>
    </row>
    <row r="575" spans="1:4" x14ac:dyDescent="0.2">
      <c r="A575" t="s">
        <v>1079</v>
      </c>
      <c r="B575" t="s">
        <v>1079</v>
      </c>
      <c r="C575" t="s">
        <v>865</v>
      </c>
      <c r="D575" t="s">
        <v>418</v>
      </c>
    </row>
    <row r="576" spans="1:4" x14ac:dyDescent="0.2">
      <c r="A576" t="s">
        <v>1082</v>
      </c>
      <c r="B576" t="s">
        <v>1083</v>
      </c>
      <c r="C576" t="s">
        <v>1085</v>
      </c>
      <c r="D576" t="s">
        <v>418</v>
      </c>
    </row>
    <row r="577" spans="1:4" x14ac:dyDescent="0.2">
      <c r="A577" t="s">
        <v>1083</v>
      </c>
      <c r="B577" t="s">
        <v>1083</v>
      </c>
      <c r="C577" t="s">
        <v>1085</v>
      </c>
      <c r="D577" t="s">
        <v>418</v>
      </c>
    </row>
    <row r="578" spans="1:4" x14ac:dyDescent="0.2">
      <c r="A578" t="s">
        <v>1088</v>
      </c>
      <c r="B578" t="s">
        <v>1089</v>
      </c>
      <c r="C578" t="s">
        <v>1091</v>
      </c>
      <c r="D578" t="s">
        <v>1091</v>
      </c>
    </row>
    <row r="579" spans="1:4" x14ac:dyDescent="0.2">
      <c r="A579" t="s">
        <v>1089</v>
      </c>
      <c r="B579" t="s">
        <v>1089</v>
      </c>
      <c r="C579" t="s">
        <v>1091</v>
      </c>
      <c r="D579" t="s">
        <v>1091</v>
      </c>
    </row>
    <row r="580" spans="1:4" x14ac:dyDescent="0.2">
      <c r="A580" t="s">
        <v>1094</v>
      </c>
      <c r="B580" t="s">
        <v>102</v>
      </c>
      <c r="C580" t="s">
        <v>693</v>
      </c>
      <c r="D580" t="s">
        <v>693</v>
      </c>
    </row>
    <row r="581" spans="1:4" x14ac:dyDescent="0.2">
      <c r="A581" t="s">
        <v>102</v>
      </c>
      <c r="B581" t="s">
        <v>102</v>
      </c>
      <c r="C581" t="s">
        <v>693</v>
      </c>
      <c r="D581" t="s">
        <v>693</v>
      </c>
    </row>
    <row r="582" spans="1:4" x14ac:dyDescent="0.2">
      <c r="A582" t="s">
        <v>1098</v>
      </c>
      <c r="B582" t="s">
        <v>1099</v>
      </c>
      <c r="C582" t="s">
        <v>1101</v>
      </c>
      <c r="D582" t="s">
        <v>418</v>
      </c>
    </row>
    <row r="583" spans="1:4" x14ac:dyDescent="0.2">
      <c r="A583" t="s">
        <v>1099</v>
      </c>
      <c r="B583" t="s">
        <v>1099</v>
      </c>
      <c r="C583" t="s">
        <v>1101</v>
      </c>
      <c r="D583" t="s">
        <v>418</v>
      </c>
    </row>
    <row r="584" spans="1:4" x14ac:dyDescent="0.2">
      <c r="A584" t="s">
        <v>1104</v>
      </c>
      <c r="B584" t="s">
        <v>1105</v>
      </c>
      <c r="C584" t="s">
        <v>1107</v>
      </c>
      <c r="D584" t="s">
        <v>1107</v>
      </c>
    </row>
    <row r="585" spans="1:4" x14ac:dyDescent="0.2">
      <c r="A585" t="s">
        <v>1105</v>
      </c>
      <c r="B585" t="s">
        <v>1105</v>
      </c>
      <c r="C585" t="s">
        <v>1107</v>
      </c>
      <c r="D585" t="s">
        <v>1107</v>
      </c>
    </row>
    <row r="586" spans="1:4" x14ac:dyDescent="0.2">
      <c r="A586" t="s">
        <v>1110</v>
      </c>
      <c r="B586" t="s">
        <v>1111</v>
      </c>
      <c r="C586" t="s">
        <v>1113</v>
      </c>
      <c r="D586" t="s">
        <v>418</v>
      </c>
    </row>
    <row r="587" spans="1:4" x14ac:dyDescent="0.2">
      <c r="A587" t="s">
        <v>1111</v>
      </c>
      <c r="B587" t="s">
        <v>1111</v>
      </c>
      <c r="C587" t="s">
        <v>1113</v>
      </c>
      <c r="D587" t="s">
        <v>418</v>
      </c>
    </row>
    <row r="588" spans="1:4" x14ac:dyDescent="0.2">
      <c r="A588" t="s">
        <v>1116</v>
      </c>
      <c r="B588" t="s">
        <v>1117</v>
      </c>
      <c r="C588" t="s">
        <v>1119</v>
      </c>
      <c r="D588" t="s">
        <v>418</v>
      </c>
    </row>
    <row r="589" spans="1:4" x14ac:dyDescent="0.2">
      <c r="A589" t="s">
        <v>1117</v>
      </c>
      <c r="B589" t="s">
        <v>1117</v>
      </c>
      <c r="C589" t="s">
        <v>1119</v>
      </c>
      <c r="D589" t="s">
        <v>418</v>
      </c>
    </row>
    <row r="590" spans="1:4" x14ac:dyDescent="0.2">
      <c r="A590" t="s">
        <v>1122</v>
      </c>
      <c r="B590" t="s">
        <v>101</v>
      </c>
      <c r="C590" t="s">
        <v>1124</v>
      </c>
      <c r="D590" t="s">
        <v>1124</v>
      </c>
    </row>
    <row r="591" spans="1:4" x14ac:dyDescent="0.2">
      <c r="A591" t="s">
        <v>101</v>
      </c>
      <c r="B591" t="s">
        <v>101</v>
      </c>
      <c r="C591" t="s">
        <v>1124</v>
      </c>
      <c r="D591" t="s">
        <v>1124</v>
      </c>
    </row>
    <row r="592" spans="1:4" x14ac:dyDescent="0.2">
      <c r="A592" t="s">
        <v>1127</v>
      </c>
      <c r="B592" t="s">
        <v>1128</v>
      </c>
      <c r="C592" t="s">
        <v>244</v>
      </c>
      <c r="D592" t="s">
        <v>418</v>
      </c>
    </row>
    <row r="593" spans="1:4" x14ac:dyDescent="0.2">
      <c r="A593" t="s">
        <v>1128</v>
      </c>
      <c r="B593" t="s">
        <v>1128</v>
      </c>
      <c r="C593" t="s">
        <v>244</v>
      </c>
      <c r="D593" t="s">
        <v>418</v>
      </c>
    </row>
    <row r="594" spans="1:4" x14ac:dyDescent="0.2">
      <c r="A594" t="s">
        <v>1131</v>
      </c>
      <c r="B594" t="s">
        <v>1132</v>
      </c>
      <c r="C594" t="s">
        <v>833</v>
      </c>
      <c r="D594" t="s">
        <v>418</v>
      </c>
    </row>
    <row r="595" spans="1:4" x14ac:dyDescent="0.2">
      <c r="A595" t="s">
        <v>1132</v>
      </c>
      <c r="B595" t="s">
        <v>1132</v>
      </c>
      <c r="C595" t="s">
        <v>833</v>
      </c>
      <c r="D595" t="s">
        <v>418</v>
      </c>
    </row>
    <row r="596" spans="1:4" x14ac:dyDescent="0.2">
      <c r="A596" t="s">
        <v>1135</v>
      </c>
      <c r="B596" t="s">
        <v>1136</v>
      </c>
      <c r="C596" t="s">
        <v>1138</v>
      </c>
      <c r="D596" t="s">
        <v>418</v>
      </c>
    </row>
    <row r="597" spans="1:4" x14ac:dyDescent="0.2">
      <c r="A597" t="s">
        <v>1136</v>
      </c>
      <c r="B597" t="s">
        <v>1136</v>
      </c>
      <c r="C597" t="s">
        <v>1138</v>
      </c>
      <c r="D597" t="s">
        <v>418</v>
      </c>
    </row>
    <row r="598" spans="1:4" x14ac:dyDescent="0.2">
      <c r="A598" t="s">
        <v>1141</v>
      </c>
      <c r="B598" t="s">
        <v>1142</v>
      </c>
      <c r="C598" t="s">
        <v>1144</v>
      </c>
      <c r="D598" t="s">
        <v>418</v>
      </c>
    </row>
    <row r="599" spans="1:4" x14ac:dyDescent="0.2">
      <c r="A599" t="s">
        <v>1142</v>
      </c>
      <c r="B599" t="s">
        <v>1142</v>
      </c>
      <c r="C599" t="s">
        <v>1144</v>
      </c>
      <c r="D599" t="s">
        <v>418</v>
      </c>
    </row>
    <row r="600" spans="1:4" x14ac:dyDescent="0.2">
      <c r="A600" t="s">
        <v>1147</v>
      </c>
      <c r="B600" t="s">
        <v>1148</v>
      </c>
      <c r="C600" t="s">
        <v>1150</v>
      </c>
      <c r="D600" t="s">
        <v>418</v>
      </c>
    </row>
    <row r="601" spans="1:4" x14ac:dyDescent="0.2">
      <c r="A601" t="s">
        <v>1148</v>
      </c>
      <c r="B601" t="s">
        <v>1148</v>
      </c>
      <c r="C601" t="s">
        <v>1150</v>
      </c>
      <c r="D601" t="s">
        <v>418</v>
      </c>
    </row>
    <row r="602" spans="1:4" x14ac:dyDescent="0.2">
      <c r="A602" t="s">
        <v>1153</v>
      </c>
      <c r="B602" t="s">
        <v>1154</v>
      </c>
      <c r="C602" t="s">
        <v>1156</v>
      </c>
      <c r="D602" t="s">
        <v>1156</v>
      </c>
    </row>
    <row r="603" spans="1:4" x14ac:dyDescent="0.2">
      <c r="A603" t="s">
        <v>1154</v>
      </c>
      <c r="B603" t="s">
        <v>1154</v>
      </c>
      <c r="C603" t="s">
        <v>1156</v>
      </c>
      <c r="D603" t="s">
        <v>1156</v>
      </c>
    </row>
    <row r="604" spans="1:4" x14ac:dyDescent="0.2">
      <c r="A604" t="s">
        <v>1159</v>
      </c>
      <c r="B604" t="s">
        <v>1160</v>
      </c>
      <c r="C604" t="s">
        <v>1162</v>
      </c>
      <c r="D604" t="s">
        <v>418</v>
      </c>
    </row>
    <row r="605" spans="1:4" x14ac:dyDescent="0.2">
      <c r="A605" t="s">
        <v>1160</v>
      </c>
      <c r="B605" t="s">
        <v>1160</v>
      </c>
      <c r="C605" t="s">
        <v>1162</v>
      </c>
      <c r="D605" t="s">
        <v>418</v>
      </c>
    </row>
    <row r="606" spans="1:4" x14ac:dyDescent="0.2">
      <c r="A606" t="s">
        <v>1165</v>
      </c>
      <c r="B606" t="s">
        <v>1166</v>
      </c>
      <c r="C606" t="s">
        <v>188</v>
      </c>
      <c r="D606" t="s">
        <v>418</v>
      </c>
    </row>
    <row r="607" spans="1:4" x14ac:dyDescent="0.2">
      <c r="A607" t="s">
        <v>1166</v>
      </c>
      <c r="B607" t="s">
        <v>1166</v>
      </c>
      <c r="C607" t="s">
        <v>188</v>
      </c>
      <c r="D607" t="s">
        <v>418</v>
      </c>
    </row>
    <row r="608" spans="1:4" x14ac:dyDescent="0.2">
      <c r="A608" t="s">
        <v>1169</v>
      </c>
      <c r="B608" t="s">
        <v>1170</v>
      </c>
      <c r="C608" t="s">
        <v>1172</v>
      </c>
      <c r="D608" t="s">
        <v>418</v>
      </c>
    </row>
    <row r="609" spans="1:4" x14ac:dyDescent="0.2">
      <c r="A609" t="s">
        <v>1170</v>
      </c>
      <c r="B609" t="s">
        <v>1170</v>
      </c>
      <c r="C609" t="s">
        <v>1172</v>
      </c>
      <c r="D609" t="s">
        <v>418</v>
      </c>
    </row>
    <row r="610" spans="1:4" x14ac:dyDescent="0.2">
      <c r="A610" t="s">
        <v>1175</v>
      </c>
      <c r="B610" t="s">
        <v>1176</v>
      </c>
      <c r="C610" t="s">
        <v>1178</v>
      </c>
      <c r="D610" t="s">
        <v>418</v>
      </c>
    </row>
    <row r="611" spans="1:4" x14ac:dyDescent="0.2">
      <c r="A611" t="s">
        <v>1176</v>
      </c>
      <c r="B611" t="s">
        <v>1176</v>
      </c>
      <c r="C611" t="s">
        <v>1178</v>
      </c>
      <c r="D611" t="s">
        <v>418</v>
      </c>
    </row>
    <row r="612" spans="1:4" x14ac:dyDescent="0.2">
      <c r="A612" t="s">
        <v>1181</v>
      </c>
      <c r="B612" t="s">
        <v>1182</v>
      </c>
      <c r="C612" t="s">
        <v>1184</v>
      </c>
      <c r="D612" t="s">
        <v>418</v>
      </c>
    </row>
    <row r="613" spans="1:4" x14ac:dyDescent="0.2">
      <c r="A613" t="s">
        <v>1182</v>
      </c>
      <c r="B613" t="s">
        <v>1182</v>
      </c>
      <c r="C613" t="s">
        <v>1184</v>
      </c>
      <c r="D613" t="s">
        <v>418</v>
      </c>
    </row>
    <row r="614" spans="1:4" x14ac:dyDescent="0.2">
      <c r="A614" t="s">
        <v>1187</v>
      </c>
      <c r="B614" t="s">
        <v>1188</v>
      </c>
      <c r="C614" t="s">
        <v>109</v>
      </c>
      <c r="D614" t="s">
        <v>109</v>
      </c>
    </row>
    <row r="615" spans="1:4" x14ac:dyDescent="0.2">
      <c r="A615" t="s">
        <v>1188</v>
      </c>
      <c r="B615" t="s">
        <v>1188</v>
      </c>
      <c r="C615" t="s">
        <v>109</v>
      </c>
      <c r="D615" t="s">
        <v>109</v>
      </c>
    </row>
    <row r="616" spans="1:4" x14ac:dyDescent="0.2">
      <c r="A616" t="s">
        <v>1261</v>
      </c>
      <c r="B616" t="s">
        <v>1188</v>
      </c>
      <c r="C616" t="s">
        <v>109</v>
      </c>
      <c r="D616" t="s">
        <v>109</v>
      </c>
    </row>
    <row r="617" spans="1:4" x14ac:dyDescent="0.2">
      <c r="A617" t="s">
        <v>1262</v>
      </c>
      <c r="B617" t="s">
        <v>1188</v>
      </c>
      <c r="C617" t="s">
        <v>109</v>
      </c>
      <c r="D617" t="s">
        <v>109</v>
      </c>
    </row>
    <row r="618" spans="1:4" x14ac:dyDescent="0.2">
      <c r="A618" t="s">
        <v>1263</v>
      </c>
      <c r="B618" t="s">
        <v>1188</v>
      </c>
      <c r="C618" t="s">
        <v>109</v>
      </c>
      <c r="D618" t="s">
        <v>109</v>
      </c>
    </row>
    <row r="619" spans="1:4" x14ac:dyDescent="0.2">
      <c r="A619" t="s">
        <v>1191</v>
      </c>
      <c r="B619" t="s">
        <v>1192</v>
      </c>
      <c r="C619" t="s">
        <v>418</v>
      </c>
      <c r="D619" t="s">
        <v>418</v>
      </c>
    </row>
    <row r="620" spans="1:4" x14ac:dyDescent="0.2">
      <c r="A620" t="s">
        <v>1191</v>
      </c>
      <c r="B620" t="s">
        <v>1192</v>
      </c>
      <c r="C620" t="s">
        <v>418</v>
      </c>
      <c r="D620" t="s">
        <v>418</v>
      </c>
    </row>
    <row r="621" spans="1:4" x14ac:dyDescent="0.2">
      <c r="A621" t="s">
        <v>1192</v>
      </c>
      <c r="B621" t="s">
        <v>1192</v>
      </c>
      <c r="C621" t="s">
        <v>418</v>
      </c>
      <c r="D621" t="s">
        <v>418</v>
      </c>
    </row>
    <row r="622" spans="1:4" x14ac:dyDescent="0.2">
      <c r="A622" t="s">
        <v>1193</v>
      </c>
      <c r="B622" t="s">
        <v>1193</v>
      </c>
      <c r="C622" t="s">
        <v>418</v>
      </c>
      <c r="D622" t="s">
        <v>418</v>
      </c>
    </row>
    <row r="623" spans="1:4" x14ac:dyDescent="0.2">
      <c r="A623" t="s">
        <v>1195</v>
      </c>
      <c r="B623" t="s">
        <v>1196</v>
      </c>
      <c r="C623" t="s">
        <v>1198</v>
      </c>
      <c r="D623" t="s">
        <v>418</v>
      </c>
    </row>
    <row r="624" spans="1:4" x14ac:dyDescent="0.2">
      <c r="A624" t="s">
        <v>1196</v>
      </c>
      <c r="B624" t="s">
        <v>1196</v>
      </c>
      <c r="C624" t="s">
        <v>1198</v>
      </c>
      <c r="D624" t="s">
        <v>418</v>
      </c>
    </row>
    <row r="625" spans="1:4" x14ac:dyDescent="0.2">
      <c r="A625" t="s">
        <v>1201</v>
      </c>
      <c r="B625" t="s">
        <v>1202</v>
      </c>
      <c r="C625" t="s">
        <v>1204</v>
      </c>
      <c r="D625" t="s">
        <v>418</v>
      </c>
    </row>
    <row r="626" spans="1:4" x14ac:dyDescent="0.2">
      <c r="A626" t="s">
        <v>1202</v>
      </c>
      <c r="B626" t="s">
        <v>1202</v>
      </c>
      <c r="C626" t="s">
        <v>1204</v>
      </c>
      <c r="D626" t="s">
        <v>418</v>
      </c>
    </row>
    <row r="627" spans="1:4" x14ac:dyDescent="0.2">
      <c r="A627" t="s">
        <v>1207</v>
      </c>
      <c r="B627" t="s">
        <v>1208</v>
      </c>
      <c r="C627" t="s">
        <v>1210</v>
      </c>
      <c r="D627" t="s">
        <v>418</v>
      </c>
    </row>
    <row r="628" spans="1:4" x14ac:dyDescent="0.2">
      <c r="A628" t="s">
        <v>1208</v>
      </c>
      <c r="B628" t="s">
        <v>1208</v>
      </c>
      <c r="C628" t="s">
        <v>1210</v>
      </c>
      <c r="D628" t="s">
        <v>418</v>
      </c>
    </row>
    <row r="629" spans="1:4" x14ac:dyDescent="0.2">
      <c r="A629" t="s">
        <v>1213</v>
      </c>
      <c r="B629" t="s">
        <v>1214</v>
      </c>
      <c r="C629" t="s">
        <v>99</v>
      </c>
      <c r="D629" t="s">
        <v>99</v>
      </c>
    </row>
    <row r="630" spans="1:4" x14ac:dyDescent="0.2">
      <c r="A630" t="s">
        <v>1214</v>
      </c>
      <c r="B630" t="s">
        <v>1214</v>
      </c>
      <c r="C630" t="s">
        <v>99</v>
      </c>
      <c r="D630" t="s">
        <v>99</v>
      </c>
    </row>
    <row r="631" spans="1:4" x14ac:dyDescent="0.2">
      <c r="A631" t="s">
        <v>1217</v>
      </c>
      <c r="B631" t="s">
        <v>1218</v>
      </c>
      <c r="C631" t="s">
        <v>1220</v>
      </c>
      <c r="D631" t="s">
        <v>418</v>
      </c>
    </row>
    <row r="632" spans="1:4" x14ac:dyDescent="0.2">
      <c r="A632" t="s">
        <v>1218</v>
      </c>
      <c r="B632" t="s">
        <v>1218</v>
      </c>
      <c r="C632" t="s">
        <v>1220</v>
      </c>
      <c r="D632" t="s">
        <v>418</v>
      </c>
    </row>
    <row r="633" spans="1:4" x14ac:dyDescent="0.2">
      <c r="A633" t="s">
        <v>1223</v>
      </c>
      <c r="B633" t="s">
        <v>1224</v>
      </c>
      <c r="C633" t="s">
        <v>1226</v>
      </c>
      <c r="D633" t="s">
        <v>1226</v>
      </c>
    </row>
    <row r="634" spans="1:4" x14ac:dyDescent="0.2">
      <c r="A634" t="s">
        <v>1224</v>
      </c>
      <c r="B634" t="s">
        <v>1224</v>
      </c>
      <c r="C634" t="s">
        <v>1226</v>
      </c>
      <c r="D634" t="s">
        <v>1226</v>
      </c>
    </row>
    <row r="635" spans="1:4" x14ac:dyDescent="0.2">
      <c r="A635" t="s">
        <v>1229</v>
      </c>
      <c r="B635" t="s">
        <v>1230</v>
      </c>
      <c r="C635" t="s">
        <v>795</v>
      </c>
      <c r="D635" t="s">
        <v>418</v>
      </c>
    </row>
    <row r="636" spans="1:4" x14ac:dyDescent="0.2">
      <c r="A636" t="s">
        <v>1230</v>
      </c>
      <c r="B636" t="s">
        <v>1230</v>
      </c>
      <c r="C636" t="s">
        <v>795</v>
      </c>
      <c r="D636" t="s">
        <v>418</v>
      </c>
    </row>
    <row r="637" spans="1:4" x14ac:dyDescent="0.2">
      <c r="A637" t="s">
        <v>1233</v>
      </c>
      <c r="B637" t="s">
        <v>1234</v>
      </c>
      <c r="C637" t="s">
        <v>1236</v>
      </c>
      <c r="D637" t="s">
        <v>418</v>
      </c>
    </row>
    <row r="638" spans="1:4" x14ac:dyDescent="0.2">
      <c r="A638" t="s">
        <v>1234</v>
      </c>
      <c r="B638" t="s">
        <v>1234</v>
      </c>
      <c r="C638" t="s">
        <v>1236</v>
      </c>
      <c r="D638" t="s">
        <v>418</v>
      </c>
    </row>
    <row r="639" spans="1:4" x14ac:dyDescent="0.2">
      <c r="A639" t="s">
        <v>1239</v>
      </c>
      <c r="B639" t="s">
        <v>1240</v>
      </c>
      <c r="C639" t="s">
        <v>1242</v>
      </c>
      <c r="D639" t="s">
        <v>418</v>
      </c>
    </row>
    <row r="640" spans="1:4" x14ac:dyDescent="0.2">
      <c r="A640" t="s">
        <v>1240</v>
      </c>
      <c r="B640" t="s">
        <v>1240</v>
      </c>
      <c r="C640" t="s">
        <v>1242</v>
      </c>
      <c r="D640" t="s">
        <v>418</v>
      </c>
    </row>
    <row r="641" spans="1:4" x14ac:dyDescent="0.2">
      <c r="A641" t="s">
        <v>1245</v>
      </c>
      <c r="B641" t="s">
        <v>1246</v>
      </c>
      <c r="C641" t="s">
        <v>1248</v>
      </c>
      <c r="D641" t="s">
        <v>418</v>
      </c>
    </row>
    <row r="642" spans="1:4" x14ac:dyDescent="0.2">
      <c r="A642" t="s">
        <v>1246</v>
      </c>
      <c r="B642" t="s">
        <v>1246</v>
      </c>
      <c r="C642" t="s">
        <v>1248</v>
      </c>
      <c r="D642" t="s">
        <v>418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B4"/>
  <sheetViews>
    <sheetView workbookViewId="0">
      <selection activeCell="C13" sqref="C13"/>
    </sheetView>
  </sheetViews>
  <sheetFormatPr defaultColWidth="9" defaultRowHeight="14.25" x14ac:dyDescent="0.2"/>
  <cols>
    <col min="1" max="1" width="15" customWidth="1"/>
    <col min="2" max="3" width="18.25" customWidth="1"/>
    <col min="4" max="4" width="18" customWidth="1"/>
    <col min="5" max="5" width="15.75" customWidth="1"/>
    <col min="6" max="7" width="16.25" customWidth="1"/>
  </cols>
  <sheetData>
    <row r="1" spans="1:2" x14ac:dyDescent="0.2">
      <c r="A1" t="s">
        <v>1264</v>
      </c>
      <c r="B1" t="s">
        <v>1265</v>
      </c>
    </row>
    <row r="2" spans="1:2" x14ac:dyDescent="0.2">
      <c r="A2" t="s">
        <v>1266</v>
      </c>
      <c r="B2" t="s">
        <v>1267</v>
      </c>
    </row>
    <row r="3" spans="1:2" x14ac:dyDescent="0.2">
      <c r="A3" t="s">
        <v>1268</v>
      </c>
      <c r="B3" t="s">
        <v>1269</v>
      </c>
    </row>
    <row r="4" spans="1:2" x14ac:dyDescent="0.2">
      <c r="A4" t="s">
        <v>1270</v>
      </c>
      <c r="B4" t="s">
        <v>1271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B18"/>
  <sheetViews>
    <sheetView workbookViewId="0">
      <selection activeCell="I23" sqref="I23"/>
    </sheetView>
  </sheetViews>
  <sheetFormatPr defaultColWidth="9" defaultRowHeight="14.25" x14ac:dyDescent="0.2"/>
  <cols>
    <col min="1" max="1" width="20.75" customWidth="1"/>
    <col min="2" max="2" width="11.375" customWidth="1"/>
  </cols>
  <sheetData>
    <row r="1" spans="1:2" x14ac:dyDescent="0.2">
      <c r="A1" t="s">
        <v>1272</v>
      </c>
      <c r="B1" t="s">
        <v>1273</v>
      </c>
    </row>
    <row r="2" spans="1:2" x14ac:dyDescent="0.2">
      <c r="A2" t="s">
        <v>1274</v>
      </c>
      <c r="B2" s="6">
        <f ca="1">EDATE(TODAY(),-24)</f>
        <v>43886</v>
      </c>
    </row>
    <row r="3" spans="1:2" x14ac:dyDescent="0.2">
      <c r="A3" t="s">
        <v>1275</v>
      </c>
      <c r="B3" s="6">
        <f ca="1">EDATE(TODAY(),-12)</f>
        <v>44252</v>
      </c>
    </row>
    <row r="4" spans="1:2" x14ac:dyDescent="0.2">
      <c r="A4" t="s">
        <v>1276</v>
      </c>
      <c r="B4" s="6">
        <f ca="1">EDATE(TODAY(),-9)</f>
        <v>44341</v>
      </c>
    </row>
    <row r="5" spans="1:2" x14ac:dyDescent="0.2">
      <c r="A5" t="s">
        <v>1277</v>
      </c>
      <c r="B5" s="6">
        <f ca="1">EDATE(TODAY(),-6)</f>
        <v>44433</v>
      </c>
    </row>
    <row r="6" spans="1:2" x14ac:dyDescent="0.2">
      <c r="A6" t="s">
        <v>1278</v>
      </c>
      <c r="B6" s="6">
        <f ca="1">EDATE(TODAY(),-3)</f>
        <v>44525</v>
      </c>
    </row>
    <row r="7" spans="1:2" x14ac:dyDescent="0.2">
      <c r="A7" t="s">
        <v>1279</v>
      </c>
      <c r="B7" s="6">
        <f ca="1">EDATE(TODAY(),-1)</f>
        <v>44586</v>
      </c>
    </row>
    <row r="8" spans="1:2" x14ac:dyDescent="0.2">
      <c r="A8" t="s">
        <v>1280</v>
      </c>
      <c r="B8" s="6">
        <f ca="1">TODAY()-14</f>
        <v>44603</v>
      </c>
    </row>
    <row r="9" spans="1:2" x14ac:dyDescent="0.2">
      <c r="A9" t="s">
        <v>1281</v>
      </c>
      <c r="B9" s="6">
        <f ca="1">TODAY()-7</f>
        <v>44610</v>
      </c>
    </row>
    <row r="10" spans="1:2" x14ac:dyDescent="0.2">
      <c r="A10" t="s">
        <v>1282</v>
      </c>
      <c r="B10" s="6">
        <f ca="1">TODAY()</f>
        <v>44617</v>
      </c>
    </row>
    <row r="11" spans="1:2" x14ac:dyDescent="0.2">
      <c r="A11" t="s">
        <v>1283</v>
      </c>
      <c r="B11" s="6">
        <f ca="1">TODAY()+7</f>
        <v>44624</v>
      </c>
    </row>
    <row r="12" spans="1:2" x14ac:dyDescent="0.2">
      <c r="A12" t="s">
        <v>1284</v>
      </c>
      <c r="B12" s="6">
        <f ca="1">TODAY()+14</f>
        <v>44631</v>
      </c>
    </row>
    <row r="13" spans="1:2" x14ac:dyDescent="0.2">
      <c r="A13" t="s">
        <v>1285</v>
      </c>
      <c r="B13" s="6">
        <f ca="1">EDATE(TODAY(),1)</f>
        <v>44645</v>
      </c>
    </row>
    <row r="14" spans="1:2" x14ac:dyDescent="0.2">
      <c r="A14" t="s">
        <v>1286</v>
      </c>
      <c r="B14" s="6">
        <f ca="1">EDATE(TODAY(),3)</f>
        <v>44706</v>
      </c>
    </row>
    <row r="15" spans="1:2" x14ac:dyDescent="0.2">
      <c r="A15" t="s">
        <v>1287</v>
      </c>
      <c r="B15" s="6">
        <f ca="1">EDATE(TODAY(),6)</f>
        <v>44798</v>
      </c>
    </row>
    <row r="16" spans="1:2" x14ac:dyDescent="0.2">
      <c r="A16" t="s">
        <v>1288</v>
      </c>
      <c r="B16" s="6">
        <f ca="1">EDATE(TODAY(),9)</f>
        <v>44890</v>
      </c>
    </row>
    <row r="17" spans="1:2" x14ac:dyDescent="0.2">
      <c r="A17" t="s">
        <v>1289</v>
      </c>
      <c r="B17" s="6">
        <f ca="1">EDATE(TODAY(),12)</f>
        <v>44982</v>
      </c>
    </row>
    <row r="18" spans="1:2" x14ac:dyDescent="0.2">
      <c r="A18" t="s">
        <v>1290</v>
      </c>
      <c r="B18" s="6">
        <f ca="1">EDATE(TODAY(),24)</f>
        <v>45347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A4"/>
  <sheetViews>
    <sheetView workbookViewId="0">
      <selection activeCell="C13" sqref="C13"/>
    </sheetView>
  </sheetViews>
  <sheetFormatPr defaultColWidth="9" defaultRowHeight="14.25" x14ac:dyDescent="0.2"/>
  <cols>
    <col min="1" max="1" width="20.75" customWidth="1"/>
    <col min="2" max="2" width="11.375" customWidth="1"/>
  </cols>
  <sheetData>
    <row r="1" spans="1:1" x14ac:dyDescent="0.2">
      <c r="A1" t="s">
        <v>1291</v>
      </c>
    </row>
    <row r="2" spans="1:1" x14ac:dyDescent="0.2">
      <c r="A2" t="s">
        <v>1292</v>
      </c>
    </row>
    <row r="3" spans="1:1" x14ac:dyDescent="0.2">
      <c r="A3" t="s">
        <v>1293</v>
      </c>
    </row>
    <row r="4" spans="1:1" x14ac:dyDescent="0.2">
      <c r="A4" t="s">
        <v>1294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G955"/>
  <sheetViews>
    <sheetView topLeftCell="A58" workbookViewId="0">
      <selection activeCell="E66" sqref="E66"/>
    </sheetView>
  </sheetViews>
  <sheetFormatPr defaultColWidth="9" defaultRowHeight="14.25" x14ac:dyDescent="0.2"/>
  <cols>
    <col min="1" max="2" width="10.5" customWidth="1"/>
    <col min="4" max="4" width="14.75" customWidth="1"/>
    <col min="5" max="5" width="13.75" customWidth="1"/>
  </cols>
  <sheetData>
    <row r="1" spans="1:3" x14ac:dyDescent="0.2">
      <c r="A1" t="s">
        <v>1295</v>
      </c>
      <c r="B1" t="s">
        <v>1296</v>
      </c>
      <c r="C1" t="s">
        <v>1297</v>
      </c>
    </row>
    <row r="2" spans="1:3" x14ac:dyDescent="0.2">
      <c r="A2" t="s">
        <v>418</v>
      </c>
      <c r="B2" t="s">
        <v>419</v>
      </c>
      <c r="C2" t="s">
        <v>1293</v>
      </c>
    </row>
    <row r="3" spans="1:3" x14ac:dyDescent="0.2">
      <c r="A3" t="s">
        <v>99</v>
      </c>
      <c r="B3" t="s">
        <v>145</v>
      </c>
      <c r="C3" t="s">
        <v>1293</v>
      </c>
    </row>
    <row r="4" spans="1:3" x14ac:dyDescent="0.2">
      <c r="A4" t="s">
        <v>345</v>
      </c>
      <c r="B4" t="s">
        <v>346</v>
      </c>
      <c r="C4" t="s">
        <v>1293</v>
      </c>
    </row>
    <row r="5" spans="1:3" x14ac:dyDescent="0.2">
      <c r="A5" t="s">
        <v>188</v>
      </c>
      <c r="B5" t="s">
        <v>189</v>
      </c>
      <c r="C5" t="s">
        <v>1293</v>
      </c>
    </row>
    <row r="6" spans="1:3" x14ac:dyDescent="0.2">
      <c r="A6" t="s">
        <v>216</v>
      </c>
      <c r="B6" t="s">
        <v>2521</v>
      </c>
      <c r="C6" t="s">
        <v>1292</v>
      </c>
    </row>
    <row r="7" spans="1:3" x14ac:dyDescent="0.2">
      <c r="A7" t="s">
        <v>210</v>
      </c>
      <c r="B7" t="s">
        <v>211</v>
      </c>
      <c r="C7" t="s">
        <v>1292</v>
      </c>
    </row>
    <row r="8" spans="1:3" x14ac:dyDescent="0.2">
      <c r="A8" t="s">
        <v>279</v>
      </c>
      <c r="B8" t="s">
        <v>280</v>
      </c>
      <c r="C8" t="s">
        <v>1293</v>
      </c>
    </row>
    <row r="9" spans="1:3" x14ac:dyDescent="0.2">
      <c r="A9" t="s">
        <v>319</v>
      </c>
      <c r="B9" t="s">
        <v>320</v>
      </c>
      <c r="C9" t="s">
        <v>1293</v>
      </c>
    </row>
    <row r="10" spans="1:3" x14ac:dyDescent="0.2">
      <c r="A10" t="s">
        <v>693</v>
      </c>
      <c r="B10" t="s">
        <v>694</v>
      </c>
      <c r="C10" t="s">
        <v>1293</v>
      </c>
    </row>
    <row r="11" spans="1:3" x14ac:dyDescent="0.2">
      <c r="A11" t="s">
        <v>2518</v>
      </c>
      <c r="B11" t="s">
        <v>2522</v>
      </c>
      <c r="C11" t="s">
        <v>1292</v>
      </c>
    </row>
    <row r="12" spans="1:3" x14ac:dyDescent="0.2">
      <c r="A12" t="s">
        <v>351</v>
      </c>
      <c r="B12" t="s">
        <v>352</v>
      </c>
      <c r="C12" t="s">
        <v>1292</v>
      </c>
    </row>
    <row r="13" spans="1:3" x14ac:dyDescent="0.2">
      <c r="A13" t="s">
        <v>385</v>
      </c>
      <c r="B13" t="s">
        <v>386</v>
      </c>
      <c r="C13" t="s">
        <v>1292</v>
      </c>
    </row>
    <row r="14" spans="1:3" x14ac:dyDescent="0.2">
      <c r="A14" t="s">
        <v>396</v>
      </c>
      <c r="B14" t="s">
        <v>397</v>
      </c>
      <c r="C14" t="s">
        <v>1293</v>
      </c>
    </row>
    <row r="15" spans="1:3" x14ac:dyDescent="0.2">
      <c r="A15" t="s">
        <v>412</v>
      </c>
      <c r="B15" t="s">
        <v>413</v>
      </c>
      <c r="C15" t="s">
        <v>1292</v>
      </c>
    </row>
    <row r="16" spans="1:3" x14ac:dyDescent="0.2">
      <c r="A16" t="s">
        <v>139</v>
      </c>
      <c r="B16" t="s">
        <v>140</v>
      </c>
      <c r="C16" t="s">
        <v>1292</v>
      </c>
    </row>
    <row r="17" spans="1:3" x14ac:dyDescent="0.2">
      <c r="A17" t="s">
        <v>109</v>
      </c>
      <c r="B17" t="s">
        <v>616</v>
      </c>
      <c r="C17" t="s">
        <v>1293</v>
      </c>
    </row>
    <row r="18" spans="1:3" x14ac:dyDescent="0.2">
      <c r="A18" t="s">
        <v>512</v>
      </c>
      <c r="B18" t="s">
        <v>2519</v>
      </c>
      <c r="C18" t="s">
        <v>1292</v>
      </c>
    </row>
    <row r="19" spans="1:3" x14ac:dyDescent="0.2">
      <c r="A19" t="s">
        <v>546</v>
      </c>
      <c r="B19" t="s">
        <v>547</v>
      </c>
      <c r="C19" t="s">
        <v>1293</v>
      </c>
    </row>
    <row r="20" spans="1:3" x14ac:dyDescent="0.2">
      <c r="A20" t="s">
        <v>552</v>
      </c>
      <c r="B20" t="s">
        <v>553</v>
      </c>
      <c r="C20" t="s">
        <v>1292</v>
      </c>
    </row>
    <row r="21" spans="1:3" x14ac:dyDescent="0.2">
      <c r="A21" t="s">
        <v>568</v>
      </c>
      <c r="B21" t="s">
        <v>569</v>
      </c>
      <c r="C21" t="s">
        <v>1292</v>
      </c>
    </row>
    <row r="22" spans="1:3" x14ac:dyDescent="0.2">
      <c r="A22" t="s">
        <v>563</v>
      </c>
      <c r="B22" t="s">
        <v>564</v>
      </c>
      <c r="C22" t="s">
        <v>1292</v>
      </c>
    </row>
    <row r="23" spans="1:3" x14ac:dyDescent="0.2">
      <c r="A23" t="s">
        <v>621</v>
      </c>
      <c r="B23" t="s">
        <v>622</v>
      </c>
      <c r="C23" t="s">
        <v>1292</v>
      </c>
    </row>
    <row r="24" spans="1:3" x14ac:dyDescent="0.2">
      <c r="A24" t="s">
        <v>610</v>
      </c>
      <c r="B24" t="s">
        <v>611</v>
      </c>
      <c r="C24" t="s">
        <v>1292</v>
      </c>
    </row>
    <row r="25" spans="1:3" x14ac:dyDescent="0.2">
      <c r="A25" t="s">
        <v>1047</v>
      </c>
      <c r="B25" t="s">
        <v>1048</v>
      </c>
      <c r="C25" t="s">
        <v>1292</v>
      </c>
    </row>
    <row r="26" spans="1:3" x14ac:dyDescent="0.2">
      <c r="A26" t="s">
        <v>795</v>
      </c>
      <c r="B26" t="s">
        <v>796</v>
      </c>
      <c r="C26" t="s">
        <v>1292</v>
      </c>
    </row>
    <row r="27" spans="1:3" x14ac:dyDescent="0.2">
      <c r="A27" t="s">
        <v>765</v>
      </c>
      <c r="B27" t="s">
        <v>766</v>
      </c>
      <c r="C27" t="s">
        <v>1292</v>
      </c>
    </row>
    <row r="28" spans="1:3" x14ac:dyDescent="0.2">
      <c r="A28" t="s">
        <v>729</v>
      </c>
      <c r="B28" t="s">
        <v>730</v>
      </c>
      <c r="C28" t="s">
        <v>1293</v>
      </c>
    </row>
    <row r="29" spans="1:3" x14ac:dyDescent="0.2">
      <c r="A29" t="s">
        <v>865</v>
      </c>
      <c r="B29" t="s">
        <v>866</v>
      </c>
      <c r="C29" t="s">
        <v>1293</v>
      </c>
    </row>
    <row r="30" spans="1:3" x14ac:dyDescent="0.2">
      <c r="A30" t="s">
        <v>833</v>
      </c>
      <c r="B30" t="s">
        <v>834</v>
      </c>
      <c r="C30" t="s">
        <v>1293</v>
      </c>
    </row>
    <row r="31" spans="1:3" x14ac:dyDescent="0.2">
      <c r="A31" t="s">
        <v>891</v>
      </c>
      <c r="B31" t="s">
        <v>2520</v>
      </c>
      <c r="C31" t="s">
        <v>1292</v>
      </c>
    </row>
    <row r="32" spans="1:3" x14ac:dyDescent="0.2">
      <c r="A32" t="s">
        <v>915</v>
      </c>
      <c r="B32" t="s">
        <v>916</v>
      </c>
      <c r="C32" t="s">
        <v>1292</v>
      </c>
    </row>
    <row r="33" spans="1:3" x14ac:dyDescent="0.2">
      <c r="A33" t="s">
        <v>921</v>
      </c>
      <c r="B33" t="s">
        <v>922</v>
      </c>
      <c r="C33" t="s">
        <v>1293</v>
      </c>
    </row>
    <row r="34" spans="1:3" x14ac:dyDescent="0.2">
      <c r="A34" t="s">
        <v>951</v>
      </c>
      <c r="B34" t="s">
        <v>952</v>
      </c>
      <c r="C34" t="s">
        <v>1292</v>
      </c>
    </row>
    <row r="35" spans="1:3" x14ac:dyDescent="0.2">
      <c r="A35" t="s">
        <v>1091</v>
      </c>
      <c r="B35" t="s">
        <v>1092</v>
      </c>
      <c r="C35" t="s">
        <v>1293</v>
      </c>
    </row>
    <row r="36" spans="1:3" x14ac:dyDescent="0.2">
      <c r="A36" t="s">
        <v>1015</v>
      </c>
      <c r="B36" t="s">
        <v>1016</v>
      </c>
      <c r="C36" t="s">
        <v>1293</v>
      </c>
    </row>
    <row r="37" spans="1:3" x14ac:dyDescent="0.2">
      <c r="A37" t="s">
        <v>1124</v>
      </c>
      <c r="B37" t="s">
        <v>1125</v>
      </c>
      <c r="C37" t="s">
        <v>1292</v>
      </c>
    </row>
    <row r="38" spans="1:3" x14ac:dyDescent="0.2">
      <c r="A38" t="s">
        <v>1150</v>
      </c>
      <c r="B38" t="s">
        <v>1151</v>
      </c>
      <c r="C38" t="s">
        <v>1292</v>
      </c>
    </row>
    <row r="39" spans="1:3" x14ac:dyDescent="0.2">
      <c r="A39" t="s">
        <v>1156</v>
      </c>
      <c r="B39" t="s">
        <v>1157</v>
      </c>
      <c r="C39" t="s">
        <v>1293</v>
      </c>
    </row>
    <row r="40" spans="1:3" x14ac:dyDescent="0.2">
      <c r="A40" t="s">
        <v>1144</v>
      </c>
      <c r="B40" t="s">
        <v>1145</v>
      </c>
      <c r="C40" t="s">
        <v>1292</v>
      </c>
    </row>
    <row r="41" spans="1:3" x14ac:dyDescent="0.2">
      <c r="A41" t="s">
        <v>1107</v>
      </c>
      <c r="B41" t="s">
        <v>1108</v>
      </c>
      <c r="C41" t="s">
        <v>1293</v>
      </c>
    </row>
    <row r="42" spans="1:3" x14ac:dyDescent="0.2">
      <c r="A42" t="s">
        <v>1226</v>
      </c>
      <c r="B42" t="s">
        <v>1227</v>
      </c>
      <c r="C42" t="s">
        <v>1292</v>
      </c>
    </row>
    <row r="43" spans="1:3" x14ac:dyDescent="0.2">
      <c r="A43" t="s">
        <v>1041</v>
      </c>
      <c r="B43" t="s">
        <v>1042</v>
      </c>
      <c r="C43" t="s">
        <v>1293</v>
      </c>
    </row>
    <row r="46" spans="1:3" x14ac:dyDescent="0.2">
      <c r="A46" t="s">
        <v>1295</v>
      </c>
      <c r="B46" t="s">
        <v>1296</v>
      </c>
      <c r="C46" t="s">
        <v>1297</v>
      </c>
    </row>
    <row r="47" spans="1:3" x14ac:dyDescent="0.2">
      <c r="A47" t="s">
        <v>216</v>
      </c>
      <c r="B47" t="s">
        <v>2521</v>
      </c>
      <c r="C47" t="s">
        <v>1292</v>
      </c>
    </row>
    <row r="48" spans="1:3" x14ac:dyDescent="0.2">
      <c r="A48" t="s">
        <v>210</v>
      </c>
      <c r="B48" t="s">
        <v>211</v>
      </c>
      <c r="C48" t="s">
        <v>1292</v>
      </c>
    </row>
    <row r="49" spans="1:3" x14ac:dyDescent="0.2">
      <c r="A49" t="s">
        <v>2518</v>
      </c>
      <c r="B49" t="s">
        <v>2522</v>
      </c>
      <c r="C49" t="s">
        <v>1292</v>
      </c>
    </row>
    <row r="50" spans="1:3" x14ac:dyDescent="0.2">
      <c r="A50" t="s">
        <v>351</v>
      </c>
      <c r="B50" t="s">
        <v>352</v>
      </c>
      <c r="C50" t="s">
        <v>1292</v>
      </c>
    </row>
    <row r="51" spans="1:3" x14ac:dyDescent="0.2">
      <c r="A51" t="s">
        <v>385</v>
      </c>
      <c r="B51" t="s">
        <v>386</v>
      </c>
      <c r="C51" t="s">
        <v>1292</v>
      </c>
    </row>
    <row r="52" spans="1:3" x14ac:dyDescent="0.2">
      <c r="A52" t="s">
        <v>412</v>
      </c>
      <c r="B52" t="s">
        <v>413</v>
      </c>
      <c r="C52" t="s">
        <v>1292</v>
      </c>
    </row>
    <row r="53" spans="1:3" x14ac:dyDescent="0.2">
      <c r="A53" t="s">
        <v>139</v>
      </c>
      <c r="B53" t="s">
        <v>140</v>
      </c>
      <c r="C53" t="s">
        <v>1292</v>
      </c>
    </row>
    <row r="54" spans="1:3" x14ac:dyDescent="0.2">
      <c r="A54" t="s">
        <v>512</v>
      </c>
      <c r="B54" t="s">
        <v>2519</v>
      </c>
      <c r="C54" t="s">
        <v>1292</v>
      </c>
    </row>
    <row r="55" spans="1:3" x14ac:dyDescent="0.2">
      <c r="A55" t="s">
        <v>552</v>
      </c>
      <c r="B55" t="s">
        <v>553</v>
      </c>
      <c r="C55" t="s">
        <v>1292</v>
      </c>
    </row>
    <row r="56" spans="1:3" x14ac:dyDescent="0.2">
      <c r="A56" t="s">
        <v>568</v>
      </c>
      <c r="B56" t="s">
        <v>569</v>
      </c>
      <c r="C56" t="s">
        <v>1292</v>
      </c>
    </row>
    <row r="57" spans="1:3" x14ac:dyDescent="0.2">
      <c r="A57" t="s">
        <v>563</v>
      </c>
      <c r="B57" t="s">
        <v>564</v>
      </c>
      <c r="C57" t="s">
        <v>1292</v>
      </c>
    </row>
    <row r="58" spans="1:3" x14ac:dyDescent="0.2">
      <c r="A58" t="s">
        <v>621</v>
      </c>
      <c r="B58" t="s">
        <v>622</v>
      </c>
      <c r="C58" t="s">
        <v>1292</v>
      </c>
    </row>
    <row r="59" spans="1:3" x14ac:dyDescent="0.2">
      <c r="A59" t="s">
        <v>610</v>
      </c>
      <c r="B59" t="s">
        <v>611</v>
      </c>
      <c r="C59" t="s">
        <v>1292</v>
      </c>
    </row>
    <row r="60" spans="1:3" x14ac:dyDescent="0.2">
      <c r="A60" t="s">
        <v>1047</v>
      </c>
      <c r="B60" t="s">
        <v>1048</v>
      </c>
      <c r="C60" t="s">
        <v>1292</v>
      </c>
    </row>
    <row r="61" spans="1:3" x14ac:dyDescent="0.2">
      <c r="A61" t="s">
        <v>795</v>
      </c>
      <c r="B61" t="s">
        <v>796</v>
      </c>
      <c r="C61" t="s">
        <v>1292</v>
      </c>
    </row>
    <row r="62" spans="1:3" x14ac:dyDescent="0.2">
      <c r="A62" t="s">
        <v>765</v>
      </c>
      <c r="B62" t="s">
        <v>766</v>
      </c>
      <c r="C62" t="s">
        <v>1292</v>
      </c>
    </row>
    <row r="63" spans="1:3" x14ac:dyDescent="0.2">
      <c r="A63" t="s">
        <v>891</v>
      </c>
      <c r="B63" t="s">
        <v>2520</v>
      </c>
      <c r="C63" t="s">
        <v>1292</v>
      </c>
    </row>
    <row r="64" spans="1:3" x14ac:dyDescent="0.2">
      <c r="A64" t="s">
        <v>915</v>
      </c>
      <c r="B64" t="s">
        <v>916</v>
      </c>
      <c r="C64" t="s">
        <v>1292</v>
      </c>
    </row>
    <row r="65" spans="1:7" x14ac:dyDescent="0.2">
      <c r="A65" t="s">
        <v>1124</v>
      </c>
      <c r="B65" t="s">
        <v>1125</v>
      </c>
      <c r="C65" t="s">
        <v>1292</v>
      </c>
    </row>
    <row r="66" spans="1:7" x14ac:dyDescent="0.2">
      <c r="A66" t="s">
        <v>1150</v>
      </c>
      <c r="B66" t="s">
        <v>1151</v>
      </c>
      <c r="C66" t="s">
        <v>1292</v>
      </c>
    </row>
    <row r="67" spans="1:7" x14ac:dyDescent="0.2">
      <c r="A67" t="s">
        <v>1144</v>
      </c>
      <c r="B67" t="s">
        <v>1145</v>
      </c>
      <c r="C67" t="s">
        <v>1292</v>
      </c>
    </row>
    <row r="68" spans="1:7" x14ac:dyDescent="0.2">
      <c r="A68" t="s">
        <v>951</v>
      </c>
      <c r="B68" t="s">
        <v>952</v>
      </c>
      <c r="C68" t="s">
        <v>1292</v>
      </c>
    </row>
    <row r="69" spans="1:7" x14ac:dyDescent="0.2">
      <c r="A69" t="s">
        <v>1226</v>
      </c>
      <c r="B69" t="s">
        <v>1227</v>
      </c>
      <c r="C69" t="s">
        <v>1292</v>
      </c>
    </row>
    <row r="72" spans="1:7" x14ac:dyDescent="0.2">
      <c r="A72" s="327" t="s">
        <v>1298</v>
      </c>
    </row>
    <row r="73" spans="1:7" x14ac:dyDescent="0.2">
      <c r="A73" t="s">
        <v>1299</v>
      </c>
      <c r="B73" t="s">
        <v>1300</v>
      </c>
      <c r="C73" s="236" t="s">
        <v>1301</v>
      </c>
      <c r="D73" s="236" t="s">
        <v>1302</v>
      </c>
      <c r="E73" s="329" t="s">
        <v>1303</v>
      </c>
      <c r="F73" s="330"/>
      <c r="G73" s="330"/>
    </row>
    <row r="74" spans="1:7" x14ac:dyDescent="0.2">
      <c r="A74" t="e" vm="1">
        <v>#VALUE!</v>
      </c>
      <c r="B74" s="202" cm="1">
        <f t="array" ref="B74">_FV(exchangerates[[#This Row],[Currency pairs]],"Previous close",TRUE)</f>
        <v>1.3958999999999999</v>
      </c>
      <c r="C74" s="235" t="s">
        <v>1304</v>
      </c>
      <c r="D74" s="240">
        <f>exchangerates[[#This Row],[Exchange rates]]</f>
        <v>1.3958999999999999</v>
      </c>
      <c r="E74" s="328" t="str">
        <f>"Understand: 1.00 "&amp;LEFT(C74,3)&amp;" = "&amp;exchangerates[[#This Row],[Exchange rates]]&amp;" "&amp;RIGHT(C74,3)</f>
        <v>Understand: 1.00 USD = 1.3959 AUD</v>
      </c>
    </row>
    <row r="75" spans="1:7" x14ac:dyDescent="0.2">
      <c r="A75" t="e" vm="2">
        <v>#VALUE!</v>
      </c>
      <c r="B75" s="203" cm="1">
        <f t="array" ref="B75">_FV(exchangerates[[#This Row],[Currency pairs]],"Previous close",TRUE)</f>
        <v>1.5621</v>
      </c>
      <c r="C75" s="235" t="s">
        <v>1305</v>
      </c>
      <c r="D75" s="240">
        <f>exchangerates[[#This Row],[Exchange rates]]</f>
        <v>1.5621</v>
      </c>
      <c r="E75" s="328" t="str">
        <f>"Understand: 1.00 "&amp;LEFT(C75,3)&amp;" = "&amp;exchangerates[[#This Row],[Exchange rates]]&amp;" "&amp;RIGHT(C75,3)</f>
        <v>Understand: 1.00 EUR = 1.5621 AUD</v>
      </c>
    </row>
    <row r="76" spans="1:7" x14ac:dyDescent="0.2">
      <c r="A76" t="e" vm="3">
        <v>#VALUE!</v>
      </c>
      <c r="B76" s="204" cm="1">
        <f t="array" ref="B76">_FV(exchangerates[[#This Row],[Currency pairs]],"Previous close",TRUE)</f>
        <v>0.2205</v>
      </c>
      <c r="C76" s="235" t="s">
        <v>1306</v>
      </c>
      <c r="D76" s="240">
        <f>exchangerates[[#This Row],[Exchange rates]]</f>
        <v>0.2205</v>
      </c>
      <c r="E76" s="328" t="str">
        <f>"Understand: 1.00 "&amp;LEFT(C76,3)&amp;" = "&amp;exchangerates[[#This Row],[Exchange rates]]&amp;" "&amp;RIGHT(C76,3)</f>
        <v>Understand: 1.00 CNY = 0.2205 AUD</v>
      </c>
    </row>
    <row r="77" spans="1:7" x14ac:dyDescent="0.2">
      <c r="A77" t="e" vm="4">
        <v>#VALUE!</v>
      </c>
      <c r="B77" s="205" cm="1">
        <f t="array" ref="B77">_FV(exchangerates[[#This Row],[Currency pairs]],"Previous close",TRUE)</f>
        <v>0.27239999999999998</v>
      </c>
      <c r="C77" s="235" t="s">
        <v>1307</v>
      </c>
      <c r="D77" s="240">
        <f>exchangerates[[#This Row],[Exchange rates]]</f>
        <v>0.27239999999999998</v>
      </c>
      <c r="E77" s="328" t="str">
        <f>"Understand: 1.00 "&amp;LEFT(C77,3)&amp;" = "&amp;exchangerates[[#This Row],[Exchange rates]]&amp;" "&amp;RIGHT(C77,3)</f>
        <v>Understand: 1.00 BRL = 0.2724 AUD</v>
      </c>
    </row>
    <row r="78" spans="1:7" x14ac:dyDescent="0.2">
      <c r="A78" t="e" vm="5">
        <v>#VALUE!</v>
      </c>
      <c r="B78" s="206" cm="1">
        <f t="array" ref="B78">_FV(exchangerates[[#This Row],[Currency pairs]],"Previous close",TRUE)</f>
        <v>1.0892999999999999</v>
      </c>
      <c r="C78" s="235" t="s">
        <v>1308</v>
      </c>
      <c r="D78" s="240">
        <f>exchangerates[[#This Row],[Exchange rates]]</f>
        <v>1.0892999999999999</v>
      </c>
      <c r="E78" s="328" t="str">
        <f>"Understand: 1.00 "&amp;LEFT(C78,3)&amp;" = "&amp;exchangerates[[#This Row],[Exchange rates]]&amp;" "&amp;RIGHT(C78,3)</f>
        <v>Understand: 1.00 CAD = 1.0893 AUD</v>
      </c>
    </row>
    <row r="79" spans="1:7" x14ac:dyDescent="0.2">
      <c r="A79" t="e" vm="6">
        <v>#VALUE!</v>
      </c>
      <c r="B79" s="207" cm="1">
        <f t="array" ref="B79">_FV(exchangerates[[#This Row],[Currency pairs]],"Previous close",TRUE)</f>
        <v>1.5068999999999999</v>
      </c>
      <c r="C79" s="235" t="s">
        <v>1309</v>
      </c>
      <c r="D79" s="240">
        <f>exchangerates[[#This Row],[Exchange rates]]</f>
        <v>1.5068999999999999</v>
      </c>
      <c r="E79" s="328" t="str">
        <f>"Understand: 1.00 "&amp;LEFT(C79,3)&amp;" = "&amp;exchangerates[[#This Row],[Exchange rates]]&amp;" "&amp;RIGHT(C79,3)</f>
        <v>Understand: 1.00 CHF = 1.5069 AUD</v>
      </c>
    </row>
    <row r="80" spans="1:7" x14ac:dyDescent="0.2">
      <c r="A80" t="e" vm="7">
        <v>#VALUE!</v>
      </c>
      <c r="B80" s="208" cm="1">
        <f t="array" ref="B80">_FV(exchangerates[[#This Row],[Currency pairs]],"Previous close",TRUE)</f>
        <v>6.3030000000000003E-2</v>
      </c>
      <c r="C80" s="235" t="s">
        <v>1310</v>
      </c>
      <c r="D80" s="240">
        <f>exchangerates[[#This Row],[Exchange rates]]</f>
        <v>6.3030000000000003E-2</v>
      </c>
      <c r="E80" s="328" t="str">
        <f>"Understand: 1.00 "&amp;LEFT(C80,3)&amp;" = "&amp;exchangerates[[#This Row],[Exchange rates]]&amp;" "&amp;RIGHT(C80,3)</f>
        <v>Understand: 1.00 CZK = 0.06303 AUD</v>
      </c>
    </row>
    <row r="81" spans="1:5" x14ac:dyDescent="0.2">
      <c r="A81" t="e" vm="8">
        <v>#VALUE!</v>
      </c>
      <c r="B81" s="209" cm="1">
        <f t="array" ref="B81">_FV(exchangerates[[#This Row],[Currency pairs]],"Previous close",TRUE)</f>
        <v>0.2099</v>
      </c>
      <c r="C81" s="235" t="s">
        <v>1311</v>
      </c>
      <c r="D81" s="240">
        <f>exchangerates[[#This Row],[Exchange rates]]</f>
        <v>0.2099</v>
      </c>
      <c r="E81" s="328" t="str">
        <f>"Understand: 1.00 "&amp;LEFT(C81,3)&amp;" = "&amp;exchangerates[[#This Row],[Exchange rates]]&amp;" "&amp;RIGHT(C81,3)</f>
        <v>Understand: 1.00 DKK = 0.2099 AUD</v>
      </c>
    </row>
    <row r="82" spans="1:5" x14ac:dyDescent="0.2">
      <c r="A82" t="e" vm="9">
        <v>#VALUE!</v>
      </c>
      <c r="B82" s="210" cm="1">
        <f t="array" ref="B82">_FV(exchangerates[[#This Row],[Currency pairs]],"Previous close",TRUE)</f>
        <v>1.867</v>
      </c>
      <c r="C82" s="235" t="s">
        <v>1312</v>
      </c>
      <c r="D82" s="240">
        <f>exchangerates[[#This Row],[Exchange rates]]</f>
        <v>1.867</v>
      </c>
      <c r="E82" s="328" t="str">
        <f>"Understand: 1.00 "&amp;LEFT(C82,3)&amp;" = "&amp;exchangerates[[#This Row],[Exchange rates]]&amp;" "&amp;RIGHT(C82,3)</f>
        <v>Understand: 1.00 GBP = 1.867 AUD</v>
      </c>
    </row>
    <row r="83" spans="1:5" x14ac:dyDescent="0.2">
      <c r="A83" t="e" vm="10">
        <v>#VALUE!</v>
      </c>
      <c r="B83" s="211" cm="1">
        <f t="array" ref="B83">_FV(exchangerates[[#This Row],[Currency pairs]],"Previous close",TRUE)</f>
        <v>0.17879999999999999</v>
      </c>
      <c r="C83" s="235" t="s">
        <v>1313</v>
      </c>
      <c r="D83" s="240">
        <f>exchangerates[[#This Row],[Exchange rates]]</f>
        <v>0.17879999999999999</v>
      </c>
      <c r="E83" s="328" t="str">
        <f>"Understand: 1.00 "&amp;LEFT(C83,3)&amp;" = "&amp;exchangerates[[#This Row],[Exchange rates]]&amp;" "&amp;RIGHT(C83,3)</f>
        <v>Understand: 1.00 HKD = 0.1788 AUD</v>
      </c>
    </row>
    <row r="84" spans="1:5" x14ac:dyDescent="0.2">
      <c r="A84" t="e" vm="11">
        <v>#VALUE!</v>
      </c>
      <c r="B84" s="212" cm="1">
        <f t="array" ref="B84">_FV(exchangerates[[#This Row],[Currency pairs]],"Previous close",TRUE)</f>
        <v>4.2599999999999999E-3</v>
      </c>
      <c r="C84" s="235" t="s">
        <v>1314</v>
      </c>
      <c r="D84" s="240">
        <f>exchangerates[[#This Row],[Exchange rates]]</f>
        <v>4.2599999999999999E-3</v>
      </c>
      <c r="E84" s="328" t="str">
        <f>"Understand: 1.00 "&amp;LEFT(C84,3)&amp;" = "&amp;exchangerates[[#This Row],[Exchange rates]]&amp;" "&amp;RIGHT(C84,3)</f>
        <v>Understand: 1.00 HUF = 0.00426 AUD</v>
      </c>
    </row>
    <row r="85" spans="1:5" x14ac:dyDescent="0.2">
      <c r="A85" t="e" vm="12">
        <v>#VALUE!</v>
      </c>
      <c r="B85" s="213" cm="1">
        <f t="array" ref="B85">_FV(exchangerates[[#This Row],[Currency pairs]],"Previous close",TRUE)</f>
        <v>9.7029999999999998E-5</v>
      </c>
      <c r="C85" s="235" t="s">
        <v>1315</v>
      </c>
      <c r="D85" s="240">
        <f>exchangerates[[#This Row],[Exchange rates]]</f>
        <v>9.7029999999999998E-5</v>
      </c>
      <c r="E85" s="328" t="str">
        <f>"Understand: 1.00 "&amp;LEFT(C85,3)&amp;" = "&amp;exchangerates[[#This Row],[Exchange rates]]&amp;" "&amp;RIGHT(C85,3)</f>
        <v>Understand: 1.00 IDR = 0.00009703 AUD</v>
      </c>
    </row>
    <row r="86" spans="1:5" x14ac:dyDescent="0.2">
      <c r="A86" t="e" vm="13">
        <v>#VALUE!</v>
      </c>
      <c r="B86" s="214" cm="1">
        <f t="array" ref="B86">_FV(exchangerates[[#This Row],[Currency pairs]],"Previous close",TRUE)</f>
        <v>1.8460000000000001E-2</v>
      </c>
      <c r="C86" s="235" t="s">
        <v>1316</v>
      </c>
      <c r="D86" s="240">
        <f>exchangerates[[#This Row],[Exchange rates]]</f>
        <v>1.8460000000000001E-2</v>
      </c>
      <c r="E86" s="328" t="str">
        <f>"Understand: 1.00 "&amp;LEFT(C86,3)&amp;" = "&amp;exchangerates[[#This Row],[Exchange rates]]&amp;" "&amp;RIGHT(C86,3)</f>
        <v>Understand: 1.00 INR = 0.01846 AUD</v>
      </c>
    </row>
    <row r="87" spans="1:5" x14ac:dyDescent="0.2">
      <c r="A87" t="e" vm="14">
        <v>#VALUE!</v>
      </c>
      <c r="B87" s="215" cm="1">
        <f t="array" ref="B87">_FV(exchangerates[[#This Row],[Currency pairs]],"Previous close",TRUE)</f>
        <v>1.208E-2</v>
      </c>
      <c r="C87" s="235" t="s">
        <v>1317</v>
      </c>
      <c r="D87" s="240">
        <f>exchangerates[[#This Row],[Exchange rates]]</f>
        <v>1.208E-2</v>
      </c>
      <c r="E87" s="328" t="str">
        <f>"Understand: 1.00 "&amp;LEFT(C87,3)&amp;" = "&amp;exchangerates[[#This Row],[Exchange rates]]&amp;" "&amp;RIGHT(C87,3)</f>
        <v>Understand: 1.00 JPY = 0.01208 AUD</v>
      </c>
    </row>
    <row r="88" spans="1:5" x14ac:dyDescent="0.2">
      <c r="A88" t="e" vm="15">
        <v>#VALUE!</v>
      </c>
      <c r="B88" s="216" cm="1">
        <f t="array" ref="B88">_FV(exchangerates[[#This Row],[Currency pairs]],"Previous close",TRUE)</f>
        <v>1.157E-3</v>
      </c>
      <c r="C88" s="235" t="s">
        <v>1318</v>
      </c>
      <c r="D88" s="240">
        <f>exchangerates[[#This Row],[Exchange rates]]</f>
        <v>1.157E-3</v>
      </c>
      <c r="E88" s="328" t="str">
        <f>"Understand: 1.00 "&amp;LEFT(C88,3)&amp;" = "&amp;exchangerates[[#This Row],[Exchange rates]]&amp;" "&amp;RIGHT(C88,3)</f>
        <v>Understand: 1.00 KRW = 0.001157 AUD</v>
      </c>
    </row>
    <row r="89" spans="1:5" x14ac:dyDescent="0.2">
      <c r="A89" t="e" vm="16">
        <v>#VALUE!</v>
      </c>
      <c r="B89" s="217" cm="1">
        <f t="array" ref="B89">_FV(exchangerates[[#This Row],[Currency pairs]],"Previous close",TRUE)</f>
        <v>6.787E-2</v>
      </c>
      <c r="C89" s="235" t="s">
        <v>1319</v>
      </c>
      <c r="D89" s="240">
        <f>exchangerates[[#This Row],[Exchange rates]]</f>
        <v>6.787E-2</v>
      </c>
      <c r="E89" s="328" t="str">
        <f>"Understand: 1.00 "&amp;LEFT(C89,3)&amp;" = "&amp;exchangerates[[#This Row],[Exchange rates]]&amp;" "&amp;RIGHT(C89,3)</f>
        <v>Understand: 1.00 MXN = 0.06787 AUD</v>
      </c>
    </row>
    <row r="90" spans="1:5" x14ac:dyDescent="0.2">
      <c r="A90" t="e" vm="17">
        <v>#VALUE!</v>
      </c>
      <c r="B90" s="218" cm="1">
        <f t="array" ref="B90">_FV(exchangerates[[#This Row],[Currency pairs]],"Previous close",TRUE)</f>
        <v>0.33210000000000001</v>
      </c>
      <c r="C90" s="235" t="s">
        <v>1320</v>
      </c>
      <c r="D90" s="240">
        <f>exchangerates[[#This Row],[Exchange rates]]</f>
        <v>0.33210000000000001</v>
      </c>
      <c r="E90" s="328" t="str">
        <f>"Understand: 1.00 "&amp;LEFT(C90,3)&amp;" = "&amp;exchangerates[[#This Row],[Exchange rates]]&amp;" "&amp;RIGHT(C90,3)</f>
        <v>Understand: 1.00 MYR = 0.3321 AUD</v>
      </c>
    </row>
    <row r="91" spans="1:5" x14ac:dyDescent="0.2">
      <c r="A91" t="e" vm="18">
        <v>#VALUE!</v>
      </c>
      <c r="B91" s="219" cm="1">
        <f t="array" ref="B91">_FV(exchangerates[[#This Row],[Currency pairs]],"Previous close",TRUE)</f>
        <v>0.15570000000000001</v>
      </c>
      <c r="C91" s="235" t="s">
        <v>1321</v>
      </c>
      <c r="D91" s="240">
        <f>exchangerates[[#This Row],[Exchange rates]]</f>
        <v>0.15570000000000001</v>
      </c>
      <c r="E91" s="328" t="str">
        <f>"Understand: 1.00 "&amp;LEFT(C91,3)&amp;" = "&amp;exchangerates[[#This Row],[Exchange rates]]&amp;" "&amp;RIGHT(C91,3)</f>
        <v>Understand: 1.00 NOK = 0.1557 AUD</v>
      </c>
    </row>
    <row r="92" spans="1:5" x14ac:dyDescent="0.2">
      <c r="A92" t="e" vm="19">
        <v>#VALUE!</v>
      </c>
      <c r="B92" s="220" cm="1">
        <f t="array" ref="B92">_FV(exchangerates[[#This Row],[Currency pairs]],"Previous close",TRUE)</f>
        <v>0.93400000000000005</v>
      </c>
      <c r="C92" s="235" t="s">
        <v>1322</v>
      </c>
      <c r="D92" s="240">
        <f>exchangerates[[#This Row],[Exchange rates]]</f>
        <v>0.93400000000000005</v>
      </c>
      <c r="E92" s="328" t="str">
        <f>"Understand: 1.00 "&amp;LEFT(C92,3)&amp;" = "&amp;exchangerates[[#This Row],[Exchange rates]]&amp;" "&amp;RIGHT(C92,3)</f>
        <v>Understand: 1.00 NZD = 0.934 AUD</v>
      </c>
    </row>
    <row r="93" spans="1:5" x14ac:dyDescent="0.2">
      <c r="A93" t="e" vm="20">
        <v>#VALUE!</v>
      </c>
      <c r="B93" s="221" cm="1">
        <f t="array" ref="B93">_FV(exchangerates[[#This Row],[Currency pairs]],"Previous close",TRUE)</f>
        <v>2.7199999999999998E-2</v>
      </c>
      <c r="C93" s="235" t="s">
        <v>1323</v>
      </c>
      <c r="D93" s="240">
        <f>exchangerates[[#This Row],[Exchange rates]]</f>
        <v>2.7199999999999998E-2</v>
      </c>
      <c r="E93" s="328" t="str">
        <f>"Understand: 1.00 "&amp;LEFT(C93,3)&amp;" = "&amp;exchangerates[[#This Row],[Exchange rates]]&amp;" "&amp;RIGHT(C93,3)</f>
        <v>Understand: 1.00 PHP = 0.0272 AUD</v>
      </c>
    </row>
    <row r="94" spans="1:5" x14ac:dyDescent="0.2">
      <c r="A94" t="e" vm="21">
        <v>#VALUE!</v>
      </c>
      <c r="B94" s="222" cm="1">
        <f t="array" ref="B94">_FV(exchangerates[[#This Row],[Currency pairs]],"Previous close",TRUE)</f>
        <v>0.3372</v>
      </c>
      <c r="C94" s="235" t="s">
        <v>1324</v>
      </c>
      <c r="D94" s="240">
        <f>exchangerates[[#This Row],[Exchange rates]]</f>
        <v>0.3372</v>
      </c>
      <c r="E94" s="328" t="str">
        <f>"Understand: 1.00 "&amp;LEFT(C94,3)&amp;" = "&amp;exchangerates[[#This Row],[Exchange rates]]&amp;" "&amp;RIGHT(C94,3)</f>
        <v>Understand: 1.00 PLN = 0.3372 AUD</v>
      </c>
    </row>
    <row r="95" spans="1:5" x14ac:dyDescent="0.2">
      <c r="A95" t="e" vm="22">
        <v>#VALUE!</v>
      </c>
      <c r="B95" s="223" cm="1">
        <f t="array" ref="B95">_FV(exchangerates[[#This Row],[Currency pairs]],"Previous close",TRUE)</f>
        <v>1.6500000000000001E-2</v>
      </c>
      <c r="C95" s="235" t="s">
        <v>1325</v>
      </c>
      <c r="D95" s="240">
        <f>exchangerates[[#This Row],[Exchange rates]]</f>
        <v>1.6500000000000001E-2</v>
      </c>
      <c r="E95" s="328" t="str">
        <f>"Understand: 1.00 "&amp;LEFT(C95,3)&amp;" = "&amp;exchangerates[[#This Row],[Exchange rates]]&amp;" "&amp;RIGHT(C95,3)</f>
        <v>Understand: 1.00 RUB = 0.0165 AUD</v>
      </c>
    </row>
    <row r="96" spans="1:5" x14ac:dyDescent="0.2">
      <c r="A96" t="e" vm="23">
        <v>#VALUE!</v>
      </c>
      <c r="B96" s="224" cm="1">
        <f t="array" ref="B96">_FV(exchangerates[[#This Row],[Currency pairs]],"Previous close",TRUE)</f>
        <v>0.14710000000000001</v>
      </c>
      <c r="C96" s="235" t="s">
        <v>1326</v>
      </c>
      <c r="D96" s="240">
        <f>exchangerates[[#This Row],[Exchange rates]]</f>
        <v>0.14710000000000001</v>
      </c>
      <c r="E96" s="328" t="str">
        <f>"Understand: 1.00 "&amp;LEFT(C96,3)&amp;" = "&amp;exchangerates[[#This Row],[Exchange rates]]&amp;" "&amp;RIGHT(C96,3)</f>
        <v>Understand: 1.00 SEK = 0.1471 AUD</v>
      </c>
    </row>
    <row r="97" spans="1:5" x14ac:dyDescent="0.2">
      <c r="A97" t="e" vm="24">
        <v>#VALUE!</v>
      </c>
      <c r="B97" s="225" cm="1">
        <f t="array" ref="B97">_FV(exchangerates[[#This Row],[Currency pairs]],"Previous close",TRUE)</f>
        <v>1.0297000000000001</v>
      </c>
      <c r="C97" s="235" t="s">
        <v>1327</v>
      </c>
      <c r="D97" s="240">
        <f>exchangerates[[#This Row],[Exchange rates]]</f>
        <v>1.0297000000000001</v>
      </c>
      <c r="E97" s="328" t="str">
        <f>"Understand: 1.00 "&amp;LEFT(C97,3)&amp;" = "&amp;exchangerates[[#This Row],[Exchange rates]]&amp;" "&amp;RIGHT(C97,3)</f>
        <v>Understand: 1.00 SGD = 1.0297 AUD</v>
      </c>
    </row>
    <row r="98" spans="1:5" x14ac:dyDescent="0.2">
      <c r="A98" t="e" vm="25">
        <v>#VALUE!</v>
      </c>
      <c r="B98" s="226" cm="1">
        <f t="array" ref="B98">_FV(exchangerates[[#This Row],[Currency pairs]],"Previous close",TRUE)</f>
        <v>4.2750000000000003E-2</v>
      </c>
      <c r="C98" s="235" t="s">
        <v>1328</v>
      </c>
      <c r="D98" s="240">
        <f>exchangerates[[#This Row],[Exchange rates]]</f>
        <v>4.2750000000000003E-2</v>
      </c>
      <c r="E98" s="328" t="str">
        <f>"Understand: 1.00 "&amp;LEFT(C98,3)&amp;" = "&amp;exchangerates[[#This Row],[Exchange rates]]&amp;" "&amp;RIGHT(C98,3)</f>
        <v>Understand: 1.00 THB = 0.04275 AUD</v>
      </c>
    </row>
    <row r="99" spans="1:5" x14ac:dyDescent="0.2">
      <c r="A99" t="e" vm="26">
        <v>#VALUE!</v>
      </c>
      <c r="B99" s="227" cm="1">
        <f t="array" ref="B99">_FV(exchangerates[[#This Row],[Currency pairs]],"Previous close",TRUE)</f>
        <v>9.9199999999999997E-2</v>
      </c>
      <c r="C99" s="235" t="s">
        <v>1329</v>
      </c>
      <c r="D99" s="240">
        <f>exchangerates[[#This Row],[Exchange rates]]</f>
        <v>9.9199999999999997E-2</v>
      </c>
      <c r="E99" s="328" t="str">
        <f>"Understand: 1.00 "&amp;LEFT(C99,3)&amp;" = "&amp;exchangerates[[#This Row],[Exchange rates]]&amp;" "&amp;RIGHT(C99,3)</f>
        <v>Understand: 1.00 TRY = 0.0992 AUD</v>
      </c>
    </row>
    <row r="100" spans="1:5" x14ac:dyDescent="0.2">
      <c r="A100" t="e" vm="27">
        <v>#VALUE!</v>
      </c>
      <c r="B100" s="228" cm="1">
        <f t="array" ref="B100">_FV(exchangerates[[#This Row],[Currency pairs]],"Previous close",TRUE)</f>
        <v>4.9700000000000001E-2</v>
      </c>
      <c r="C100" s="235" t="s">
        <v>1330</v>
      </c>
      <c r="D100" s="240">
        <f>exchangerates[[#This Row],[Exchange rates]]</f>
        <v>4.9700000000000001E-2</v>
      </c>
      <c r="E100" s="328" t="str">
        <f>"Understand: 1.00 "&amp;LEFT(C100,3)&amp;" = "&amp;exchangerates[[#This Row],[Exchange rates]]&amp;" "&amp;RIGHT(C100,3)</f>
        <v>Understand: 1.00 TWD = 0.0497 AUD</v>
      </c>
    </row>
    <row r="101" spans="1:5" x14ac:dyDescent="0.2">
      <c r="A101" t="e" vm="28">
        <v>#VALUE!</v>
      </c>
      <c r="B101" s="229" cm="1">
        <f t="array" ref="B101">_FV(exchangerates[[#This Row],[Currency pairs]],"Previous close",TRUE)</f>
        <v>6.1099999999999994E-5</v>
      </c>
      <c r="C101" s="235" t="s">
        <v>1331</v>
      </c>
      <c r="D101" s="240">
        <f>exchangerates[[#This Row],[Exchange rates]]</f>
        <v>6.1099999999999994E-5</v>
      </c>
      <c r="E101" s="328" t="str">
        <f>"Understand: 1.00 "&amp;LEFT(C101,3)&amp;" = "&amp;exchangerates[[#This Row],[Exchange rates]]&amp;" "&amp;RIGHT(C101,3)</f>
        <v>Understand: 1.00 VND = 0.0000611 AUD</v>
      </c>
    </row>
    <row r="102" spans="1:5" x14ac:dyDescent="0.2">
      <c r="A102" t="e" vm="29">
        <v>#VALUE!</v>
      </c>
      <c r="B102" s="230" cm="1">
        <f t="array" ref="B102">_FV(exchangerates[[#This Row],[Currency pairs]],"Previous close",TRUE)</f>
        <v>9.0800000000000006E-2</v>
      </c>
      <c r="C102" s="235" t="s">
        <v>1332</v>
      </c>
      <c r="D102" s="240">
        <f>exchangerates[[#This Row],[Exchange rates]]</f>
        <v>9.0800000000000006E-2</v>
      </c>
      <c r="E102" s="328" t="str">
        <f>"Understand: 1.00 "&amp;LEFT(C102,3)&amp;" = "&amp;exchangerates[[#This Row],[Exchange rates]]&amp;" "&amp;RIGHT(C102,3)</f>
        <v>Understand: 1.00 ZAR = 0.0908 AUD</v>
      </c>
    </row>
    <row r="103" spans="1:5" x14ac:dyDescent="0.2">
      <c r="A103" t="e" vm="30">
        <v>#VALUE!</v>
      </c>
      <c r="B103" s="202" cm="1">
        <f t="array" ref="B103">_FV(exchangerates[[#This Row],[Currency pairs]],"Previous close",TRUE)</f>
        <v>5.1231</v>
      </c>
      <c r="C103" s="235" t="s">
        <v>1333</v>
      </c>
      <c r="D103" s="240">
        <f>exchangerates[[#This Row],[Exchange rates]]</f>
        <v>5.1231</v>
      </c>
      <c r="E103" s="328" t="str">
        <f>"Understand: 1.00 "&amp;LEFT(C103,3)&amp;" = "&amp;exchangerates[[#This Row],[Exchange rates]]&amp;" "&amp;RIGHT(C103,3)</f>
        <v>Understand: 1.00 USD = 5.1231 BRL</v>
      </c>
    </row>
    <row r="104" spans="1:5" x14ac:dyDescent="0.2">
      <c r="A104" t="e" vm="31">
        <v>#VALUE!</v>
      </c>
      <c r="B104" s="203" cm="1">
        <f t="array" ref="B104">_FV(exchangerates[[#This Row],[Currency pairs]],"Previous close",TRUE)</f>
        <v>5.7332999999999998</v>
      </c>
      <c r="C104" s="235" t="s">
        <v>1334</v>
      </c>
      <c r="D104" s="240">
        <f>exchangerates[[#This Row],[Exchange rates]]</f>
        <v>5.7332999999999998</v>
      </c>
      <c r="E104" s="328" t="str">
        <f>"Understand: 1.00 "&amp;LEFT(C104,3)&amp;" = "&amp;exchangerates[[#This Row],[Exchange rates]]&amp;" "&amp;RIGHT(C104,3)</f>
        <v>Understand: 1.00 EUR = 5.7333 BRL</v>
      </c>
    </row>
    <row r="105" spans="1:5" x14ac:dyDescent="0.2">
      <c r="A105" t="e" vm="32">
        <v>#VALUE!</v>
      </c>
      <c r="B105" s="204" cm="1">
        <f t="array" ref="B105">_FV(exchangerates[[#This Row],[Currency pairs]],"Previous close",TRUE)</f>
        <v>0.80930000000000002</v>
      </c>
      <c r="C105" s="235" t="s">
        <v>1335</v>
      </c>
      <c r="D105" s="240">
        <f>exchangerates[[#This Row],[Exchange rates]]</f>
        <v>0.80930000000000002</v>
      </c>
      <c r="E105" s="328" t="str">
        <f>"Understand: 1.00 "&amp;LEFT(C105,3)&amp;" = "&amp;exchangerates[[#This Row],[Exchange rates]]&amp;" "&amp;RIGHT(C105,3)</f>
        <v>Understand: 1.00 CNY = 0.8093 BRL</v>
      </c>
    </row>
    <row r="106" spans="1:5" x14ac:dyDescent="0.2">
      <c r="A106" t="e" vm="33">
        <v>#VALUE!</v>
      </c>
      <c r="B106" s="231" cm="1">
        <f t="array" ref="B106">_FV(exchangerates[[#This Row],[Currency pairs]],"Previous close",TRUE)</f>
        <v>3.6692</v>
      </c>
      <c r="C106" s="235" t="s">
        <v>1336</v>
      </c>
      <c r="D106" s="240">
        <f>exchangerates[[#This Row],[Exchange rates]]</f>
        <v>3.6692</v>
      </c>
      <c r="E106" s="328" t="str">
        <f>"Understand: 1.00 "&amp;LEFT(C106,3)&amp;" = "&amp;exchangerates[[#This Row],[Exchange rates]]&amp;" "&amp;RIGHT(C106,3)</f>
        <v>Understand: 1.00 AUD = 3.6692 BRL</v>
      </c>
    </row>
    <row r="107" spans="1:5" x14ac:dyDescent="0.2">
      <c r="A107" t="e" vm="34">
        <v>#VALUE!</v>
      </c>
      <c r="B107" s="206" cm="1">
        <f t="array" ref="B107">_FV(exchangerates[[#This Row],[Currency pairs]],"Previous close",TRUE)</f>
        <v>3.9980000000000002</v>
      </c>
      <c r="C107" s="235" t="s">
        <v>1337</v>
      </c>
      <c r="D107" s="240">
        <f>exchangerates[[#This Row],[Exchange rates]]</f>
        <v>3.9980000000000002</v>
      </c>
      <c r="E107" s="328" t="str">
        <f>"Understand: 1.00 "&amp;LEFT(C107,3)&amp;" = "&amp;exchangerates[[#This Row],[Exchange rates]]&amp;" "&amp;RIGHT(C107,3)</f>
        <v>Understand: 1.00 CAD = 3.998 BRL</v>
      </c>
    </row>
    <row r="108" spans="1:5" x14ac:dyDescent="0.2">
      <c r="A108" t="e" vm="35">
        <v>#VALUE!</v>
      </c>
      <c r="B108" s="207" cm="1">
        <f t="array" ref="B108">_FV(exchangerates[[#This Row],[Currency pairs]],"Previous close",TRUE)</f>
        <v>5.5307000000000004</v>
      </c>
      <c r="C108" s="235" t="s">
        <v>1338</v>
      </c>
      <c r="D108" s="240">
        <f>exchangerates[[#This Row],[Exchange rates]]</f>
        <v>5.5307000000000004</v>
      </c>
      <c r="E108" s="328" t="str">
        <f>"Understand: 1.00 "&amp;LEFT(C108,3)&amp;" = "&amp;exchangerates[[#This Row],[Exchange rates]]&amp;" "&amp;RIGHT(C108,3)</f>
        <v>Understand: 1.00 CHF = 5.5307 BRL</v>
      </c>
    </row>
    <row r="109" spans="1:5" x14ac:dyDescent="0.2">
      <c r="A109" t="e" vm="36">
        <v>#VALUE!</v>
      </c>
      <c r="B109" s="208" cm="1">
        <f t="array" ref="B109">_FV(exchangerates[[#This Row],[Currency pairs]],"Previous close",TRUE)</f>
        <v>0.23130000000000001</v>
      </c>
      <c r="C109" s="235" t="s">
        <v>1339</v>
      </c>
      <c r="D109" s="240">
        <f>exchangerates[[#This Row],[Exchange rates]]</f>
        <v>0.23130000000000001</v>
      </c>
      <c r="E109" s="328" t="str">
        <f>"Understand: 1.00 "&amp;LEFT(C109,3)&amp;" = "&amp;exchangerates[[#This Row],[Exchange rates]]&amp;" "&amp;RIGHT(C109,3)</f>
        <v>Understand: 1.00 CZK = 0.2313 BRL</v>
      </c>
    </row>
    <row r="110" spans="1:5" x14ac:dyDescent="0.2">
      <c r="A110" t="e" vm="37">
        <v>#VALUE!</v>
      </c>
      <c r="B110" s="209" cm="1">
        <f t="array" ref="B110">_FV(exchangerates[[#This Row],[Currency pairs]],"Previous close",TRUE)</f>
        <v>0.77049999999999996</v>
      </c>
      <c r="C110" s="235" t="s">
        <v>1340</v>
      </c>
      <c r="D110" s="240">
        <f>exchangerates[[#This Row],[Exchange rates]]</f>
        <v>0.77049999999999996</v>
      </c>
      <c r="E110" s="328" t="str">
        <f>"Understand: 1.00 "&amp;LEFT(C110,3)&amp;" = "&amp;exchangerates[[#This Row],[Exchange rates]]&amp;" "&amp;RIGHT(C110,3)</f>
        <v>Understand: 1.00 DKK = 0.7705 BRL</v>
      </c>
    </row>
    <row r="111" spans="1:5" x14ac:dyDescent="0.2">
      <c r="A111" t="e" vm="38">
        <v>#VALUE!</v>
      </c>
      <c r="B111" s="210" cm="1">
        <f t="array" ref="B111">_FV(exchangerates[[#This Row],[Currency pairs]],"Previous close",TRUE)</f>
        <v>6.8521000000000001</v>
      </c>
      <c r="C111" s="235" t="s">
        <v>1341</v>
      </c>
      <c r="D111" s="240">
        <f>exchangerates[[#This Row],[Exchange rates]]</f>
        <v>6.8521000000000001</v>
      </c>
      <c r="E111" s="328" t="str">
        <f>"Understand: 1.00 "&amp;LEFT(C111,3)&amp;" = "&amp;exchangerates[[#This Row],[Exchange rates]]&amp;" "&amp;RIGHT(C111,3)</f>
        <v>Understand: 1.00 GBP = 6.8521 BRL</v>
      </c>
    </row>
    <row r="112" spans="1:5" x14ac:dyDescent="0.2">
      <c r="A112" t="e" vm="39">
        <v>#VALUE!</v>
      </c>
      <c r="B112" s="211" cm="1">
        <f t="array" ref="B112">_FV(exchangerates[[#This Row],[Currency pairs]],"Previous close",TRUE)</f>
        <v>0.65610000000000002</v>
      </c>
      <c r="C112" s="235" t="s">
        <v>1342</v>
      </c>
      <c r="D112" s="240">
        <f>exchangerates[[#This Row],[Exchange rates]]</f>
        <v>0.65610000000000002</v>
      </c>
      <c r="E112" s="328" t="str">
        <f>"Understand: 1.00 "&amp;LEFT(C112,3)&amp;" = "&amp;exchangerates[[#This Row],[Exchange rates]]&amp;" "&amp;RIGHT(C112,3)</f>
        <v>Understand: 1.00 HKD = 0.6561 BRL</v>
      </c>
    </row>
    <row r="113" spans="1:5" x14ac:dyDescent="0.2">
      <c r="A113" t="e" vm="40">
        <v>#VALUE!</v>
      </c>
      <c r="B113" s="212" cm="1">
        <f t="array" ref="B113">_FV(exchangerates[[#This Row],[Currency pairs]],"Previous close",TRUE)</f>
        <v>1.5640000000000001E-2</v>
      </c>
      <c r="C113" s="235" t="s">
        <v>1343</v>
      </c>
      <c r="D113" s="240">
        <f>exchangerates[[#This Row],[Exchange rates]]</f>
        <v>1.5640000000000001E-2</v>
      </c>
      <c r="E113" s="328" t="str">
        <f>"Understand: 1.00 "&amp;LEFT(C113,3)&amp;" = "&amp;exchangerates[[#This Row],[Exchange rates]]&amp;" "&amp;RIGHT(C113,3)</f>
        <v>Understand: 1.00 HUF = 0.01564 BRL</v>
      </c>
    </row>
    <row r="114" spans="1:5" x14ac:dyDescent="0.2">
      <c r="A114" t="e" vm="41">
        <v>#VALUE!</v>
      </c>
      <c r="B114" s="213" cm="1">
        <f t="array" ref="B114">_FV(exchangerates[[#This Row],[Currency pairs]],"Previous close",TRUE)</f>
        <v>4.0000000000000002E-4</v>
      </c>
      <c r="C114" s="235" t="s">
        <v>1344</v>
      </c>
      <c r="D114" s="240">
        <f>exchangerates[[#This Row],[Exchange rates]]</f>
        <v>4.0000000000000002E-4</v>
      </c>
      <c r="E114" s="328" t="str">
        <f>"Understand: 1.00 "&amp;LEFT(C114,3)&amp;" = "&amp;exchangerates[[#This Row],[Exchange rates]]&amp;" "&amp;RIGHT(C114,3)</f>
        <v>Understand: 1.00 IDR = 0.0004 BRL</v>
      </c>
    </row>
    <row r="115" spans="1:5" x14ac:dyDescent="0.2">
      <c r="A115" t="e" vm="42">
        <v>#VALUE!</v>
      </c>
      <c r="B115" s="214" cm="1">
        <f t="array" ref="B115">_FV(exchangerates[[#This Row],[Currency pairs]],"Previous close",TRUE)</f>
        <v>6.7739999999999995E-2</v>
      </c>
      <c r="C115" s="235" t="s">
        <v>1345</v>
      </c>
      <c r="D115" s="240">
        <f>exchangerates[[#This Row],[Exchange rates]]</f>
        <v>6.7739999999999995E-2</v>
      </c>
      <c r="E115" s="328" t="str">
        <f>"Understand: 1.00 "&amp;LEFT(C115,3)&amp;" = "&amp;exchangerates[[#This Row],[Exchange rates]]&amp;" "&amp;RIGHT(C115,3)</f>
        <v>Understand: 1.00 INR = 0.06774 BRL</v>
      </c>
    </row>
    <row r="116" spans="1:5" x14ac:dyDescent="0.2">
      <c r="A116" t="e" vm="43">
        <v>#VALUE!</v>
      </c>
      <c r="B116" s="215" cm="1">
        <f t="array" ref="B116">_FV(exchangerates[[#This Row],[Currency pairs]],"Previous close",TRUE)</f>
        <v>4.4339999999999997E-2</v>
      </c>
      <c r="C116" s="235" t="s">
        <v>1346</v>
      </c>
      <c r="D116" s="240">
        <f>exchangerates[[#This Row],[Exchange rates]]</f>
        <v>4.4339999999999997E-2</v>
      </c>
      <c r="E116" s="328" t="str">
        <f>"Understand: 1.00 "&amp;LEFT(C116,3)&amp;" = "&amp;exchangerates[[#This Row],[Exchange rates]]&amp;" "&amp;RIGHT(C116,3)</f>
        <v>Understand: 1.00 JPY = 0.04434 BRL</v>
      </c>
    </row>
    <row r="117" spans="1:5" x14ac:dyDescent="0.2">
      <c r="A117" t="e" vm="44">
        <v>#VALUE!</v>
      </c>
      <c r="B117" s="216" cm="1">
        <f t="array" ref="B117">_FV(exchangerates[[#This Row],[Currency pairs]],"Previous close",TRUE)</f>
        <v>4.2469999999999999E-3</v>
      </c>
      <c r="C117" s="235" t="s">
        <v>1347</v>
      </c>
      <c r="D117" s="240">
        <f>exchangerates[[#This Row],[Exchange rates]]</f>
        <v>4.2469999999999999E-3</v>
      </c>
      <c r="E117" s="328" t="str">
        <f>"Understand: 1.00 "&amp;LEFT(C117,3)&amp;" = "&amp;exchangerates[[#This Row],[Exchange rates]]&amp;" "&amp;RIGHT(C117,3)</f>
        <v>Understand: 1.00 KRW = 0.004247 BRL</v>
      </c>
    </row>
    <row r="118" spans="1:5" x14ac:dyDescent="0.2">
      <c r="A118" t="e" vm="45">
        <v>#VALUE!</v>
      </c>
      <c r="B118" s="217" cm="1">
        <f t="array" ref="B118">_FV(exchangerates[[#This Row],[Currency pairs]],"Previous close",TRUE)</f>
        <v>0.24909999999999999</v>
      </c>
      <c r="C118" s="235" t="s">
        <v>1348</v>
      </c>
      <c r="D118" s="240">
        <f>exchangerates[[#This Row],[Exchange rates]]</f>
        <v>0.24909999999999999</v>
      </c>
      <c r="E118" s="328" t="str">
        <f>"Understand: 1.00 "&amp;LEFT(C118,3)&amp;" = "&amp;exchangerates[[#This Row],[Exchange rates]]&amp;" "&amp;RIGHT(C118,3)</f>
        <v>Understand: 1.00 MXN = 0.2491 BRL</v>
      </c>
    </row>
    <row r="119" spans="1:5" x14ac:dyDescent="0.2">
      <c r="A119" t="e" vm="46">
        <v>#VALUE!</v>
      </c>
      <c r="B119" s="218" cm="1">
        <f t="array" ref="B119">_FV(exchangerates[[#This Row],[Currency pairs]],"Previous close",TRUE)</f>
        <v>1.2189000000000001</v>
      </c>
      <c r="C119" s="235" t="s">
        <v>1349</v>
      </c>
      <c r="D119" s="240">
        <f>exchangerates[[#This Row],[Exchange rates]]</f>
        <v>1.2189000000000001</v>
      </c>
      <c r="E119" s="328" t="str">
        <f>"Understand: 1.00 "&amp;LEFT(C119,3)&amp;" = "&amp;exchangerates[[#This Row],[Exchange rates]]&amp;" "&amp;RIGHT(C119,3)</f>
        <v>Understand: 1.00 MYR = 1.2189 BRL</v>
      </c>
    </row>
    <row r="120" spans="1:5" x14ac:dyDescent="0.2">
      <c r="A120" t="e" vm="47">
        <v>#VALUE!</v>
      </c>
      <c r="B120" s="219" cm="1">
        <f t="array" ref="B120">_FV(exchangerates[[#This Row],[Currency pairs]],"Previous close",TRUE)</f>
        <v>0.5716</v>
      </c>
      <c r="C120" s="235" t="s">
        <v>1350</v>
      </c>
      <c r="D120" s="240">
        <f>exchangerates[[#This Row],[Exchange rates]]</f>
        <v>0.5716</v>
      </c>
      <c r="E120" s="328" t="str">
        <f>"Understand: 1.00 "&amp;LEFT(C120,3)&amp;" = "&amp;exchangerates[[#This Row],[Exchange rates]]&amp;" "&amp;RIGHT(C120,3)</f>
        <v>Understand: 1.00 NOK = 0.5716 BRL</v>
      </c>
    </row>
    <row r="121" spans="1:5" x14ac:dyDescent="0.2">
      <c r="A121" t="e" vm="48">
        <v>#VALUE!</v>
      </c>
      <c r="B121" s="220" cm="1">
        <f t="array" ref="B121">_FV(exchangerates[[#This Row],[Currency pairs]],"Previous close",TRUE)</f>
        <v>3.4279000000000002</v>
      </c>
      <c r="C121" s="235" t="s">
        <v>1351</v>
      </c>
      <c r="D121" s="240">
        <f>exchangerates[[#This Row],[Exchange rates]]</f>
        <v>3.4279000000000002</v>
      </c>
      <c r="E121" s="328" t="str">
        <f>"Understand: 1.00 "&amp;LEFT(C121,3)&amp;" = "&amp;exchangerates[[#This Row],[Exchange rates]]&amp;" "&amp;RIGHT(C121,3)</f>
        <v>Understand: 1.00 NZD = 3.4279 BRL</v>
      </c>
    </row>
    <row r="122" spans="1:5" x14ac:dyDescent="0.2">
      <c r="A122" t="e" vm="49">
        <v>#VALUE!</v>
      </c>
      <c r="B122" s="221" cm="1">
        <f t="array" ref="B122">_FV(exchangerates[[#This Row],[Currency pairs]],"Previous close",TRUE)</f>
        <v>9.98E-2</v>
      </c>
      <c r="C122" s="235" t="s">
        <v>1352</v>
      </c>
      <c r="D122" s="240">
        <f>exchangerates[[#This Row],[Exchange rates]]</f>
        <v>9.98E-2</v>
      </c>
      <c r="E122" s="328" t="str">
        <f>"Understand: 1.00 "&amp;LEFT(C122,3)&amp;" = "&amp;exchangerates[[#This Row],[Exchange rates]]&amp;" "&amp;RIGHT(C122,3)</f>
        <v>Understand: 1.00 PHP = 0.0998 BRL</v>
      </c>
    </row>
    <row r="123" spans="1:5" x14ac:dyDescent="0.2">
      <c r="A123" t="e" vm="50">
        <v>#VALUE!</v>
      </c>
      <c r="B123" s="222" cm="1">
        <f t="array" ref="B123">_FV(exchangerates[[#This Row],[Currency pairs]],"Previous close",TRUE)</f>
        <v>1.2376</v>
      </c>
      <c r="C123" s="235" t="s">
        <v>1353</v>
      </c>
      <c r="D123" s="240">
        <f>exchangerates[[#This Row],[Exchange rates]]</f>
        <v>1.2376</v>
      </c>
      <c r="E123" s="328" t="str">
        <f>"Understand: 1.00 "&amp;LEFT(C123,3)&amp;" = "&amp;exchangerates[[#This Row],[Exchange rates]]&amp;" "&amp;RIGHT(C123,3)</f>
        <v>Understand: 1.00 PLN = 1.2376 BRL</v>
      </c>
    </row>
    <row r="124" spans="1:5" x14ac:dyDescent="0.2">
      <c r="A124" t="e" vm="51">
        <v>#VALUE!</v>
      </c>
      <c r="B124" s="223" cm="1">
        <f t="array" ref="B124">_FV(exchangerates[[#This Row],[Currency pairs]],"Previous close",TRUE)</f>
        <v>6.0600000000000001E-2</v>
      </c>
      <c r="C124" s="235" t="s">
        <v>1354</v>
      </c>
      <c r="D124" s="240">
        <f>exchangerates[[#This Row],[Exchange rates]]</f>
        <v>6.0600000000000001E-2</v>
      </c>
      <c r="E124" s="328" t="str">
        <f>"Understand: 1.00 "&amp;LEFT(C124,3)&amp;" = "&amp;exchangerates[[#This Row],[Exchange rates]]&amp;" "&amp;RIGHT(C124,3)</f>
        <v>Understand: 1.00 RUB = 0.0606 BRL</v>
      </c>
    </row>
    <row r="125" spans="1:5" x14ac:dyDescent="0.2">
      <c r="A125" t="e" vm="52">
        <v>#VALUE!</v>
      </c>
      <c r="B125" s="224" cm="1">
        <f t="array" ref="B125">_FV(exchangerates[[#This Row],[Currency pairs]],"Previous close",TRUE)</f>
        <v>0.53990000000000005</v>
      </c>
      <c r="C125" s="235" t="s">
        <v>1355</v>
      </c>
      <c r="D125" s="240">
        <f>exchangerates[[#This Row],[Exchange rates]]</f>
        <v>0.53990000000000005</v>
      </c>
      <c r="E125" s="328" t="str">
        <f>"Understand: 1.00 "&amp;LEFT(C125,3)&amp;" = "&amp;exchangerates[[#This Row],[Exchange rates]]&amp;" "&amp;RIGHT(C125,3)</f>
        <v>Understand: 1.00 SEK = 0.5399 BRL</v>
      </c>
    </row>
    <row r="126" spans="1:5" x14ac:dyDescent="0.2">
      <c r="A126" t="e" vm="53">
        <v>#VALUE!</v>
      </c>
      <c r="B126" s="225" cm="1">
        <f t="array" ref="B126">_FV(exchangerates[[#This Row],[Currency pairs]],"Previous close",TRUE)</f>
        <v>3.7791999999999999</v>
      </c>
      <c r="C126" s="235" t="s">
        <v>1356</v>
      </c>
      <c r="D126" s="240">
        <f>exchangerates[[#This Row],[Exchange rates]]</f>
        <v>3.7791999999999999</v>
      </c>
      <c r="E126" s="328" t="str">
        <f>"Understand: 1.00 "&amp;LEFT(C126,3)&amp;" = "&amp;exchangerates[[#This Row],[Exchange rates]]&amp;" "&amp;RIGHT(C126,3)</f>
        <v>Understand: 1.00 SGD = 3.7792 BRL</v>
      </c>
    </row>
    <row r="127" spans="1:5" x14ac:dyDescent="0.2">
      <c r="A127" t="e" vm="54">
        <v>#VALUE!</v>
      </c>
      <c r="B127" s="226" cm="1">
        <f t="array" ref="B127">_FV(exchangerates[[#This Row],[Currency pairs]],"Previous close",TRUE)</f>
        <v>0.15690000000000001</v>
      </c>
      <c r="C127" s="235" t="s">
        <v>1357</v>
      </c>
      <c r="D127" s="240">
        <f>exchangerates[[#This Row],[Exchange rates]]</f>
        <v>0.15690000000000001</v>
      </c>
      <c r="E127" s="328" t="str">
        <f>"Understand: 1.00 "&amp;LEFT(C127,3)&amp;" = "&amp;exchangerates[[#This Row],[Exchange rates]]&amp;" "&amp;RIGHT(C127,3)</f>
        <v>Understand: 1.00 THB = 0.1569 BRL</v>
      </c>
    </row>
    <row r="128" spans="1:5" x14ac:dyDescent="0.2">
      <c r="A128" t="e" vm="55">
        <v>#VALUE!</v>
      </c>
      <c r="B128" s="227" cm="1">
        <f t="array" ref="B128">_FV(exchangerates[[#This Row],[Currency pairs]],"Previous close",TRUE)</f>
        <v>0.36420000000000002</v>
      </c>
      <c r="C128" s="235" t="s">
        <v>1358</v>
      </c>
      <c r="D128" s="240">
        <f>exchangerates[[#This Row],[Exchange rates]]</f>
        <v>0.36420000000000002</v>
      </c>
      <c r="E128" s="328" t="str">
        <f>"Understand: 1.00 "&amp;LEFT(C128,3)&amp;" = "&amp;exchangerates[[#This Row],[Exchange rates]]&amp;" "&amp;RIGHT(C128,3)</f>
        <v>Understand: 1.00 TRY = 0.3642 BRL</v>
      </c>
    </row>
    <row r="129" spans="1:5" x14ac:dyDescent="0.2">
      <c r="A129" t="e" vm="56">
        <v>#VALUE!</v>
      </c>
      <c r="B129" s="228" cm="1">
        <f t="array" ref="B129">_FV(exchangerates[[#This Row],[Currency pairs]],"Previous close",TRUE)</f>
        <v>0.18240000000000001</v>
      </c>
      <c r="C129" s="235" t="s">
        <v>1359</v>
      </c>
      <c r="D129" s="240">
        <f>exchangerates[[#This Row],[Exchange rates]]</f>
        <v>0.18240000000000001</v>
      </c>
      <c r="E129" s="328" t="str">
        <f>"Understand: 1.00 "&amp;LEFT(C129,3)&amp;" = "&amp;exchangerates[[#This Row],[Exchange rates]]&amp;" "&amp;RIGHT(C129,3)</f>
        <v>Understand: 1.00 TWD = 0.1824 BRL</v>
      </c>
    </row>
    <row r="130" spans="1:5" x14ac:dyDescent="0.2">
      <c r="A130" t="e" vm="57">
        <v>#VALUE!</v>
      </c>
      <c r="B130" s="229" cm="1">
        <f t="array" ref="B130">_FV(exchangerates[[#This Row],[Currency pairs]],"Previous close",TRUE)</f>
        <v>4.3770000000000003E-5</v>
      </c>
      <c r="C130" s="235" t="s">
        <v>1360</v>
      </c>
      <c r="D130" s="240">
        <f>exchangerates[[#This Row],[Exchange rates]]</f>
        <v>4.3770000000000003E-5</v>
      </c>
      <c r="E130" s="328" t="str">
        <f>"Understand: 1.00 "&amp;LEFT(C130,3)&amp;" = "&amp;exchangerates[[#This Row],[Exchange rates]]&amp;" "&amp;RIGHT(C130,3)</f>
        <v>Understand: 1.00 VND = 0.00004377 BRL</v>
      </c>
    </row>
    <row r="131" spans="1:5" x14ac:dyDescent="0.2">
      <c r="A131" t="e" vm="58">
        <v>#VALUE!</v>
      </c>
      <c r="B131" s="230" cm="1">
        <f t="array" ref="B131">_FV(exchangerates[[#This Row],[Currency pairs]],"Previous close",TRUE)</f>
        <v>0.33329999999999999</v>
      </c>
      <c r="C131" s="235" t="s">
        <v>1361</v>
      </c>
      <c r="D131" s="240">
        <f>exchangerates[[#This Row],[Exchange rates]]</f>
        <v>0.33329999999999999</v>
      </c>
      <c r="E131" s="328" t="str">
        <f>"Understand: 1.00 "&amp;LEFT(C131,3)&amp;" = "&amp;exchangerates[[#This Row],[Exchange rates]]&amp;" "&amp;RIGHT(C131,3)</f>
        <v>Understand: 1.00 ZAR = 0.3333 BRL</v>
      </c>
    </row>
    <row r="132" spans="1:5" x14ac:dyDescent="0.2">
      <c r="A132" t="e" vm="59">
        <v>#VALUE!</v>
      </c>
      <c r="B132" s="202" cm="1">
        <f t="array" ref="B132">_FV(exchangerates[[#This Row],[Currency pairs]],"Previous close",TRUE)</f>
        <v>1.2809999999999999</v>
      </c>
      <c r="C132" s="235" t="s">
        <v>1362</v>
      </c>
      <c r="D132" s="240">
        <f>exchangerates[[#This Row],[Exchange rates]]</f>
        <v>1.2809999999999999</v>
      </c>
      <c r="E132" s="328" t="str">
        <f>"Understand: 1.00 "&amp;LEFT(C132,3)&amp;" = "&amp;exchangerates[[#This Row],[Exchange rates]]&amp;" "&amp;RIGHT(C132,3)</f>
        <v>Understand: 1.00 USD = 1.281 CAD</v>
      </c>
    </row>
    <row r="133" spans="1:5" x14ac:dyDescent="0.2">
      <c r="A133" t="e" vm="60">
        <v>#VALUE!</v>
      </c>
      <c r="B133" s="203" cm="1">
        <f t="array" ref="B133">_FV(exchangerates[[#This Row],[Currency pairs]],"Previous close",TRUE)</f>
        <v>1.4336</v>
      </c>
      <c r="C133" s="235" t="s">
        <v>1363</v>
      </c>
      <c r="D133" s="240">
        <f>exchangerates[[#This Row],[Exchange rates]]</f>
        <v>1.4336</v>
      </c>
      <c r="E133" s="328" t="str">
        <f>"Understand: 1.00 "&amp;LEFT(C133,3)&amp;" = "&amp;exchangerates[[#This Row],[Exchange rates]]&amp;" "&amp;RIGHT(C133,3)</f>
        <v>Understand: 1.00 EUR = 1.4336 CAD</v>
      </c>
    </row>
    <row r="134" spans="1:5" x14ac:dyDescent="0.2">
      <c r="A134" t="e" vm="61">
        <v>#VALUE!</v>
      </c>
      <c r="B134" s="204" cm="1">
        <f t="array" ref="B134">_FV(exchangerates[[#This Row],[Currency pairs]],"Previous close",TRUE)</f>
        <v>0.2024</v>
      </c>
      <c r="C134" s="235" t="s">
        <v>1364</v>
      </c>
      <c r="D134" s="240">
        <f>exchangerates[[#This Row],[Exchange rates]]</f>
        <v>0.2024</v>
      </c>
      <c r="E134" s="328" t="str">
        <f>"Understand: 1.00 "&amp;LEFT(C134,3)&amp;" = "&amp;exchangerates[[#This Row],[Exchange rates]]&amp;" "&amp;RIGHT(C134,3)</f>
        <v>Understand: 1.00 CNY = 0.2024 CAD</v>
      </c>
    </row>
    <row r="135" spans="1:5" x14ac:dyDescent="0.2">
      <c r="A135" t="e" vm="62">
        <v>#VALUE!</v>
      </c>
      <c r="B135" s="231" cm="1">
        <f t="array" ref="B135">_FV(exchangerates[[#This Row],[Currency pairs]],"Previous close",TRUE)</f>
        <v>0.91749999999999998</v>
      </c>
      <c r="C135" s="235" t="s">
        <v>1365</v>
      </c>
      <c r="D135" s="240">
        <f>exchangerates[[#This Row],[Exchange rates]]</f>
        <v>0.91749999999999998</v>
      </c>
      <c r="E135" s="328" t="str">
        <f>"Understand: 1.00 "&amp;LEFT(C135,3)&amp;" = "&amp;exchangerates[[#This Row],[Exchange rates]]&amp;" "&amp;RIGHT(C135,3)</f>
        <v>Understand: 1.00 AUD = 0.9175 CAD</v>
      </c>
    </row>
    <row r="136" spans="1:5" x14ac:dyDescent="0.2">
      <c r="A136" t="e" vm="63">
        <v>#VALUE!</v>
      </c>
      <c r="B136" s="205" cm="1">
        <f t="array" ref="B136">_FV(exchangerates[[#This Row],[Currency pairs]],"Previous close",TRUE)</f>
        <v>0.25</v>
      </c>
      <c r="C136" s="235" t="s">
        <v>1366</v>
      </c>
      <c r="D136" s="240">
        <f>exchangerates[[#This Row],[Exchange rates]]</f>
        <v>0.25</v>
      </c>
      <c r="E136" s="328" t="str">
        <f>"Understand: 1.00 "&amp;LEFT(C136,3)&amp;" = "&amp;exchangerates[[#This Row],[Exchange rates]]&amp;" "&amp;RIGHT(C136,3)</f>
        <v>Understand: 1.00 BRL = 0.25 CAD</v>
      </c>
    </row>
    <row r="137" spans="1:5" x14ac:dyDescent="0.2">
      <c r="A137" t="e" vm="64">
        <v>#VALUE!</v>
      </c>
      <c r="B137" s="207" cm="1">
        <f t="array" ref="B137">_FV(exchangerates[[#This Row],[Currency pairs]],"Previous close",TRUE)</f>
        <v>1.3829</v>
      </c>
      <c r="C137" s="235" t="s">
        <v>1367</v>
      </c>
      <c r="D137" s="240">
        <f>exchangerates[[#This Row],[Exchange rates]]</f>
        <v>1.3829</v>
      </c>
      <c r="E137" s="328" t="str">
        <f>"Understand: 1.00 "&amp;LEFT(C137,3)&amp;" = "&amp;exchangerates[[#This Row],[Exchange rates]]&amp;" "&amp;RIGHT(C137,3)</f>
        <v>Understand: 1.00 CHF = 1.3829 CAD</v>
      </c>
    </row>
    <row r="138" spans="1:5" x14ac:dyDescent="0.2">
      <c r="A138" t="e" vm="65">
        <v>#VALUE!</v>
      </c>
      <c r="B138" s="208" cm="1">
        <f t="array" ref="B138">_FV(exchangerates[[#This Row],[Currency pairs]],"Previous close",TRUE)</f>
        <v>5.7849999999999999E-2</v>
      </c>
      <c r="C138" s="235" t="s">
        <v>1368</v>
      </c>
      <c r="D138" s="240">
        <f>exchangerates[[#This Row],[Exchange rates]]</f>
        <v>5.7849999999999999E-2</v>
      </c>
      <c r="E138" s="328" t="str">
        <f>"Understand: 1.00 "&amp;LEFT(C138,3)&amp;" = "&amp;exchangerates[[#This Row],[Exchange rates]]&amp;" "&amp;RIGHT(C138,3)</f>
        <v>Understand: 1.00 CZK = 0.05785 CAD</v>
      </c>
    </row>
    <row r="139" spans="1:5" x14ac:dyDescent="0.2">
      <c r="A139" t="e" vm="66">
        <v>#VALUE!</v>
      </c>
      <c r="B139" s="209" cm="1">
        <f t="array" ref="B139">_FV(exchangerates[[#This Row],[Currency pairs]],"Previous close",TRUE)</f>
        <v>0.19270000000000001</v>
      </c>
      <c r="C139" s="235" t="s">
        <v>1369</v>
      </c>
      <c r="D139" s="240">
        <f>exchangerates[[#This Row],[Exchange rates]]</f>
        <v>0.19270000000000001</v>
      </c>
      <c r="E139" s="328" t="str">
        <f>"Understand: 1.00 "&amp;LEFT(C139,3)&amp;" = "&amp;exchangerates[[#This Row],[Exchange rates]]&amp;" "&amp;RIGHT(C139,3)</f>
        <v>Understand: 1.00 DKK = 0.1927 CAD</v>
      </c>
    </row>
    <row r="140" spans="1:5" x14ac:dyDescent="0.2">
      <c r="A140" t="e" vm="67">
        <v>#VALUE!</v>
      </c>
      <c r="B140" s="210" cm="1">
        <f t="array" ref="B140">_FV(exchangerates[[#This Row],[Currency pairs]],"Previous close",TRUE)</f>
        <v>1.7133</v>
      </c>
      <c r="C140" s="235" t="s">
        <v>1370</v>
      </c>
      <c r="D140" s="240">
        <f>exchangerates[[#This Row],[Exchange rates]]</f>
        <v>1.7133</v>
      </c>
      <c r="E140" s="328" t="str">
        <f>"Understand: 1.00 "&amp;LEFT(C140,3)&amp;" = "&amp;exchangerates[[#This Row],[Exchange rates]]&amp;" "&amp;RIGHT(C140,3)</f>
        <v>Understand: 1.00 GBP = 1.7133 CAD</v>
      </c>
    </row>
    <row r="141" spans="1:5" x14ac:dyDescent="0.2">
      <c r="A141" t="e" vm="68">
        <v>#VALUE!</v>
      </c>
      <c r="B141" s="211" cm="1">
        <f t="array" ref="B141">_FV(exchangerates[[#This Row],[Currency pairs]],"Previous close",TRUE)</f>
        <v>0.1641</v>
      </c>
      <c r="C141" s="235" t="s">
        <v>1371</v>
      </c>
      <c r="D141" s="240">
        <f>exchangerates[[#This Row],[Exchange rates]]</f>
        <v>0.1641</v>
      </c>
      <c r="E141" s="328" t="str">
        <f>"Understand: 1.00 "&amp;LEFT(C141,3)&amp;" = "&amp;exchangerates[[#This Row],[Exchange rates]]&amp;" "&amp;RIGHT(C141,3)</f>
        <v>Understand: 1.00 HKD = 0.1641 CAD</v>
      </c>
    </row>
    <row r="142" spans="1:5" x14ac:dyDescent="0.2">
      <c r="A142" t="e" vm="69">
        <v>#VALUE!</v>
      </c>
      <c r="B142" s="212" cm="1">
        <f t="array" ref="B142">_FV(exchangerates[[#This Row],[Currency pairs]],"Previous close",TRUE)</f>
        <v>3.9100000000000003E-3</v>
      </c>
      <c r="C142" s="235" t="s">
        <v>1372</v>
      </c>
      <c r="D142" s="240">
        <f>exchangerates[[#This Row],[Exchange rates]]</f>
        <v>3.9100000000000003E-3</v>
      </c>
      <c r="E142" s="328" t="str">
        <f>"Understand: 1.00 "&amp;LEFT(C142,3)&amp;" = "&amp;exchangerates[[#This Row],[Exchange rates]]&amp;" "&amp;RIGHT(C142,3)</f>
        <v>Understand: 1.00 HUF = 0.00391 CAD</v>
      </c>
    </row>
    <row r="143" spans="1:5" x14ac:dyDescent="0.2">
      <c r="A143" t="e" vm="70">
        <v>#VALUE!</v>
      </c>
      <c r="B143" s="213" cm="1">
        <f t="array" ref="B143">_FV(exchangerates[[#This Row],[Currency pairs]],"Previous close",TRUE)</f>
        <v>8.9049999999999996E-5</v>
      </c>
      <c r="C143" s="235" t="s">
        <v>1373</v>
      </c>
      <c r="D143" s="240">
        <f>exchangerates[[#This Row],[Exchange rates]]</f>
        <v>8.9049999999999996E-5</v>
      </c>
      <c r="E143" s="328" t="str">
        <f>"Understand: 1.00 "&amp;LEFT(C143,3)&amp;" = "&amp;exchangerates[[#This Row],[Exchange rates]]&amp;" "&amp;RIGHT(C143,3)</f>
        <v>Understand: 1.00 IDR = 0.00008905 CAD</v>
      </c>
    </row>
    <row r="144" spans="1:5" x14ac:dyDescent="0.2">
      <c r="A144" t="e" vm="71">
        <v>#VALUE!</v>
      </c>
      <c r="B144" s="214" cm="1">
        <f t="array" ref="B144">_FV(exchangerates[[#This Row],[Currency pairs]],"Previous close",TRUE)</f>
        <v>1.694E-2</v>
      </c>
      <c r="C144" s="235" t="s">
        <v>1374</v>
      </c>
      <c r="D144" s="240">
        <f>exchangerates[[#This Row],[Exchange rates]]</f>
        <v>1.694E-2</v>
      </c>
      <c r="E144" s="328" t="str">
        <f>"Understand: 1.00 "&amp;LEFT(C144,3)&amp;" = "&amp;exchangerates[[#This Row],[Exchange rates]]&amp;" "&amp;RIGHT(C144,3)</f>
        <v>Understand: 1.00 INR = 0.01694 CAD</v>
      </c>
    </row>
    <row r="145" spans="1:5" x14ac:dyDescent="0.2">
      <c r="A145" t="e" vm="72">
        <v>#VALUE!</v>
      </c>
      <c r="B145" s="215" cm="1">
        <f t="array" ref="B145">_FV(exchangerates[[#This Row],[Currency pairs]],"Previous close",TRUE)</f>
        <v>1.1089999999999999E-2</v>
      </c>
      <c r="C145" s="235" t="s">
        <v>1375</v>
      </c>
      <c r="D145" s="240">
        <f>exchangerates[[#This Row],[Exchange rates]]</f>
        <v>1.1089999999999999E-2</v>
      </c>
      <c r="E145" s="328" t="str">
        <f>"Understand: 1.00 "&amp;LEFT(C145,3)&amp;" = "&amp;exchangerates[[#This Row],[Exchange rates]]&amp;" "&amp;RIGHT(C145,3)</f>
        <v>Understand: 1.00 JPY = 0.01109 CAD</v>
      </c>
    </row>
    <row r="146" spans="1:5" x14ac:dyDescent="0.2">
      <c r="A146" t="e" vm="73">
        <v>#VALUE!</v>
      </c>
      <c r="B146" s="216" cm="1">
        <f t="array" ref="B146">_FV(exchangerates[[#This Row],[Currency pairs]],"Previous close",TRUE)</f>
        <v>1.062E-3</v>
      </c>
      <c r="C146" s="235" t="s">
        <v>1376</v>
      </c>
      <c r="D146" s="240">
        <f>exchangerates[[#This Row],[Exchange rates]]</f>
        <v>1.062E-3</v>
      </c>
      <c r="E146" s="328" t="str">
        <f>"Understand: 1.00 "&amp;LEFT(C146,3)&amp;" = "&amp;exchangerates[[#This Row],[Exchange rates]]&amp;" "&amp;RIGHT(C146,3)</f>
        <v>Understand: 1.00 KRW = 0.001062 CAD</v>
      </c>
    </row>
    <row r="147" spans="1:5" x14ac:dyDescent="0.2">
      <c r="A147" t="e" vm="74">
        <v>#VALUE!</v>
      </c>
      <c r="B147" s="217" cm="1">
        <f t="array" ref="B147">_FV(exchangerates[[#This Row],[Currency pairs]],"Previous close",TRUE)</f>
        <v>6.2280000000000002E-2</v>
      </c>
      <c r="C147" s="235" t="s">
        <v>1377</v>
      </c>
      <c r="D147" s="240">
        <f>exchangerates[[#This Row],[Exchange rates]]</f>
        <v>6.2280000000000002E-2</v>
      </c>
      <c r="E147" s="328" t="str">
        <f>"Understand: 1.00 "&amp;LEFT(C147,3)&amp;" = "&amp;exchangerates[[#This Row],[Exchange rates]]&amp;" "&amp;RIGHT(C147,3)</f>
        <v>Understand: 1.00 MXN = 0.06228 CAD</v>
      </c>
    </row>
    <row r="148" spans="1:5" x14ac:dyDescent="0.2">
      <c r="A148" t="e" vm="75">
        <v>#VALUE!</v>
      </c>
      <c r="B148" s="218" cm="1">
        <f t="array" ref="B148">_FV(exchangerates[[#This Row],[Currency pairs]],"Previous close",TRUE)</f>
        <v>0.30480000000000002</v>
      </c>
      <c r="C148" s="235" t="s">
        <v>1378</v>
      </c>
      <c r="D148" s="240">
        <f>exchangerates[[#This Row],[Exchange rates]]</f>
        <v>0.30480000000000002</v>
      </c>
      <c r="E148" s="328" t="str">
        <f>"Understand: 1.00 "&amp;LEFT(C148,3)&amp;" = "&amp;exchangerates[[#This Row],[Exchange rates]]&amp;" "&amp;RIGHT(C148,3)</f>
        <v>Understand: 1.00 MYR = 0.3048 CAD</v>
      </c>
    </row>
    <row r="149" spans="1:5" x14ac:dyDescent="0.2">
      <c r="A149" t="e" vm="76">
        <v>#VALUE!</v>
      </c>
      <c r="B149" s="219" cm="1">
        <f t="array" ref="B149">_FV(exchangerates[[#This Row],[Currency pairs]],"Previous close",TRUE)</f>
        <v>0.1429</v>
      </c>
      <c r="C149" s="235" t="s">
        <v>1379</v>
      </c>
      <c r="D149" s="240">
        <f>exchangerates[[#This Row],[Exchange rates]]</f>
        <v>0.1429</v>
      </c>
      <c r="E149" s="328" t="str">
        <f>"Understand: 1.00 "&amp;LEFT(C149,3)&amp;" = "&amp;exchangerates[[#This Row],[Exchange rates]]&amp;" "&amp;RIGHT(C149,3)</f>
        <v>Understand: 1.00 NOK = 0.1429 CAD</v>
      </c>
    </row>
    <row r="150" spans="1:5" x14ac:dyDescent="0.2">
      <c r="A150" t="e" vm="77">
        <v>#VALUE!</v>
      </c>
      <c r="B150" s="220" cm="1">
        <f t="array" ref="B150">_FV(exchangerates[[#This Row],[Currency pairs]],"Previous close",TRUE)</f>
        <v>0.85709999999999997</v>
      </c>
      <c r="C150" s="235" t="s">
        <v>1380</v>
      </c>
      <c r="D150" s="240">
        <f>exchangerates[[#This Row],[Exchange rates]]</f>
        <v>0.85709999999999997</v>
      </c>
      <c r="E150" s="328" t="str">
        <f>"Understand: 1.00 "&amp;LEFT(C150,3)&amp;" = "&amp;exchangerates[[#This Row],[Exchange rates]]&amp;" "&amp;RIGHT(C150,3)</f>
        <v>Understand: 1.00 NZD = 0.8571 CAD</v>
      </c>
    </row>
    <row r="151" spans="1:5" x14ac:dyDescent="0.2">
      <c r="A151" t="e" vm="78">
        <v>#VALUE!</v>
      </c>
      <c r="B151" s="221" cm="1">
        <f t="array" ref="B151">_FV(exchangerates[[#This Row],[Currency pairs]],"Previous close",TRUE)</f>
        <v>2.4969999999999999E-2</v>
      </c>
      <c r="C151" s="235" t="s">
        <v>1381</v>
      </c>
      <c r="D151" s="240">
        <f>exchangerates[[#This Row],[Exchange rates]]</f>
        <v>2.4969999999999999E-2</v>
      </c>
      <c r="E151" s="328" t="str">
        <f>"Understand: 1.00 "&amp;LEFT(C151,3)&amp;" = "&amp;exchangerates[[#This Row],[Exchange rates]]&amp;" "&amp;RIGHT(C151,3)</f>
        <v>Understand: 1.00 PHP = 0.02497 CAD</v>
      </c>
    </row>
    <row r="152" spans="1:5" x14ac:dyDescent="0.2">
      <c r="A152" t="e" vm="79">
        <v>#VALUE!</v>
      </c>
      <c r="B152" s="222" cm="1">
        <f t="array" ref="B152">_FV(exchangerates[[#This Row],[Currency pairs]],"Previous close",TRUE)</f>
        <v>0.3095</v>
      </c>
      <c r="C152" s="235" t="s">
        <v>1382</v>
      </c>
      <c r="D152" s="240">
        <f>exchangerates[[#This Row],[Exchange rates]]</f>
        <v>0.3095</v>
      </c>
      <c r="E152" s="328" t="str">
        <f>"Understand: 1.00 "&amp;LEFT(C152,3)&amp;" = "&amp;exchangerates[[#This Row],[Exchange rates]]&amp;" "&amp;RIGHT(C152,3)</f>
        <v>Understand: 1.00 PLN = 0.3095 CAD</v>
      </c>
    </row>
    <row r="153" spans="1:5" x14ac:dyDescent="0.2">
      <c r="A153" t="e" vm="80">
        <v>#VALUE!</v>
      </c>
      <c r="B153" s="223" cm="1">
        <f t="array" ref="B153">_FV(exchangerates[[#This Row],[Currency pairs]],"Previous close",TRUE)</f>
        <v>1.5100000000000001E-2</v>
      </c>
      <c r="C153" s="235" t="s">
        <v>1383</v>
      </c>
      <c r="D153" s="240">
        <f>exchangerates[[#This Row],[Exchange rates]]</f>
        <v>1.5100000000000001E-2</v>
      </c>
      <c r="E153" s="328" t="str">
        <f>"Understand: 1.00 "&amp;LEFT(C153,3)&amp;" = "&amp;exchangerates[[#This Row],[Exchange rates]]&amp;" "&amp;RIGHT(C153,3)</f>
        <v>Understand: 1.00 RUB = 0.0151 CAD</v>
      </c>
    </row>
    <row r="154" spans="1:5" x14ac:dyDescent="0.2">
      <c r="A154" t="e" vm="81">
        <v>#VALUE!</v>
      </c>
      <c r="B154" s="224" cm="1">
        <f t="array" ref="B154">_FV(exchangerates[[#This Row],[Currency pairs]],"Previous close",TRUE)</f>
        <v>0.13500000000000001</v>
      </c>
      <c r="C154" s="235" t="s">
        <v>1384</v>
      </c>
      <c r="D154" s="240">
        <f>exchangerates[[#This Row],[Exchange rates]]</f>
        <v>0.13500000000000001</v>
      </c>
      <c r="E154" s="328" t="str">
        <f>"Understand: 1.00 "&amp;LEFT(C154,3)&amp;" = "&amp;exchangerates[[#This Row],[Exchange rates]]&amp;" "&amp;RIGHT(C154,3)</f>
        <v>Understand: 1.00 SEK = 0.135 CAD</v>
      </c>
    </row>
    <row r="155" spans="1:5" x14ac:dyDescent="0.2">
      <c r="A155" t="e" vm="82">
        <v>#VALUE!</v>
      </c>
      <c r="B155" s="225" cm="1">
        <f t="array" ref="B155">_FV(exchangerates[[#This Row],[Currency pairs]],"Previous close",TRUE)</f>
        <v>0.94499999999999995</v>
      </c>
      <c r="C155" s="235" t="s">
        <v>1385</v>
      </c>
      <c r="D155" s="240">
        <f>exchangerates[[#This Row],[Exchange rates]]</f>
        <v>0.94499999999999995</v>
      </c>
      <c r="E155" s="328" t="str">
        <f>"Understand: 1.00 "&amp;LEFT(C155,3)&amp;" = "&amp;exchangerates[[#This Row],[Exchange rates]]&amp;" "&amp;RIGHT(C155,3)</f>
        <v>Understand: 1.00 SGD = 0.945 CAD</v>
      </c>
    </row>
    <row r="156" spans="1:5" x14ac:dyDescent="0.2">
      <c r="A156" t="e" vm="83">
        <v>#VALUE!</v>
      </c>
      <c r="B156" s="226" cm="1">
        <f t="array" ref="B156">_FV(exchangerates[[#This Row],[Currency pairs]],"Previous close",TRUE)</f>
        <v>3.9230000000000001E-2</v>
      </c>
      <c r="C156" s="235" t="s">
        <v>1386</v>
      </c>
      <c r="D156" s="240">
        <f>exchangerates[[#This Row],[Exchange rates]]</f>
        <v>3.9230000000000001E-2</v>
      </c>
      <c r="E156" s="328" t="str">
        <f>"Understand: 1.00 "&amp;LEFT(C156,3)&amp;" = "&amp;exchangerates[[#This Row],[Exchange rates]]&amp;" "&amp;RIGHT(C156,3)</f>
        <v>Understand: 1.00 THB = 0.03923 CAD</v>
      </c>
    </row>
    <row r="157" spans="1:5" x14ac:dyDescent="0.2">
      <c r="A157" t="e" vm="84">
        <v>#VALUE!</v>
      </c>
      <c r="B157" s="227" cm="1">
        <f t="array" ref="B157">_FV(exchangerates[[#This Row],[Currency pairs]],"Previous close",TRUE)</f>
        <v>9.11E-2</v>
      </c>
      <c r="C157" s="235" t="s">
        <v>1387</v>
      </c>
      <c r="D157" s="240">
        <f>exchangerates[[#This Row],[Exchange rates]]</f>
        <v>9.11E-2</v>
      </c>
      <c r="E157" s="328" t="str">
        <f>"Understand: 1.00 "&amp;LEFT(C157,3)&amp;" = "&amp;exchangerates[[#This Row],[Exchange rates]]&amp;" "&amp;RIGHT(C157,3)</f>
        <v>Understand: 1.00 TRY = 0.0911 CAD</v>
      </c>
    </row>
    <row r="158" spans="1:5" x14ac:dyDescent="0.2">
      <c r="A158" t="e" vm="85">
        <v>#VALUE!</v>
      </c>
      <c r="B158" s="228" cm="1">
        <f t="array" ref="B158">_FV(exchangerates[[#This Row],[Currency pairs]],"Previous close",TRUE)</f>
        <v>4.5609999999999998E-2</v>
      </c>
      <c r="C158" s="235" t="s">
        <v>1388</v>
      </c>
      <c r="D158" s="240">
        <f>exchangerates[[#This Row],[Exchange rates]]</f>
        <v>4.5609999999999998E-2</v>
      </c>
      <c r="E158" s="328" t="str">
        <f>"Understand: 1.00 "&amp;LEFT(C158,3)&amp;" = "&amp;exchangerates[[#This Row],[Exchange rates]]&amp;" "&amp;RIGHT(C158,3)</f>
        <v>Understand: 1.00 TWD = 0.04561 CAD</v>
      </c>
    </row>
    <row r="159" spans="1:5" x14ac:dyDescent="0.2">
      <c r="A159" t="e" vm="57">
        <v>#VALUE!</v>
      </c>
      <c r="B159" s="229" cm="1">
        <f t="array" ref="B159">_FV(exchangerates[[#This Row],[Currency pairs]],"Previous close",TRUE)</f>
        <v>4.3770000000000003E-5</v>
      </c>
      <c r="C159" s="235" t="s">
        <v>1389</v>
      </c>
      <c r="D159" s="240">
        <f>exchangerates[[#This Row],[Exchange rates]]</f>
        <v>4.3770000000000003E-5</v>
      </c>
      <c r="E159" s="328" t="str">
        <f>"Understand: 1.00 "&amp;LEFT(C159,3)&amp;" = "&amp;exchangerates[[#This Row],[Exchange rates]]&amp;" "&amp;RIGHT(C159,3)</f>
        <v>Understand: 1.00 VND = 0.00004377 CAD</v>
      </c>
    </row>
    <row r="160" spans="1:5" x14ac:dyDescent="0.2">
      <c r="A160" t="e" vm="86">
        <v>#VALUE!</v>
      </c>
      <c r="B160" s="230" cm="1">
        <f t="array" ref="B160">_FV(exchangerates[[#This Row],[Currency pairs]],"Previous close",TRUE)</f>
        <v>8.3299999999999999E-2</v>
      </c>
      <c r="C160" s="235" t="s">
        <v>1390</v>
      </c>
      <c r="D160" s="240">
        <f>exchangerates[[#This Row],[Exchange rates]]</f>
        <v>8.3299999999999999E-2</v>
      </c>
      <c r="E160" s="328" t="str">
        <f>"Understand: 1.00 "&amp;LEFT(C160,3)&amp;" = "&amp;exchangerates[[#This Row],[Exchange rates]]&amp;" "&amp;RIGHT(C160,3)</f>
        <v>Understand: 1.00 ZAR = 0.0833 CAD</v>
      </c>
    </row>
    <row r="161" spans="1:5" x14ac:dyDescent="0.2">
      <c r="A161" t="e" vm="87">
        <v>#VALUE!</v>
      </c>
      <c r="B161" s="202" cm="1">
        <f t="array" ref="B161">_FV(exchangerates[[#This Row],[Currency pairs]],"Previous close",TRUE)</f>
        <v>0.92589999999999995</v>
      </c>
      <c r="C161" s="235" t="s">
        <v>1391</v>
      </c>
      <c r="D161" s="240">
        <f>exchangerates[[#This Row],[Exchange rates]]</f>
        <v>0.92589999999999995</v>
      </c>
      <c r="E161" s="328" t="str">
        <f>"Understand: 1.00 "&amp;LEFT(C161,3)&amp;" = "&amp;exchangerates[[#This Row],[Exchange rates]]&amp;" "&amp;RIGHT(C161,3)</f>
        <v>Understand: 1.00 USD = 0.9259 CHF</v>
      </c>
    </row>
    <row r="162" spans="1:5" x14ac:dyDescent="0.2">
      <c r="A162" t="e" vm="88">
        <v>#VALUE!</v>
      </c>
      <c r="B162" s="203" cm="1">
        <f t="array" ref="B162">_FV(exchangerates[[#This Row],[Currency pairs]],"Previous close",TRUE)</f>
        <v>1.0362</v>
      </c>
      <c r="C162" s="235" t="s">
        <v>1392</v>
      </c>
      <c r="D162" s="240">
        <f>exchangerates[[#This Row],[Exchange rates]]</f>
        <v>1.0362</v>
      </c>
      <c r="E162" s="328" t="str">
        <f>"Understand: 1.00 "&amp;LEFT(C162,3)&amp;" = "&amp;exchangerates[[#This Row],[Exchange rates]]&amp;" "&amp;RIGHT(C162,3)</f>
        <v>Understand: 1.00 EUR = 1.0362 CHF</v>
      </c>
    </row>
    <row r="163" spans="1:5" x14ac:dyDescent="0.2">
      <c r="A163" t="e" vm="89">
        <v>#VALUE!</v>
      </c>
      <c r="B163" s="204" cm="1">
        <f t="array" ref="B163">_FV(exchangerates[[#This Row],[Currency pairs]],"Previous close",TRUE)</f>
        <v>0.14630000000000001</v>
      </c>
      <c r="C163" s="235" t="s">
        <v>1393</v>
      </c>
      <c r="D163" s="240">
        <f>exchangerates[[#This Row],[Exchange rates]]</f>
        <v>0.14630000000000001</v>
      </c>
      <c r="E163" s="328" t="str">
        <f>"Understand: 1.00 "&amp;LEFT(C163,3)&amp;" = "&amp;exchangerates[[#This Row],[Exchange rates]]&amp;" "&amp;RIGHT(C163,3)</f>
        <v>Understand: 1.00 CNY = 0.1463 CHF</v>
      </c>
    </row>
    <row r="164" spans="1:5" x14ac:dyDescent="0.2">
      <c r="A164" t="e" vm="90">
        <v>#VALUE!</v>
      </c>
      <c r="B164" s="231" cm="1">
        <f t="array" ref="B164">_FV(exchangerates[[#This Row],[Currency pairs]],"Previous close",TRUE)</f>
        <v>0.66310000000000002</v>
      </c>
      <c r="C164" s="235" t="s">
        <v>1394</v>
      </c>
      <c r="D164" s="240">
        <f>exchangerates[[#This Row],[Exchange rates]]</f>
        <v>0.66310000000000002</v>
      </c>
      <c r="E164" s="328" t="str">
        <f>"Understand: 1.00 "&amp;LEFT(C164,3)&amp;" = "&amp;exchangerates[[#This Row],[Exchange rates]]&amp;" "&amp;RIGHT(C164,3)</f>
        <v>Understand: 1.00 AUD = 0.6631 CHF</v>
      </c>
    </row>
    <row r="165" spans="1:5" x14ac:dyDescent="0.2">
      <c r="A165" t="e" vm="91">
        <v>#VALUE!</v>
      </c>
      <c r="B165" s="205" cm="1">
        <f t="array" ref="B165">_FV(exchangerates[[#This Row],[Currency pairs]],"Previous close",TRUE)</f>
        <v>0.1807</v>
      </c>
      <c r="C165" s="235" t="s">
        <v>1395</v>
      </c>
      <c r="D165" s="240">
        <f>exchangerates[[#This Row],[Exchange rates]]</f>
        <v>0.1807</v>
      </c>
      <c r="E165" s="328" t="str">
        <f>"Understand: 1.00 "&amp;LEFT(C165,3)&amp;" = "&amp;exchangerates[[#This Row],[Exchange rates]]&amp;" "&amp;RIGHT(C165,3)</f>
        <v>Understand: 1.00 BRL = 0.1807 CHF</v>
      </c>
    </row>
    <row r="166" spans="1:5" x14ac:dyDescent="0.2">
      <c r="A166" t="e" vm="92">
        <v>#VALUE!</v>
      </c>
      <c r="B166" s="206" cm="1">
        <f t="array" ref="B166">_FV(exchangerates[[#This Row],[Currency pairs]],"Previous close",TRUE)</f>
        <v>0.72260000000000002</v>
      </c>
      <c r="C166" s="235" t="s">
        <v>1396</v>
      </c>
      <c r="D166" s="240">
        <f>exchangerates[[#This Row],[Exchange rates]]</f>
        <v>0.72260000000000002</v>
      </c>
      <c r="E166" s="328" t="str">
        <f>"Understand: 1.00 "&amp;LEFT(C166,3)&amp;" = "&amp;exchangerates[[#This Row],[Exchange rates]]&amp;" "&amp;RIGHT(C166,3)</f>
        <v>Understand: 1.00 CAD = 0.7226 CHF</v>
      </c>
    </row>
    <row r="167" spans="1:5" x14ac:dyDescent="0.2">
      <c r="A167" t="e" vm="93">
        <v>#VALUE!</v>
      </c>
      <c r="B167" s="208" cm="1">
        <f t="array" ref="B167">_FV(exchangerates[[#This Row],[Currency pairs]],"Previous close",TRUE)</f>
        <v>4.1799999999999997E-2</v>
      </c>
      <c r="C167" s="235" t="s">
        <v>1397</v>
      </c>
      <c r="D167" s="240">
        <f>exchangerates[[#This Row],[Exchange rates]]</f>
        <v>4.1799999999999997E-2</v>
      </c>
      <c r="E167" s="328" t="str">
        <f>"Understand: 1.00 "&amp;LEFT(C167,3)&amp;" = "&amp;exchangerates[[#This Row],[Exchange rates]]&amp;" "&amp;RIGHT(C167,3)</f>
        <v>Understand: 1.00 CZK = 0.0418 CHF</v>
      </c>
    </row>
    <row r="168" spans="1:5" x14ac:dyDescent="0.2">
      <c r="A168" t="e" vm="94">
        <v>#VALUE!</v>
      </c>
      <c r="B168" s="209" cm="1">
        <f t="array" ref="B168">_FV(exchangerates[[#This Row],[Currency pairs]],"Previous close",TRUE)</f>
        <v>0.13930000000000001</v>
      </c>
      <c r="C168" s="235" t="s">
        <v>1398</v>
      </c>
      <c r="D168" s="240">
        <f>exchangerates[[#This Row],[Exchange rates]]</f>
        <v>0.13930000000000001</v>
      </c>
      <c r="E168" s="328" t="str">
        <f>"Understand: 1.00 "&amp;LEFT(C168,3)&amp;" = "&amp;exchangerates[[#This Row],[Exchange rates]]&amp;" "&amp;RIGHT(C168,3)</f>
        <v>Understand: 1.00 DKK = 0.1393 CHF</v>
      </c>
    </row>
    <row r="169" spans="1:5" x14ac:dyDescent="0.2">
      <c r="A169" t="e" vm="95">
        <v>#VALUE!</v>
      </c>
      <c r="B169" s="210" cm="1">
        <f t="array" ref="B169">_FV(exchangerates[[#This Row],[Currency pairs]],"Previous close",TRUE)</f>
        <v>1.2383999999999999</v>
      </c>
      <c r="C169" s="235" t="s">
        <v>1399</v>
      </c>
      <c r="D169" s="240">
        <f>exchangerates[[#This Row],[Exchange rates]]</f>
        <v>1.2383999999999999</v>
      </c>
      <c r="E169" s="328" t="str">
        <f>"Understand: 1.00 "&amp;LEFT(C169,3)&amp;" = "&amp;exchangerates[[#This Row],[Exchange rates]]&amp;" "&amp;RIGHT(C169,3)</f>
        <v>Understand: 1.00 GBP = 1.2384 CHF</v>
      </c>
    </row>
    <row r="170" spans="1:5" x14ac:dyDescent="0.2">
      <c r="A170" t="e" vm="96">
        <v>#VALUE!</v>
      </c>
      <c r="B170" s="211" cm="1">
        <f t="array" ref="B170">_FV(exchangerates[[#This Row],[Currency pairs]],"Previous close",TRUE)</f>
        <v>0.1186</v>
      </c>
      <c r="C170" s="235" t="s">
        <v>1400</v>
      </c>
      <c r="D170" s="240">
        <f>exchangerates[[#This Row],[Exchange rates]]</f>
        <v>0.1186</v>
      </c>
      <c r="E170" s="328" t="str">
        <f>"Understand: 1.00 "&amp;LEFT(C170,3)&amp;" = "&amp;exchangerates[[#This Row],[Exchange rates]]&amp;" "&amp;RIGHT(C170,3)</f>
        <v>Understand: 1.00 HKD = 0.1186 CHF</v>
      </c>
    </row>
    <row r="171" spans="1:5" x14ac:dyDescent="0.2">
      <c r="A171" t="e" vm="97">
        <v>#VALUE!</v>
      </c>
      <c r="B171" s="212" cm="1">
        <f t="array" ref="B171">_FV(exchangerates[[#This Row],[Currency pairs]],"Previous close",TRUE)</f>
        <v>2.826E-3</v>
      </c>
      <c r="C171" s="235" t="s">
        <v>1401</v>
      </c>
      <c r="D171" s="240">
        <f>exchangerates[[#This Row],[Exchange rates]]</f>
        <v>2.826E-3</v>
      </c>
      <c r="E171" s="328" t="str">
        <f>"Understand: 1.00 "&amp;LEFT(C171,3)&amp;" = "&amp;exchangerates[[#This Row],[Exchange rates]]&amp;" "&amp;RIGHT(C171,3)</f>
        <v>Understand: 1.00 HUF = 0.002826 CHF</v>
      </c>
    </row>
    <row r="172" spans="1:5" x14ac:dyDescent="0.2">
      <c r="A172" t="e" vm="98">
        <v>#VALUE!</v>
      </c>
      <c r="B172" s="213" cm="1">
        <f t="array" ref="B172">_FV(exchangerates[[#This Row],[Currency pairs]],"Previous close",TRUE)</f>
        <v>6.436E-5</v>
      </c>
      <c r="C172" s="235" t="s">
        <v>1402</v>
      </c>
      <c r="D172" s="240">
        <f>exchangerates[[#This Row],[Exchange rates]]</f>
        <v>6.436E-5</v>
      </c>
      <c r="E172" s="328" t="str">
        <f>"Understand: 1.00 "&amp;LEFT(C172,3)&amp;" = "&amp;exchangerates[[#This Row],[Exchange rates]]&amp;" "&amp;RIGHT(C172,3)</f>
        <v>Understand: 1.00 IDR = 0.00006436 CHF</v>
      </c>
    </row>
    <row r="173" spans="1:5" x14ac:dyDescent="0.2">
      <c r="A173" t="e" vm="99">
        <v>#VALUE!</v>
      </c>
      <c r="B173" s="214" cm="1">
        <f t="array" ref="B173">_FV(exchangerates[[#This Row],[Currency pairs]],"Previous close",TRUE)</f>
        <v>1.2239999999999999E-2</v>
      </c>
      <c r="C173" s="235" t="s">
        <v>1403</v>
      </c>
      <c r="D173" s="240">
        <f>exchangerates[[#This Row],[Exchange rates]]</f>
        <v>1.2239999999999999E-2</v>
      </c>
      <c r="E173" s="328" t="str">
        <f>"Understand: 1.00 "&amp;LEFT(C173,3)&amp;" = "&amp;exchangerates[[#This Row],[Exchange rates]]&amp;" "&amp;RIGHT(C173,3)</f>
        <v>Understand: 1.00 INR = 0.01224 CHF</v>
      </c>
    </row>
    <row r="174" spans="1:5" x14ac:dyDescent="0.2">
      <c r="A174" t="e" vm="100">
        <v>#VALUE!</v>
      </c>
      <c r="B174" s="215" cm="1">
        <f t="array" ref="B174">_FV(exchangerates[[#This Row],[Currency pairs]],"Previous close",TRUE)</f>
        <v>8.0129999999999993E-3</v>
      </c>
      <c r="C174" s="235" t="s">
        <v>1404</v>
      </c>
      <c r="D174" s="240">
        <f>exchangerates[[#This Row],[Exchange rates]]</f>
        <v>8.0129999999999993E-3</v>
      </c>
      <c r="E174" s="328" t="str">
        <f>"Understand: 1.00 "&amp;LEFT(C174,3)&amp;" = "&amp;exchangerates[[#This Row],[Exchange rates]]&amp;" "&amp;RIGHT(C174,3)</f>
        <v>Understand: 1.00 JPY = 0.008013 CHF</v>
      </c>
    </row>
    <row r="175" spans="1:5" x14ac:dyDescent="0.2">
      <c r="A175" t="e" vm="101">
        <v>#VALUE!</v>
      </c>
      <c r="B175" s="216" cm="1">
        <f t="array" ref="B175">_FV(exchangerates[[#This Row],[Currency pairs]],"Previous close",TRUE)</f>
        <v>7.6760000000000001E-4</v>
      </c>
      <c r="C175" s="235" t="s">
        <v>1405</v>
      </c>
      <c r="D175" s="240">
        <f>exchangerates[[#This Row],[Exchange rates]]</f>
        <v>7.6760000000000001E-4</v>
      </c>
      <c r="E175" s="328" t="str">
        <f>"Understand: 1.00 "&amp;LEFT(C175,3)&amp;" = "&amp;exchangerates[[#This Row],[Exchange rates]]&amp;" "&amp;RIGHT(C175,3)</f>
        <v>Understand: 1.00 KRW = 0.0007676 CHF</v>
      </c>
    </row>
    <row r="176" spans="1:5" x14ac:dyDescent="0.2">
      <c r="A176" t="e" vm="102">
        <v>#VALUE!</v>
      </c>
      <c r="B176" s="217" cm="1">
        <f t="array" ref="B176">_FV(exchangerates[[#This Row],[Currency pairs]],"Previous close",TRUE)</f>
        <v>4.5019999999999998E-2</v>
      </c>
      <c r="C176" s="235" t="s">
        <v>1406</v>
      </c>
      <c r="D176" s="240">
        <f>exchangerates[[#This Row],[Exchange rates]]</f>
        <v>4.5019999999999998E-2</v>
      </c>
      <c r="E176" s="328" t="str">
        <f>"Understand: 1.00 "&amp;LEFT(C176,3)&amp;" = "&amp;exchangerates[[#This Row],[Exchange rates]]&amp;" "&amp;RIGHT(C176,3)</f>
        <v>Understand: 1.00 MXN = 0.04502 CHF</v>
      </c>
    </row>
    <row r="177" spans="1:5" x14ac:dyDescent="0.2">
      <c r="A177" t="e" vm="103">
        <v>#VALUE!</v>
      </c>
      <c r="B177" s="218" cm="1">
        <f t="array" ref="B177">_FV(exchangerates[[#This Row],[Currency pairs]],"Previous close",TRUE)</f>
        <v>0.2203</v>
      </c>
      <c r="C177" s="235" t="s">
        <v>1407</v>
      </c>
      <c r="D177" s="240">
        <f>exchangerates[[#This Row],[Exchange rates]]</f>
        <v>0.2203</v>
      </c>
      <c r="E177" s="328" t="str">
        <f>"Understand: 1.00 "&amp;LEFT(C177,3)&amp;" = "&amp;exchangerates[[#This Row],[Exchange rates]]&amp;" "&amp;RIGHT(C177,3)</f>
        <v>Understand: 1.00 MYR = 0.2203 CHF</v>
      </c>
    </row>
    <row r="178" spans="1:5" x14ac:dyDescent="0.2">
      <c r="A178" t="e" vm="104">
        <v>#VALUE!</v>
      </c>
      <c r="B178" s="219" cm="1">
        <f t="array" ref="B178">_FV(exchangerates[[#This Row],[Currency pairs]],"Previous close",TRUE)</f>
        <v>0.1033</v>
      </c>
      <c r="C178" s="235" t="s">
        <v>1408</v>
      </c>
      <c r="D178" s="240">
        <f>exchangerates[[#This Row],[Exchange rates]]</f>
        <v>0.1033</v>
      </c>
      <c r="E178" s="328" t="str">
        <f>"Understand: 1.00 "&amp;LEFT(C178,3)&amp;" = "&amp;exchangerates[[#This Row],[Exchange rates]]&amp;" "&amp;RIGHT(C178,3)</f>
        <v>Understand: 1.00 NOK = 0.1033 CHF</v>
      </c>
    </row>
    <row r="179" spans="1:5" x14ac:dyDescent="0.2">
      <c r="A179" t="e" vm="105">
        <v>#VALUE!</v>
      </c>
      <c r="B179" s="220" cm="1">
        <f t="array" ref="B179">_FV(exchangerates[[#This Row],[Currency pairs]],"Previous close",TRUE)</f>
        <v>0.61950000000000005</v>
      </c>
      <c r="C179" s="235" t="s">
        <v>1409</v>
      </c>
      <c r="D179" s="240">
        <f>exchangerates[[#This Row],[Exchange rates]]</f>
        <v>0.61950000000000005</v>
      </c>
      <c r="E179" s="328" t="str">
        <f>"Understand: 1.00 "&amp;LEFT(C179,3)&amp;" = "&amp;exchangerates[[#This Row],[Exchange rates]]&amp;" "&amp;RIGHT(C179,3)</f>
        <v>Understand: 1.00 NZD = 0.6195 CHF</v>
      </c>
    </row>
    <row r="180" spans="1:5" x14ac:dyDescent="0.2">
      <c r="A180" t="e" vm="106">
        <v>#VALUE!</v>
      </c>
      <c r="B180" s="221" cm="1">
        <f t="array" ref="B180">_FV(exchangerates[[#This Row],[Currency pairs]],"Previous close",TRUE)</f>
        <v>1.804E-2</v>
      </c>
      <c r="C180" s="235" t="s">
        <v>1410</v>
      </c>
      <c r="D180" s="240">
        <f>exchangerates[[#This Row],[Exchange rates]]</f>
        <v>1.804E-2</v>
      </c>
      <c r="E180" s="328" t="str">
        <f>"Understand: 1.00 "&amp;LEFT(C180,3)&amp;" = "&amp;exchangerates[[#This Row],[Exchange rates]]&amp;" "&amp;RIGHT(C180,3)</f>
        <v>Understand: 1.00 PHP = 0.01804 CHF</v>
      </c>
    </row>
    <row r="181" spans="1:5" x14ac:dyDescent="0.2">
      <c r="A181" t="e" vm="107">
        <v>#VALUE!</v>
      </c>
      <c r="B181" s="222" cm="1">
        <f t="array" ref="B181">_FV(exchangerates[[#This Row],[Currency pairs]],"Previous close",TRUE)</f>
        <v>0.22370000000000001</v>
      </c>
      <c r="C181" s="235" t="s">
        <v>1411</v>
      </c>
      <c r="D181" s="240">
        <f>exchangerates[[#This Row],[Exchange rates]]</f>
        <v>0.22370000000000001</v>
      </c>
      <c r="E181" s="328" t="str">
        <f>"Understand: 1.00 "&amp;LEFT(C181,3)&amp;" = "&amp;exchangerates[[#This Row],[Exchange rates]]&amp;" "&amp;RIGHT(C181,3)</f>
        <v>Understand: 1.00 PLN = 0.2237 CHF</v>
      </c>
    </row>
    <row r="182" spans="1:5" x14ac:dyDescent="0.2">
      <c r="A182" t="e" vm="108">
        <v>#VALUE!</v>
      </c>
      <c r="B182" s="223" cm="1">
        <f t="array" ref="B182">_FV(exchangerates[[#This Row],[Currency pairs]],"Previous close",TRUE)</f>
        <v>1.095E-2</v>
      </c>
      <c r="C182" s="235" t="s">
        <v>1412</v>
      </c>
      <c r="D182" s="240">
        <f>exchangerates[[#This Row],[Exchange rates]]</f>
        <v>1.095E-2</v>
      </c>
      <c r="E182" s="328" t="str">
        <f>"Understand: 1.00 "&amp;LEFT(C182,3)&amp;" = "&amp;exchangerates[[#This Row],[Exchange rates]]&amp;" "&amp;RIGHT(C182,3)</f>
        <v>Understand: 1.00 RUB = 0.01095 CHF</v>
      </c>
    </row>
    <row r="183" spans="1:5" x14ac:dyDescent="0.2">
      <c r="A183" t="e" vm="109">
        <v>#VALUE!</v>
      </c>
      <c r="B183" s="224" cm="1">
        <f t="array" ref="B183">_FV(exchangerates[[#This Row],[Currency pairs]],"Previous close",TRUE)</f>
        <v>9.7600000000000006E-2</v>
      </c>
      <c r="C183" s="235" t="s">
        <v>1413</v>
      </c>
      <c r="D183" s="240">
        <f>exchangerates[[#This Row],[Exchange rates]]</f>
        <v>9.7600000000000006E-2</v>
      </c>
      <c r="E183" s="328" t="str">
        <f>"Understand: 1.00 "&amp;LEFT(C183,3)&amp;" = "&amp;exchangerates[[#This Row],[Exchange rates]]&amp;" "&amp;RIGHT(C183,3)</f>
        <v>Understand: 1.00 SEK = 0.0976 CHF</v>
      </c>
    </row>
    <row r="184" spans="1:5" x14ac:dyDescent="0.2">
      <c r="A184" t="e" vm="110">
        <v>#VALUE!</v>
      </c>
      <c r="B184" s="225" cm="1">
        <f t="array" ref="B184">_FV(exchangerates[[#This Row],[Currency pairs]],"Previous close",TRUE)</f>
        <v>0.68300000000000005</v>
      </c>
      <c r="C184" s="235" t="s">
        <v>1414</v>
      </c>
      <c r="D184" s="240">
        <f>exchangerates[[#This Row],[Exchange rates]]</f>
        <v>0.68300000000000005</v>
      </c>
      <c r="E184" s="328" t="str">
        <f>"Understand: 1.00 "&amp;LEFT(C184,3)&amp;" = "&amp;exchangerates[[#This Row],[Exchange rates]]&amp;" "&amp;RIGHT(C184,3)</f>
        <v>Understand: 1.00 SGD = 0.683 CHF</v>
      </c>
    </row>
    <row r="185" spans="1:5" x14ac:dyDescent="0.2">
      <c r="A185" t="e" vm="111">
        <v>#VALUE!</v>
      </c>
      <c r="B185" s="226" cm="1">
        <f t="array" ref="B185">_FV(exchangerates[[#This Row],[Currency pairs]],"Previous close",TRUE)</f>
        <v>2.836E-2</v>
      </c>
      <c r="C185" s="235" t="s">
        <v>1415</v>
      </c>
      <c r="D185" s="240">
        <f>exchangerates[[#This Row],[Exchange rates]]</f>
        <v>2.836E-2</v>
      </c>
      <c r="E185" s="328" t="str">
        <f>"Understand: 1.00 "&amp;LEFT(C185,3)&amp;" = "&amp;exchangerates[[#This Row],[Exchange rates]]&amp;" "&amp;RIGHT(C185,3)</f>
        <v>Understand: 1.00 THB = 0.02836 CHF</v>
      </c>
    </row>
    <row r="186" spans="1:5" x14ac:dyDescent="0.2">
      <c r="A186" t="e" vm="112">
        <v>#VALUE!</v>
      </c>
      <c r="B186" s="227" cm="1">
        <f t="array" ref="B186">_FV(exchangerates[[#This Row],[Currency pairs]],"Previous close",TRUE)</f>
        <v>6.5799999999999997E-2</v>
      </c>
      <c r="C186" s="235" t="s">
        <v>1416</v>
      </c>
      <c r="D186" s="240">
        <f>exchangerates[[#This Row],[Exchange rates]]</f>
        <v>6.5799999999999997E-2</v>
      </c>
      <c r="E186" s="328" t="str">
        <f>"Understand: 1.00 "&amp;LEFT(C186,3)&amp;" = "&amp;exchangerates[[#This Row],[Exchange rates]]&amp;" "&amp;RIGHT(C186,3)</f>
        <v>Understand: 1.00 TRY = 0.0658 CHF</v>
      </c>
    </row>
    <row r="187" spans="1:5" x14ac:dyDescent="0.2">
      <c r="A187" t="e" vm="113">
        <v>#VALUE!</v>
      </c>
      <c r="B187" s="228" cm="1">
        <f t="array" ref="B187">_FV(exchangerates[[#This Row],[Currency pairs]],"Previous close",TRUE)</f>
        <v>3.2969999999999999E-2</v>
      </c>
      <c r="C187" s="235" t="s">
        <v>1417</v>
      </c>
      <c r="D187" s="240">
        <f>exchangerates[[#This Row],[Exchange rates]]</f>
        <v>3.2969999999999999E-2</v>
      </c>
      <c r="E187" s="328" t="str">
        <f>"Understand: 1.00 "&amp;LEFT(C187,3)&amp;" = "&amp;exchangerates[[#This Row],[Exchange rates]]&amp;" "&amp;RIGHT(C187,3)</f>
        <v>Understand: 1.00 TWD = 0.03297 CHF</v>
      </c>
    </row>
    <row r="188" spans="1:5" x14ac:dyDescent="0.2">
      <c r="A188" t="e" vm="114">
        <v>#VALUE!</v>
      </c>
      <c r="B188" s="229" cm="1">
        <f t="array" ref="B188">_FV(exchangerates[[#This Row],[Currency pairs]],"Previous close",TRUE)</f>
        <v>4.0519999999999998E-5</v>
      </c>
      <c r="C188" s="235" t="s">
        <v>1418</v>
      </c>
      <c r="D188" s="240">
        <f>exchangerates[[#This Row],[Exchange rates]]</f>
        <v>4.0519999999999998E-5</v>
      </c>
      <c r="E188" s="328" t="str">
        <f>"Understand: 1.00 "&amp;LEFT(C188,3)&amp;" = "&amp;exchangerates[[#This Row],[Exchange rates]]&amp;" "&amp;RIGHT(C188,3)</f>
        <v>Understand: 1.00 VND = 0.00004052 CHF</v>
      </c>
    </row>
    <row r="189" spans="1:5" x14ac:dyDescent="0.2">
      <c r="A189" t="e" vm="115">
        <v>#VALUE!</v>
      </c>
      <c r="B189" s="230" cm="1">
        <f t="array" ref="B189">_FV(exchangerates[[#This Row],[Currency pairs]],"Previous close",TRUE)</f>
        <v>6.0199999999999997E-2</v>
      </c>
      <c r="C189" s="235" t="s">
        <v>1419</v>
      </c>
      <c r="D189" s="240">
        <f>exchangerates[[#This Row],[Exchange rates]]</f>
        <v>6.0199999999999997E-2</v>
      </c>
      <c r="E189" s="328" t="str">
        <f>"Understand: 1.00 "&amp;LEFT(C189,3)&amp;" = "&amp;exchangerates[[#This Row],[Exchange rates]]&amp;" "&amp;RIGHT(C189,3)</f>
        <v>Understand: 1.00 ZAR = 0.0602 CHF</v>
      </c>
    </row>
    <row r="190" spans="1:5" x14ac:dyDescent="0.2">
      <c r="A190" t="e" vm="116">
        <v>#VALUE!</v>
      </c>
      <c r="B190" s="202" cm="1">
        <f t="array" ref="B190">_FV(exchangerates[[#This Row],[Currency pairs]],"Previous close",TRUE)</f>
        <v>6.3282999999999996</v>
      </c>
      <c r="C190" s="235" t="s">
        <v>1420</v>
      </c>
      <c r="D190" s="240">
        <f>exchangerates[[#This Row],[Exchange rates]]</f>
        <v>6.3282999999999996</v>
      </c>
      <c r="E190" s="328" t="str">
        <f>"Understand: 1.00 "&amp;LEFT(C190,3)&amp;" = "&amp;exchangerates[[#This Row],[Exchange rates]]&amp;" "&amp;RIGHT(C190,3)</f>
        <v>Understand: 1.00 USD = 6.3283 CNY</v>
      </c>
    </row>
    <row r="191" spans="1:5" x14ac:dyDescent="0.2">
      <c r="A191" t="e" vm="117">
        <v>#VALUE!</v>
      </c>
      <c r="B191" s="203" cm="1">
        <f t="array" ref="B191">_FV(exchangerates[[#This Row],[Currency pairs]],"Previous close",TRUE)</f>
        <v>7.0819999999999999</v>
      </c>
      <c r="C191" s="235" t="s">
        <v>1421</v>
      </c>
      <c r="D191" s="240">
        <f>exchangerates[[#This Row],[Exchange rates]]</f>
        <v>7.0819999999999999</v>
      </c>
      <c r="E191" s="328" t="str">
        <f>"Understand: 1.00 "&amp;LEFT(C191,3)&amp;" = "&amp;exchangerates[[#This Row],[Exchange rates]]&amp;" "&amp;RIGHT(C191,3)</f>
        <v>Understand: 1.00 EUR = 7.082 CNY</v>
      </c>
    </row>
    <row r="192" spans="1:5" x14ac:dyDescent="0.2">
      <c r="A192" t="e" vm="118">
        <v>#VALUE!</v>
      </c>
      <c r="B192" s="231" cm="1">
        <f t="array" ref="B192">_FV(exchangerates[[#This Row],[Currency pairs]],"Previous close",TRUE)</f>
        <v>4.5323000000000002</v>
      </c>
      <c r="C192" s="235" t="s">
        <v>1422</v>
      </c>
      <c r="D192" s="240">
        <f>exchangerates[[#This Row],[Exchange rates]]</f>
        <v>4.5323000000000002</v>
      </c>
      <c r="E192" s="328" t="str">
        <f>"Understand: 1.00 "&amp;LEFT(C192,3)&amp;" = "&amp;exchangerates[[#This Row],[Exchange rates]]&amp;" "&amp;RIGHT(C192,3)</f>
        <v>Understand: 1.00 AUD = 4.5323 CNY</v>
      </c>
    </row>
    <row r="193" spans="1:5" x14ac:dyDescent="0.2">
      <c r="A193" t="e" vm="119">
        <v>#VALUE!</v>
      </c>
      <c r="B193" s="205" cm="1">
        <f t="array" ref="B193">_FV(exchangerates[[#This Row],[Currency pairs]],"Previous close",TRUE)</f>
        <v>1.2350000000000001</v>
      </c>
      <c r="C193" s="235" t="s">
        <v>1423</v>
      </c>
      <c r="D193" s="240">
        <f>exchangerates[[#This Row],[Exchange rates]]</f>
        <v>1.2350000000000001</v>
      </c>
      <c r="E193" s="328" t="str">
        <f>"Understand: 1.00 "&amp;LEFT(C193,3)&amp;" = "&amp;exchangerates[[#This Row],[Exchange rates]]&amp;" "&amp;RIGHT(C193,3)</f>
        <v>Understand: 1.00 BRL = 1.235 CNY</v>
      </c>
    </row>
    <row r="194" spans="1:5" x14ac:dyDescent="0.2">
      <c r="A194" t="e" vm="120">
        <v>#VALUE!</v>
      </c>
      <c r="B194" s="206" cm="1">
        <f t="array" ref="B194">_FV(exchangerates[[#This Row],[Currency pairs]],"Previous close",TRUE)</f>
        <v>4.9386000000000001</v>
      </c>
      <c r="C194" s="235" t="s">
        <v>1424</v>
      </c>
      <c r="D194" s="240">
        <f>exchangerates[[#This Row],[Exchange rates]]</f>
        <v>4.9386000000000001</v>
      </c>
      <c r="E194" s="328" t="str">
        <f>"Understand: 1.00 "&amp;LEFT(C194,3)&amp;" = "&amp;exchangerates[[#This Row],[Exchange rates]]&amp;" "&amp;RIGHT(C194,3)</f>
        <v>Understand: 1.00 CAD = 4.9386 CNY</v>
      </c>
    </row>
    <row r="195" spans="1:5" x14ac:dyDescent="0.2">
      <c r="A195" t="e" vm="121">
        <v>#VALUE!</v>
      </c>
      <c r="B195" s="208" cm="1">
        <f t="array" ref="B195">_FV(exchangerates[[#This Row],[Currency pairs]],"Previous close",TRUE)</f>
        <v>0.2858</v>
      </c>
      <c r="C195" s="235" t="s">
        <v>1425</v>
      </c>
      <c r="D195" s="240">
        <f>exchangerates[[#This Row],[Exchange rates]]</f>
        <v>0.2858</v>
      </c>
      <c r="E195" s="328" t="str">
        <f>"Understand: 1.00 "&amp;LEFT(C195,3)&amp;" = "&amp;exchangerates[[#This Row],[Exchange rates]]&amp;" "&amp;RIGHT(C195,3)</f>
        <v>Understand: 1.00 CZK = 0.2858 CNY</v>
      </c>
    </row>
    <row r="196" spans="1:5" x14ac:dyDescent="0.2">
      <c r="A196" t="e" vm="122">
        <v>#VALUE!</v>
      </c>
      <c r="B196" s="209" cm="1">
        <f t="array" ref="B196">_FV(exchangerates[[#This Row],[Currency pairs]],"Previous close",TRUE)</f>
        <v>0.95179999999999998</v>
      </c>
      <c r="C196" s="235" t="s">
        <v>1426</v>
      </c>
      <c r="D196" s="240">
        <f>exchangerates[[#This Row],[Exchange rates]]</f>
        <v>0.95179999999999998</v>
      </c>
      <c r="E196" s="328" t="str">
        <f>"Understand: 1.00 "&amp;LEFT(C196,3)&amp;" = "&amp;exchangerates[[#This Row],[Exchange rates]]&amp;" "&amp;RIGHT(C196,3)</f>
        <v>Understand: 1.00 DKK = 0.9518 CNY</v>
      </c>
    </row>
    <row r="197" spans="1:5" x14ac:dyDescent="0.2">
      <c r="A197" t="e" vm="123">
        <v>#VALUE!</v>
      </c>
      <c r="B197" s="210" cm="1">
        <f t="array" ref="B197">_FV(exchangerates[[#This Row],[Currency pairs]],"Previous close",TRUE)</f>
        <v>8.4641000000000002</v>
      </c>
      <c r="C197" s="235" t="s">
        <v>1427</v>
      </c>
      <c r="D197" s="240">
        <f>exchangerates[[#This Row],[Exchange rates]]</f>
        <v>8.4641000000000002</v>
      </c>
      <c r="E197" s="328" t="str">
        <f>"Understand: 1.00 "&amp;LEFT(C197,3)&amp;" = "&amp;exchangerates[[#This Row],[Exchange rates]]&amp;" "&amp;RIGHT(C197,3)</f>
        <v>Understand: 1.00 GBP = 8.4641 CNY</v>
      </c>
    </row>
    <row r="198" spans="1:5" x14ac:dyDescent="0.2">
      <c r="A198" t="e" vm="124">
        <v>#VALUE!</v>
      </c>
      <c r="B198" s="211" cm="1">
        <f t="array" ref="B198">_FV(exchangerates[[#This Row],[Currency pairs]],"Previous close",TRUE)</f>
        <v>0.8105</v>
      </c>
      <c r="C198" s="235" t="s">
        <v>1428</v>
      </c>
      <c r="D198" s="240">
        <f>exchangerates[[#This Row],[Exchange rates]]</f>
        <v>0.8105</v>
      </c>
      <c r="E198" s="328" t="str">
        <f>"Understand: 1.00 "&amp;LEFT(C198,3)&amp;" = "&amp;exchangerates[[#This Row],[Exchange rates]]&amp;" "&amp;RIGHT(C198,3)</f>
        <v>Understand: 1.00 HKD = 0.8105 CNY</v>
      </c>
    </row>
    <row r="199" spans="1:5" x14ac:dyDescent="0.2">
      <c r="A199" t="e" vm="125">
        <v>#VALUE!</v>
      </c>
      <c r="B199" s="212" cm="1">
        <f t="array" ref="B199">_FV(exchangerates[[#This Row],[Currency pairs]],"Previous close",TRUE)</f>
        <v>1.9300000000000001E-2</v>
      </c>
      <c r="C199" s="235" t="s">
        <v>1429</v>
      </c>
      <c r="D199" s="240">
        <f>exchangerates[[#This Row],[Exchange rates]]</f>
        <v>1.9300000000000001E-2</v>
      </c>
      <c r="E199" s="328" t="str">
        <f>"Understand: 1.00 "&amp;LEFT(C199,3)&amp;" = "&amp;exchangerates[[#This Row],[Exchange rates]]&amp;" "&amp;RIGHT(C199,3)</f>
        <v>Understand: 1.00 HUF = 0.0193 CNY</v>
      </c>
    </row>
    <row r="200" spans="1:5" x14ac:dyDescent="0.2">
      <c r="A200" t="e" vm="126">
        <v>#VALUE!</v>
      </c>
      <c r="B200" s="213" cm="1">
        <f t="array" ref="B200">_FV(exchangerates[[#This Row],[Currency pairs]],"Previous close",TRUE)</f>
        <v>4.3990000000000001E-4</v>
      </c>
      <c r="C200" s="235" t="s">
        <v>1430</v>
      </c>
      <c r="D200" s="240">
        <f>exchangerates[[#This Row],[Exchange rates]]</f>
        <v>4.3990000000000001E-4</v>
      </c>
      <c r="E200" s="328" t="str">
        <f>"Understand: 1.00 "&amp;LEFT(C200,3)&amp;" = "&amp;exchangerates[[#This Row],[Exchange rates]]&amp;" "&amp;RIGHT(C200,3)</f>
        <v>Understand: 1.00 IDR = 0.0004399 CNY</v>
      </c>
    </row>
    <row r="201" spans="1:5" x14ac:dyDescent="0.2">
      <c r="A201" t="e" vm="127">
        <v>#VALUE!</v>
      </c>
      <c r="B201" s="214" cm="1">
        <f t="array" ref="B201">_FV(exchangerates[[#This Row],[Currency pairs]],"Previous close",TRUE)</f>
        <v>8.3669999999999994E-2</v>
      </c>
      <c r="C201" s="235" t="s">
        <v>1431</v>
      </c>
      <c r="D201" s="240">
        <f>exchangerates[[#This Row],[Exchange rates]]</f>
        <v>8.3669999999999994E-2</v>
      </c>
      <c r="E201" s="328" t="str">
        <f>"Understand: 1.00 "&amp;LEFT(C201,3)&amp;" = "&amp;exchangerates[[#This Row],[Exchange rates]]&amp;" "&amp;RIGHT(C201,3)</f>
        <v>Understand: 1.00 INR = 0.08367 CNY</v>
      </c>
    </row>
    <row r="202" spans="1:5" x14ac:dyDescent="0.2">
      <c r="A202" t="e" vm="128">
        <v>#VALUE!</v>
      </c>
      <c r="B202" s="215" cm="1">
        <f t="array" ref="B202">_FV(exchangerates[[#This Row],[Currency pairs]],"Previous close",TRUE)</f>
        <v>5.4769999999999999E-2</v>
      </c>
      <c r="C202" s="235" t="s">
        <v>1432</v>
      </c>
      <c r="D202" s="240">
        <f>exchangerates[[#This Row],[Exchange rates]]</f>
        <v>5.4769999999999999E-2</v>
      </c>
      <c r="E202" s="328" t="str">
        <f>"Understand: 1.00 "&amp;LEFT(C202,3)&amp;" = "&amp;exchangerates[[#This Row],[Exchange rates]]&amp;" "&amp;RIGHT(C202,3)</f>
        <v>Understand: 1.00 JPY = 0.05477 CNY</v>
      </c>
    </row>
    <row r="203" spans="1:5" x14ac:dyDescent="0.2">
      <c r="A203" t="e" vm="129">
        <v>#VALUE!</v>
      </c>
      <c r="B203" s="216" cm="1">
        <f t="array" ref="B203">_FV(exchangerates[[#This Row],[Currency pairs]],"Previous close",TRUE)</f>
        <v>5.2500000000000003E-3</v>
      </c>
      <c r="C203" s="235" t="s">
        <v>1433</v>
      </c>
      <c r="D203" s="240">
        <f>exchangerates[[#This Row],[Exchange rates]]</f>
        <v>5.2500000000000003E-3</v>
      </c>
      <c r="E203" s="328" t="str">
        <f>"Understand: 1.00 "&amp;LEFT(C203,3)&amp;" = "&amp;exchangerates[[#This Row],[Exchange rates]]&amp;" "&amp;RIGHT(C203,3)</f>
        <v>Understand: 1.00 KRW = 0.00525 CNY</v>
      </c>
    </row>
    <row r="204" spans="1:5" x14ac:dyDescent="0.2">
      <c r="A204" t="e" vm="130">
        <v>#VALUE!</v>
      </c>
      <c r="B204" s="217" cm="1">
        <f t="array" ref="B204">_FV(exchangerates[[#This Row],[Currency pairs]],"Previous close",TRUE)</f>
        <v>0.30769999999999997</v>
      </c>
      <c r="C204" s="235" t="s">
        <v>1434</v>
      </c>
      <c r="D204" s="240">
        <f>exchangerates[[#This Row],[Exchange rates]]</f>
        <v>0.30769999999999997</v>
      </c>
      <c r="E204" s="328" t="str">
        <f>"Understand: 1.00 "&amp;LEFT(C204,3)&amp;" = "&amp;exchangerates[[#This Row],[Exchange rates]]&amp;" "&amp;RIGHT(C204,3)</f>
        <v>Understand: 1.00 MXN = 0.3077 CNY</v>
      </c>
    </row>
    <row r="205" spans="1:5" x14ac:dyDescent="0.2">
      <c r="A205" t="e" vm="131">
        <v>#VALUE!</v>
      </c>
      <c r="B205" s="218" cm="1">
        <f t="array" ref="B205">_FV(exchangerates[[#This Row],[Currency pairs]],"Previous close",TRUE)</f>
        <v>1.5057</v>
      </c>
      <c r="C205" s="235" t="s">
        <v>1435</v>
      </c>
      <c r="D205" s="240">
        <f>exchangerates[[#This Row],[Exchange rates]]</f>
        <v>1.5057</v>
      </c>
      <c r="E205" s="328" t="str">
        <f>"Understand: 1.00 "&amp;LEFT(C205,3)&amp;" = "&amp;exchangerates[[#This Row],[Exchange rates]]&amp;" "&amp;RIGHT(C205,3)</f>
        <v>Understand: 1.00 MYR = 1.5057 CNY</v>
      </c>
    </row>
    <row r="206" spans="1:5" x14ac:dyDescent="0.2">
      <c r="A206" t="e" vm="132">
        <v>#VALUE!</v>
      </c>
      <c r="B206" s="219" cm="1">
        <f t="array" ref="B206">_FV(exchangerates[[#This Row],[Currency pairs]],"Previous close",TRUE)</f>
        <v>0.70609999999999995</v>
      </c>
      <c r="C206" s="235" t="s">
        <v>1436</v>
      </c>
      <c r="D206" s="240">
        <f>exchangerates[[#This Row],[Exchange rates]]</f>
        <v>0.70609999999999995</v>
      </c>
      <c r="E206" s="328" t="str">
        <f>"Understand: 1.00 "&amp;LEFT(C206,3)&amp;" = "&amp;exchangerates[[#This Row],[Exchange rates]]&amp;" "&amp;RIGHT(C206,3)</f>
        <v>Understand: 1.00 NOK = 0.7061 CNY</v>
      </c>
    </row>
    <row r="207" spans="1:5" x14ac:dyDescent="0.2">
      <c r="A207" t="e" vm="133">
        <v>#VALUE!</v>
      </c>
      <c r="B207" s="220" cm="1">
        <f t="array" ref="B207">_FV(exchangerates[[#This Row],[Currency pairs]],"Previous close",TRUE)</f>
        <v>4.2343000000000002</v>
      </c>
      <c r="C207" s="235" t="s">
        <v>1437</v>
      </c>
      <c r="D207" s="240">
        <f>exchangerates[[#This Row],[Exchange rates]]</f>
        <v>4.2343000000000002</v>
      </c>
      <c r="E207" s="328" t="str">
        <f>"Understand: 1.00 "&amp;LEFT(C207,3)&amp;" = "&amp;exchangerates[[#This Row],[Exchange rates]]&amp;" "&amp;RIGHT(C207,3)</f>
        <v>Understand: 1.00 NZD = 4.2343 CNY</v>
      </c>
    </row>
    <row r="208" spans="1:5" x14ac:dyDescent="0.2">
      <c r="A208" t="e" vm="134">
        <v>#VALUE!</v>
      </c>
      <c r="B208" s="221" cm="1">
        <f t="array" ref="B208">_FV(exchangerates[[#This Row],[Currency pairs]],"Previous close",TRUE)</f>
        <v>0.12330000000000001</v>
      </c>
      <c r="C208" s="235" t="s">
        <v>1438</v>
      </c>
      <c r="D208" s="240">
        <f>exchangerates[[#This Row],[Exchange rates]]</f>
        <v>0.12330000000000001</v>
      </c>
      <c r="E208" s="328" t="str">
        <f>"Understand: 1.00 "&amp;LEFT(C208,3)&amp;" = "&amp;exchangerates[[#This Row],[Exchange rates]]&amp;" "&amp;RIGHT(C208,3)</f>
        <v>Understand: 1.00 PHP = 0.1233 CNY</v>
      </c>
    </row>
    <row r="209" spans="1:5" x14ac:dyDescent="0.2">
      <c r="A209" t="e" vm="135">
        <v>#VALUE!</v>
      </c>
      <c r="B209" s="222" cm="1">
        <f t="array" ref="B209">_FV(exchangerates[[#This Row],[Currency pairs]],"Previous close",TRUE)</f>
        <v>1.5287999999999999</v>
      </c>
      <c r="C209" s="235" t="s">
        <v>1439</v>
      </c>
      <c r="D209" s="240">
        <f>exchangerates[[#This Row],[Exchange rates]]</f>
        <v>1.5287999999999999</v>
      </c>
      <c r="E209" s="328" t="str">
        <f>"Understand: 1.00 "&amp;LEFT(C209,3)&amp;" = "&amp;exchangerates[[#This Row],[Exchange rates]]&amp;" "&amp;RIGHT(C209,3)</f>
        <v>Understand: 1.00 PLN = 1.5288 CNY</v>
      </c>
    </row>
    <row r="210" spans="1:5" x14ac:dyDescent="0.2">
      <c r="A210" t="e" vm="136">
        <v>#VALUE!</v>
      </c>
      <c r="B210" s="223" cm="1">
        <f t="array" ref="B210">_FV(exchangerates[[#This Row],[Currency pairs]],"Previous close",TRUE)</f>
        <v>7.4800000000000005E-2</v>
      </c>
      <c r="C210" s="235" t="s">
        <v>1440</v>
      </c>
      <c r="D210" s="240">
        <f>exchangerates[[#This Row],[Exchange rates]]</f>
        <v>7.4800000000000005E-2</v>
      </c>
      <c r="E210" s="328" t="str">
        <f>"Understand: 1.00 "&amp;LEFT(C210,3)&amp;" = "&amp;exchangerates[[#This Row],[Exchange rates]]&amp;" "&amp;RIGHT(C210,3)</f>
        <v>Understand: 1.00 RUB = 0.0748 CNY</v>
      </c>
    </row>
    <row r="211" spans="1:5" x14ac:dyDescent="0.2">
      <c r="A211" t="e" vm="137">
        <v>#VALUE!</v>
      </c>
      <c r="B211" s="224" cm="1">
        <f t="array" ref="B211">_FV(exchangerates[[#This Row],[Currency pairs]],"Previous close",TRUE)</f>
        <v>0.66690000000000005</v>
      </c>
      <c r="C211" s="235" t="s">
        <v>1441</v>
      </c>
      <c r="D211" s="240">
        <f>exchangerates[[#This Row],[Exchange rates]]</f>
        <v>0.66690000000000005</v>
      </c>
      <c r="E211" s="328" t="str">
        <f>"Understand: 1.00 "&amp;LEFT(C211,3)&amp;" = "&amp;exchangerates[[#This Row],[Exchange rates]]&amp;" "&amp;RIGHT(C211,3)</f>
        <v>Understand: 1.00 SEK = 0.6669 CNY</v>
      </c>
    </row>
    <row r="212" spans="1:5" x14ac:dyDescent="0.2">
      <c r="A212" t="e" vm="138">
        <v>#VALUE!</v>
      </c>
      <c r="B212" s="225" cm="1">
        <f t="array" ref="B212">_FV(exchangerates[[#This Row],[Currency pairs]],"Previous close",TRUE)</f>
        <v>4.6683000000000003</v>
      </c>
      <c r="C212" s="235" t="s">
        <v>1442</v>
      </c>
      <c r="D212" s="240">
        <f>exchangerates[[#This Row],[Exchange rates]]</f>
        <v>4.6683000000000003</v>
      </c>
      <c r="E212" s="328" t="str">
        <f>"Understand: 1.00 "&amp;LEFT(C212,3)&amp;" = "&amp;exchangerates[[#This Row],[Exchange rates]]&amp;" "&amp;RIGHT(C212,3)</f>
        <v>Understand: 1.00 SGD = 4.6683 CNY</v>
      </c>
    </row>
    <row r="213" spans="1:5" x14ac:dyDescent="0.2">
      <c r="A213" t="e" vm="139">
        <v>#VALUE!</v>
      </c>
      <c r="B213" s="226" cm="1">
        <f t="array" ref="B213">_FV(exchangerates[[#This Row],[Currency pairs]],"Previous close",TRUE)</f>
        <v>0.1938</v>
      </c>
      <c r="C213" s="235" t="s">
        <v>1443</v>
      </c>
      <c r="D213" s="240">
        <f>exchangerates[[#This Row],[Exchange rates]]</f>
        <v>0.1938</v>
      </c>
      <c r="E213" s="328" t="str">
        <f>"Understand: 1.00 "&amp;LEFT(C213,3)&amp;" = "&amp;exchangerates[[#This Row],[Exchange rates]]&amp;" "&amp;RIGHT(C213,3)</f>
        <v>Understand: 1.00 THB = 0.1938 CNY</v>
      </c>
    </row>
    <row r="214" spans="1:5" x14ac:dyDescent="0.2">
      <c r="A214" t="e" vm="140">
        <v>#VALUE!</v>
      </c>
      <c r="B214" s="227" cm="1">
        <f t="array" ref="B214">_FV(exchangerates[[#This Row],[Currency pairs]],"Previous close",TRUE)</f>
        <v>0.44990000000000002</v>
      </c>
      <c r="C214" s="235" t="s">
        <v>1444</v>
      </c>
      <c r="D214" s="240">
        <f>exchangerates[[#This Row],[Exchange rates]]</f>
        <v>0.44990000000000002</v>
      </c>
      <c r="E214" s="328" t="str">
        <f>"Understand: 1.00 "&amp;LEFT(C214,3)&amp;" = "&amp;exchangerates[[#This Row],[Exchange rates]]&amp;" "&amp;RIGHT(C214,3)</f>
        <v>Understand: 1.00 TRY = 0.4499 CNY</v>
      </c>
    </row>
    <row r="215" spans="1:5" x14ac:dyDescent="0.2">
      <c r="A215" t="e" vm="141">
        <v>#VALUE!</v>
      </c>
      <c r="B215" s="228" cm="1">
        <f t="array" ref="B215">_FV(exchangerates[[#This Row],[Currency pairs]],"Previous close",TRUE)</f>
        <v>0.2253</v>
      </c>
      <c r="C215" s="235" t="s">
        <v>1445</v>
      </c>
      <c r="D215" s="240">
        <f>exchangerates[[#This Row],[Exchange rates]]</f>
        <v>0.2253</v>
      </c>
      <c r="E215" s="328" t="str">
        <f>"Understand: 1.00 "&amp;LEFT(C215,3)&amp;" = "&amp;exchangerates[[#This Row],[Exchange rates]]&amp;" "&amp;RIGHT(C215,3)</f>
        <v>Understand: 1.00 TWD = 0.2253 CNY</v>
      </c>
    </row>
    <row r="216" spans="1:5" x14ac:dyDescent="0.2">
      <c r="A216" t="e" vm="142">
        <v>#VALUE!</v>
      </c>
      <c r="B216" s="229" cm="1">
        <f t="array" ref="B216">_FV(exchangerates[[#This Row],[Currency pairs]],"Previous close",TRUE)</f>
        <v>2.7700000000000001E-4</v>
      </c>
      <c r="C216" s="235" t="s">
        <v>1446</v>
      </c>
      <c r="D216" s="240">
        <f>exchangerates[[#This Row],[Exchange rates]]</f>
        <v>2.7700000000000001E-4</v>
      </c>
      <c r="E216" s="328" t="str">
        <f>"Understand: 1.00 "&amp;LEFT(C216,3)&amp;" = "&amp;exchangerates[[#This Row],[Exchange rates]]&amp;" "&amp;RIGHT(C216,3)</f>
        <v>Understand: 1.00 VND = 0.000277 CNY</v>
      </c>
    </row>
    <row r="217" spans="1:5" x14ac:dyDescent="0.2">
      <c r="A217" t="e" vm="143">
        <v>#VALUE!</v>
      </c>
      <c r="B217" s="230" cm="1">
        <f t="array" ref="B217">_FV(exchangerates[[#This Row],[Currency pairs]],"Previous close",TRUE)</f>
        <v>0.41170000000000001</v>
      </c>
      <c r="C217" s="235" t="s">
        <v>1447</v>
      </c>
      <c r="D217" s="240">
        <f>exchangerates[[#This Row],[Exchange rates]]</f>
        <v>0.41170000000000001</v>
      </c>
      <c r="E217" s="328" t="str">
        <f>"Understand: 1.00 "&amp;LEFT(C217,3)&amp;" = "&amp;exchangerates[[#This Row],[Exchange rates]]&amp;" "&amp;RIGHT(C217,3)</f>
        <v>Understand: 1.00 ZAR = 0.4117 CNY</v>
      </c>
    </row>
    <row r="218" spans="1:5" x14ac:dyDescent="0.2">
      <c r="A218" t="e" vm="144">
        <v>#VALUE!</v>
      </c>
      <c r="B218" s="202" cm="1">
        <f t="array" ref="B218">_FV(exchangerates[[#This Row],[Currency pairs]],"Previous close",TRUE)</f>
        <v>22.056000000000001</v>
      </c>
      <c r="C218" s="235" t="s">
        <v>1448</v>
      </c>
      <c r="D218" s="240">
        <f>exchangerates[[#This Row],[Exchange rates]]</f>
        <v>22.056000000000001</v>
      </c>
      <c r="E218" s="328" t="str">
        <f>"Understand: 1.00 "&amp;LEFT(C218,3)&amp;" = "&amp;exchangerates[[#This Row],[Exchange rates]]&amp;" "&amp;RIGHT(C218,3)</f>
        <v>Understand: 1.00 USD = 22.056 CZK</v>
      </c>
    </row>
    <row r="219" spans="1:5" x14ac:dyDescent="0.2">
      <c r="A219" t="e" vm="145">
        <v>#VALUE!</v>
      </c>
      <c r="B219" s="203" cm="1">
        <f t="array" ref="B219">_FV(exchangerates[[#This Row],[Currency pairs]],"Previous close",TRUE)</f>
        <v>24.683</v>
      </c>
      <c r="C219" s="235" t="s">
        <v>1449</v>
      </c>
      <c r="D219" s="240">
        <f>exchangerates[[#This Row],[Exchange rates]]</f>
        <v>24.683</v>
      </c>
      <c r="E219" s="328" t="str">
        <f>"Understand: 1.00 "&amp;LEFT(C219,3)&amp;" = "&amp;exchangerates[[#This Row],[Exchange rates]]&amp;" "&amp;RIGHT(C219,3)</f>
        <v>Understand: 1.00 EUR = 24.683 CZK</v>
      </c>
    </row>
    <row r="220" spans="1:5" x14ac:dyDescent="0.2">
      <c r="A220" t="e" vm="146">
        <v>#VALUE!</v>
      </c>
      <c r="B220" s="204" cm="1">
        <f t="array" ref="B220">_FV(exchangerates[[#This Row],[Currency pairs]],"Previous close",TRUE)</f>
        <v>3.4843999999999999</v>
      </c>
      <c r="C220" s="235" t="s">
        <v>1450</v>
      </c>
      <c r="D220" s="240">
        <f>exchangerates[[#This Row],[Exchange rates]]</f>
        <v>3.4843999999999999</v>
      </c>
      <c r="E220" s="328" t="str">
        <f>"Understand: 1.00 "&amp;LEFT(C220,3)&amp;" = "&amp;exchangerates[[#This Row],[Exchange rates]]&amp;" "&amp;RIGHT(C220,3)</f>
        <v>Understand: 1.00 CNY = 3.4844 CZK</v>
      </c>
    </row>
    <row r="221" spans="1:5" x14ac:dyDescent="0.2">
      <c r="A221" t="e" vm="147">
        <v>#VALUE!</v>
      </c>
      <c r="B221" s="231" cm="1">
        <f t="array" ref="B221">_FV(exchangerates[[#This Row],[Currency pairs]],"Previous close",TRUE)</f>
        <v>15.7965</v>
      </c>
      <c r="C221" s="235" t="s">
        <v>1451</v>
      </c>
      <c r="D221" s="240">
        <f>exchangerates[[#This Row],[Exchange rates]]</f>
        <v>15.7965</v>
      </c>
      <c r="E221" s="328" t="str">
        <f>"Understand: 1.00 "&amp;LEFT(C221,3)&amp;" = "&amp;exchangerates[[#This Row],[Exchange rates]]&amp;" "&amp;RIGHT(C221,3)</f>
        <v>Understand: 1.00 AUD = 15.7965 CZK</v>
      </c>
    </row>
    <row r="222" spans="1:5" x14ac:dyDescent="0.2">
      <c r="A222" t="e" vm="148">
        <v>#VALUE!</v>
      </c>
      <c r="B222" s="205" cm="1">
        <f t="array" ref="B222">_FV(exchangerates[[#This Row],[Currency pairs]],"Previous close",TRUE)</f>
        <v>4.3040000000000003</v>
      </c>
      <c r="C222" s="235" t="s">
        <v>1452</v>
      </c>
      <c r="D222" s="240">
        <f>exchangerates[[#This Row],[Exchange rates]]</f>
        <v>4.3040000000000003</v>
      </c>
      <c r="E222" s="328" t="str">
        <f>"Understand: 1.00 "&amp;LEFT(C222,3)&amp;" = "&amp;exchangerates[[#This Row],[Exchange rates]]&amp;" "&amp;RIGHT(C222,3)</f>
        <v>Understand: 1.00 BRL = 4.304 CZK</v>
      </c>
    </row>
    <row r="223" spans="1:5" x14ac:dyDescent="0.2">
      <c r="A223" t="e" vm="149">
        <v>#VALUE!</v>
      </c>
      <c r="B223" s="206" cm="1">
        <f t="array" ref="B223">_FV(exchangerates[[#This Row],[Currency pairs]],"Previous close",TRUE)</f>
        <v>17.212399999999999</v>
      </c>
      <c r="C223" s="235" t="s">
        <v>1453</v>
      </c>
      <c r="D223" s="240">
        <f>exchangerates[[#This Row],[Exchange rates]]</f>
        <v>17.212399999999999</v>
      </c>
      <c r="E223" s="328" t="str">
        <f>"Understand: 1.00 "&amp;LEFT(C223,3)&amp;" = "&amp;exchangerates[[#This Row],[Exchange rates]]&amp;" "&amp;RIGHT(C223,3)</f>
        <v>Understand: 1.00 CAD = 17.2124 CZK</v>
      </c>
    </row>
    <row r="224" spans="1:5" x14ac:dyDescent="0.2">
      <c r="A224" t="e" vm="150">
        <v>#VALUE!</v>
      </c>
      <c r="B224" s="207" cm="1">
        <f t="array" ref="B224">_FV(exchangerates[[#This Row],[Currency pairs]],"Previous close",TRUE)</f>
        <v>23.811</v>
      </c>
      <c r="C224" s="235" t="s">
        <v>1454</v>
      </c>
      <c r="D224" s="240">
        <f>exchangerates[[#This Row],[Exchange rates]]</f>
        <v>23.811</v>
      </c>
      <c r="E224" s="328" t="str">
        <f>"Understand: 1.00 "&amp;LEFT(C224,3)&amp;" = "&amp;exchangerates[[#This Row],[Exchange rates]]&amp;" "&amp;RIGHT(C224,3)</f>
        <v>Understand: 1.00 CHF = 23.811 CZK</v>
      </c>
    </row>
    <row r="225" spans="1:5" x14ac:dyDescent="0.2">
      <c r="A225" t="e" vm="151">
        <v>#VALUE!</v>
      </c>
      <c r="B225" s="215" cm="1">
        <f t="array" ref="B225">_FV(exchangerates[[#This Row],[Currency pairs]],"Previous close",TRUE)</f>
        <v>0.19089999999999999</v>
      </c>
      <c r="C225" s="235" t="s">
        <v>1455</v>
      </c>
      <c r="D225" s="240">
        <f>exchangerates[[#This Row],[Exchange rates]]</f>
        <v>0.19089999999999999</v>
      </c>
      <c r="E225" s="328" t="str">
        <f>"Understand: 1.00 "&amp;LEFT(C225,3)&amp;" = "&amp;exchangerates[[#This Row],[Exchange rates]]&amp;" "&amp;RIGHT(C225,3)</f>
        <v>Understand: 1.00 JPY = 0.1909 CZK</v>
      </c>
    </row>
    <row r="226" spans="1:5" x14ac:dyDescent="0.2">
      <c r="A226" t="e" vm="152">
        <v>#VALUE!</v>
      </c>
      <c r="B226" s="209" cm="1">
        <f t="array" ref="B226">_FV(exchangerates[[#This Row],[Currency pairs]],"Previous close",TRUE)</f>
        <v>3.3172000000000001</v>
      </c>
      <c r="C226" s="235" t="s">
        <v>1456</v>
      </c>
      <c r="D226" s="240">
        <f>exchangerates[[#This Row],[Exchange rates]]</f>
        <v>3.3172000000000001</v>
      </c>
      <c r="E226" s="328" t="str">
        <f>"Understand: 1.00 "&amp;LEFT(C226,3)&amp;" = "&amp;exchangerates[[#This Row],[Exchange rates]]&amp;" "&amp;RIGHT(C226,3)</f>
        <v>Understand: 1.00 DKK = 3.3172 CZK</v>
      </c>
    </row>
    <row r="227" spans="1:5" x14ac:dyDescent="0.2">
      <c r="A227" t="e" vm="153">
        <v>#VALUE!</v>
      </c>
      <c r="B227" s="210" cm="1">
        <f t="array" ref="B227">_FV(exchangerates[[#This Row],[Currency pairs]],"Previous close",TRUE)</f>
        <v>29.5</v>
      </c>
      <c r="C227" s="235" t="s">
        <v>1457</v>
      </c>
      <c r="D227" s="240">
        <f>exchangerates[[#This Row],[Exchange rates]]</f>
        <v>29.5</v>
      </c>
      <c r="E227" s="328" t="str">
        <f>"Understand: 1.00 "&amp;LEFT(C227,3)&amp;" = "&amp;exchangerates[[#This Row],[Exchange rates]]&amp;" "&amp;RIGHT(C227,3)</f>
        <v>Understand: 1.00 GBP = 29.5 CZK</v>
      </c>
    </row>
    <row r="228" spans="1:5" x14ac:dyDescent="0.2">
      <c r="A228" t="e" vm="154">
        <v>#VALUE!</v>
      </c>
      <c r="B228" s="211" cm="1">
        <f t="array" ref="B228">_FV(exchangerates[[#This Row],[Currency pairs]],"Previous close",TRUE)</f>
        <v>2.8248000000000002</v>
      </c>
      <c r="C228" s="235" t="s">
        <v>1458</v>
      </c>
      <c r="D228" s="240">
        <f>exchangerates[[#This Row],[Exchange rates]]</f>
        <v>2.8248000000000002</v>
      </c>
      <c r="E228" s="328" t="str">
        <f>"Understand: 1.00 "&amp;LEFT(C228,3)&amp;" = "&amp;exchangerates[[#This Row],[Exchange rates]]&amp;" "&amp;RIGHT(C228,3)</f>
        <v>Understand: 1.00 HKD = 2.8248 CZK</v>
      </c>
    </row>
    <row r="229" spans="1:5" x14ac:dyDescent="0.2">
      <c r="A229" t="e" vm="155">
        <v>#VALUE!</v>
      </c>
      <c r="B229" s="212" cm="1">
        <f t="array" ref="B229">_FV(exchangerates[[#This Row],[Currency pairs]],"Previous close",TRUE)</f>
        <v>6.7320000000000005E-2</v>
      </c>
      <c r="C229" s="235" t="s">
        <v>1459</v>
      </c>
      <c r="D229" s="240">
        <f>exchangerates[[#This Row],[Exchange rates]]</f>
        <v>6.7320000000000005E-2</v>
      </c>
      <c r="E229" s="328" t="str">
        <f>"Understand: 1.00 "&amp;LEFT(C229,3)&amp;" = "&amp;exchangerates[[#This Row],[Exchange rates]]&amp;" "&amp;RIGHT(C229,3)</f>
        <v>Understand: 1.00 HUF = 0.06732 CZK</v>
      </c>
    </row>
    <row r="230" spans="1:5" x14ac:dyDescent="0.2">
      <c r="A230" t="e" vm="156">
        <v>#VALUE!</v>
      </c>
      <c r="B230" s="213" cm="1">
        <f t="array" ref="B230">_FV(exchangerates[[#This Row],[Currency pairs]],"Previous close",TRUE)</f>
        <v>1.5330000000000001E-3</v>
      </c>
      <c r="C230" s="235" t="s">
        <v>1460</v>
      </c>
      <c r="D230" s="240">
        <f>exchangerates[[#This Row],[Exchange rates]]</f>
        <v>1.5330000000000001E-3</v>
      </c>
      <c r="E230" s="328" t="str">
        <f>"Understand: 1.00 "&amp;LEFT(C230,3)&amp;" = "&amp;exchangerates[[#This Row],[Exchange rates]]&amp;" "&amp;RIGHT(C230,3)</f>
        <v>Understand: 1.00 IDR = 0.001533 CZK</v>
      </c>
    </row>
    <row r="231" spans="1:5" x14ac:dyDescent="0.2">
      <c r="A231" t="e" vm="157">
        <v>#VALUE!</v>
      </c>
      <c r="B231" s="214" cm="1">
        <f t="array" ref="B231">_FV(exchangerates[[#This Row],[Currency pairs]],"Previous close",TRUE)</f>
        <v>0.29160000000000003</v>
      </c>
      <c r="C231" s="235" t="s">
        <v>1461</v>
      </c>
      <c r="D231" s="240">
        <f>exchangerates[[#This Row],[Exchange rates]]</f>
        <v>0.29160000000000003</v>
      </c>
      <c r="E231" s="328" t="str">
        <f>"Understand: 1.00 "&amp;LEFT(C231,3)&amp;" = "&amp;exchangerates[[#This Row],[Exchange rates]]&amp;" "&amp;RIGHT(C231,3)</f>
        <v>Understand: 1.00 INR = 0.2916 CZK</v>
      </c>
    </row>
    <row r="232" spans="1:5" x14ac:dyDescent="0.2">
      <c r="A232" t="e" vm="151">
        <v>#VALUE!</v>
      </c>
      <c r="B232" s="215" cm="1">
        <f t="array" ref="B232">_FV(exchangerates[[#This Row],[Currency pairs]],"Previous close",TRUE)</f>
        <v>0.19089999999999999</v>
      </c>
      <c r="C232" s="235" t="s">
        <v>1455</v>
      </c>
      <c r="D232" s="240">
        <f>exchangerates[[#This Row],[Exchange rates]]</f>
        <v>0.19089999999999999</v>
      </c>
      <c r="E232" s="328" t="str">
        <f>"Understand: 1.00 "&amp;LEFT(C232,3)&amp;" = "&amp;exchangerates[[#This Row],[Exchange rates]]&amp;" "&amp;RIGHT(C232,3)</f>
        <v>Understand: 1.00 JPY = 0.1909 CZK</v>
      </c>
    </row>
    <row r="233" spans="1:5" x14ac:dyDescent="0.2">
      <c r="A233" t="e" vm="158">
        <v>#VALUE!</v>
      </c>
      <c r="B233" s="216" cm="1">
        <f t="array" ref="B233">_FV(exchangerates[[#This Row],[Currency pairs]],"Previous close",TRUE)</f>
        <v>1.8290000000000001E-2</v>
      </c>
      <c r="C233" s="235" t="s">
        <v>1462</v>
      </c>
      <c r="D233" s="240">
        <f>exchangerates[[#This Row],[Exchange rates]]</f>
        <v>1.8290000000000001E-2</v>
      </c>
      <c r="E233" s="328" t="str">
        <f>"Understand: 1.00 "&amp;LEFT(C233,3)&amp;" = "&amp;exchangerates[[#This Row],[Exchange rates]]&amp;" "&amp;RIGHT(C233,3)</f>
        <v>Understand: 1.00 KRW = 0.01829 CZK</v>
      </c>
    </row>
    <row r="234" spans="1:5" x14ac:dyDescent="0.2">
      <c r="A234" t="e" vm="159">
        <v>#VALUE!</v>
      </c>
      <c r="B234" s="217" cm="1">
        <f t="array" ref="B234">_FV(exchangerates[[#This Row],[Currency pairs]],"Previous close",TRUE)</f>
        <v>1.0724</v>
      </c>
      <c r="C234" s="235" t="s">
        <v>1463</v>
      </c>
      <c r="D234" s="240">
        <f>exchangerates[[#This Row],[Exchange rates]]</f>
        <v>1.0724</v>
      </c>
      <c r="E234" s="328" t="str">
        <f>"Understand: 1.00 "&amp;LEFT(C234,3)&amp;" = "&amp;exchangerates[[#This Row],[Exchange rates]]&amp;" "&amp;RIGHT(C234,3)</f>
        <v>Understand: 1.00 MXN = 1.0724 CZK</v>
      </c>
    </row>
    <row r="235" spans="1:5" x14ac:dyDescent="0.2">
      <c r="A235" t="e" vm="160">
        <v>#VALUE!</v>
      </c>
      <c r="B235" s="218" cm="1">
        <f t="array" ref="B235">_FV(exchangerates[[#This Row],[Currency pairs]],"Previous close",TRUE)</f>
        <v>5.2477</v>
      </c>
      <c r="C235" s="235" t="s">
        <v>1464</v>
      </c>
      <c r="D235" s="240">
        <f>exchangerates[[#This Row],[Exchange rates]]</f>
        <v>5.2477</v>
      </c>
      <c r="E235" s="328" t="str">
        <f>"Understand: 1.00 "&amp;LEFT(C235,3)&amp;" = "&amp;exchangerates[[#This Row],[Exchange rates]]&amp;" "&amp;RIGHT(C235,3)</f>
        <v>Understand: 1.00 MYR = 5.2477 CZK</v>
      </c>
    </row>
    <row r="236" spans="1:5" x14ac:dyDescent="0.2">
      <c r="A236" t="e" vm="161">
        <v>#VALUE!</v>
      </c>
      <c r="B236" s="219" cm="1">
        <f t="array" ref="B236">_FV(exchangerates[[#This Row],[Currency pairs]],"Previous close",TRUE)</f>
        <v>2.4609999999999999</v>
      </c>
      <c r="C236" s="235" t="s">
        <v>1465</v>
      </c>
      <c r="D236" s="240">
        <f>exchangerates[[#This Row],[Exchange rates]]</f>
        <v>2.4609999999999999</v>
      </c>
      <c r="E236" s="328" t="str">
        <f>"Understand: 1.00 "&amp;LEFT(C236,3)&amp;" = "&amp;exchangerates[[#This Row],[Exchange rates]]&amp;" "&amp;RIGHT(C236,3)</f>
        <v>Understand: 1.00 NOK = 2.461 CZK</v>
      </c>
    </row>
    <row r="237" spans="1:5" x14ac:dyDescent="0.2">
      <c r="A237" t="e" vm="162">
        <v>#VALUE!</v>
      </c>
      <c r="B237" s="220" cm="1">
        <f t="array" ref="B237">_FV(exchangerates[[#This Row],[Currency pairs]],"Previous close",TRUE)</f>
        <v>14.7577</v>
      </c>
      <c r="C237" s="235" t="s">
        <v>1466</v>
      </c>
      <c r="D237" s="240">
        <f>exchangerates[[#This Row],[Exchange rates]]</f>
        <v>14.7577</v>
      </c>
      <c r="E237" s="328" t="str">
        <f>"Understand: 1.00 "&amp;LEFT(C237,3)&amp;" = "&amp;exchangerates[[#This Row],[Exchange rates]]&amp;" "&amp;RIGHT(C237,3)</f>
        <v>Understand: 1.00 NZD = 14.7577 CZK</v>
      </c>
    </row>
    <row r="238" spans="1:5" x14ac:dyDescent="0.2">
      <c r="A238" t="e" vm="163">
        <v>#VALUE!</v>
      </c>
      <c r="B238" s="221" cm="1">
        <f t="array" ref="B238">_FV(exchangerates[[#This Row],[Currency pairs]],"Previous close",TRUE)</f>
        <v>0.4299</v>
      </c>
      <c r="C238" s="235" t="s">
        <v>1467</v>
      </c>
      <c r="D238" s="240">
        <f>exchangerates[[#This Row],[Exchange rates]]</f>
        <v>0.4299</v>
      </c>
      <c r="E238" s="328" t="str">
        <f>"Understand: 1.00 "&amp;LEFT(C238,3)&amp;" = "&amp;exchangerates[[#This Row],[Exchange rates]]&amp;" "&amp;RIGHT(C238,3)</f>
        <v>Understand: 1.00 PHP = 0.4299 CZK</v>
      </c>
    </row>
    <row r="239" spans="1:5" x14ac:dyDescent="0.2">
      <c r="A239" t="e" vm="164">
        <v>#VALUE!</v>
      </c>
      <c r="B239" s="222" cm="1">
        <f t="array" ref="B239">_FV(exchangerates[[#This Row],[Currency pairs]],"Previous close",TRUE)</f>
        <v>5.3281999999999998</v>
      </c>
      <c r="C239" s="235" t="s">
        <v>1468</v>
      </c>
      <c r="D239" s="240">
        <f>exchangerates[[#This Row],[Exchange rates]]</f>
        <v>5.3281999999999998</v>
      </c>
      <c r="E239" s="328" t="str">
        <f>"Understand: 1.00 "&amp;LEFT(C239,3)&amp;" = "&amp;exchangerates[[#This Row],[Exchange rates]]&amp;" "&amp;RIGHT(C239,3)</f>
        <v>Understand: 1.00 PLN = 5.3282 CZK</v>
      </c>
    </row>
    <row r="240" spans="1:5" x14ac:dyDescent="0.2">
      <c r="A240" t="e" vm="165">
        <v>#VALUE!</v>
      </c>
      <c r="B240" s="223" cm="1">
        <f t="array" ref="B240">_FV(exchangerates[[#This Row],[Currency pairs]],"Previous close",TRUE)</f>
        <v>0.26069999999999999</v>
      </c>
      <c r="C240" s="235" t="s">
        <v>1469</v>
      </c>
      <c r="D240" s="240">
        <f>exchangerates[[#This Row],[Exchange rates]]</f>
        <v>0.26069999999999999</v>
      </c>
      <c r="E240" s="328" t="str">
        <f>"Understand: 1.00 "&amp;LEFT(C240,3)&amp;" = "&amp;exchangerates[[#This Row],[Exchange rates]]&amp;" "&amp;RIGHT(C240,3)</f>
        <v>Understand: 1.00 RUB = 0.2607 CZK</v>
      </c>
    </row>
    <row r="241" spans="1:5" x14ac:dyDescent="0.2">
      <c r="A241" t="e" vm="166">
        <v>#VALUE!</v>
      </c>
      <c r="B241" s="224" cm="1">
        <f t="array" ref="B241">_FV(exchangerates[[#This Row],[Currency pairs]],"Previous close",TRUE)</f>
        <v>2.3243999999999998</v>
      </c>
      <c r="C241" s="235" t="s">
        <v>1470</v>
      </c>
      <c r="D241" s="240">
        <f>exchangerates[[#This Row],[Exchange rates]]</f>
        <v>2.3243999999999998</v>
      </c>
      <c r="E241" s="328" t="str">
        <f>"Understand: 1.00 "&amp;LEFT(C241,3)&amp;" = "&amp;exchangerates[[#This Row],[Exchange rates]]&amp;" "&amp;RIGHT(C241,3)</f>
        <v>Understand: 1.00 SEK = 2.3244 CZK</v>
      </c>
    </row>
    <row r="242" spans="1:5" x14ac:dyDescent="0.2">
      <c r="A242" t="e" vm="167">
        <v>#VALUE!</v>
      </c>
      <c r="B242" s="225" cm="1">
        <f t="array" ref="B242">_FV(exchangerates[[#This Row],[Currency pairs]],"Previous close",TRUE)</f>
        <v>16.270299999999999</v>
      </c>
      <c r="C242" s="235" t="s">
        <v>1471</v>
      </c>
      <c r="D242" s="240">
        <f>exchangerates[[#This Row],[Exchange rates]]</f>
        <v>16.270299999999999</v>
      </c>
      <c r="E242" s="328" t="str">
        <f>"Understand: 1.00 "&amp;LEFT(C242,3)&amp;" = "&amp;exchangerates[[#This Row],[Exchange rates]]&amp;" "&amp;RIGHT(C242,3)</f>
        <v>Understand: 1.00 SGD = 16.2703 CZK</v>
      </c>
    </row>
    <row r="243" spans="1:5" x14ac:dyDescent="0.2">
      <c r="A243" t="e" vm="168">
        <v>#VALUE!</v>
      </c>
      <c r="B243" s="226" cm="1">
        <f t="array" ref="B243">_FV(exchangerates[[#This Row],[Currency pairs]],"Previous close",TRUE)</f>
        <v>0.67549999999999999</v>
      </c>
      <c r="C243" s="235" t="s">
        <v>1472</v>
      </c>
      <c r="D243" s="240">
        <f>exchangerates[[#This Row],[Exchange rates]]</f>
        <v>0.67549999999999999</v>
      </c>
      <c r="E243" s="328" t="str">
        <f>"Understand: 1.00 "&amp;LEFT(C243,3)&amp;" = "&amp;exchangerates[[#This Row],[Exchange rates]]&amp;" "&amp;RIGHT(C243,3)</f>
        <v>Understand: 1.00 THB = 0.6755 CZK</v>
      </c>
    </row>
    <row r="244" spans="1:5" x14ac:dyDescent="0.2">
      <c r="A244" t="e" vm="169">
        <v>#VALUE!</v>
      </c>
      <c r="B244" s="227" cm="1">
        <f t="array" ref="B244">_FV(exchangerates[[#This Row],[Currency pairs]],"Previous close",TRUE)</f>
        <v>1.5680000000000001</v>
      </c>
      <c r="C244" s="235" t="s">
        <v>1473</v>
      </c>
      <c r="D244" s="240">
        <f>exchangerates[[#This Row],[Exchange rates]]</f>
        <v>1.5680000000000001</v>
      </c>
      <c r="E244" s="328" t="str">
        <f>"Understand: 1.00 "&amp;LEFT(C244,3)&amp;" = "&amp;exchangerates[[#This Row],[Exchange rates]]&amp;" "&amp;RIGHT(C244,3)</f>
        <v>Understand: 1.00 TRY = 1.568 CZK</v>
      </c>
    </row>
    <row r="245" spans="1:5" x14ac:dyDescent="0.2">
      <c r="A245" t="e" vm="170">
        <v>#VALUE!</v>
      </c>
      <c r="B245" s="228" cm="1">
        <f t="array" ref="B245">_FV(exchangerates[[#This Row],[Currency pairs]],"Previous close",TRUE)</f>
        <v>0.78539999999999999</v>
      </c>
      <c r="C245" s="235" t="s">
        <v>1474</v>
      </c>
      <c r="D245" s="240">
        <f>exchangerates[[#This Row],[Exchange rates]]</f>
        <v>0.78539999999999999</v>
      </c>
      <c r="E245" s="328" t="str">
        <f>"Understand: 1.00 "&amp;LEFT(C245,3)&amp;" = "&amp;exchangerates[[#This Row],[Exchange rates]]&amp;" "&amp;RIGHT(C245,3)</f>
        <v>Understand: 1.00 TWD = 0.7854 CZK</v>
      </c>
    </row>
    <row r="246" spans="1:5" x14ac:dyDescent="0.2">
      <c r="A246" t="e" vm="171">
        <v>#VALUE!</v>
      </c>
      <c r="B246" s="229" cm="1">
        <f t="array" ref="B246">_FV(exchangerates[[#This Row],[Currency pairs]],"Previous close",TRUE)</f>
        <v>9.655E-4</v>
      </c>
      <c r="C246" s="235" t="s">
        <v>1475</v>
      </c>
      <c r="D246" s="240">
        <f>exchangerates[[#This Row],[Exchange rates]]</f>
        <v>9.655E-4</v>
      </c>
      <c r="E246" s="328" t="str">
        <f>"Understand: 1.00 "&amp;LEFT(C246,3)&amp;" = "&amp;exchangerates[[#This Row],[Exchange rates]]&amp;" "&amp;RIGHT(C246,3)</f>
        <v>Understand: 1.00 VND = 0.0009655 CZK</v>
      </c>
    </row>
    <row r="247" spans="1:5" x14ac:dyDescent="0.2">
      <c r="A247" t="e" vm="172">
        <v>#VALUE!</v>
      </c>
      <c r="B247" s="230" cm="1">
        <f t="array" ref="B247">_FV(exchangerates[[#This Row],[Currency pairs]],"Previous close",TRUE)</f>
        <v>1.4350000000000001</v>
      </c>
      <c r="C247" s="235" t="s">
        <v>1476</v>
      </c>
      <c r="D247" s="240">
        <f>exchangerates[[#This Row],[Exchange rates]]</f>
        <v>1.4350000000000001</v>
      </c>
      <c r="E247" s="328" t="str">
        <f>"Understand: 1.00 "&amp;LEFT(C247,3)&amp;" = "&amp;exchangerates[[#This Row],[Exchange rates]]&amp;" "&amp;RIGHT(C247,3)</f>
        <v>Understand: 1.00 ZAR = 1.435 CZK</v>
      </c>
    </row>
    <row r="248" spans="1:5" x14ac:dyDescent="0.2">
      <c r="A248" t="e" vm="173">
        <v>#VALUE!</v>
      </c>
      <c r="B248" s="202" cm="1">
        <f t="array" ref="B248">_FV(exchangerates[[#This Row],[Currency pairs]],"Previous close",TRUE)</f>
        <v>6.6479999999999997</v>
      </c>
      <c r="C248" s="235" t="s">
        <v>1477</v>
      </c>
      <c r="D248" s="240">
        <f>exchangerates[[#This Row],[Exchange rates]]</f>
        <v>6.6479999999999997</v>
      </c>
      <c r="E248" s="328" t="str">
        <f>"Understand: 1.00 "&amp;LEFT(C248,3)&amp;" = "&amp;exchangerates[[#This Row],[Exchange rates]]&amp;" "&amp;RIGHT(C248,3)</f>
        <v>Understand: 1.00 USD = 6.648 DKK</v>
      </c>
    </row>
    <row r="249" spans="1:5" x14ac:dyDescent="0.2">
      <c r="A249" t="e" vm="174">
        <v>#VALUE!</v>
      </c>
      <c r="B249" s="203" cm="1">
        <f t="array" ref="B249">_FV(exchangerates[[#This Row],[Currency pairs]],"Previous close",TRUE)</f>
        <v>7.4398</v>
      </c>
      <c r="C249" s="235" t="s">
        <v>1478</v>
      </c>
      <c r="D249" s="240">
        <f>exchangerates[[#This Row],[Exchange rates]]</f>
        <v>7.4398</v>
      </c>
      <c r="E249" s="328" t="str">
        <f>"Understand: 1.00 "&amp;LEFT(C249,3)&amp;" = "&amp;exchangerates[[#This Row],[Exchange rates]]&amp;" "&amp;RIGHT(C249,3)</f>
        <v>Understand: 1.00 EUR = 7.4398 DKK</v>
      </c>
    </row>
    <row r="250" spans="1:5" x14ac:dyDescent="0.2">
      <c r="A250" t="e" vm="175">
        <v>#VALUE!</v>
      </c>
      <c r="B250" s="204" cm="1">
        <f t="array" ref="B250">_FV(exchangerates[[#This Row],[Currency pairs]],"Previous close",TRUE)</f>
        <v>1.0502</v>
      </c>
      <c r="C250" s="235" t="s">
        <v>1479</v>
      </c>
      <c r="D250" s="240">
        <f>exchangerates[[#This Row],[Exchange rates]]</f>
        <v>1.0502</v>
      </c>
      <c r="E250" s="328" t="str">
        <f>"Understand: 1.00 "&amp;LEFT(C250,3)&amp;" = "&amp;exchangerates[[#This Row],[Exchange rates]]&amp;" "&amp;RIGHT(C250,3)</f>
        <v>Understand: 1.00 CNY = 1.0502 DKK</v>
      </c>
    </row>
    <row r="251" spans="1:5" x14ac:dyDescent="0.2">
      <c r="A251" t="e" vm="176">
        <v>#VALUE!</v>
      </c>
      <c r="B251" s="231" cm="1">
        <f t="array" ref="B251">_FV(exchangerates[[#This Row],[Currency pairs]],"Previous close",TRUE)</f>
        <v>4.7613000000000003</v>
      </c>
      <c r="C251" s="235" t="s">
        <v>1480</v>
      </c>
      <c r="D251" s="240">
        <f>exchangerates[[#This Row],[Exchange rates]]</f>
        <v>4.7613000000000003</v>
      </c>
      <c r="E251" s="328" t="str">
        <f>"Understand: 1.00 "&amp;LEFT(C251,3)&amp;" = "&amp;exchangerates[[#This Row],[Exchange rates]]&amp;" "&amp;RIGHT(C251,3)</f>
        <v>Understand: 1.00 AUD = 4.7613 DKK</v>
      </c>
    </row>
    <row r="252" spans="1:5" x14ac:dyDescent="0.2">
      <c r="A252" t="e" vm="177">
        <v>#VALUE!</v>
      </c>
      <c r="B252" s="205" cm="1">
        <f t="array" ref="B252">_FV(exchangerates[[#This Row],[Currency pairs]],"Previous close",TRUE)</f>
        <v>1.2974000000000001</v>
      </c>
      <c r="C252" s="235" t="s">
        <v>1481</v>
      </c>
      <c r="D252" s="240">
        <f>exchangerates[[#This Row],[Exchange rates]]</f>
        <v>1.2974000000000001</v>
      </c>
      <c r="E252" s="328" t="str">
        <f>"Understand: 1.00 "&amp;LEFT(C252,3)&amp;" = "&amp;exchangerates[[#This Row],[Exchange rates]]&amp;" "&amp;RIGHT(C252,3)</f>
        <v>Understand: 1.00 BRL = 1.2974 DKK</v>
      </c>
    </row>
    <row r="253" spans="1:5" x14ac:dyDescent="0.2">
      <c r="A253" t="e" vm="178">
        <v>#VALUE!</v>
      </c>
      <c r="B253" s="206" cm="1">
        <f t="array" ref="B253">_FV(exchangerates[[#This Row],[Currency pairs]],"Previous close",TRUE)</f>
        <v>5.1881000000000004</v>
      </c>
      <c r="C253" s="235" t="s">
        <v>1482</v>
      </c>
      <c r="D253" s="240">
        <f>exchangerates[[#This Row],[Exchange rates]]</f>
        <v>5.1881000000000004</v>
      </c>
      <c r="E253" s="328" t="str">
        <f>"Understand: 1.00 "&amp;LEFT(C253,3)&amp;" = "&amp;exchangerates[[#This Row],[Exchange rates]]&amp;" "&amp;RIGHT(C253,3)</f>
        <v>Understand: 1.00 CAD = 5.1881 DKK</v>
      </c>
    </row>
    <row r="254" spans="1:5" x14ac:dyDescent="0.2">
      <c r="A254" t="e" vm="179">
        <v>#VALUE!</v>
      </c>
      <c r="B254" s="207" cm="1">
        <f t="array" ref="B254">_FV(exchangerates[[#This Row],[Currency pairs]],"Previous close",TRUE)</f>
        <v>7.1768999999999998</v>
      </c>
      <c r="C254" s="235" t="s">
        <v>1483</v>
      </c>
      <c r="D254" s="240">
        <f>exchangerates[[#This Row],[Exchange rates]]</f>
        <v>7.1768999999999998</v>
      </c>
      <c r="E254" s="328" t="str">
        <f>"Understand: 1.00 "&amp;LEFT(C254,3)&amp;" = "&amp;exchangerates[[#This Row],[Exchange rates]]&amp;" "&amp;RIGHT(C254,3)</f>
        <v>Understand: 1.00 CHF = 7.1769 DKK</v>
      </c>
    </row>
    <row r="255" spans="1:5" x14ac:dyDescent="0.2">
      <c r="A255" t="e" vm="180">
        <v>#VALUE!</v>
      </c>
      <c r="B255" s="208" cm="1">
        <f t="array" ref="B255">_FV(exchangerates[[#This Row],[Currency pairs]],"Previous close",TRUE)</f>
        <v>0.30020000000000002</v>
      </c>
      <c r="C255" s="235" t="s">
        <v>1484</v>
      </c>
      <c r="D255" s="240">
        <f>exchangerates[[#This Row],[Exchange rates]]</f>
        <v>0.30020000000000002</v>
      </c>
      <c r="E255" s="328" t="str">
        <f>"Understand: 1.00 "&amp;LEFT(C255,3)&amp;" = "&amp;exchangerates[[#This Row],[Exchange rates]]&amp;" "&amp;RIGHT(C255,3)</f>
        <v>Understand: 1.00 CZK = 0.3002 DKK</v>
      </c>
    </row>
    <row r="256" spans="1:5" x14ac:dyDescent="0.2">
      <c r="A256" t="e" vm="181">
        <v>#VALUE!</v>
      </c>
      <c r="B256" s="210" cm="1">
        <f t="array" ref="B256">_FV(exchangerates[[#This Row],[Currency pairs]],"Previous close",TRUE)</f>
        <v>8.8917000000000002</v>
      </c>
      <c r="C256" s="235" t="s">
        <v>1485</v>
      </c>
      <c r="D256" s="240">
        <f>exchangerates[[#This Row],[Exchange rates]]</f>
        <v>8.8917000000000002</v>
      </c>
      <c r="E256" s="328" t="str">
        <f>"Understand: 1.00 "&amp;LEFT(C256,3)&amp;" = "&amp;exchangerates[[#This Row],[Exchange rates]]&amp;" "&amp;RIGHT(C256,3)</f>
        <v>Understand: 1.00 GBP = 8.8917 DKK</v>
      </c>
    </row>
    <row r="257" spans="1:5" x14ac:dyDescent="0.2">
      <c r="A257" t="e" vm="182">
        <v>#VALUE!</v>
      </c>
      <c r="B257" s="211" cm="1">
        <f t="array" ref="B257">_FV(exchangerates[[#This Row],[Currency pairs]],"Previous close",TRUE)</f>
        <v>0.85140000000000005</v>
      </c>
      <c r="C257" s="235" t="s">
        <v>1486</v>
      </c>
      <c r="D257" s="240">
        <f>exchangerates[[#This Row],[Exchange rates]]</f>
        <v>0.85140000000000005</v>
      </c>
      <c r="E257" s="328" t="str">
        <f>"Understand: 1.00 "&amp;LEFT(C257,3)&amp;" = "&amp;exchangerates[[#This Row],[Exchange rates]]&amp;" "&amp;RIGHT(C257,3)</f>
        <v>Understand: 1.00 HKD = 0.8514 DKK</v>
      </c>
    </row>
    <row r="258" spans="1:5" x14ac:dyDescent="0.2">
      <c r="A258" t="e" vm="183">
        <v>#VALUE!</v>
      </c>
      <c r="B258" s="212" cm="1">
        <f t="array" ref="B258">_FV(exchangerates[[#This Row],[Currency pairs]],"Previous close",TRUE)</f>
        <v>2.0289999999999999E-2</v>
      </c>
      <c r="C258" s="235" t="s">
        <v>1487</v>
      </c>
      <c r="D258" s="240">
        <f>exchangerates[[#This Row],[Exchange rates]]</f>
        <v>2.0289999999999999E-2</v>
      </c>
      <c r="E258" s="328" t="str">
        <f>"Understand: 1.00 "&amp;LEFT(C258,3)&amp;" = "&amp;exchangerates[[#This Row],[Exchange rates]]&amp;" "&amp;RIGHT(C258,3)</f>
        <v>Understand: 1.00 HUF = 0.02029 DKK</v>
      </c>
    </row>
    <row r="259" spans="1:5" x14ac:dyDescent="0.2">
      <c r="A259" t="e" vm="184">
        <v>#VALUE!</v>
      </c>
      <c r="B259" s="213" cm="1">
        <f t="array" ref="B259">_FV(exchangerates[[#This Row],[Currency pairs]],"Previous close",TRUE)</f>
        <v>4.6200000000000001E-4</v>
      </c>
      <c r="C259" s="235" t="s">
        <v>1488</v>
      </c>
      <c r="D259" s="240">
        <f>exchangerates[[#This Row],[Exchange rates]]</f>
        <v>4.6200000000000001E-4</v>
      </c>
      <c r="E259" s="328" t="str">
        <f>"Understand: 1.00 "&amp;LEFT(C259,3)&amp;" = "&amp;exchangerates[[#This Row],[Exchange rates]]&amp;" "&amp;RIGHT(C259,3)</f>
        <v>Understand: 1.00 IDR = 0.000462 DKK</v>
      </c>
    </row>
    <row r="260" spans="1:5" x14ac:dyDescent="0.2">
      <c r="A260" t="e" vm="185">
        <v>#VALUE!</v>
      </c>
      <c r="B260" s="214" cm="1">
        <f t="array" ref="B260">_FV(exchangerates[[#This Row],[Currency pairs]],"Previous close",TRUE)</f>
        <v>8.7900000000000006E-2</v>
      </c>
      <c r="C260" s="235" t="s">
        <v>1489</v>
      </c>
      <c r="D260" s="240">
        <f>exchangerates[[#This Row],[Exchange rates]]</f>
        <v>8.7900000000000006E-2</v>
      </c>
      <c r="E260" s="328" t="str">
        <f>"Understand: 1.00 "&amp;LEFT(C260,3)&amp;" = "&amp;exchangerates[[#This Row],[Exchange rates]]&amp;" "&amp;RIGHT(C260,3)</f>
        <v>Understand: 1.00 INR = 0.0879 DKK</v>
      </c>
    </row>
    <row r="261" spans="1:5" x14ac:dyDescent="0.2">
      <c r="A261" t="e" vm="186">
        <v>#VALUE!</v>
      </c>
      <c r="B261" s="215" cm="1">
        <f t="array" ref="B261">_FV(exchangerates[[#This Row],[Currency pairs]],"Previous close",TRUE)</f>
        <v>5.7529999999999998E-2</v>
      </c>
      <c r="C261" s="235" t="s">
        <v>1490</v>
      </c>
      <c r="D261" s="240">
        <f>exchangerates[[#This Row],[Exchange rates]]</f>
        <v>5.7529999999999998E-2</v>
      </c>
      <c r="E261" s="328" t="str">
        <f>"Understand: 1.00 "&amp;LEFT(C261,3)&amp;" = "&amp;exchangerates[[#This Row],[Exchange rates]]&amp;" "&amp;RIGHT(C261,3)</f>
        <v>Understand: 1.00 JPY = 0.05753 DKK</v>
      </c>
    </row>
    <row r="262" spans="1:5" x14ac:dyDescent="0.2">
      <c r="A262" t="e" vm="187">
        <v>#VALUE!</v>
      </c>
      <c r="B262" s="216" cm="1">
        <f t="array" ref="B262">_FV(exchangerates[[#This Row],[Currency pairs]],"Previous close",TRUE)</f>
        <v>5.5120000000000004E-3</v>
      </c>
      <c r="C262" s="235" t="s">
        <v>1491</v>
      </c>
      <c r="D262" s="240">
        <f>exchangerates[[#This Row],[Exchange rates]]</f>
        <v>5.5120000000000004E-3</v>
      </c>
      <c r="E262" s="328" t="str">
        <f>"Understand: 1.00 "&amp;LEFT(C262,3)&amp;" = "&amp;exchangerates[[#This Row],[Exchange rates]]&amp;" "&amp;RIGHT(C262,3)</f>
        <v>Understand: 1.00 KRW = 0.005512 DKK</v>
      </c>
    </row>
    <row r="263" spans="1:5" x14ac:dyDescent="0.2">
      <c r="A263" t="e" vm="188">
        <v>#VALUE!</v>
      </c>
      <c r="B263" s="217" cm="1">
        <f t="array" ref="B263">_FV(exchangerates[[#This Row],[Currency pairs]],"Previous close",TRUE)</f>
        <v>0.32319999999999999</v>
      </c>
      <c r="C263" s="235" t="s">
        <v>1492</v>
      </c>
      <c r="D263" s="240">
        <f>exchangerates[[#This Row],[Exchange rates]]</f>
        <v>0.32319999999999999</v>
      </c>
      <c r="E263" s="328" t="str">
        <f>"Understand: 1.00 "&amp;LEFT(C263,3)&amp;" = "&amp;exchangerates[[#This Row],[Exchange rates]]&amp;" "&amp;RIGHT(C263,3)</f>
        <v>Understand: 1.00 MXN = 0.3232 DKK</v>
      </c>
    </row>
    <row r="264" spans="1:5" x14ac:dyDescent="0.2">
      <c r="A264" t="e" vm="189">
        <v>#VALUE!</v>
      </c>
      <c r="B264" s="218" cm="1">
        <f t="array" ref="B264">_FV(exchangerates[[#This Row],[Currency pairs]],"Previous close",TRUE)</f>
        <v>1.5817000000000001</v>
      </c>
      <c r="C264" s="235" t="s">
        <v>1493</v>
      </c>
      <c r="D264" s="240">
        <f>exchangerates[[#This Row],[Exchange rates]]</f>
        <v>1.5817000000000001</v>
      </c>
      <c r="E264" s="328" t="str">
        <f>"Understand: 1.00 "&amp;LEFT(C264,3)&amp;" = "&amp;exchangerates[[#This Row],[Exchange rates]]&amp;" "&amp;RIGHT(C264,3)</f>
        <v>Understand: 1.00 MYR = 1.5817 DKK</v>
      </c>
    </row>
    <row r="265" spans="1:5" x14ac:dyDescent="0.2">
      <c r="A265" t="e" vm="190">
        <v>#VALUE!</v>
      </c>
      <c r="B265" s="219" cm="1">
        <f t="array" ref="B265">_FV(exchangerates[[#This Row],[Currency pairs]],"Previous close",TRUE)</f>
        <v>0.74180000000000001</v>
      </c>
      <c r="C265" s="235" t="s">
        <v>1494</v>
      </c>
      <c r="D265" s="240">
        <f>exchangerates[[#This Row],[Exchange rates]]</f>
        <v>0.74180000000000001</v>
      </c>
      <c r="E265" s="328" t="str">
        <f>"Understand: 1.00 "&amp;LEFT(C265,3)&amp;" = "&amp;exchangerates[[#This Row],[Exchange rates]]&amp;" "&amp;RIGHT(C265,3)</f>
        <v>Understand: 1.00 NOK = 0.7418 DKK</v>
      </c>
    </row>
    <row r="266" spans="1:5" x14ac:dyDescent="0.2">
      <c r="A266" t="e" vm="191">
        <v>#VALUE!</v>
      </c>
      <c r="B266" s="220" cm="1">
        <f t="array" ref="B266">_FV(exchangerates[[#This Row],[Currency pairs]],"Previous close",TRUE)</f>
        <v>4.4481999999999999</v>
      </c>
      <c r="C266" s="235" t="s">
        <v>1495</v>
      </c>
      <c r="D266" s="240">
        <f>exchangerates[[#This Row],[Exchange rates]]</f>
        <v>4.4481999999999999</v>
      </c>
      <c r="E266" s="328" t="str">
        <f>"Understand: 1.00 "&amp;LEFT(C266,3)&amp;" = "&amp;exchangerates[[#This Row],[Exchange rates]]&amp;" "&amp;RIGHT(C266,3)</f>
        <v>Understand: 1.00 NZD = 4.4482 DKK</v>
      </c>
    </row>
    <row r="267" spans="1:5" x14ac:dyDescent="0.2">
      <c r="A267" t="e" vm="192">
        <v>#VALUE!</v>
      </c>
      <c r="B267" s="221" cm="1">
        <f t="array" ref="B267">_FV(exchangerates[[#This Row],[Currency pairs]],"Previous close",TRUE)</f>
        <v>0.12959999999999999</v>
      </c>
      <c r="C267" s="235" t="s">
        <v>1496</v>
      </c>
      <c r="D267" s="240">
        <f>exchangerates[[#This Row],[Exchange rates]]</f>
        <v>0.12959999999999999</v>
      </c>
      <c r="E267" s="328" t="str">
        <f>"Understand: 1.00 "&amp;LEFT(C267,3)&amp;" = "&amp;exchangerates[[#This Row],[Exchange rates]]&amp;" "&amp;RIGHT(C267,3)</f>
        <v>Understand: 1.00 PHP = 0.1296 DKK</v>
      </c>
    </row>
    <row r="268" spans="1:5" x14ac:dyDescent="0.2">
      <c r="A268" t="e" vm="193">
        <v>#VALUE!</v>
      </c>
      <c r="B268" s="222" cm="1">
        <f t="array" ref="B268">_FV(exchangerates[[#This Row],[Currency pairs]],"Previous close",TRUE)</f>
        <v>1.6060000000000001</v>
      </c>
      <c r="C268" s="235" t="s">
        <v>1497</v>
      </c>
      <c r="D268" s="240">
        <f>exchangerates[[#This Row],[Exchange rates]]</f>
        <v>1.6060000000000001</v>
      </c>
      <c r="E268" s="328" t="str">
        <f>"Understand: 1.00 "&amp;LEFT(C268,3)&amp;" = "&amp;exchangerates[[#This Row],[Exchange rates]]&amp;" "&amp;RIGHT(C268,3)</f>
        <v>Understand: 1.00 PLN = 1.606 DKK</v>
      </c>
    </row>
    <row r="269" spans="1:5" x14ac:dyDescent="0.2">
      <c r="A269" t="e" vm="194">
        <v>#VALUE!</v>
      </c>
      <c r="B269" s="223" cm="1">
        <f t="array" ref="B269">_FV(exchangerates[[#This Row],[Currency pairs]],"Previous close",TRUE)</f>
        <v>7.8589999999999993E-2</v>
      </c>
      <c r="C269" s="235" t="s">
        <v>1498</v>
      </c>
      <c r="D269" s="240">
        <f>exchangerates[[#This Row],[Exchange rates]]</f>
        <v>7.8589999999999993E-2</v>
      </c>
      <c r="E269" s="328" t="str">
        <f>"Understand: 1.00 "&amp;LEFT(C269,3)&amp;" = "&amp;exchangerates[[#This Row],[Exchange rates]]&amp;" "&amp;RIGHT(C269,3)</f>
        <v>Understand: 1.00 RUB = 0.07859 DKK</v>
      </c>
    </row>
    <row r="270" spans="1:5" x14ac:dyDescent="0.2">
      <c r="A270" t="e" vm="195">
        <v>#VALUE!</v>
      </c>
      <c r="B270" s="224" cm="1">
        <f t="array" ref="B270">_FV(exchangerates[[#This Row],[Currency pairs]],"Previous close",TRUE)</f>
        <v>0.7006</v>
      </c>
      <c r="C270" s="235" t="s">
        <v>1499</v>
      </c>
      <c r="D270" s="240">
        <f>exchangerates[[#This Row],[Exchange rates]]</f>
        <v>0.7006</v>
      </c>
      <c r="E270" s="328" t="str">
        <f>"Understand: 1.00 "&amp;LEFT(C270,3)&amp;" = "&amp;exchangerates[[#This Row],[Exchange rates]]&amp;" "&amp;RIGHT(C270,3)</f>
        <v>Understand: 1.00 SEK = 0.7006 DKK</v>
      </c>
    </row>
    <row r="271" spans="1:5" x14ac:dyDescent="0.2">
      <c r="A271" t="e" vm="196">
        <v>#VALUE!</v>
      </c>
      <c r="B271" s="225" cm="1">
        <f t="array" ref="B271">_FV(exchangerates[[#This Row],[Currency pairs]],"Previous close",TRUE)</f>
        <v>4.9040999999999997</v>
      </c>
      <c r="C271" s="235" t="s">
        <v>1500</v>
      </c>
      <c r="D271" s="240">
        <f>exchangerates[[#This Row],[Exchange rates]]</f>
        <v>4.9040999999999997</v>
      </c>
      <c r="E271" s="328" t="str">
        <f>"Understand: 1.00 "&amp;LEFT(C271,3)&amp;" = "&amp;exchangerates[[#This Row],[Exchange rates]]&amp;" "&amp;RIGHT(C271,3)</f>
        <v>Understand: 1.00 SGD = 4.9041 DKK</v>
      </c>
    </row>
    <row r="272" spans="1:5" x14ac:dyDescent="0.2">
      <c r="A272" t="e" vm="197">
        <v>#VALUE!</v>
      </c>
      <c r="B272" s="226" cm="1">
        <f t="array" ref="B272">_FV(exchangerates[[#This Row],[Currency pairs]],"Previous close",TRUE)</f>
        <v>0.2036</v>
      </c>
      <c r="C272" s="235" t="s">
        <v>1501</v>
      </c>
      <c r="D272" s="240">
        <f>exchangerates[[#This Row],[Exchange rates]]</f>
        <v>0.2036</v>
      </c>
      <c r="E272" s="328" t="str">
        <f>"Understand: 1.00 "&amp;LEFT(C272,3)&amp;" = "&amp;exchangerates[[#This Row],[Exchange rates]]&amp;" "&amp;RIGHT(C272,3)</f>
        <v>Understand: 1.00 THB = 0.2036 DKK</v>
      </c>
    </row>
    <row r="273" spans="1:5" x14ac:dyDescent="0.2">
      <c r="A273" t="e" vm="198">
        <v>#VALUE!</v>
      </c>
      <c r="B273" s="227" cm="1">
        <f t="array" ref="B273">_FV(exchangerates[[#This Row],[Currency pairs]],"Previous close",TRUE)</f>
        <v>0.47260000000000002</v>
      </c>
      <c r="C273" s="235" t="s">
        <v>1502</v>
      </c>
      <c r="D273" s="240">
        <f>exchangerates[[#This Row],[Exchange rates]]</f>
        <v>0.47260000000000002</v>
      </c>
      <c r="E273" s="328" t="str">
        <f>"Understand: 1.00 "&amp;LEFT(C273,3)&amp;" = "&amp;exchangerates[[#This Row],[Exchange rates]]&amp;" "&amp;RIGHT(C273,3)</f>
        <v>Understand: 1.00 TRY = 0.4726 DKK</v>
      </c>
    </row>
    <row r="274" spans="1:5" x14ac:dyDescent="0.2">
      <c r="A274" t="e" vm="199">
        <v>#VALUE!</v>
      </c>
      <c r="B274" s="228" cm="1">
        <f t="array" ref="B274">_FV(exchangerates[[#This Row],[Currency pairs]],"Previous close",TRUE)</f>
        <v>0.23669999999999999</v>
      </c>
      <c r="C274" s="235" t="s">
        <v>1503</v>
      </c>
      <c r="D274" s="240">
        <f>exchangerates[[#This Row],[Exchange rates]]</f>
        <v>0.23669999999999999</v>
      </c>
      <c r="E274" s="328" t="str">
        <f>"Understand: 1.00 "&amp;LEFT(C274,3)&amp;" = "&amp;exchangerates[[#This Row],[Exchange rates]]&amp;" "&amp;RIGHT(C274,3)</f>
        <v>Understand: 1.00 TWD = 0.2367 DKK</v>
      </c>
    </row>
    <row r="275" spans="1:5" x14ac:dyDescent="0.2">
      <c r="A275" t="e" vm="200">
        <v>#VALUE!</v>
      </c>
      <c r="B275" s="229" cm="1">
        <f t="array" ref="B275">_FV(exchangerates[[#This Row],[Currency pairs]],"Previous close",TRUE)</f>
        <v>2.9100000000000003E-4</v>
      </c>
      <c r="C275" s="235" t="s">
        <v>1504</v>
      </c>
      <c r="D275" s="240">
        <f>exchangerates[[#This Row],[Exchange rates]]</f>
        <v>2.9100000000000003E-4</v>
      </c>
      <c r="E275" s="328" t="str">
        <f>"Understand: 1.00 "&amp;LEFT(C275,3)&amp;" = "&amp;exchangerates[[#This Row],[Exchange rates]]&amp;" "&amp;RIGHT(C275,3)</f>
        <v>Understand: 1.00 VND = 0.000291 DKK</v>
      </c>
    </row>
    <row r="276" spans="1:5" x14ac:dyDescent="0.2">
      <c r="A276" t="e" vm="201">
        <v>#VALUE!</v>
      </c>
      <c r="B276" s="230" cm="1">
        <f t="array" ref="B276">_FV(exchangerates[[#This Row],[Currency pairs]],"Previous close",TRUE)</f>
        <v>0.4325</v>
      </c>
      <c r="C276" s="235" t="s">
        <v>1505</v>
      </c>
      <c r="D276" s="240">
        <f>exchangerates[[#This Row],[Exchange rates]]</f>
        <v>0.4325</v>
      </c>
      <c r="E276" s="328" t="str">
        <f>"Understand: 1.00 "&amp;LEFT(C276,3)&amp;" = "&amp;exchangerates[[#This Row],[Exchange rates]]&amp;" "&amp;RIGHT(C276,3)</f>
        <v>Understand: 1.00 ZAR = 0.4325 DKK</v>
      </c>
    </row>
    <row r="277" spans="1:5" x14ac:dyDescent="0.2">
      <c r="A277" t="e" vm="202">
        <v>#VALUE!</v>
      </c>
      <c r="B277" s="202" cm="1">
        <f t="array" ref="B277">_FV(exchangerates[[#This Row],[Currency pairs]],"Previous close",TRUE)</f>
        <v>0.89329999999999998</v>
      </c>
      <c r="C277" s="235" t="s">
        <v>1506</v>
      </c>
      <c r="D277" s="240">
        <f>exchangerates[[#This Row],[Exchange rates]]</f>
        <v>0.89329999999999998</v>
      </c>
      <c r="E277" s="328" t="str">
        <f>"Understand: 1.00 "&amp;LEFT(C277,3)&amp;" = "&amp;exchangerates[[#This Row],[Exchange rates]]&amp;" "&amp;RIGHT(C277,3)</f>
        <v>Understand: 1.00 USD = 0.8933 EUR</v>
      </c>
    </row>
    <row r="278" spans="1:5" x14ac:dyDescent="0.2">
      <c r="A278" t="e" vm="203">
        <v>#VALUE!</v>
      </c>
      <c r="B278" s="204" cm="1">
        <f t="array" ref="B278">_FV(exchangerates[[#This Row],[Currency pairs]],"Previous close",TRUE)</f>
        <v>0.1411</v>
      </c>
      <c r="C278" s="235" t="s">
        <v>1507</v>
      </c>
      <c r="D278" s="240">
        <f>exchangerates[[#This Row],[Exchange rates]]</f>
        <v>0.1411</v>
      </c>
      <c r="E278" s="328" t="str">
        <f>"Understand: 1.00 "&amp;LEFT(C278,3)&amp;" = "&amp;exchangerates[[#This Row],[Exchange rates]]&amp;" "&amp;RIGHT(C278,3)</f>
        <v>Understand: 1.00 CNY = 0.1411 EUR</v>
      </c>
    </row>
    <row r="279" spans="1:5" x14ac:dyDescent="0.2">
      <c r="A279" t="e" vm="204">
        <v>#VALUE!</v>
      </c>
      <c r="B279" s="205" cm="1">
        <f t="array" ref="B279">_FV(exchangerates[[#This Row],[Currency pairs]],"Previous close",TRUE)</f>
        <v>0.63970000000000005</v>
      </c>
      <c r="C279" s="235" t="s">
        <v>1508</v>
      </c>
      <c r="D279" s="240">
        <f>exchangerates[[#This Row],[Exchange rates]]</f>
        <v>0.63970000000000005</v>
      </c>
      <c r="E279" s="328" t="str">
        <f>"Understand: 1.00 "&amp;LEFT(C279,3)&amp;" = "&amp;exchangerates[[#This Row],[Exchange rates]]&amp;" "&amp;RIGHT(C279,3)</f>
        <v>Understand: 1.00 AUD = 0.6397 EUR</v>
      </c>
    </row>
    <row r="280" spans="1:5" x14ac:dyDescent="0.2">
      <c r="A280" t="e" vm="205">
        <v>#VALUE!</v>
      </c>
      <c r="B280" s="206" cm="1">
        <f t="array" ref="B280">_FV(exchangerates[[#This Row],[Currency pairs]],"Previous close",TRUE)</f>
        <v>0.17430000000000001</v>
      </c>
      <c r="C280" s="235" t="s">
        <v>1509</v>
      </c>
      <c r="D280" s="240">
        <f>exchangerates[[#This Row],[Exchange rates]]</f>
        <v>0.17430000000000001</v>
      </c>
      <c r="E280" s="328" t="str">
        <f>"Understand: 1.00 "&amp;LEFT(C280,3)&amp;" = "&amp;exchangerates[[#This Row],[Exchange rates]]&amp;" "&amp;RIGHT(C280,3)</f>
        <v>Understand: 1.00 BRL = 0.1743 EUR</v>
      </c>
    </row>
    <row r="281" spans="1:5" x14ac:dyDescent="0.2">
      <c r="A281" t="e" vm="206">
        <v>#VALUE!</v>
      </c>
      <c r="B281" s="207" cm="1">
        <f t="array" ref="B281">_FV(exchangerates[[#This Row],[Currency pairs]],"Previous close",TRUE)</f>
        <v>0.69710000000000005</v>
      </c>
      <c r="C281" s="235" t="s">
        <v>1510</v>
      </c>
      <c r="D281" s="240">
        <f>exchangerates[[#This Row],[Exchange rates]]</f>
        <v>0.69710000000000005</v>
      </c>
      <c r="E281" s="328" t="str">
        <f>"Understand: 1.00 "&amp;LEFT(C281,3)&amp;" = "&amp;exchangerates[[#This Row],[Exchange rates]]&amp;" "&amp;RIGHT(C281,3)</f>
        <v>Understand: 1.00 CAD = 0.6971 EUR</v>
      </c>
    </row>
    <row r="282" spans="1:5" x14ac:dyDescent="0.2">
      <c r="A282" t="e" vm="207">
        <v>#VALUE!</v>
      </c>
      <c r="B282" s="207" cm="1">
        <f t="array" ref="B282">_FV(exchangerates[[#This Row],[Currency pairs]],"Previous close",TRUE)</f>
        <v>0.96430000000000005</v>
      </c>
      <c r="C282" s="235" t="s">
        <v>1511</v>
      </c>
      <c r="D282" s="240">
        <f>exchangerates[[#This Row],[Exchange rates]]</f>
        <v>0.96430000000000005</v>
      </c>
      <c r="E282" s="328" t="str">
        <f>"Understand: 1.00 "&amp;LEFT(C282,3)&amp;" = "&amp;exchangerates[[#This Row],[Exchange rates]]&amp;" "&amp;RIGHT(C282,3)</f>
        <v>Understand: 1.00 CHF = 0.9643 EUR</v>
      </c>
    </row>
    <row r="283" spans="1:5" x14ac:dyDescent="0.2">
      <c r="A283" t="e" vm="208">
        <v>#VALUE!</v>
      </c>
      <c r="B283" s="209" cm="1">
        <f t="array" ref="B283">_FV(exchangerates[[#This Row],[Currency pairs]],"Previous close",TRUE)</f>
        <v>4.0340000000000001E-2</v>
      </c>
      <c r="C283" s="235" t="s">
        <v>1512</v>
      </c>
      <c r="D283" s="240">
        <f>exchangerates[[#This Row],[Exchange rates]]</f>
        <v>4.0340000000000001E-2</v>
      </c>
      <c r="E283" s="328" t="str">
        <f>"Understand: 1.00 "&amp;LEFT(C283,3)&amp;" = "&amp;exchangerates[[#This Row],[Exchange rates]]&amp;" "&amp;RIGHT(C283,3)</f>
        <v>Understand: 1.00 CZK = 0.04034 EUR</v>
      </c>
    </row>
    <row r="284" spans="1:5" x14ac:dyDescent="0.2">
      <c r="A284" t="e" vm="209">
        <v>#VALUE!</v>
      </c>
      <c r="B284" s="210" cm="1">
        <f t="array" ref="B284">_FV(exchangerates[[#This Row],[Currency pairs]],"Previous close",TRUE)</f>
        <v>1.1947000000000001</v>
      </c>
      <c r="C284" s="235" t="s">
        <v>1513</v>
      </c>
      <c r="D284" s="240">
        <f>exchangerates[[#This Row],[Exchange rates]]</f>
        <v>1.1947000000000001</v>
      </c>
      <c r="E284" s="328" t="str">
        <f>"Understand: 1.00 "&amp;LEFT(C284,3)&amp;" = "&amp;exchangerates[[#This Row],[Exchange rates]]&amp;" "&amp;RIGHT(C284,3)</f>
        <v>Understand: 1.00 GBP = 1.1947 EUR</v>
      </c>
    </row>
    <row r="285" spans="1:5" x14ac:dyDescent="0.2">
      <c r="A285" t="e" vm="210">
        <v>#VALUE!</v>
      </c>
      <c r="B285" s="211" cm="1">
        <f t="array" ref="B285">_FV(exchangerates[[#This Row],[Currency pairs]],"Previous close",TRUE)</f>
        <v>0.1144</v>
      </c>
      <c r="C285" s="235" t="s">
        <v>1514</v>
      </c>
      <c r="D285" s="240">
        <f>exchangerates[[#This Row],[Exchange rates]]</f>
        <v>0.1144</v>
      </c>
      <c r="E285" s="328" t="str">
        <f>"Understand: 1.00 "&amp;LEFT(C285,3)&amp;" = "&amp;exchangerates[[#This Row],[Exchange rates]]&amp;" "&amp;RIGHT(C285,3)</f>
        <v>Understand: 1.00 HKD = 0.1144 EUR</v>
      </c>
    </row>
    <row r="286" spans="1:5" x14ac:dyDescent="0.2">
      <c r="A286" t="e" vm="211">
        <v>#VALUE!</v>
      </c>
      <c r="B286" s="212" cm="1">
        <f t="array" ref="B286">_FV(exchangerates[[#This Row],[Currency pairs]],"Previous close",TRUE)</f>
        <v>2.7260000000000001E-3</v>
      </c>
      <c r="C286" s="235" t="s">
        <v>1515</v>
      </c>
      <c r="D286" s="240">
        <f>exchangerates[[#This Row],[Exchange rates]]</f>
        <v>2.7260000000000001E-3</v>
      </c>
      <c r="E286" s="328" t="str">
        <f>"Understand: 1.00 "&amp;LEFT(C286,3)&amp;" = "&amp;exchangerates[[#This Row],[Exchange rates]]&amp;" "&amp;RIGHT(C286,3)</f>
        <v>Understand: 1.00 HUF = 0.002726 EUR</v>
      </c>
    </row>
    <row r="287" spans="1:5" x14ac:dyDescent="0.2">
      <c r="A287" t="e" vm="212">
        <v>#VALUE!</v>
      </c>
      <c r="B287" s="213" cm="1">
        <f t="array" ref="B287">_FV(exchangerates[[#This Row],[Currency pairs]],"Previous close",TRUE)</f>
        <v>6.2089999999999997E-5</v>
      </c>
      <c r="C287" s="235" t="s">
        <v>1516</v>
      </c>
      <c r="D287" s="240">
        <f>exchangerates[[#This Row],[Exchange rates]]</f>
        <v>6.2089999999999997E-5</v>
      </c>
      <c r="E287" s="328" t="str">
        <f>"Understand: 1.00 "&amp;LEFT(C287,3)&amp;" = "&amp;exchangerates[[#This Row],[Exchange rates]]&amp;" "&amp;RIGHT(C287,3)</f>
        <v>Understand: 1.00 IDR = 0.00006209 EUR</v>
      </c>
    </row>
    <row r="288" spans="1:5" x14ac:dyDescent="0.2">
      <c r="A288" t="e" vm="213">
        <v>#VALUE!</v>
      </c>
      <c r="B288" s="214" cm="1">
        <f t="array" ref="B288">_FV(exchangerates[[#This Row],[Currency pairs]],"Previous close",TRUE)</f>
        <v>1.1809999999999999E-2</v>
      </c>
      <c r="C288" s="235" t="s">
        <v>1517</v>
      </c>
      <c r="D288" s="240">
        <f>exchangerates[[#This Row],[Exchange rates]]</f>
        <v>1.1809999999999999E-2</v>
      </c>
      <c r="E288" s="328" t="str">
        <f>"Understand: 1.00 "&amp;LEFT(C288,3)&amp;" = "&amp;exchangerates[[#This Row],[Exchange rates]]&amp;" "&amp;RIGHT(C288,3)</f>
        <v>Understand: 1.00 INR = 0.01181 EUR</v>
      </c>
    </row>
    <row r="289" spans="1:5" x14ac:dyDescent="0.2">
      <c r="A289" t="e" vm="214">
        <v>#VALUE!</v>
      </c>
      <c r="B289" s="215" cm="1">
        <f t="array" ref="B289">_FV(exchangerates[[#This Row],[Currency pairs]],"Previous close",TRUE)</f>
        <v>7.7299999999999999E-3</v>
      </c>
      <c r="C289" s="235" t="s">
        <v>1518</v>
      </c>
      <c r="D289" s="240">
        <f>exchangerates[[#This Row],[Exchange rates]]</f>
        <v>7.7299999999999999E-3</v>
      </c>
      <c r="E289" s="328" t="str">
        <f>"Understand: 1.00 "&amp;LEFT(C289,3)&amp;" = "&amp;exchangerates[[#This Row],[Exchange rates]]&amp;" "&amp;RIGHT(C289,3)</f>
        <v>Understand: 1.00 JPY = 0.00773 EUR</v>
      </c>
    </row>
    <row r="290" spans="1:5" x14ac:dyDescent="0.2">
      <c r="A290" t="e" vm="215">
        <v>#VALUE!</v>
      </c>
      <c r="B290" s="216" cm="1">
        <f t="array" ref="B290">_FV(exchangerates[[#This Row],[Currency pairs]],"Previous close",TRUE)</f>
        <v>7.406E-4</v>
      </c>
      <c r="C290" s="235" t="s">
        <v>1519</v>
      </c>
      <c r="D290" s="240">
        <f>exchangerates[[#This Row],[Exchange rates]]</f>
        <v>7.406E-4</v>
      </c>
      <c r="E290" s="328" t="str">
        <f>"Understand: 1.00 "&amp;LEFT(C290,3)&amp;" = "&amp;exchangerates[[#This Row],[Exchange rates]]&amp;" "&amp;RIGHT(C290,3)</f>
        <v>Understand: 1.00 KRW = 0.0007406 EUR</v>
      </c>
    </row>
    <row r="291" spans="1:5" x14ac:dyDescent="0.2">
      <c r="A291" t="e" vm="216">
        <v>#VALUE!</v>
      </c>
      <c r="B291" s="217" cm="1">
        <f t="array" ref="B291">_FV(exchangerates[[#This Row],[Currency pairs]],"Previous close",TRUE)</f>
        <v>4.3430000000000003E-2</v>
      </c>
      <c r="C291" s="235" t="s">
        <v>1520</v>
      </c>
      <c r="D291" s="240">
        <f>exchangerates[[#This Row],[Exchange rates]]</f>
        <v>4.3430000000000003E-2</v>
      </c>
      <c r="E291" s="328" t="str">
        <f>"Understand: 1.00 "&amp;LEFT(C291,3)&amp;" = "&amp;exchangerates[[#This Row],[Exchange rates]]&amp;" "&amp;RIGHT(C291,3)</f>
        <v>Understand: 1.00 MXN = 0.04343 EUR</v>
      </c>
    </row>
    <row r="292" spans="1:5" x14ac:dyDescent="0.2">
      <c r="A292" t="e" vm="217">
        <v>#VALUE!</v>
      </c>
      <c r="B292" s="218" cm="1">
        <f t="array" ref="B292">_FV(exchangerates[[#This Row],[Currency pairs]],"Previous close",TRUE)</f>
        <v>0.21249999999999999</v>
      </c>
      <c r="C292" s="235" t="s">
        <v>1521</v>
      </c>
      <c r="D292" s="240">
        <f>exchangerates[[#This Row],[Exchange rates]]</f>
        <v>0.21249999999999999</v>
      </c>
      <c r="E292" s="328" t="str">
        <f>"Understand: 1.00 "&amp;LEFT(C292,3)&amp;" = "&amp;exchangerates[[#This Row],[Exchange rates]]&amp;" "&amp;RIGHT(C292,3)</f>
        <v>Understand: 1.00 MYR = 0.2125 EUR</v>
      </c>
    </row>
    <row r="293" spans="1:5" x14ac:dyDescent="0.2">
      <c r="A293" t="e" vm="218">
        <v>#VALUE!</v>
      </c>
      <c r="B293" s="219" cm="1">
        <f t="array" ref="B293">_FV(exchangerates[[#This Row],[Currency pairs]],"Previous close",TRUE)</f>
        <v>9.9699999999999997E-2</v>
      </c>
      <c r="C293" s="235" t="s">
        <v>1522</v>
      </c>
      <c r="D293" s="240">
        <f>exchangerates[[#This Row],[Exchange rates]]</f>
        <v>9.9699999999999997E-2</v>
      </c>
      <c r="E293" s="328" t="str">
        <f>"Understand: 1.00 "&amp;LEFT(C293,3)&amp;" = "&amp;exchangerates[[#This Row],[Exchange rates]]&amp;" "&amp;RIGHT(C293,3)</f>
        <v>Understand: 1.00 NOK = 0.0997 EUR</v>
      </c>
    </row>
    <row r="294" spans="1:5" x14ac:dyDescent="0.2">
      <c r="A294" t="e" vm="219">
        <v>#VALUE!</v>
      </c>
      <c r="B294" s="220" cm="1">
        <f t="array" ref="B294">_FV(exchangerates[[#This Row],[Currency pairs]],"Previous close",TRUE)</f>
        <v>0.59770000000000001</v>
      </c>
      <c r="C294" s="235" t="s">
        <v>1523</v>
      </c>
      <c r="D294" s="240">
        <f>exchangerates[[#This Row],[Exchange rates]]</f>
        <v>0.59770000000000001</v>
      </c>
      <c r="E294" s="328" t="str">
        <f>"Understand: 1.00 "&amp;LEFT(C294,3)&amp;" = "&amp;exchangerates[[#This Row],[Exchange rates]]&amp;" "&amp;RIGHT(C294,3)</f>
        <v>Understand: 1.00 NZD = 0.5977 EUR</v>
      </c>
    </row>
    <row r="295" spans="1:5" x14ac:dyDescent="0.2">
      <c r="A295" t="e" vm="220">
        <v>#VALUE!</v>
      </c>
      <c r="B295" s="221" cm="1">
        <f t="array" ref="B295">_FV(exchangerates[[#This Row],[Currency pairs]],"Previous close",TRUE)</f>
        <v>1.7409999999999998E-2</v>
      </c>
      <c r="C295" s="235" t="s">
        <v>1524</v>
      </c>
      <c r="D295" s="240">
        <f>exchangerates[[#This Row],[Exchange rates]]</f>
        <v>1.7409999999999998E-2</v>
      </c>
      <c r="E295" s="328" t="str">
        <f>"Understand: 1.00 "&amp;LEFT(C295,3)&amp;" = "&amp;exchangerates[[#This Row],[Exchange rates]]&amp;" "&amp;RIGHT(C295,3)</f>
        <v>Understand: 1.00 PHP = 0.01741 EUR</v>
      </c>
    </row>
    <row r="296" spans="1:5" x14ac:dyDescent="0.2">
      <c r="A296" t="e" vm="221">
        <v>#VALUE!</v>
      </c>
      <c r="B296" s="222" cm="1">
        <f t="array" ref="B296">_FV(exchangerates[[#This Row],[Currency pairs]],"Previous close",TRUE)</f>
        <v>0.21579999999999999</v>
      </c>
      <c r="C296" s="235" t="s">
        <v>1525</v>
      </c>
      <c r="D296" s="240">
        <f>exchangerates[[#This Row],[Exchange rates]]</f>
        <v>0.21579999999999999</v>
      </c>
      <c r="E296" s="328" t="str">
        <f>"Understand: 1.00 "&amp;LEFT(C296,3)&amp;" = "&amp;exchangerates[[#This Row],[Exchange rates]]&amp;" "&amp;RIGHT(C296,3)</f>
        <v>Understand: 1.00 PLN = 0.2158 EUR</v>
      </c>
    </row>
    <row r="297" spans="1:5" x14ac:dyDescent="0.2">
      <c r="A297" t="e" vm="222">
        <v>#VALUE!</v>
      </c>
      <c r="B297" s="223" cm="1">
        <f t="array" ref="B297">_FV(exchangerates[[#This Row],[Currency pairs]],"Previous close",TRUE)</f>
        <v>1.056E-2</v>
      </c>
      <c r="C297" s="235" t="s">
        <v>1526</v>
      </c>
      <c r="D297" s="240">
        <f>exchangerates[[#This Row],[Exchange rates]]</f>
        <v>1.056E-2</v>
      </c>
      <c r="E297" s="328" t="str">
        <f>"Understand: 1.00 "&amp;LEFT(C297,3)&amp;" = "&amp;exchangerates[[#This Row],[Exchange rates]]&amp;" "&amp;RIGHT(C297,3)</f>
        <v>Understand: 1.00 RUB = 0.01056 EUR</v>
      </c>
    </row>
    <row r="298" spans="1:5" x14ac:dyDescent="0.2">
      <c r="A298" t="e" vm="223">
        <v>#VALUE!</v>
      </c>
      <c r="B298" s="224" cm="1">
        <f t="array" ref="B298">_FV(exchangerates[[#This Row],[Currency pairs]],"Previous close",TRUE)</f>
        <v>9.4100000000000003E-2</v>
      </c>
      <c r="C298" s="235" t="s">
        <v>1527</v>
      </c>
      <c r="D298" s="240">
        <f>exchangerates[[#This Row],[Exchange rates]]</f>
        <v>9.4100000000000003E-2</v>
      </c>
      <c r="E298" s="328" t="str">
        <f>"Understand: 1.00 "&amp;LEFT(C298,3)&amp;" = "&amp;exchangerates[[#This Row],[Exchange rates]]&amp;" "&amp;RIGHT(C298,3)</f>
        <v>Understand: 1.00 SEK = 0.0941 EUR</v>
      </c>
    </row>
    <row r="299" spans="1:5" x14ac:dyDescent="0.2">
      <c r="A299" t="e" vm="224">
        <v>#VALUE!</v>
      </c>
      <c r="B299" s="225" cm="1">
        <f t="array" ref="B299">_FV(exchangerates[[#This Row],[Currency pairs]],"Previous close",TRUE)</f>
        <v>0.65890000000000004</v>
      </c>
      <c r="C299" s="235" t="s">
        <v>1528</v>
      </c>
      <c r="D299" s="240">
        <f>exchangerates[[#This Row],[Exchange rates]]</f>
        <v>0.65890000000000004</v>
      </c>
      <c r="E299" s="328" t="str">
        <f>"Understand: 1.00 "&amp;LEFT(C299,3)&amp;" = "&amp;exchangerates[[#This Row],[Exchange rates]]&amp;" "&amp;RIGHT(C299,3)</f>
        <v>Understand: 1.00 SGD = 0.6589 EUR</v>
      </c>
    </row>
    <row r="300" spans="1:5" x14ac:dyDescent="0.2">
      <c r="A300" t="e" vm="225">
        <v>#VALUE!</v>
      </c>
      <c r="B300" s="226" cm="1">
        <f t="array" ref="B300">_FV(exchangerates[[#This Row],[Currency pairs]],"Previous close",TRUE)</f>
        <v>2.7359999999999999E-2</v>
      </c>
      <c r="C300" s="235" t="s">
        <v>1529</v>
      </c>
      <c r="D300" s="240">
        <f>exchangerates[[#This Row],[Exchange rates]]</f>
        <v>2.7359999999999999E-2</v>
      </c>
      <c r="E300" s="328" t="str">
        <f>"Understand: 1.00 "&amp;LEFT(C300,3)&amp;" = "&amp;exchangerates[[#This Row],[Exchange rates]]&amp;" "&amp;RIGHT(C300,3)</f>
        <v>Understand: 1.00 THB = 0.02736 EUR</v>
      </c>
    </row>
    <row r="301" spans="1:5" x14ac:dyDescent="0.2">
      <c r="A301" t="e" vm="226">
        <v>#VALUE!</v>
      </c>
      <c r="B301" s="227" cm="1">
        <f t="array" ref="B301">_FV(exchangerates[[#This Row],[Currency pairs]],"Previous close",TRUE)</f>
        <v>6.3500000000000001E-2</v>
      </c>
      <c r="C301" s="235" t="s">
        <v>1530</v>
      </c>
      <c r="D301" s="240">
        <f>exchangerates[[#This Row],[Exchange rates]]</f>
        <v>6.3500000000000001E-2</v>
      </c>
      <c r="E301" s="328" t="str">
        <f>"Understand: 1.00 "&amp;LEFT(C301,3)&amp;" = "&amp;exchangerates[[#This Row],[Exchange rates]]&amp;" "&amp;RIGHT(C301,3)</f>
        <v>Understand: 1.00 TRY = 0.0635 EUR</v>
      </c>
    </row>
    <row r="302" spans="1:5" x14ac:dyDescent="0.2">
      <c r="A302" t="e" vm="227">
        <v>#VALUE!</v>
      </c>
      <c r="B302" s="228" cm="1">
        <f t="array" ref="B302">_FV(exchangerates[[#This Row],[Currency pairs]],"Previous close",TRUE)</f>
        <v>3.1809999999999998E-2</v>
      </c>
      <c r="C302" s="235" t="s">
        <v>1531</v>
      </c>
      <c r="D302" s="240">
        <f>exchangerates[[#This Row],[Exchange rates]]</f>
        <v>3.1809999999999998E-2</v>
      </c>
      <c r="E302" s="328" t="str">
        <f>"Understand: 1.00 "&amp;LEFT(C302,3)&amp;" = "&amp;exchangerates[[#This Row],[Exchange rates]]&amp;" "&amp;RIGHT(C302,3)</f>
        <v>Understand: 1.00 TWD = 0.03181 EUR</v>
      </c>
    </row>
    <row r="303" spans="1:5" x14ac:dyDescent="0.2">
      <c r="A303" t="e" vm="228">
        <v>#VALUE!</v>
      </c>
      <c r="B303" s="229" cm="1">
        <f t="array" ref="B303">_FV(exchangerates[[#This Row],[Currency pairs]],"Previous close",TRUE)</f>
        <v>3.9100000000000002E-5</v>
      </c>
      <c r="C303" s="235" t="s">
        <v>1532</v>
      </c>
      <c r="D303" s="240">
        <f>exchangerates[[#This Row],[Exchange rates]]</f>
        <v>3.9100000000000002E-5</v>
      </c>
      <c r="E303" s="328" t="str">
        <f>"Understand: 1.00 "&amp;LEFT(C303,3)&amp;" = "&amp;exchangerates[[#This Row],[Exchange rates]]&amp;" "&amp;RIGHT(C303,3)</f>
        <v>Understand: 1.00 VND = 0.0000391 EUR</v>
      </c>
    </row>
    <row r="304" spans="1:5" x14ac:dyDescent="0.2">
      <c r="A304" t="e" vm="229">
        <v>#VALUE!</v>
      </c>
      <c r="B304" s="230" cm="1">
        <f t="array" ref="B304">_FV(exchangerates[[#This Row],[Currency pairs]],"Previous close",TRUE)</f>
        <v>5.8099999999999999E-2</v>
      </c>
      <c r="C304" s="235" t="s">
        <v>1533</v>
      </c>
      <c r="D304" s="240">
        <f>exchangerates[[#This Row],[Exchange rates]]</f>
        <v>5.8099999999999999E-2</v>
      </c>
      <c r="E304" s="328" t="str">
        <f>"Understand: 1.00 "&amp;LEFT(C304,3)&amp;" = "&amp;exchangerates[[#This Row],[Exchange rates]]&amp;" "&amp;RIGHT(C304,3)</f>
        <v>Understand: 1.00 ZAR = 0.0581 EUR</v>
      </c>
    </row>
    <row r="305" spans="1:5" x14ac:dyDescent="0.2">
      <c r="A305" t="e" vm="230">
        <v>#VALUE!</v>
      </c>
      <c r="B305" s="230" cm="1">
        <f t="array" ref="B305">_FV(exchangerates[[#This Row],[Currency pairs]],"Previous close",TRUE)</f>
        <v>0.74739999999999995</v>
      </c>
      <c r="C305" s="235" t="s">
        <v>1534</v>
      </c>
      <c r="D305" s="240">
        <f>exchangerates[[#This Row],[Exchange rates]]</f>
        <v>0.74739999999999995</v>
      </c>
      <c r="E305" s="328" t="str">
        <f>"Understand: 1.00 "&amp;LEFT(C305,3)&amp;" = "&amp;exchangerates[[#This Row],[Exchange rates]]&amp;" "&amp;RIGHT(C305,3)</f>
        <v>Understand: 1.00 USD = 0.7474 GBP</v>
      </c>
    </row>
    <row r="306" spans="1:5" x14ac:dyDescent="0.2">
      <c r="A306" t="e" vm="231">
        <v>#VALUE!</v>
      </c>
      <c r="B306" s="203" cm="1">
        <f t="array" ref="B306">_FV(exchangerates[[#This Row],[Currency pairs]],"Previous close",TRUE)</f>
        <v>0.83650000000000002</v>
      </c>
      <c r="C306" s="235" t="s">
        <v>1535</v>
      </c>
      <c r="D306" s="240">
        <f>exchangerates[[#This Row],[Exchange rates]]</f>
        <v>0.83650000000000002</v>
      </c>
      <c r="E306" s="328" t="str">
        <f>"Understand: 1.00 "&amp;LEFT(C306,3)&amp;" = "&amp;exchangerates[[#This Row],[Exchange rates]]&amp;" "&amp;RIGHT(C306,3)</f>
        <v>Understand: 1.00 EUR = 0.8365 GBP</v>
      </c>
    </row>
    <row r="307" spans="1:5" x14ac:dyDescent="0.2">
      <c r="A307" t="e" vm="232">
        <v>#VALUE!</v>
      </c>
      <c r="B307" s="204" cm="1">
        <f t="array" ref="B307">_FV(exchangerates[[#This Row],[Currency pairs]],"Previous close",TRUE)</f>
        <v>0.1181</v>
      </c>
      <c r="C307" s="235" t="s">
        <v>1536</v>
      </c>
      <c r="D307" s="240">
        <f>exchangerates[[#This Row],[Exchange rates]]</f>
        <v>0.1181</v>
      </c>
      <c r="E307" s="328" t="str">
        <f>"Understand: 1.00 "&amp;LEFT(C307,3)&amp;" = "&amp;exchangerates[[#This Row],[Exchange rates]]&amp;" "&amp;RIGHT(C307,3)</f>
        <v>Understand: 1.00 CNY = 0.1181 GBP</v>
      </c>
    </row>
    <row r="308" spans="1:5" x14ac:dyDescent="0.2">
      <c r="A308" t="e" vm="233">
        <v>#VALUE!</v>
      </c>
      <c r="B308" s="231" cm="1">
        <f t="array" ref="B308">_FV(exchangerates[[#This Row],[Currency pairs]],"Previous close",TRUE)</f>
        <v>0.5353</v>
      </c>
      <c r="C308" s="235" t="s">
        <v>1537</v>
      </c>
      <c r="D308" s="240">
        <f>exchangerates[[#This Row],[Exchange rates]]</f>
        <v>0.5353</v>
      </c>
      <c r="E308" s="328" t="str">
        <f>"Understand: 1.00 "&amp;LEFT(C308,3)&amp;" = "&amp;exchangerates[[#This Row],[Exchange rates]]&amp;" "&amp;RIGHT(C308,3)</f>
        <v>Understand: 1.00 AUD = 0.5353 GBP</v>
      </c>
    </row>
    <row r="309" spans="1:5" x14ac:dyDescent="0.2">
      <c r="A309" t="e" vm="234">
        <v>#VALUE!</v>
      </c>
      <c r="B309" s="205" cm="1">
        <f t="array" ref="B309">_FV(exchangerates[[#This Row],[Currency pairs]],"Previous close",TRUE)</f>
        <v>0.1459</v>
      </c>
      <c r="C309" s="235" t="s">
        <v>1538</v>
      </c>
      <c r="D309" s="240">
        <f>exchangerates[[#This Row],[Exchange rates]]</f>
        <v>0.1459</v>
      </c>
      <c r="E309" s="328" t="str">
        <f>"Understand: 1.00 "&amp;LEFT(C309,3)&amp;" = "&amp;exchangerates[[#This Row],[Exchange rates]]&amp;" "&amp;RIGHT(C309,3)</f>
        <v>Understand: 1.00 BRL = 0.1459 GBP</v>
      </c>
    </row>
    <row r="310" spans="1:5" x14ac:dyDescent="0.2">
      <c r="A310" t="e" vm="235">
        <v>#VALUE!</v>
      </c>
      <c r="B310" s="206" cm="1">
        <f t="array" ref="B310">_FV(exchangerates[[#This Row],[Currency pairs]],"Previous close",TRUE)</f>
        <v>0.58330000000000004</v>
      </c>
      <c r="C310" s="235" t="s">
        <v>1539</v>
      </c>
      <c r="D310" s="240">
        <f>exchangerates[[#This Row],[Exchange rates]]</f>
        <v>0.58330000000000004</v>
      </c>
      <c r="E310" s="328" t="str">
        <f>"Understand: 1.00 "&amp;LEFT(C310,3)&amp;" = "&amp;exchangerates[[#This Row],[Exchange rates]]&amp;" "&amp;RIGHT(C310,3)</f>
        <v>Understand: 1.00 CAD = 0.5833 GBP</v>
      </c>
    </row>
    <row r="311" spans="1:5" x14ac:dyDescent="0.2">
      <c r="A311" t="e" vm="236">
        <v>#VALUE!</v>
      </c>
      <c r="B311" s="207" cm="1">
        <f t="array" ref="B311">_FV(exchangerates[[#This Row],[Currency pairs]],"Previous close",TRUE)</f>
        <v>0.80689999999999995</v>
      </c>
      <c r="C311" s="235" t="s">
        <v>1540</v>
      </c>
      <c r="D311" s="240">
        <f>exchangerates[[#This Row],[Exchange rates]]</f>
        <v>0.80689999999999995</v>
      </c>
      <c r="E311" s="328" t="str">
        <f>"Understand: 1.00 "&amp;LEFT(C311,3)&amp;" = "&amp;exchangerates[[#This Row],[Exchange rates]]&amp;" "&amp;RIGHT(C311,3)</f>
        <v>Understand: 1.00 CHF = 0.8069 GBP</v>
      </c>
    </row>
    <row r="312" spans="1:5" x14ac:dyDescent="0.2">
      <c r="A312" t="e" vm="237">
        <v>#VALUE!</v>
      </c>
      <c r="B312" s="208" cm="1">
        <f t="array" ref="B312">_FV(exchangerates[[#This Row],[Currency pairs]],"Previous close",TRUE)</f>
        <v>3.3750000000000002E-2</v>
      </c>
      <c r="C312" s="235" t="s">
        <v>1541</v>
      </c>
      <c r="D312" s="240">
        <f>exchangerates[[#This Row],[Exchange rates]]</f>
        <v>3.3750000000000002E-2</v>
      </c>
      <c r="E312" s="328" t="str">
        <f>"Understand: 1.00 "&amp;LEFT(C312,3)&amp;" = "&amp;exchangerates[[#This Row],[Exchange rates]]&amp;" "&amp;RIGHT(C312,3)</f>
        <v>Understand: 1.00 CZK = 0.03375 GBP</v>
      </c>
    </row>
    <row r="313" spans="1:5" x14ac:dyDescent="0.2">
      <c r="A313" t="e" vm="238">
        <v>#VALUE!</v>
      </c>
      <c r="B313" s="209" cm="1">
        <f t="array" ref="B313">_FV(exchangerates[[#This Row],[Currency pairs]],"Previous close",TRUE)</f>
        <v>0.1124</v>
      </c>
      <c r="C313" s="235" t="s">
        <v>1542</v>
      </c>
      <c r="D313" s="240">
        <f>exchangerates[[#This Row],[Exchange rates]]</f>
        <v>0.1124</v>
      </c>
      <c r="E313" s="328" t="str">
        <f>"Understand: 1.00 "&amp;LEFT(C313,3)&amp;" = "&amp;exchangerates[[#This Row],[Exchange rates]]&amp;" "&amp;RIGHT(C313,3)</f>
        <v>Understand: 1.00 DKK = 0.1124 GBP</v>
      </c>
    </row>
    <row r="314" spans="1:5" x14ac:dyDescent="0.2">
      <c r="A314" t="e" vm="239">
        <v>#VALUE!</v>
      </c>
      <c r="B314" s="211" cm="1">
        <f t="array" ref="B314">_FV(exchangerates[[#This Row],[Currency pairs]],"Previous close",TRUE)</f>
        <v>9.5729999999999996E-2</v>
      </c>
      <c r="C314" s="235" t="s">
        <v>1543</v>
      </c>
      <c r="D314" s="240">
        <f>exchangerates[[#This Row],[Exchange rates]]</f>
        <v>9.5729999999999996E-2</v>
      </c>
      <c r="E314" s="328" t="str">
        <f>"Understand: 1.00 "&amp;LEFT(C314,3)&amp;" = "&amp;exchangerates[[#This Row],[Exchange rates]]&amp;" "&amp;RIGHT(C314,3)</f>
        <v>Understand: 1.00 HKD = 0.09573 GBP</v>
      </c>
    </row>
    <row r="315" spans="1:5" x14ac:dyDescent="0.2">
      <c r="A315" t="e" vm="240">
        <v>#VALUE!</v>
      </c>
      <c r="B315" s="212" cm="1">
        <f t="array" ref="B315">_FV(exchangerates[[#This Row],[Currency pairs]],"Previous close",TRUE)</f>
        <v>2.281E-3</v>
      </c>
      <c r="C315" s="235" t="s">
        <v>1544</v>
      </c>
      <c r="D315" s="240">
        <f>exchangerates[[#This Row],[Exchange rates]]</f>
        <v>2.281E-3</v>
      </c>
      <c r="E315" s="328" t="str">
        <f>"Understand: 1.00 "&amp;LEFT(C315,3)&amp;" = "&amp;exchangerates[[#This Row],[Exchange rates]]&amp;" "&amp;RIGHT(C315,3)</f>
        <v>Understand: 1.00 HUF = 0.002281 GBP</v>
      </c>
    </row>
    <row r="316" spans="1:5" x14ac:dyDescent="0.2">
      <c r="A316" t="e" vm="241">
        <v>#VALUE!</v>
      </c>
      <c r="B316" s="213" cm="1">
        <f t="array" ref="B316">_FV(exchangerates[[#This Row],[Currency pairs]],"Previous close",TRUE)</f>
        <v>5.1950000000000002E-5</v>
      </c>
      <c r="C316" s="235" t="s">
        <v>1545</v>
      </c>
      <c r="D316" s="240">
        <f>exchangerates[[#This Row],[Exchange rates]]</f>
        <v>5.1950000000000002E-5</v>
      </c>
      <c r="E316" s="328" t="str">
        <f>"Understand: 1.00 "&amp;LEFT(C316,3)&amp;" = "&amp;exchangerates[[#This Row],[Exchange rates]]&amp;" "&amp;RIGHT(C316,3)</f>
        <v>Understand: 1.00 IDR = 0.00005195 GBP</v>
      </c>
    </row>
    <row r="317" spans="1:5" x14ac:dyDescent="0.2">
      <c r="A317" t="e" vm="242">
        <v>#VALUE!</v>
      </c>
      <c r="B317" s="214" cm="1">
        <f t="array" ref="B317">_FV(exchangerates[[#This Row],[Currency pairs]],"Previous close",TRUE)</f>
        <v>9.8829999999999994E-3</v>
      </c>
      <c r="C317" s="235" t="s">
        <v>1546</v>
      </c>
      <c r="D317" s="240">
        <f>exchangerates[[#This Row],[Exchange rates]]</f>
        <v>9.8829999999999994E-3</v>
      </c>
      <c r="E317" s="328" t="str">
        <f>"Understand: 1.00 "&amp;LEFT(C317,3)&amp;" = "&amp;exchangerates[[#This Row],[Exchange rates]]&amp;" "&amp;RIGHT(C317,3)</f>
        <v>Understand: 1.00 INR = 0.009883 GBP</v>
      </c>
    </row>
    <row r="318" spans="1:5" x14ac:dyDescent="0.2">
      <c r="A318" t="e" vm="243">
        <v>#VALUE!</v>
      </c>
      <c r="B318" s="215" cm="1">
        <f t="array" ref="B318">_FV(exchangerates[[#This Row],[Currency pairs]],"Previous close",TRUE)</f>
        <v>6.4689999999999999E-3</v>
      </c>
      <c r="C318" s="235" t="s">
        <v>1547</v>
      </c>
      <c r="D318" s="240">
        <f>exchangerates[[#This Row],[Exchange rates]]</f>
        <v>6.4689999999999999E-3</v>
      </c>
      <c r="E318" s="328" t="str">
        <f>"Understand: 1.00 "&amp;LEFT(C318,3)&amp;" = "&amp;exchangerates[[#This Row],[Exchange rates]]&amp;" "&amp;RIGHT(C318,3)</f>
        <v>Understand: 1.00 JPY = 0.006469 GBP</v>
      </c>
    </row>
    <row r="319" spans="1:5" x14ac:dyDescent="0.2">
      <c r="A319" t="e" vm="244">
        <v>#VALUE!</v>
      </c>
      <c r="B319" s="216" cm="1">
        <f t="array" ref="B319">_FV(exchangerates[[#This Row],[Currency pairs]],"Previous close",TRUE)</f>
        <v>6.1970000000000005E-4</v>
      </c>
      <c r="C319" s="235" t="s">
        <v>1548</v>
      </c>
      <c r="D319" s="240">
        <f>exchangerates[[#This Row],[Exchange rates]]</f>
        <v>6.1970000000000005E-4</v>
      </c>
      <c r="E319" s="328" t="str">
        <f>"Understand: 1.00 "&amp;LEFT(C319,3)&amp;" = "&amp;exchangerates[[#This Row],[Exchange rates]]&amp;" "&amp;RIGHT(C319,3)</f>
        <v>Understand: 1.00 KRW = 0.0006197 GBP</v>
      </c>
    </row>
    <row r="320" spans="1:5" x14ac:dyDescent="0.2">
      <c r="A320" t="e" vm="245">
        <v>#VALUE!</v>
      </c>
      <c r="B320" s="217" cm="1">
        <f t="array" ref="B320">_FV(exchangerates[[#This Row],[Currency pairs]],"Previous close",TRUE)</f>
        <v>3.6339999999999997E-2</v>
      </c>
      <c r="C320" s="235" t="s">
        <v>1549</v>
      </c>
      <c r="D320" s="240">
        <f>exchangerates[[#This Row],[Exchange rates]]</f>
        <v>3.6339999999999997E-2</v>
      </c>
      <c r="E320" s="328" t="str">
        <f>"Understand: 1.00 "&amp;LEFT(C320,3)&amp;" = "&amp;exchangerates[[#This Row],[Exchange rates]]&amp;" "&amp;RIGHT(C320,3)</f>
        <v>Understand: 1.00 MXN = 0.03634 GBP</v>
      </c>
    </row>
    <row r="321" spans="1:5" x14ac:dyDescent="0.2">
      <c r="A321" t="e" vm="246">
        <v>#VALUE!</v>
      </c>
      <c r="B321" s="218" cm="1">
        <f t="array" ref="B321">_FV(exchangerates[[#This Row],[Currency pairs]],"Previous close",TRUE)</f>
        <v>0.17780000000000001</v>
      </c>
      <c r="C321" s="235" t="s">
        <v>1550</v>
      </c>
      <c r="D321" s="240">
        <f>exchangerates[[#This Row],[Exchange rates]]</f>
        <v>0.17780000000000001</v>
      </c>
      <c r="E321" s="328" t="str">
        <f>"Understand: 1.00 "&amp;LEFT(C321,3)&amp;" = "&amp;exchangerates[[#This Row],[Exchange rates]]&amp;" "&amp;RIGHT(C321,3)</f>
        <v>Understand: 1.00 MYR = 0.1778 GBP</v>
      </c>
    </row>
    <row r="322" spans="1:5" x14ac:dyDescent="0.2">
      <c r="A322" t="e" vm="247">
        <v>#VALUE!</v>
      </c>
      <c r="B322" s="219" cm="1">
        <f t="array" ref="B322">_FV(exchangerates[[#This Row],[Currency pairs]],"Previous close",TRUE)</f>
        <v>8.3400000000000002E-2</v>
      </c>
      <c r="C322" s="235" t="s">
        <v>1551</v>
      </c>
      <c r="D322" s="240">
        <f>exchangerates[[#This Row],[Exchange rates]]</f>
        <v>8.3400000000000002E-2</v>
      </c>
      <c r="E322" s="328" t="str">
        <f>"Understand: 1.00 "&amp;LEFT(C322,3)&amp;" = "&amp;exchangerates[[#This Row],[Exchange rates]]&amp;" "&amp;RIGHT(C322,3)</f>
        <v>Understand: 1.00 NOK = 0.0834 GBP</v>
      </c>
    </row>
    <row r="323" spans="1:5" x14ac:dyDescent="0.2">
      <c r="A323" t="e" vm="248">
        <v>#VALUE!</v>
      </c>
      <c r="B323" s="220" cm="1">
        <f t="array" ref="B323">_FV(exchangerates[[#This Row],[Currency pairs]],"Previous close",TRUE)</f>
        <v>0.50009999999999999</v>
      </c>
      <c r="C323" s="235" t="s">
        <v>1552</v>
      </c>
      <c r="D323" s="240">
        <f>exchangerates[[#This Row],[Exchange rates]]</f>
        <v>0.50009999999999999</v>
      </c>
      <c r="E323" s="328" t="str">
        <f>"Understand: 1.00 "&amp;LEFT(C323,3)&amp;" = "&amp;exchangerates[[#This Row],[Exchange rates]]&amp;" "&amp;RIGHT(C323,3)</f>
        <v>Understand: 1.00 NZD = 0.5001 GBP</v>
      </c>
    </row>
    <row r="324" spans="1:5" x14ac:dyDescent="0.2">
      <c r="A324" t="e" vm="249">
        <v>#VALUE!</v>
      </c>
      <c r="B324" s="221" cm="1">
        <f t="array" ref="B324">_FV(exchangerates[[#This Row],[Currency pairs]],"Previous close",TRUE)</f>
        <v>1.457E-2</v>
      </c>
      <c r="C324" s="235" t="s">
        <v>1553</v>
      </c>
      <c r="D324" s="240">
        <f>exchangerates[[#This Row],[Exchange rates]]</f>
        <v>1.457E-2</v>
      </c>
      <c r="E324" s="328" t="str">
        <f>"Understand: 1.00 "&amp;LEFT(C324,3)&amp;" = "&amp;exchangerates[[#This Row],[Exchange rates]]&amp;" "&amp;RIGHT(C324,3)</f>
        <v>Understand: 1.00 PHP = 0.01457 GBP</v>
      </c>
    </row>
    <row r="325" spans="1:5" x14ac:dyDescent="0.2">
      <c r="A325" t="e" vm="250">
        <v>#VALUE!</v>
      </c>
      <c r="B325" s="222" cm="1">
        <f t="array" ref="B325">_FV(exchangerates[[#This Row],[Currency pairs]],"Previous close",TRUE)</f>
        <v>0.18060000000000001</v>
      </c>
      <c r="C325" s="235" t="s">
        <v>1554</v>
      </c>
      <c r="D325" s="240">
        <f>exchangerates[[#This Row],[Exchange rates]]</f>
        <v>0.18060000000000001</v>
      </c>
      <c r="E325" s="328" t="str">
        <f>"Understand: 1.00 "&amp;LEFT(C325,3)&amp;" = "&amp;exchangerates[[#This Row],[Exchange rates]]&amp;" "&amp;RIGHT(C325,3)</f>
        <v>Understand: 1.00 PLN = 0.1806 GBP</v>
      </c>
    </row>
    <row r="326" spans="1:5" x14ac:dyDescent="0.2">
      <c r="A326" t="e" vm="251">
        <v>#VALUE!</v>
      </c>
      <c r="B326" s="223" cm="1">
        <f t="array" ref="B326">_FV(exchangerates[[#This Row],[Currency pairs]],"Previous close",TRUE)</f>
        <v>8.8360000000000001E-3</v>
      </c>
      <c r="C326" s="235" t="s">
        <v>1555</v>
      </c>
      <c r="D326" s="240">
        <f>exchangerates[[#This Row],[Exchange rates]]</f>
        <v>8.8360000000000001E-3</v>
      </c>
      <c r="E326" s="328" t="str">
        <f>"Understand: 1.00 "&amp;LEFT(C326,3)&amp;" = "&amp;exchangerates[[#This Row],[Exchange rates]]&amp;" "&amp;RIGHT(C326,3)</f>
        <v>Understand: 1.00 RUB = 0.008836 GBP</v>
      </c>
    </row>
    <row r="327" spans="1:5" x14ac:dyDescent="0.2">
      <c r="A327" t="e" vm="252">
        <v>#VALUE!</v>
      </c>
      <c r="B327" s="224" cm="1">
        <f t="array" ref="B327">_FV(exchangerates[[#This Row],[Currency pairs]],"Previous close",TRUE)</f>
        <v>7.8770000000000007E-2</v>
      </c>
      <c r="C327" s="235" t="s">
        <v>1556</v>
      </c>
      <c r="D327" s="240">
        <f>exchangerates[[#This Row],[Exchange rates]]</f>
        <v>7.8770000000000007E-2</v>
      </c>
      <c r="E327" s="328" t="str">
        <f>"Understand: 1.00 "&amp;LEFT(C327,3)&amp;" = "&amp;exchangerates[[#This Row],[Exchange rates]]&amp;" "&amp;RIGHT(C327,3)</f>
        <v>Understand: 1.00 SEK = 0.07877 GBP</v>
      </c>
    </row>
    <row r="328" spans="1:5" x14ac:dyDescent="0.2">
      <c r="A328" t="e" vm="253">
        <v>#VALUE!</v>
      </c>
      <c r="B328" s="225" cm="1">
        <f t="array" ref="B328">_FV(exchangerates[[#This Row],[Currency pairs]],"Previous close",TRUE)</f>
        <v>0.5514</v>
      </c>
      <c r="C328" s="235" t="s">
        <v>1557</v>
      </c>
      <c r="D328" s="240">
        <f>exchangerates[[#This Row],[Exchange rates]]</f>
        <v>0.5514</v>
      </c>
      <c r="E328" s="328" t="str">
        <f>"Understand: 1.00 "&amp;LEFT(C328,3)&amp;" = "&amp;exchangerates[[#This Row],[Exchange rates]]&amp;" "&amp;RIGHT(C328,3)</f>
        <v>Understand: 1.00 SGD = 0.5514 GBP</v>
      </c>
    </row>
    <row r="329" spans="1:5" x14ac:dyDescent="0.2">
      <c r="A329" t="e" vm="254">
        <v>#VALUE!</v>
      </c>
      <c r="B329" s="226" cm="1">
        <f t="array" ref="B329">_FV(exchangerates[[#This Row],[Currency pairs]],"Previous close",TRUE)</f>
        <v>2.2890000000000001E-2</v>
      </c>
      <c r="C329" s="235" t="s">
        <v>1558</v>
      </c>
      <c r="D329" s="240">
        <f>exchangerates[[#This Row],[Exchange rates]]</f>
        <v>2.2890000000000001E-2</v>
      </c>
      <c r="E329" s="328" t="str">
        <f>"Understand: 1.00 "&amp;LEFT(C329,3)&amp;" = "&amp;exchangerates[[#This Row],[Exchange rates]]&amp;" "&amp;RIGHT(C329,3)</f>
        <v>Understand: 1.00 THB = 0.02289 GBP</v>
      </c>
    </row>
    <row r="330" spans="1:5" x14ac:dyDescent="0.2">
      <c r="A330" t="e" vm="255">
        <v>#VALUE!</v>
      </c>
      <c r="B330" s="227" cm="1">
        <f t="array" ref="B330">_FV(exchangerates[[#This Row],[Currency pairs]],"Previous close",TRUE)</f>
        <v>5.3100000000000001E-2</v>
      </c>
      <c r="C330" s="235" t="s">
        <v>1559</v>
      </c>
      <c r="D330" s="240">
        <f>exchangerates[[#This Row],[Exchange rates]]</f>
        <v>5.3100000000000001E-2</v>
      </c>
      <c r="E330" s="328" t="str">
        <f>"Understand: 1.00 "&amp;LEFT(C330,3)&amp;" = "&amp;exchangerates[[#This Row],[Exchange rates]]&amp;" "&amp;RIGHT(C330,3)</f>
        <v>Understand: 1.00 TRY = 0.0531 GBP</v>
      </c>
    </row>
    <row r="331" spans="1:5" x14ac:dyDescent="0.2">
      <c r="A331" t="e" vm="256">
        <v>#VALUE!</v>
      </c>
      <c r="B331" s="228" cm="1">
        <f t="array" ref="B331">_FV(exchangerates[[#This Row],[Currency pairs]],"Previous close",TRUE)</f>
        <v>2.6610000000000002E-2</v>
      </c>
      <c r="C331" s="235" t="s">
        <v>1560</v>
      </c>
      <c r="D331" s="240">
        <f>exchangerates[[#This Row],[Exchange rates]]</f>
        <v>2.6610000000000002E-2</v>
      </c>
      <c r="E331" s="328" t="str">
        <f>"Understand: 1.00 "&amp;LEFT(C331,3)&amp;" = "&amp;exchangerates[[#This Row],[Exchange rates]]&amp;" "&amp;RIGHT(C331,3)</f>
        <v>Understand: 1.00 TWD = 0.02661 GBP</v>
      </c>
    </row>
    <row r="332" spans="1:5" x14ac:dyDescent="0.2">
      <c r="A332" t="e" vm="257">
        <v>#VALUE!</v>
      </c>
      <c r="B332" s="229" cm="1">
        <f t="array" ref="B332">_FV(exchangerates[[#This Row],[Currency pairs]],"Previous close",TRUE)</f>
        <v>3.2709999999999997E-5</v>
      </c>
      <c r="C332" s="235" t="s">
        <v>1561</v>
      </c>
      <c r="D332" s="240">
        <f>exchangerates[[#This Row],[Exchange rates]]</f>
        <v>3.2709999999999997E-5</v>
      </c>
      <c r="E332" s="328" t="str">
        <f>"Understand: 1.00 "&amp;LEFT(C332,3)&amp;" = "&amp;exchangerates[[#This Row],[Exchange rates]]&amp;" "&amp;RIGHT(C332,3)</f>
        <v>Understand: 1.00 VND = 0.00003271 GBP</v>
      </c>
    </row>
    <row r="333" spans="1:5" x14ac:dyDescent="0.2">
      <c r="A333" t="e" vm="258">
        <v>#VALUE!</v>
      </c>
      <c r="B333" s="230" cm="1">
        <f t="array" ref="B333">_FV(exchangerates[[#This Row],[Currency pairs]],"Previous close",TRUE)</f>
        <v>4.8599999999999997E-2</v>
      </c>
      <c r="C333" s="235" t="s">
        <v>1562</v>
      </c>
      <c r="D333" s="240">
        <f>exchangerates[[#This Row],[Exchange rates]]</f>
        <v>4.8599999999999997E-2</v>
      </c>
      <c r="E333" s="328" t="str">
        <f>"Understand: 1.00 "&amp;LEFT(C333,3)&amp;" = "&amp;exchangerates[[#This Row],[Exchange rates]]&amp;" "&amp;RIGHT(C333,3)</f>
        <v>Understand: 1.00 ZAR = 0.0486 GBP</v>
      </c>
    </row>
    <row r="334" spans="1:5" x14ac:dyDescent="0.2">
      <c r="A334" t="e" vm="259">
        <v>#VALUE!</v>
      </c>
      <c r="B334" s="202" cm="1">
        <f t="array" ref="B334">_FV(exchangerates[[#This Row],[Currency pairs]],"Previous close",TRUE)</f>
        <v>7.8076999999999996</v>
      </c>
      <c r="C334" s="235" t="s">
        <v>1563</v>
      </c>
      <c r="D334" s="240">
        <f>exchangerates[[#This Row],[Exchange rates]]</f>
        <v>7.8076999999999996</v>
      </c>
      <c r="E334" s="328" t="str">
        <f>"Understand: 1.00 "&amp;LEFT(C334,3)&amp;" = "&amp;exchangerates[[#This Row],[Exchange rates]]&amp;" "&amp;RIGHT(C334,3)</f>
        <v>Understand: 1.00 USD = 7.8077 HKD</v>
      </c>
    </row>
    <row r="335" spans="1:5" x14ac:dyDescent="0.2">
      <c r="A335" t="e" vm="260">
        <v>#VALUE!</v>
      </c>
      <c r="B335" s="203" cm="1">
        <f t="array" ref="B335">_FV(exchangerates[[#This Row],[Currency pairs]],"Previous close",TRUE)</f>
        <v>8.7376000000000005</v>
      </c>
      <c r="C335" s="235" t="s">
        <v>1564</v>
      </c>
      <c r="D335" s="240">
        <f>exchangerates[[#This Row],[Exchange rates]]</f>
        <v>8.7376000000000005</v>
      </c>
      <c r="E335" s="328" t="str">
        <f>"Understand: 1.00 "&amp;LEFT(C335,3)&amp;" = "&amp;exchangerates[[#This Row],[Exchange rates]]&amp;" "&amp;RIGHT(C335,3)</f>
        <v>Understand: 1.00 EUR = 8.7376 HKD</v>
      </c>
    </row>
    <row r="336" spans="1:5" x14ac:dyDescent="0.2">
      <c r="A336" t="e" vm="261">
        <v>#VALUE!</v>
      </c>
      <c r="B336" s="204" cm="1">
        <f t="array" ref="B336">_FV(exchangerates[[#This Row],[Currency pairs]],"Previous close",TRUE)</f>
        <v>1.2334000000000001</v>
      </c>
      <c r="C336" s="235" t="s">
        <v>1565</v>
      </c>
      <c r="D336" s="240">
        <f>exchangerates[[#This Row],[Exchange rates]]</f>
        <v>1.2334000000000001</v>
      </c>
      <c r="E336" s="328" t="str">
        <f>"Understand: 1.00 "&amp;LEFT(C336,3)&amp;" = "&amp;exchangerates[[#This Row],[Exchange rates]]&amp;" "&amp;RIGHT(C336,3)</f>
        <v>Understand: 1.00 CNY = 1.2334 HKD</v>
      </c>
    </row>
    <row r="337" spans="1:5" x14ac:dyDescent="0.2">
      <c r="A337" t="e" vm="262">
        <v>#VALUE!</v>
      </c>
      <c r="B337" s="231" cm="1">
        <f t="array" ref="B337">_FV(exchangerates[[#This Row],[Currency pairs]],"Previous close",TRUE)</f>
        <v>5.5918999999999999</v>
      </c>
      <c r="C337" s="235" t="s">
        <v>1566</v>
      </c>
      <c r="D337" s="240">
        <f>exchangerates[[#This Row],[Exchange rates]]</f>
        <v>5.5918999999999999</v>
      </c>
      <c r="E337" s="328" t="str">
        <f>"Understand: 1.00 "&amp;LEFT(C337,3)&amp;" = "&amp;exchangerates[[#This Row],[Exchange rates]]&amp;" "&amp;RIGHT(C337,3)</f>
        <v>Understand: 1.00 AUD = 5.5919 HKD</v>
      </c>
    </row>
    <row r="338" spans="1:5" x14ac:dyDescent="0.2">
      <c r="A338" t="e" vm="263">
        <v>#VALUE!</v>
      </c>
      <c r="B338" s="205" cm="1">
        <f t="array" ref="B338">_FV(exchangerates[[#This Row],[Currency pairs]],"Previous close",TRUE)</f>
        <v>1.5237000000000001</v>
      </c>
      <c r="C338" s="235" t="s">
        <v>1567</v>
      </c>
      <c r="D338" s="240">
        <f>exchangerates[[#This Row],[Exchange rates]]</f>
        <v>1.5237000000000001</v>
      </c>
      <c r="E338" s="328" t="str">
        <f>"Understand: 1.00 "&amp;LEFT(C338,3)&amp;" = "&amp;exchangerates[[#This Row],[Exchange rates]]&amp;" "&amp;RIGHT(C338,3)</f>
        <v>Understand: 1.00 BRL = 1.5237 HKD</v>
      </c>
    </row>
    <row r="339" spans="1:5" x14ac:dyDescent="0.2">
      <c r="A339" t="e" vm="264">
        <v>#VALUE!</v>
      </c>
      <c r="B339" s="206" cm="1">
        <f t="array" ref="B339">_FV(exchangerates[[#This Row],[Currency pairs]],"Previous close",TRUE)</f>
        <v>6.0930999999999997</v>
      </c>
      <c r="C339" s="235" t="s">
        <v>1568</v>
      </c>
      <c r="D339" s="240">
        <f>exchangerates[[#This Row],[Exchange rates]]</f>
        <v>6.0930999999999997</v>
      </c>
      <c r="E339" s="328" t="str">
        <f>"Understand: 1.00 "&amp;LEFT(C339,3)&amp;" = "&amp;exchangerates[[#This Row],[Exchange rates]]&amp;" "&amp;RIGHT(C339,3)</f>
        <v>Understand: 1.00 CAD = 6.0931 HKD</v>
      </c>
    </row>
    <row r="340" spans="1:5" x14ac:dyDescent="0.2">
      <c r="A340" t="e" vm="265">
        <v>#VALUE!</v>
      </c>
      <c r="B340" s="207" cm="1">
        <f t="array" ref="B340">_FV(exchangerates[[#This Row],[Currency pairs]],"Previous close",TRUE)</f>
        <v>8.4289000000000005</v>
      </c>
      <c r="C340" s="235" t="s">
        <v>1569</v>
      </c>
      <c r="D340" s="240">
        <f>exchangerates[[#This Row],[Exchange rates]]</f>
        <v>8.4289000000000005</v>
      </c>
      <c r="E340" s="328" t="str">
        <f>"Understand: 1.00 "&amp;LEFT(C340,3)&amp;" = "&amp;exchangerates[[#This Row],[Exchange rates]]&amp;" "&amp;RIGHT(C340,3)</f>
        <v>Understand: 1.00 CHF = 8.4289 HKD</v>
      </c>
    </row>
    <row r="341" spans="1:5" x14ac:dyDescent="0.2">
      <c r="A341" t="e" vm="266">
        <v>#VALUE!</v>
      </c>
      <c r="B341" s="208" cm="1">
        <f t="array" ref="B341">_FV(exchangerates[[#This Row],[Currency pairs]],"Previous close",TRUE)</f>
        <v>0.35260000000000002</v>
      </c>
      <c r="C341" s="235" t="s">
        <v>1570</v>
      </c>
      <c r="D341" s="240">
        <f>exchangerates[[#This Row],[Exchange rates]]</f>
        <v>0.35260000000000002</v>
      </c>
      <c r="E341" s="328" t="str">
        <f>"Understand: 1.00 "&amp;LEFT(C341,3)&amp;" = "&amp;exchangerates[[#This Row],[Exchange rates]]&amp;" "&amp;RIGHT(C341,3)</f>
        <v>Understand: 1.00 CZK = 0.3526 HKD</v>
      </c>
    </row>
    <row r="342" spans="1:5" x14ac:dyDescent="0.2">
      <c r="A342" t="e" vm="267">
        <v>#VALUE!</v>
      </c>
      <c r="B342" s="209" cm="1">
        <f t="array" ref="B342">_FV(exchangerates[[#This Row],[Currency pairs]],"Previous close",TRUE)</f>
        <v>1.1742999999999999</v>
      </c>
      <c r="C342" s="235" t="s">
        <v>1571</v>
      </c>
      <c r="D342" s="240">
        <f>exchangerates[[#This Row],[Exchange rates]]</f>
        <v>1.1742999999999999</v>
      </c>
      <c r="E342" s="328" t="str">
        <f>"Understand: 1.00 "&amp;LEFT(C342,3)&amp;" = "&amp;exchangerates[[#This Row],[Exchange rates]]&amp;" "&amp;RIGHT(C342,3)</f>
        <v>Understand: 1.00 DKK = 1.1743 HKD</v>
      </c>
    </row>
    <row r="343" spans="1:5" x14ac:dyDescent="0.2">
      <c r="A343" t="e" vm="268">
        <v>#VALUE!</v>
      </c>
      <c r="B343" s="210" cm="1">
        <f t="array" ref="B343">_FV(exchangerates[[#This Row],[Currency pairs]],"Previous close",TRUE)</f>
        <v>10.4428</v>
      </c>
      <c r="C343" s="235" t="s">
        <v>1572</v>
      </c>
      <c r="D343" s="240">
        <f>exchangerates[[#This Row],[Exchange rates]]</f>
        <v>10.4428</v>
      </c>
      <c r="E343" s="328" t="str">
        <f>"Understand: 1.00 "&amp;LEFT(C343,3)&amp;" = "&amp;exchangerates[[#This Row],[Exchange rates]]&amp;" "&amp;RIGHT(C343,3)</f>
        <v>Understand: 1.00 GBP = 10.4428 HKD</v>
      </c>
    </row>
    <row r="344" spans="1:5" x14ac:dyDescent="0.2">
      <c r="A344" t="e" vm="269">
        <v>#VALUE!</v>
      </c>
      <c r="B344" s="215" cm="1">
        <f t="array" ref="B344">_FV(exchangerates[[#This Row],[Currency pairs]],"Previous close",TRUE)</f>
        <v>6.7570000000000005E-2</v>
      </c>
      <c r="C344" s="235" t="s">
        <v>1573</v>
      </c>
      <c r="D344" s="240">
        <f>exchangerates[[#This Row],[Exchange rates]]</f>
        <v>6.7570000000000005E-2</v>
      </c>
      <c r="E344" s="328" t="str">
        <f>"Understand: 1.00 "&amp;LEFT(C344,3)&amp;" = "&amp;exchangerates[[#This Row],[Exchange rates]]&amp;" "&amp;RIGHT(C344,3)</f>
        <v>Understand: 1.00 JPY = 0.06757 HKD</v>
      </c>
    </row>
    <row r="345" spans="1:5" x14ac:dyDescent="0.2">
      <c r="A345" t="e" vm="270">
        <v>#VALUE!</v>
      </c>
      <c r="B345" s="212" cm="1">
        <f t="array" ref="B345">_FV(exchangerates[[#This Row],[Currency pairs]],"Previous close",TRUE)</f>
        <v>2.3800000000000002E-2</v>
      </c>
      <c r="C345" s="235" t="s">
        <v>1574</v>
      </c>
      <c r="D345" s="240">
        <f>exchangerates[[#This Row],[Exchange rates]]</f>
        <v>2.3800000000000002E-2</v>
      </c>
      <c r="E345" s="328" t="str">
        <f>"Understand: 1.00 "&amp;LEFT(C345,3)&amp;" = "&amp;exchangerates[[#This Row],[Exchange rates]]&amp;" "&amp;RIGHT(C345,3)</f>
        <v>Understand: 1.00 HUF = 0.0238 HKD</v>
      </c>
    </row>
    <row r="346" spans="1:5" x14ac:dyDescent="0.2">
      <c r="A346" t="e" vm="271">
        <v>#VALUE!</v>
      </c>
      <c r="B346" s="213" cm="1">
        <f t="array" ref="B346">_FV(exchangerates[[#This Row],[Currency pairs]],"Previous close",TRUE)</f>
        <v>5.4279999999999997E-4</v>
      </c>
      <c r="C346" s="235" t="s">
        <v>1575</v>
      </c>
      <c r="D346" s="240">
        <f>exchangerates[[#This Row],[Exchange rates]]</f>
        <v>5.4279999999999997E-4</v>
      </c>
      <c r="E346" s="328" t="str">
        <f>"Understand: 1.00 "&amp;LEFT(C346,3)&amp;" = "&amp;exchangerates[[#This Row],[Exchange rates]]&amp;" "&amp;RIGHT(C346,3)</f>
        <v>Understand: 1.00 IDR = 0.0005428 HKD</v>
      </c>
    </row>
    <row r="347" spans="1:5" x14ac:dyDescent="0.2">
      <c r="A347" t="e" vm="272">
        <v>#VALUE!</v>
      </c>
      <c r="B347" s="214" cm="1">
        <f t="array" ref="B347">_FV(exchangerates[[#This Row],[Currency pairs]],"Previous close",TRUE)</f>
        <v>0.1032</v>
      </c>
      <c r="C347" s="235" t="s">
        <v>1576</v>
      </c>
      <c r="D347" s="240">
        <f>exchangerates[[#This Row],[Exchange rates]]</f>
        <v>0.1032</v>
      </c>
      <c r="E347" s="328" t="str">
        <f>"Understand: 1.00 "&amp;LEFT(C347,3)&amp;" = "&amp;exchangerates[[#This Row],[Exchange rates]]&amp;" "&amp;RIGHT(C347,3)</f>
        <v>Understand: 1.00 INR = 0.1032 HKD</v>
      </c>
    </row>
    <row r="348" spans="1:5" x14ac:dyDescent="0.2">
      <c r="A348" t="e" vm="269">
        <v>#VALUE!</v>
      </c>
      <c r="B348" s="215" cm="1">
        <f t="array" ref="B348">_FV(exchangerates[[#This Row],[Currency pairs]],"Previous close",TRUE)</f>
        <v>6.7570000000000005E-2</v>
      </c>
      <c r="C348" s="235" t="s">
        <v>1573</v>
      </c>
      <c r="D348" s="240">
        <f>exchangerates[[#This Row],[Exchange rates]]</f>
        <v>6.7570000000000005E-2</v>
      </c>
      <c r="E348" s="328" t="str">
        <f>"Understand: 1.00 "&amp;LEFT(C348,3)&amp;" = "&amp;exchangerates[[#This Row],[Exchange rates]]&amp;" "&amp;RIGHT(C348,3)</f>
        <v>Understand: 1.00 JPY = 0.06757 HKD</v>
      </c>
    </row>
    <row r="349" spans="1:5" x14ac:dyDescent="0.2">
      <c r="A349" t="e" vm="273">
        <v>#VALUE!</v>
      </c>
      <c r="B349" s="216" cm="1">
        <f t="array" ref="B349">_FV(exchangerates[[#This Row],[Currency pairs]],"Previous close",TRUE)</f>
        <v>6.4729999999999996E-3</v>
      </c>
      <c r="C349" s="235" t="s">
        <v>1577</v>
      </c>
      <c r="D349" s="240">
        <f>exchangerates[[#This Row],[Exchange rates]]</f>
        <v>6.4729999999999996E-3</v>
      </c>
      <c r="E349" s="328" t="str">
        <f>"Understand: 1.00 "&amp;LEFT(C349,3)&amp;" = "&amp;exchangerates[[#This Row],[Exchange rates]]&amp;" "&amp;RIGHT(C349,3)</f>
        <v>Understand: 1.00 KRW = 0.006473 HKD</v>
      </c>
    </row>
    <row r="350" spans="1:5" x14ac:dyDescent="0.2">
      <c r="A350" t="e" vm="274">
        <v>#VALUE!</v>
      </c>
      <c r="B350" s="217" cm="1">
        <f t="array" ref="B350">_FV(exchangerates[[#This Row],[Currency pairs]],"Previous close",TRUE)</f>
        <v>0.37959999999999999</v>
      </c>
      <c r="C350" s="235" t="s">
        <v>1578</v>
      </c>
      <c r="D350" s="240">
        <f>exchangerates[[#This Row],[Exchange rates]]</f>
        <v>0.37959999999999999</v>
      </c>
      <c r="E350" s="328" t="str">
        <f>"Understand: 1.00 "&amp;LEFT(C350,3)&amp;" = "&amp;exchangerates[[#This Row],[Exchange rates]]&amp;" "&amp;RIGHT(C350,3)</f>
        <v>Understand: 1.00 MXN = 0.3796 HKD</v>
      </c>
    </row>
    <row r="351" spans="1:5" x14ac:dyDescent="0.2">
      <c r="A351" t="e" vm="275">
        <v>#VALUE!</v>
      </c>
      <c r="B351" s="218" cm="1">
        <f t="array" ref="B351">_FV(exchangerates[[#This Row],[Currency pairs]],"Previous close",TRUE)</f>
        <v>1.8575999999999999</v>
      </c>
      <c r="C351" s="235" t="s">
        <v>1579</v>
      </c>
      <c r="D351" s="240">
        <f>exchangerates[[#This Row],[Exchange rates]]</f>
        <v>1.8575999999999999</v>
      </c>
      <c r="E351" s="328" t="str">
        <f>"Understand: 1.00 "&amp;LEFT(C351,3)&amp;" = "&amp;exchangerates[[#This Row],[Exchange rates]]&amp;" "&amp;RIGHT(C351,3)</f>
        <v>Understand: 1.00 MYR = 1.8576 HKD</v>
      </c>
    </row>
    <row r="352" spans="1:5" x14ac:dyDescent="0.2">
      <c r="A352" t="e" vm="276">
        <v>#VALUE!</v>
      </c>
      <c r="B352" s="219" cm="1">
        <f t="array" ref="B352">_FV(exchangerates[[#This Row],[Currency pairs]],"Previous close",TRUE)</f>
        <v>0.87119999999999997</v>
      </c>
      <c r="C352" s="235" t="s">
        <v>1580</v>
      </c>
      <c r="D352" s="240">
        <f>exchangerates[[#This Row],[Exchange rates]]</f>
        <v>0.87119999999999997</v>
      </c>
      <c r="E352" s="328" t="str">
        <f>"Understand: 1.00 "&amp;LEFT(C352,3)&amp;" = "&amp;exchangerates[[#This Row],[Exchange rates]]&amp;" "&amp;RIGHT(C352,3)</f>
        <v>Understand: 1.00 NOK = 0.8712 HKD</v>
      </c>
    </row>
    <row r="353" spans="1:5" x14ac:dyDescent="0.2">
      <c r="A353" t="e" vm="277">
        <v>#VALUE!</v>
      </c>
      <c r="B353" s="220" cm="1">
        <f t="array" ref="B353">_FV(exchangerates[[#This Row],[Currency pairs]],"Previous close",TRUE)</f>
        <v>5.2241</v>
      </c>
      <c r="C353" s="235" t="s">
        <v>1581</v>
      </c>
      <c r="D353" s="240">
        <f>exchangerates[[#This Row],[Exchange rates]]</f>
        <v>5.2241</v>
      </c>
      <c r="E353" s="328" t="str">
        <f>"Understand: 1.00 "&amp;LEFT(C353,3)&amp;" = "&amp;exchangerates[[#This Row],[Exchange rates]]&amp;" "&amp;RIGHT(C353,3)</f>
        <v>Understand: 1.00 NZD = 5.2241 HKD</v>
      </c>
    </row>
    <row r="354" spans="1:5" x14ac:dyDescent="0.2">
      <c r="A354" t="e" vm="278">
        <v>#VALUE!</v>
      </c>
      <c r="B354" s="221" cm="1">
        <f t="array" ref="B354">_FV(exchangerates[[#This Row],[Currency pairs]],"Previous close",TRUE)</f>
        <v>0.1522</v>
      </c>
      <c r="C354" s="235" t="s">
        <v>1582</v>
      </c>
      <c r="D354" s="240">
        <f>exchangerates[[#This Row],[Exchange rates]]</f>
        <v>0.1522</v>
      </c>
      <c r="E354" s="328" t="str">
        <f>"Understand: 1.00 "&amp;LEFT(C354,3)&amp;" = "&amp;exchangerates[[#This Row],[Exchange rates]]&amp;" "&amp;RIGHT(C354,3)</f>
        <v>Understand: 1.00 PHP = 0.1522 HKD</v>
      </c>
    </row>
    <row r="355" spans="1:5" x14ac:dyDescent="0.2">
      <c r="A355" t="e" vm="279">
        <v>#VALUE!</v>
      </c>
      <c r="B355" s="222" cm="1">
        <f t="array" ref="B355">_FV(exchangerates[[#This Row],[Currency pairs]],"Previous close",TRUE)</f>
        <v>1.8861000000000001</v>
      </c>
      <c r="C355" s="235" t="s">
        <v>1583</v>
      </c>
      <c r="D355" s="240">
        <f>exchangerates[[#This Row],[Exchange rates]]</f>
        <v>1.8861000000000001</v>
      </c>
      <c r="E355" s="328" t="str">
        <f>"Understand: 1.00 "&amp;LEFT(C355,3)&amp;" = "&amp;exchangerates[[#This Row],[Exchange rates]]&amp;" "&amp;RIGHT(C355,3)</f>
        <v>Understand: 1.00 PLN = 1.8861 HKD</v>
      </c>
    </row>
    <row r="356" spans="1:5" x14ac:dyDescent="0.2">
      <c r="A356" t="e" vm="280">
        <v>#VALUE!</v>
      </c>
      <c r="B356" s="223" cm="1">
        <f t="array" ref="B356">_FV(exchangerates[[#This Row],[Currency pairs]],"Previous close",TRUE)</f>
        <v>9.2299999999999993E-2</v>
      </c>
      <c r="C356" s="235" t="s">
        <v>1584</v>
      </c>
      <c r="D356" s="240">
        <f>exchangerates[[#This Row],[Exchange rates]]</f>
        <v>9.2299999999999993E-2</v>
      </c>
      <c r="E356" s="328" t="str">
        <f>"Understand: 1.00 "&amp;LEFT(C356,3)&amp;" = "&amp;exchangerates[[#This Row],[Exchange rates]]&amp;" "&amp;RIGHT(C356,3)</f>
        <v>Understand: 1.00 RUB = 0.0923 HKD</v>
      </c>
    </row>
    <row r="357" spans="1:5" x14ac:dyDescent="0.2">
      <c r="A357" t="e" vm="281">
        <v>#VALUE!</v>
      </c>
      <c r="B357" s="224" cm="1">
        <f t="array" ref="B357">_FV(exchangerates[[#This Row],[Currency pairs]],"Previous close",TRUE)</f>
        <v>0.82279999999999998</v>
      </c>
      <c r="C357" s="235" t="s">
        <v>1585</v>
      </c>
      <c r="D357" s="240">
        <f>exchangerates[[#This Row],[Exchange rates]]</f>
        <v>0.82279999999999998</v>
      </c>
      <c r="E357" s="328" t="str">
        <f>"Understand: 1.00 "&amp;LEFT(C357,3)&amp;" = "&amp;exchangerates[[#This Row],[Exchange rates]]&amp;" "&amp;RIGHT(C357,3)</f>
        <v>Understand: 1.00 SEK = 0.8228 HKD</v>
      </c>
    </row>
    <row r="358" spans="1:5" x14ac:dyDescent="0.2">
      <c r="A358" t="e" vm="282">
        <v>#VALUE!</v>
      </c>
      <c r="B358" s="225" cm="1">
        <f t="array" ref="B358">_FV(exchangerates[[#This Row],[Currency pairs]],"Previous close",TRUE)</f>
        <v>5.7595999999999998</v>
      </c>
      <c r="C358" s="235" t="s">
        <v>1586</v>
      </c>
      <c r="D358" s="240">
        <f>exchangerates[[#This Row],[Exchange rates]]</f>
        <v>5.7595999999999998</v>
      </c>
      <c r="E358" s="328" t="str">
        <f>"Understand: 1.00 "&amp;LEFT(C358,3)&amp;" = "&amp;exchangerates[[#This Row],[Exchange rates]]&amp;" "&amp;RIGHT(C358,3)</f>
        <v>Understand: 1.00 SGD = 5.7596 HKD</v>
      </c>
    </row>
    <row r="359" spans="1:5" x14ac:dyDescent="0.2">
      <c r="A359" t="e" vm="283">
        <v>#VALUE!</v>
      </c>
      <c r="B359" s="226" cm="1">
        <f t="array" ref="B359">_FV(exchangerates[[#This Row],[Currency pairs]],"Previous close",TRUE)</f>
        <v>0.23910000000000001</v>
      </c>
      <c r="C359" s="235" t="s">
        <v>1587</v>
      </c>
      <c r="D359" s="240">
        <f>exchangerates[[#This Row],[Exchange rates]]</f>
        <v>0.23910000000000001</v>
      </c>
      <c r="E359" s="328" t="str">
        <f>"Understand: 1.00 "&amp;LEFT(C359,3)&amp;" = "&amp;exchangerates[[#This Row],[Exchange rates]]&amp;" "&amp;RIGHT(C359,3)</f>
        <v>Understand: 1.00 THB = 0.2391 HKD</v>
      </c>
    </row>
    <row r="360" spans="1:5" x14ac:dyDescent="0.2">
      <c r="A360" t="e" vm="284">
        <v>#VALUE!</v>
      </c>
      <c r="B360" s="227" cm="1">
        <f t="array" ref="B360">_FV(exchangerates[[#This Row],[Currency pairs]],"Previous close",TRUE)</f>
        <v>0.55510000000000004</v>
      </c>
      <c r="C360" s="235" t="s">
        <v>1588</v>
      </c>
      <c r="D360" s="240">
        <f>exchangerates[[#This Row],[Exchange rates]]</f>
        <v>0.55510000000000004</v>
      </c>
      <c r="E360" s="328" t="str">
        <f>"Understand: 1.00 "&amp;LEFT(C360,3)&amp;" = "&amp;exchangerates[[#This Row],[Exchange rates]]&amp;" "&amp;RIGHT(C360,3)</f>
        <v>Understand: 1.00 TRY = 0.5551 HKD</v>
      </c>
    </row>
    <row r="361" spans="1:5" x14ac:dyDescent="0.2">
      <c r="A361" t="e" vm="285">
        <v>#VALUE!</v>
      </c>
      <c r="B361" s="228" cm="1">
        <f t="array" ref="B361">_FV(exchangerates[[#This Row],[Currency pairs]],"Previous close",TRUE)</f>
        <v>0.27800000000000002</v>
      </c>
      <c r="C361" s="235" t="s">
        <v>1589</v>
      </c>
      <c r="D361" s="240">
        <f>exchangerates[[#This Row],[Exchange rates]]</f>
        <v>0.27800000000000002</v>
      </c>
      <c r="E361" s="328" t="str">
        <f>"Understand: 1.00 "&amp;LEFT(C361,3)&amp;" = "&amp;exchangerates[[#This Row],[Exchange rates]]&amp;" "&amp;RIGHT(C361,3)</f>
        <v>Understand: 1.00 TWD = 0.278 HKD</v>
      </c>
    </row>
    <row r="362" spans="1:5" x14ac:dyDescent="0.2">
      <c r="A362" t="e" vm="286">
        <v>#VALUE!</v>
      </c>
      <c r="B362" s="229" cm="1">
        <f t="array" ref="B362">_FV(exchangerates[[#This Row],[Currency pairs]],"Previous close",TRUE)</f>
        <v>3.4180000000000001E-4</v>
      </c>
      <c r="C362" s="235" t="s">
        <v>1590</v>
      </c>
      <c r="D362" s="240">
        <f>exchangerates[[#This Row],[Exchange rates]]</f>
        <v>3.4180000000000001E-4</v>
      </c>
      <c r="E362" s="328" t="str">
        <f>"Understand: 1.00 "&amp;LEFT(C362,3)&amp;" = "&amp;exchangerates[[#This Row],[Exchange rates]]&amp;" "&amp;RIGHT(C362,3)</f>
        <v>Understand: 1.00 VND = 0.0003418 HKD</v>
      </c>
    </row>
    <row r="363" spans="1:5" x14ac:dyDescent="0.2">
      <c r="A363" t="e" vm="287">
        <v>#VALUE!</v>
      </c>
      <c r="B363" s="230" cm="1">
        <f t="array" ref="B363">_FV(exchangerates[[#This Row],[Currency pairs]],"Previous close",TRUE)</f>
        <v>0.50800000000000001</v>
      </c>
      <c r="C363" s="235" t="s">
        <v>1591</v>
      </c>
      <c r="D363" s="240">
        <f>exchangerates[[#This Row],[Exchange rates]]</f>
        <v>0.50800000000000001</v>
      </c>
      <c r="E363" s="328" t="str">
        <f>"Understand: 1.00 "&amp;LEFT(C363,3)&amp;" = "&amp;exchangerates[[#This Row],[Exchange rates]]&amp;" "&amp;RIGHT(C363,3)</f>
        <v>Understand: 1.00 ZAR = 0.508 HKD</v>
      </c>
    </row>
    <row r="364" spans="1:5" x14ac:dyDescent="0.2">
      <c r="A364" t="e" vm="288">
        <v>#VALUE!</v>
      </c>
      <c r="B364" s="202" cm="1">
        <f t="array" ref="B364">_FV(exchangerates[[#This Row],[Currency pairs]],"Previous close",TRUE)</f>
        <v>326.8</v>
      </c>
      <c r="C364" s="235" t="s">
        <v>1592</v>
      </c>
      <c r="D364" s="240">
        <f>exchangerates[[#This Row],[Exchange rates]]</f>
        <v>326.8</v>
      </c>
      <c r="E364" s="328" t="str">
        <f>"Understand: 1.00 "&amp;LEFT(C364,3)&amp;" = "&amp;exchangerates[[#This Row],[Exchange rates]]&amp;" "&amp;RIGHT(C364,3)</f>
        <v>Understand: 1.00 USD = 326.8 HUF</v>
      </c>
    </row>
    <row r="365" spans="1:5" x14ac:dyDescent="0.2">
      <c r="A365" t="e" vm="289">
        <v>#VALUE!</v>
      </c>
      <c r="B365" s="203" cm="1">
        <f t="array" ref="B365">_FV(exchangerates[[#This Row],[Currency pairs]],"Previous close",TRUE)</f>
        <v>365.72</v>
      </c>
      <c r="C365" s="235" t="s">
        <v>1593</v>
      </c>
      <c r="D365" s="240">
        <f>exchangerates[[#This Row],[Exchange rates]]</f>
        <v>365.72</v>
      </c>
      <c r="E365" s="328" t="str">
        <f>"Understand: 1.00 "&amp;LEFT(C365,3)&amp;" = "&amp;exchangerates[[#This Row],[Exchange rates]]&amp;" "&amp;RIGHT(C365,3)</f>
        <v>Understand: 1.00 EUR = 365.72 HUF</v>
      </c>
    </row>
    <row r="366" spans="1:5" x14ac:dyDescent="0.2">
      <c r="A366" t="e" vm="290">
        <v>#VALUE!</v>
      </c>
      <c r="B366" s="204" cm="1">
        <f t="array" ref="B366">_FV(exchangerates[[#This Row],[Currency pairs]],"Previous close",TRUE)</f>
        <v>51.627200000000002</v>
      </c>
      <c r="C366" s="235" t="s">
        <v>1594</v>
      </c>
      <c r="D366" s="240">
        <f>exchangerates[[#This Row],[Exchange rates]]</f>
        <v>51.627200000000002</v>
      </c>
      <c r="E366" s="328" t="str">
        <f>"Understand: 1.00 "&amp;LEFT(C366,3)&amp;" = "&amp;exchangerates[[#This Row],[Exchange rates]]&amp;" "&amp;RIGHT(C366,3)</f>
        <v>Understand: 1.00 CNY = 51.6272 HUF</v>
      </c>
    </row>
    <row r="367" spans="1:5" x14ac:dyDescent="0.2">
      <c r="A367" t="e" vm="291">
        <v>#VALUE!</v>
      </c>
      <c r="B367" s="231" cm="1">
        <f t="array" ref="B367">_FV(exchangerates[[#This Row],[Currency pairs]],"Previous close",TRUE)</f>
        <v>234.05420000000001</v>
      </c>
      <c r="C367" s="235" t="s">
        <v>1595</v>
      </c>
      <c r="D367" s="240">
        <f>exchangerates[[#This Row],[Exchange rates]]</f>
        <v>234.05420000000001</v>
      </c>
      <c r="E367" s="328" t="str">
        <f>"Understand: 1.00 "&amp;LEFT(C367,3)&amp;" = "&amp;exchangerates[[#This Row],[Exchange rates]]&amp;" "&amp;RIGHT(C367,3)</f>
        <v>Understand: 1.00 AUD = 234.0542 HUF</v>
      </c>
    </row>
    <row r="368" spans="1:5" x14ac:dyDescent="0.2">
      <c r="A368" t="e" vm="292">
        <v>#VALUE!</v>
      </c>
      <c r="B368" s="205" cm="1">
        <f t="array" ref="B368">_FV(exchangerates[[#This Row],[Currency pairs]],"Previous close",TRUE)</f>
        <v>63.78</v>
      </c>
      <c r="C368" s="235" t="s">
        <v>1596</v>
      </c>
      <c r="D368" s="240">
        <f>exchangerates[[#This Row],[Exchange rates]]</f>
        <v>63.78</v>
      </c>
      <c r="E368" s="328" t="str">
        <f>"Understand: 1.00 "&amp;LEFT(C368,3)&amp;" = "&amp;exchangerates[[#This Row],[Exchange rates]]&amp;" "&amp;RIGHT(C368,3)</f>
        <v>Understand: 1.00 BRL = 63.78 HUF</v>
      </c>
    </row>
    <row r="369" spans="1:5" x14ac:dyDescent="0.2">
      <c r="A369" t="e" vm="293">
        <v>#VALUE!</v>
      </c>
      <c r="B369" s="206" cm="1">
        <f t="array" ref="B369">_FV(exchangerates[[#This Row],[Currency pairs]],"Previous close",TRUE)</f>
        <v>255.03</v>
      </c>
      <c r="C369" s="235" t="s">
        <v>1597</v>
      </c>
      <c r="D369" s="240">
        <f>exchangerates[[#This Row],[Exchange rates]]</f>
        <v>255.03</v>
      </c>
      <c r="E369" s="328" t="str">
        <f>"Understand: 1.00 "&amp;LEFT(C369,3)&amp;" = "&amp;exchangerates[[#This Row],[Exchange rates]]&amp;" "&amp;RIGHT(C369,3)</f>
        <v>Understand: 1.00 CAD = 255.03 HUF</v>
      </c>
    </row>
    <row r="370" spans="1:5" x14ac:dyDescent="0.2">
      <c r="A370" t="e" vm="294">
        <v>#VALUE!</v>
      </c>
      <c r="B370" s="207" cm="1">
        <f t="array" ref="B370">_FV(exchangerates[[#This Row],[Currency pairs]],"Previous close",TRUE)</f>
        <v>352.80149999999998</v>
      </c>
      <c r="C370" s="235" t="s">
        <v>1598</v>
      </c>
      <c r="D370" s="240">
        <f>exchangerates[[#This Row],[Exchange rates]]</f>
        <v>352.80149999999998</v>
      </c>
      <c r="E370" s="328" t="str">
        <f>"Understand: 1.00 "&amp;LEFT(C370,3)&amp;" = "&amp;exchangerates[[#This Row],[Exchange rates]]&amp;" "&amp;RIGHT(C370,3)</f>
        <v>Understand: 1.00 CHF = 352.8015 HUF</v>
      </c>
    </row>
    <row r="371" spans="1:5" x14ac:dyDescent="0.2">
      <c r="A371" t="e" vm="295">
        <v>#VALUE!</v>
      </c>
      <c r="B371" s="208" cm="1">
        <f t="array" ref="B371">_FV(exchangerates[[#This Row],[Currency pairs]],"Previous close",TRUE)</f>
        <v>14.757300000000001</v>
      </c>
      <c r="C371" s="235" t="s">
        <v>1599</v>
      </c>
      <c r="D371" s="240">
        <f>exchangerates[[#This Row],[Exchange rates]]</f>
        <v>14.757300000000001</v>
      </c>
      <c r="E371" s="328" t="str">
        <f>"Understand: 1.00 "&amp;LEFT(C371,3)&amp;" = "&amp;exchangerates[[#This Row],[Exchange rates]]&amp;" "&amp;RIGHT(C371,3)</f>
        <v>Understand: 1.00 CZK = 14.7573 HUF</v>
      </c>
    </row>
    <row r="372" spans="1:5" x14ac:dyDescent="0.2">
      <c r="A372" t="e" vm="296">
        <v>#VALUE!</v>
      </c>
      <c r="B372" s="209" cm="1">
        <f t="array" ref="B372">_FV(exchangerates[[#This Row],[Currency pairs]],"Previous close",TRUE)</f>
        <v>49.150199999999998</v>
      </c>
      <c r="C372" s="235" t="s">
        <v>1600</v>
      </c>
      <c r="D372" s="240">
        <f>exchangerates[[#This Row],[Exchange rates]]</f>
        <v>49.150199999999998</v>
      </c>
      <c r="E372" s="328" t="str">
        <f>"Understand: 1.00 "&amp;LEFT(C372,3)&amp;" = "&amp;exchangerates[[#This Row],[Exchange rates]]&amp;" "&amp;RIGHT(C372,3)</f>
        <v>Understand: 1.00 DKK = 49.1502 HUF</v>
      </c>
    </row>
    <row r="373" spans="1:5" x14ac:dyDescent="0.2">
      <c r="A373" t="e" vm="297">
        <v>#VALUE!</v>
      </c>
      <c r="B373" s="210" cm="1">
        <f t="array" ref="B373">_FV(exchangerates[[#This Row],[Currency pairs]],"Previous close",TRUE)</f>
        <v>437.1</v>
      </c>
      <c r="C373" s="235" t="s">
        <v>1601</v>
      </c>
      <c r="D373" s="240">
        <f>exchangerates[[#This Row],[Exchange rates]]</f>
        <v>437.1</v>
      </c>
      <c r="E373" s="328" t="str">
        <f>"Understand: 1.00 "&amp;LEFT(C373,3)&amp;" = "&amp;exchangerates[[#This Row],[Exchange rates]]&amp;" "&amp;RIGHT(C373,3)</f>
        <v>Understand: 1.00 GBP = 437.1 HUF</v>
      </c>
    </row>
    <row r="374" spans="1:5" x14ac:dyDescent="0.2">
      <c r="A374" t="e" vm="298">
        <v>#VALUE!</v>
      </c>
      <c r="B374" s="211" cm="1">
        <f t="array" ref="B374">_FV(exchangerates[[#This Row],[Currency pairs]],"Previous close",TRUE)</f>
        <v>41.854500000000002</v>
      </c>
      <c r="C374" s="235" t="s">
        <v>1602</v>
      </c>
      <c r="D374" s="240">
        <f>exchangerates[[#This Row],[Exchange rates]]</f>
        <v>41.854500000000002</v>
      </c>
      <c r="E374" s="328" t="str">
        <f>"Understand: 1.00 "&amp;LEFT(C374,3)&amp;" = "&amp;exchangerates[[#This Row],[Exchange rates]]&amp;" "&amp;RIGHT(C374,3)</f>
        <v>Understand: 1.00 HKD = 41.8545 HUF</v>
      </c>
    </row>
    <row r="375" spans="1:5" x14ac:dyDescent="0.2">
      <c r="A375" t="e" vm="299">
        <v>#VALUE!</v>
      </c>
      <c r="B375" s="213" cm="1">
        <f t="array" ref="B375">_FV(exchangerates[[#This Row],[Currency pairs]],"Previous close",TRUE)</f>
        <v>2.2720000000000001E-2</v>
      </c>
      <c r="C375" s="235" t="s">
        <v>1603</v>
      </c>
      <c r="D375" s="240">
        <f>exchangerates[[#This Row],[Exchange rates]]</f>
        <v>2.2720000000000001E-2</v>
      </c>
      <c r="E375" s="328" t="str">
        <f>"Understand: 1.00 "&amp;LEFT(C375,3)&amp;" = "&amp;exchangerates[[#This Row],[Exchange rates]]&amp;" "&amp;RIGHT(C375,3)</f>
        <v>Understand: 1.00 IDR = 0.02272 HUF</v>
      </c>
    </row>
    <row r="376" spans="1:5" x14ac:dyDescent="0.2">
      <c r="A376" t="e" vm="300">
        <v>#VALUE!</v>
      </c>
      <c r="B376" s="214" cm="1">
        <f t="array" ref="B376">_FV(exchangerates[[#This Row],[Currency pairs]],"Previous close",TRUE)</f>
        <v>4.3209999999999997</v>
      </c>
      <c r="C376" s="235" t="s">
        <v>1604</v>
      </c>
      <c r="D376" s="240">
        <f>exchangerates[[#This Row],[Exchange rates]]</f>
        <v>4.3209999999999997</v>
      </c>
      <c r="E376" s="328" t="str">
        <f>"Understand: 1.00 "&amp;LEFT(C376,3)&amp;" = "&amp;exchangerates[[#This Row],[Exchange rates]]&amp;" "&amp;RIGHT(C376,3)</f>
        <v>Understand: 1.00 INR = 4.321 HUF</v>
      </c>
    </row>
    <row r="377" spans="1:5" x14ac:dyDescent="0.2">
      <c r="A377" t="e" vm="301">
        <v>#VALUE!</v>
      </c>
      <c r="B377" s="215" cm="1">
        <f t="array" ref="B377">_FV(exchangerates[[#This Row],[Currency pairs]],"Previous close",TRUE)</f>
        <v>2.8281999999999998</v>
      </c>
      <c r="C377" s="235" t="s">
        <v>1605</v>
      </c>
      <c r="D377" s="240">
        <f>exchangerates[[#This Row],[Exchange rates]]</f>
        <v>2.8281999999999998</v>
      </c>
      <c r="E377" s="328" t="str">
        <f>"Understand: 1.00 "&amp;LEFT(C377,3)&amp;" = "&amp;exchangerates[[#This Row],[Exchange rates]]&amp;" "&amp;RIGHT(C377,3)</f>
        <v>Understand: 1.00 JPY = 2.8282 HUF</v>
      </c>
    </row>
    <row r="378" spans="1:5" x14ac:dyDescent="0.2">
      <c r="A378" t="e" vm="302">
        <v>#VALUE!</v>
      </c>
      <c r="B378" s="216" cm="1">
        <f t="array" ref="B378">_FV(exchangerates[[#This Row],[Currency pairs]],"Previous close",TRUE)</f>
        <v>0.27089999999999997</v>
      </c>
      <c r="C378" s="235" t="s">
        <v>1606</v>
      </c>
      <c r="D378" s="240">
        <f>exchangerates[[#This Row],[Exchange rates]]</f>
        <v>0.27089999999999997</v>
      </c>
      <c r="E378" s="328" t="str">
        <f>"Understand: 1.00 "&amp;LEFT(C378,3)&amp;" = "&amp;exchangerates[[#This Row],[Exchange rates]]&amp;" "&amp;RIGHT(C378,3)</f>
        <v>Understand: 1.00 KRW = 0.2709 HUF</v>
      </c>
    </row>
    <row r="379" spans="1:5" x14ac:dyDescent="0.2">
      <c r="A379" t="e" vm="303">
        <v>#VALUE!</v>
      </c>
      <c r="B379" s="217" cm="1">
        <f t="array" ref="B379">_FV(exchangerates[[#This Row],[Currency pairs]],"Previous close",TRUE)</f>
        <v>15.8888</v>
      </c>
      <c r="C379" s="235" t="s">
        <v>1607</v>
      </c>
      <c r="D379" s="240">
        <f>exchangerates[[#This Row],[Exchange rates]]</f>
        <v>15.8888</v>
      </c>
      <c r="E379" s="328" t="str">
        <f>"Understand: 1.00 "&amp;LEFT(C379,3)&amp;" = "&amp;exchangerates[[#This Row],[Exchange rates]]&amp;" "&amp;RIGHT(C379,3)</f>
        <v>Understand: 1.00 MXN = 15.8888 HUF</v>
      </c>
    </row>
    <row r="380" spans="1:5" x14ac:dyDescent="0.2">
      <c r="A380" t="e" vm="304">
        <v>#VALUE!</v>
      </c>
      <c r="B380" s="218" cm="1">
        <f t="array" ref="B380">_FV(exchangerates[[#This Row],[Currency pairs]],"Previous close",TRUE)</f>
        <v>77.754000000000005</v>
      </c>
      <c r="C380" s="235" t="s">
        <v>1608</v>
      </c>
      <c r="D380" s="240">
        <f>exchangerates[[#This Row],[Exchange rates]]</f>
        <v>77.754000000000005</v>
      </c>
      <c r="E380" s="328" t="str">
        <f>"Understand: 1.00 "&amp;LEFT(C380,3)&amp;" = "&amp;exchangerates[[#This Row],[Exchange rates]]&amp;" "&amp;RIGHT(C380,3)</f>
        <v>Understand: 1.00 MYR = 77.754 HUF</v>
      </c>
    </row>
    <row r="381" spans="1:5" x14ac:dyDescent="0.2">
      <c r="A381" t="e" vm="305">
        <v>#VALUE!</v>
      </c>
      <c r="B381" s="219" cm="1">
        <f t="array" ref="B381">_FV(exchangerates[[#This Row],[Currency pairs]],"Previous close",TRUE)</f>
        <v>36.463900000000002</v>
      </c>
      <c r="C381" s="235" t="s">
        <v>1609</v>
      </c>
      <c r="D381" s="240">
        <f>exchangerates[[#This Row],[Exchange rates]]</f>
        <v>36.463900000000002</v>
      </c>
      <c r="E381" s="328" t="str">
        <f>"Understand: 1.00 "&amp;LEFT(C381,3)&amp;" = "&amp;exchangerates[[#This Row],[Exchange rates]]&amp;" "&amp;RIGHT(C381,3)</f>
        <v>Understand: 1.00 NOK = 36.4639 HUF</v>
      </c>
    </row>
    <row r="382" spans="1:5" x14ac:dyDescent="0.2">
      <c r="A382" t="e" vm="306">
        <v>#VALUE!</v>
      </c>
      <c r="B382" s="220" cm="1">
        <f t="array" ref="B382">_FV(exchangerates[[#This Row],[Currency pairs]],"Previous close",TRUE)</f>
        <v>218.66</v>
      </c>
      <c r="C382" s="235" t="s">
        <v>1610</v>
      </c>
      <c r="D382" s="240">
        <f>exchangerates[[#This Row],[Exchange rates]]</f>
        <v>218.66</v>
      </c>
      <c r="E382" s="328" t="str">
        <f>"Understand: 1.00 "&amp;LEFT(C382,3)&amp;" = "&amp;exchangerates[[#This Row],[Exchange rates]]&amp;" "&amp;RIGHT(C382,3)</f>
        <v>Understand: 1.00 NZD = 218.66 HUF</v>
      </c>
    </row>
    <row r="383" spans="1:5" x14ac:dyDescent="0.2">
      <c r="A383" t="e" vm="307">
        <v>#VALUE!</v>
      </c>
      <c r="B383" s="221" cm="1">
        <f t="array" ref="B383">_FV(exchangerates[[#This Row],[Currency pairs]],"Previous close",TRUE)</f>
        <v>6.3691000000000004</v>
      </c>
      <c r="C383" s="235" t="s">
        <v>1611</v>
      </c>
      <c r="D383" s="240">
        <f>exchangerates[[#This Row],[Exchange rates]]</f>
        <v>6.3691000000000004</v>
      </c>
      <c r="E383" s="328" t="str">
        <f>"Understand: 1.00 "&amp;LEFT(C383,3)&amp;" = "&amp;exchangerates[[#This Row],[Exchange rates]]&amp;" "&amp;RIGHT(C383,3)</f>
        <v>Understand: 1.00 PHP = 6.3691 HUF</v>
      </c>
    </row>
    <row r="384" spans="1:5" x14ac:dyDescent="0.2">
      <c r="A384" t="e" vm="308">
        <v>#VALUE!</v>
      </c>
      <c r="B384" s="222" cm="1">
        <f t="array" ref="B384">_FV(exchangerates[[#This Row],[Currency pairs]],"Previous close",TRUE)</f>
        <v>78.946700000000007</v>
      </c>
      <c r="C384" s="235" t="s">
        <v>1612</v>
      </c>
      <c r="D384" s="240">
        <f>exchangerates[[#This Row],[Exchange rates]]</f>
        <v>78.946700000000007</v>
      </c>
      <c r="E384" s="328" t="str">
        <f>"Understand: 1.00 "&amp;LEFT(C384,3)&amp;" = "&amp;exchangerates[[#This Row],[Exchange rates]]&amp;" "&amp;RIGHT(C384,3)</f>
        <v>Understand: 1.00 PLN = 78.9467 HUF</v>
      </c>
    </row>
    <row r="385" spans="1:5" x14ac:dyDescent="0.2">
      <c r="A385" t="e" vm="309">
        <v>#VALUE!</v>
      </c>
      <c r="B385" s="223" cm="1">
        <f t="array" ref="B385">_FV(exchangerates[[#This Row],[Currency pairs]],"Previous close",TRUE)</f>
        <v>3.8633000000000002</v>
      </c>
      <c r="C385" s="235" t="s">
        <v>1613</v>
      </c>
      <c r="D385" s="240">
        <f>exchangerates[[#This Row],[Exchange rates]]</f>
        <v>3.8633000000000002</v>
      </c>
      <c r="E385" s="328" t="str">
        <f>"Understand: 1.00 "&amp;LEFT(C385,3)&amp;" = "&amp;exchangerates[[#This Row],[Exchange rates]]&amp;" "&amp;RIGHT(C385,3)</f>
        <v>Understand: 1.00 RUB = 3.8633 HUF</v>
      </c>
    </row>
    <row r="386" spans="1:5" x14ac:dyDescent="0.2">
      <c r="A386" t="e" vm="310">
        <v>#VALUE!</v>
      </c>
      <c r="B386" s="224" cm="1">
        <f t="array" ref="B386">_FV(exchangerates[[#This Row],[Currency pairs]],"Previous close",TRUE)</f>
        <v>34.440600000000003</v>
      </c>
      <c r="C386" s="235" t="s">
        <v>1614</v>
      </c>
      <c r="D386" s="240">
        <f>exchangerates[[#This Row],[Exchange rates]]</f>
        <v>34.440600000000003</v>
      </c>
      <c r="E386" s="328" t="str">
        <f>"Understand: 1.00 "&amp;LEFT(C386,3)&amp;" = "&amp;exchangerates[[#This Row],[Exchange rates]]&amp;" "&amp;RIGHT(C386,3)</f>
        <v>Understand: 1.00 SEK = 34.4406 HUF</v>
      </c>
    </row>
    <row r="387" spans="1:5" x14ac:dyDescent="0.2">
      <c r="A387" t="e" vm="311">
        <v>#VALUE!</v>
      </c>
      <c r="B387" s="225" cm="1">
        <f t="array" ref="B387">_FV(exchangerates[[#This Row],[Currency pairs]],"Previous close",TRUE)</f>
        <v>241.07409999999999</v>
      </c>
      <c r="C387" s="235" t="s">
        <v>1615</v>
      </c>
      <c r="D387" s="240">
        <f>exchangerates[[#This Row],[Exchange rates]]</f>
        <v>241.07409999999999</v>
      </c>
      <c r="E387" s="328" t="str">
        <f>"Understand: 1.00 "&amp;LEFT(C387,3)&amp;" = "&amp;exchangerates[[#This Row],[Exchange rates]]&amp;" "&amp;RIGHT(C387,3)</f>
        <v>Understand: 1.00 SGD = 241.0741 HUF</v>
      </c>
    </row>
    <row r="388" spans="1:5" x14ac:dyDescent="0.2">
      <c r="A388" t="e" vm="312">
        <v>#VALUE!</v>
      </c>
      <c r="B388" s="226" cm="1">
        <f t="array" ref="B388">_FV(exchangerates[[#This Row],[Currency pairs]],"Previous close",TRUE)</f>
        <v>10.0092</v>
      </c>
      <c r="C388" s="235" t="s">
        <v>1616</v>
      </c>
      <c r="D388" s="240">
        <f>exchangerates[[#This Row],[Exchange rates]]</f>
        <v>10.0092</v>
      </c>
      <c r="E388" s="328" t="str">
        <f>"Understand: 1.00 "&amp;LEFT(C388,3)&amp;" = "&amp;exchangerates[[#This Row],[Exchange rates]]&amp;" "&amp;RIGHT(C388,3)</f>
        <v>Understand: 1.00 THB = 10.0092 HUF</v>
      </c>
    </row>
    <row r="389" spans="1:5" x14ac:dyDescent="0.2">
      <c r="A389" t="e" vm="313">
        <v>#VALUE!</v>
      </c>
      <c r="B389" s="227" cm="1">
        <f t="array" ref="B389">_FV(exchangerates[[#This Row],[Currency pairs]],"Previous close",TRUE)</f>
        <v>23.23</v>
      </c>
      <c r="C389" s="235" t="s">
        <v>1617</v>
      </c>
      <c r="D389" s="240">
        <f>exchangerates[[#This Row],[Exchange rates]]</f>
        <v>23.23</v>
      </c>
      <c r="E389" s="328" t="str">
        <f>"Understand: 1.00 "&amp;LEFT(C389,3)&amp;" = "&amp;exchangerates[[#This Row],[Exchange rates]]&amp;" "&amp;RIGHT(C389,3)</f>
        <v>Understand: 1.00 TRY = 23.23 HUF</v>
      </c>
    </row>
    <row r="390" spans="1:5" x14ac:dyDescent="0.2">
      <c r="A390" t="e" vm="314">
        <v>#VALUE!</v>
      </c>
      <c r="B390" s="228" cm="1">
        <f t="array" ref="B390">_FV(exchangerates[[#This Row],[Currency pairs]],"Previous close",TRUE)</f>
        <v>11.6365</v>
      </c>
      <c r="C390" s="235" t="s">
        <v>1618</v>
      </c>
      <c r="D390" s="240">
        <f>exchangerates[[#This Row],[Exchange rates]]</f>
        <v>11.6365</v>
      </c>
      <c r="E390" s="328" t="str">
        <f>"Understand: 1.00 "&amp;LEFT(C390,3)&amp;" = "&amp;exchangerates[[#This Row],[Exchange rates]]&amp;" "&amp;RIGHT(C390,3)</f>
        <v>Understand: 1.00 TWD = 11.6365 HUF</v>
      </c>
    </row>
    <row r="391" spans="1:5" x14ac:dyDescent="0.2">
      <c r="A391" t="e" vm="315">
        <v>#VALUE!</v>
      </c>
      <c r="B391" s="229" cm="1">
        <f t="array" ref="B391">_FV(exchangerates[[#This Row],[Currency pairs]],"Previous close",TRUE)</f>
        <v>1.431E-2</v>
      </c>
      <c r="C391" s="235" t="s">
        <v>1619</v>
      </c>
      <c r="D391" s="240">
        <f>exchangerates[[#This Row],[Exchange rates]]</f>
        <v>1.431E-2</v>
      </c>
      <c r="E391" s="328" t="str">
        <f>"Understand: 1.00 "&amp;LEFT(C391,3)&amp;" = "&amp;exchangerates[[#This Row],[Exchange rates]]&amp;" "&amp;RIGHT(C391,3)</f>
        <v>Understand: 1.00 VND = 0.01431 HUF</v>
      </c>
    </row>
    <row r="392" spans="1:5" x14ac:dyDescent="0.2">
      <c r="A392" t="e" vm="316">
        <v>#VALUE!</v>
      </c>
      <c r="B392" s="230" cm="1">
        <f t="array" ref="B392">_FV(exchangerates[[#This Row],[Currency pairs]],"Previous close",TRUE)</f>
        <v>21.261600000000001</v>
      </c>
      <c r="C392" s="235" t="s">
        <v>1620</v>
      </c>
      <c r="D392" s="240">
        <f>exchangerates[[#This Row],[Exchange rates]]</f>
        <v>21.261600000000001</v>
      </c>
      <c r="E392" s="328" t="str">
        <f>"Understand: 1.00 "&amp;LEFT(C392,3)&amp;" = "&amp;exchangerates[[#This Row],[Exchange rates]]&amp;" "&amp;RIGHT(C392,3)</f>
        <v>Understand: 1.00 ZAR = 21.2616 HUF</v>
      </c>
    </row>
    <row r="393" spans="1:5" x14ac:dyDescent="0.2">
      <c r="A393" t="e" vm="317">
        <v>#VALUE!</v>
      </c>
      <c r="B393" s="202" cm="1">
        <f t="array" ref="B393">_FV(exchangerates[[#This Row],[Currency pairs]],"Previous close",TRUE)</f>
        <v>14380</v>
      </c>
      <c r="C393" s="235" t="s">
        <v>1621</v>
      </c>
      <c r="D393" s="240">
        <f>exchangerates[[#This Row],[Exchange rates]]</f>
        <v>14380</v>
      </c>
      <c r="E393" s="328" t="str">
        <f>"Understand: 1.00 "&amp;LEFT(C393,3)&amp;" = "&amp;exchangerates[[#This Row],[Exchange rates]]&amp;" "&amp;RIGHT(C393,3)</f>
        <v>Understand: 1.00 USD = 14380 IDR</v>
      </c>
    </row>
    <row r="394" spans="1:5" x14ac:dyDescent="0.2">
      <c r="A394" t="e" vm="318">
        <v>#VALUE!</v>
      </c>
      <c r="B394" s="203" cm="1">
        <f t="array" ref="B394">_FV(exchangerates[[#This Row],[Currency pairs]],"Previous close",TRUE)</f>
        <v>16092.66</v>
      </c>
      <c r="C394" s="235" t="s">
        <v>1622</v>
      </c>
      <c r="D394" s="240">
        <f>exchangerates[[#This Row],[Exchange rates]]</f>
        <v>16092.66</v>
      </c>
      <c r="E394" s="328" t="str">
        <f>"Understand: 1.00 "&amp;LEFT(C394,3)&amp;" = "&amp;exchangerates[[#This Row],[Exchange rates]]&amp;" "&amp;RIGHT(C394,3)</f>
        <v>Understand: 1.00 EUR = 16092.66 IDR</v>
      </c>
    </row>
    <row r="395" spans="1:5" x14ac:dyDescent="0.2">
      <c r="A395" t="e" vm="319">
        <v>#VALUE!</v>
      </c>
      <c r="B395" s="204" cm="1">
        <f t="array" ref="B395">_FV(exchangerates[[#This Row],[Currency pairs]],"Previous close",TRUE)</f>
        <v>2271.7199999999998</v>
      </c>
      <c r="C395" s="235" t="s">
        <v>1623</v>
      </c>
      <c r="D395" s="240">
        <f>exchangerates[[#This Row],[Exchange rates]]</f>
        <v>2271.7199999999998</v>
      </c>
      <c r="E395" s="328" t="str">
        <f>"Understand: 1.00 "&amp;LEFT(C395,3)&amp;" = "&amp;exchangerates[[#This Row],[Exchange rates]]&amp;" "&amp;RIGHT(C395,3)</f>
        <v>Understand: 1.00 CNY = 2271.72 IDR</v>
      </c>
    </row>
    <row r="396" spans="1:5" x14ac:dyDescent="0.2">
      <c r="A396" t="e" vm="320">
        <v>#VALUE!</v>
      </c>
      <c r="B396" s="231" cm="1">
        <f t="array" ref="B396">_FV(exchangerates[[#This Row],[Currency pairs]],"Previous close",TRUE)</f>
        <v>10298.959999999999</v>
      </c>
      <c r="C396" s="235" t="s">
        <v>1624</v>
      </c>
      <c r="D396" s="240">
        <f>exchangerates[[#This Row],[Exchange rates]]</f>
        <v>10298.959999999999</v>
      </c>
      <c r="E396" s="328" t="str">
        <f>"Understand: 1.00 "&amp;LEFT(C396,3)&amp;" = "&amp;exchangerates[[#This Row],[Exchange rates]]&amp;" "&amp;RIGHT(C396,3)</f>
        <v>Understand: 1.00 AUD = 10298.96 IDR</v>
      </c>
    </row>
    <row r="397" spans="1:5" x14ac:dyDescent="0.2">
      <c r="A397" t="e" vm="321">
        <v>#VALUE!</v>
      </c>
      <c r="B397" s="205" cm="1">
        <f t="array" ref="B397">_FV(exchangerates[[#This Row],[Currency pairs]],"Previous close",TRUE)</f>
        <v>2806.35</v>
      </c>
      <c r="C397" s="235" t="s">
        <v>1625</v>
      </c>
      <c r="D397" s="240">
        <f>exchangerates[[#This Row],[Exchange rates]]</f>
        <v>2806.35</v>
      </c>
      <c r="E397" s="328" t="str">
        <f>"Understand: 1.00 "&amp;LEFT(C397,3)&amp;" = "&amp;exchangerates[[#This Row],[Exchange rates]]&amp;" "&amp;RIGHT(C397,3)</f>
        <v>Understand: 1.00 BRL = 2806.35 IDR</v>
      </c>
    </row>
    <row r="398" spans="1:5" x14ac:dyDescent="0.2">
      <c r="A398" t="e" vm="322">
        <v>#VALUE!</v>
      </c>
      <c r="B398" s="206" cm="1">
        <f t="array" ref="B398">_FV(exchangerates[[#This Row],[Currency pairs]],"Previous close",TRUE)</f>
        <v>11222.1</v>
      </c>
      <c r="C398" s="235" t="s">
        <v>1626</v>
      </c>
      <c r="D398" s="240">
        <f>exchangerates[[#This Row],[Exchange rates]]</f>
        <v>11222.1</v>
      </c>
      <c r="E398" s="328" t="str">
        <f>"Understand: 1.00 "&amp;LEFT(C398,3)&amp;" = "&amp;exchangerates[[#This Row],[Exchange rates]]&amp;" "&amp;RIGHT(C398,3)</f>
        <v>Understand: 1.00 CAD = 11222.1 IDR</v>
      </c>
    </row>
    <row r="399" spans="1:5" x14ac:dyDescent="0.2">
      <c r="A399" t="e" vm="323">
        <v>#VALUE!</v>
      </c>
      <c r="B399" s="207" cm="1">
        <f t="array" ref="B399">_FV(exchangerates[[#This Row],[Currency pairs]],"Previous close",TRUE)</f>
        <v>15524.13</v>
      </c>
      <c r="C399" s="235" t="s">
        <v>1627</v>
      </c>
      <c r="D399" s="240">
        <f>exchangerates[[#This Row],[Exchange rates]]</f>
        <v>15524.13</v>
      </c>
      <c r="E399" s="328" t="str">
        <f>"Understand: 1.00 "&amp;LEFT(C399,3)&amp;" = "&amp;exchangerates[[#This Row],[Exchange rates]]&amp;" "&amp;RIGHT(C399,3)</f>
        <v>Understand: 1.00 CHF = 15524.13 IDR</v>
      </c>
    </row>
    <row r="400" spans="1:5" x14ac:dyDescent="0.2">
      <c r="A400" t="e" vm="324">
        <v>#VALUE!</v>
      </c>
      <c r="B400" s="208" cm="1">
        <f t="array" ref="B400">_FV(exchangerates[[#This Row],[Currency pairs]],"Previous close",TRUE)</f>
        <v>649.36</v>
      </c>
      <c r="C400" s="235" t="s">
        <v>1628</v>
      </c>
      <c r="D400" s="240">
        <f>exchangerates[[#This Row],[Exchange rates]]</f>
        <v>649.36</v>
      </c>
      <c r="E400" s="328" t="str">
        <f>"Understand: 1.00 "&amp;LEFT(C400,3)&amp;" = "&amp;exchangerates[[#This Row],[Exchange rates]]&amp;" "&amp;RIGHT(C400,3)</f>
        <v>Understand: 1.00 CZK = 649.36 IDR</v>
      </c>
    </row>
    <row r="401" spans="1:5" x14ac:dyDescent="0.2">
      <c r="A401" t="e" vm="325">
        <v>#VALUE!</v>
      </c>
      <c r="B401" s="209" cm="1">
        <f t="array" ref="B401">_FV(exchangerates[[#This Row],[Currency pairs]],"Previous close",TRUE)</f>
        <v>2162.73</v>
      </c>
      <c r="C401" s="235" t="s">
        <v>1629</v>
      </c>
      <c r="D401" s="240">
        <f>exchangerates[[#This Row],[Exchange rates]]</f>
        <v>2162.73</v>
      </c>
      <c r="E401" s="328" t="str">
        <f>"Understand: 1.00 "&amp;LEFT(C401,3)&amp;" = "&amp;exchangerates[[#This Row],[Exchange rates]]&amp;" "&amp;RIGHT(C401,3)</f>
        <v>Understand: 1.00 DKK = 2162.73 IDR</v>
      </c>
    </row>
    <row r="402" spans="1:5" x14ac:dyDescent="0.2">
      <c r="A402" t="e" vm="326">
        <v>#VALUE!</v>
      </c>
      <c r="B402" s="210" cm="1">
        <f t="array" ref="B402">_FV(exchangerates[[#This Row],[Currency pairs]],"Previous close",TRUE)</f>
        <v>19233.25</v>
      </c>
      <c r="C402" s="235" t="s">
        <v>1630</v>
      </c>
      <c r="D402" s="240">
        <f>exchangerates[[#This Row],[Exchange rates]]</f>
        <v>19233.25</v>
      </c>
      <c r="E402" s="328" t="str">
        <f>"Understand: 1.00 "&amp;LEFT(C402,3)&amp;" = "&amp;exchangerates[[#This Row],[Exchange rates]]&amp;" "&amp;RIGHT(C402,3)</f>
        <v>Understand: 1.00 GBP = 19233.25 IDR</v>
      </c>
    </row>
    <row r="403" spans="1:5" x14ac:dyDescent="0.2">
      <c r="A403" t="e" vm="327">
        <v>#VALUE!</v>
      </c>
      <c r="B403" s="211" cm="1">
        <f t="array" ref="B403">_FV(exchangerates[[#This Row],[Currency pairs]],"Previous close",TRUE)</f>
        <v>1841.7</v>
      </c>
      <c r="C403" s="235" t="s">
        <v>1631</v>
      </c>
      <c r="D403" s="240">
        <f>exchangerates[[#This Row],[Exchange rates]]</f>
        <v>1841.7</v>
      </c>
      <c r="E403" s="328" t="str">
        <f>"Understand: 1.00 "&amp;LEFT(C403,3)&amp;" = "&amp;exchangerates[[#This Row],[Exchange rates]]&amp;" "&amp;RIGHT(C403,3)</f>
        <v>Understand: 1.00 HKD = 1841.7 IDR</v>
      </c>
    </row>
    <row r="404" spans="1:5" x14ac:dyDescent="0.2">
      <c r="A404" t="e" vm="328">
        <v>#VALUE!</v>
      </c>
      <c r="B404" s="212" cm="1">
        <f t="array" ref="B404">_FV(exchangerates[[#This Row],[Currency pairs]],"Previous close",TRUE)</f>
        <v>43.890999999999998</v>
      </c>
      <c r="C404" s="235" t="s">
        <v>1632</v>
      </c>
      <c r="D404" s="240">
        <f>exchangerates[[#This Row],[Exchange rates]]</f>
        <v>43.890999999999998</v>
      </c>
      <c r="E404" s="328" t="str">
        <f>"Understand: 1.00 "&amp;LEFT(C404,3)&amp;" = "&amp;exchangerates[[#This Row],[Exchange rates]]&amp;" "&amp;RIGHT(C404,3)</f>
        <v>Understand: 1.00 HUF = 43.891 IDR</v>
      </c>
    </row>
    <row r="405" spans="1:5" x14ac:dyDescent="0.2">
      <c r="A405" t="e" vm="329">
        <v>#VALUE!</v>
      </c>
      <c r="B405" s="214" cm="1">
        <f t="array" ref="B405">_FV(exchangerates[[#This Row],[Currency pairs]],"Previous close",TRUE)</f>
        <v>190.14</v>
      </c>
      <c r="C405" s="235" t="s">
        <v>1633</v>
      </c>
      <c r="D405" s="240">
        <f>exchangerates[[#This Row],[Exchange rates]]</f>
        <v>190.14</v>
      </c>
      <c r="E405" s="328" t="str">
        <f>"Understand: 1.00 "&amp;LEFT(C405,3)&amp;" = "&amp;exchangerates[[#This Row],[Exchange rates]]&amp;" "&amp;RIGHT(C405,3)</f>
        <v>Understand: 1.00 INR = 190.14 IDR</v>
      </c>
    </row>
    <row r="406" spans="1:5" x14ac:dyDescent="0.2">
      <c r="A406" t="e" vm="330">
        <v>#VALUE!</v>
      </c>
      <c r="B406" s="215" cm="1">
        <f t="array" ref="B406">_FV(exchangerates[[#This Row],[Currency pairs]],"Previous close",TRUE)</f>
        <v>124.45</v>
      </c>
      <c r="C406" s="235" t="s">
        <v>1634</v>
      </c>
      <c r="D406" s="240">
        <f>exchangerates[[#This Row],[Exchange rates]]</f>
        <v>124.45</v>
      </c>
      <c r="E406" s="328" t="str">
        <f>"Understand: 1.00 "&amp;LEFT(C406,3)&amp;" = "&amp;exchangerates[[#This Row],[Exchange rates]]&amp;" "&amp;RIGHT(C406,3)</f>
        <v>Understand: 1.00 JPY = 124.45 IDR</v>
      </c>
    </row>
    <row r="407" spans="1:5" x14ac:dyDescent="0.2">
      <c r="A407" t="e" vm="331">
        <v>#VALUE!</v>
      </c>
      <c r="B407" s="216" cm="1">
        <f t="array" ref="B407">_FV(exchangerates[[#This Row],[Currency pairs]],"Previous close",TRUE)</f>
        <v>11.92</v>
      </c>
      <c r="C407" s="235" t="s">
        <v>1635</v>
      </c>
      <c r="D407" s="240">
        <f>exchangerates[[#This Row],[Exchange rates]]</f>
        <v>11.92</v>
      </c>
      <c r="E407" s="328" t="str">
        <f>"Understand: 1.00 "&amp;LEFT(C407,3)&amp;" = "&amp;exchangerates[[#This Row],[Exchange rates]]&amp;" "&amp;RIGHT(C407,3)</f>
        <v>Understand: 1.00 KRW = 11.92 IDR</v>
      </c>
    </row>
    <row r="408" spans="1:5" x14ac:dyDescent="0.2">
      <c r="A408" t="e" vm="332">
        <v>#VALUE!</v>
      </c>
      <c r="B408" s="217" cm="1">
        <f t="array" ref="B408">_FV(exchangerates[[#This Row],[Currency pairs]],"Previous close",TRUE)</f>
        <v>699.14430000000004</v>
      </c>
      <c r="C408" s="235" t="s">
        <v>1636</v>
      </c>
      <c r="D408" s="240">
        <f>exchangerates[[#This Row],[Exchange rates]]</f>
        <v>699.14430000000004</v>
      </c>
      <c r="E408" s="328" t="str">
        <f>"Understand: 1.00 "&amp;LEFT(C408,3)&amp;" = "&amp;exchangerates[[#This Row],[Exchange rates]]&amp;" "&amp;RIGHT(C408,3)</f>
        <v>Understand: 1.00 MXN = 699.1443 IDR</v>
      </c>
    </row>
    <row r="409" spans="1:5" x14ac:dyDescent="0.2">
      <c r="A409" t="e" vm="333">
        <v>#VALUE!</v>
      </c>
      <c r="B409" s="218" cm="1">
        <f t="array" ref="B409">_FV(exchangerates[[#This Row],[Currency pairs]],"Previous close",TRUE)</f>
        <v>3421.37</v>
      </c>
      <c r="C409" s="235" t="s">
        <v>1637</v>
      </c>
      <c r="D409" s="240">
        <f>exchangerates[[#This Row],[Exchange rates]]</f>
        <v>3421.37</v>
      </c>
      <c r="E409" s="328" t="str">
        <f>"Understand: 1.00 "&amp;LEFT(C409,3)&amp;" = "&amp;exchangerates[[#This Row],[Exchange rates]]&amp;" "&amp;RIGHT(C409,3)</f>
        <v>Understand: 1.00 MYR = 3421.37 IDR</v>
      </c>
    </row>
    <row r="410" spans="1:5" x14ac:dyDescent="0.2">
      <c r="A410" t="e" vm="334">
        <v>#VALUE!</v>
      </c>
      <c r="B410" s="219" cm="1">
        <f t="array" ref="B410">_FV(exchangerates[[#This Row],[Currency pairs]],"Previous close",TRUE)</f>
        <v>1604.5</v>
      </c>
      <c r="C410" s="235" t="s">
        <v>1638</v>
      </c>
      <c r="D410" s="240">
        <f>exchangerates[[#This Row],[Exchange rates]]</f>
        <v>1604.5</v>
      </c>
      <c r="E410" s="328" t="str">
        <f>"Understand: 1.00 "&amp;LEFT(C410,3)&amp;" = "&amp;exchangerates[[#This Row],[Exchange rates]]&amp;" "&amp;RIGHT(C410,3)</f>
        <v>Understand: 1.00 NOK = 1604.5 IDR</v>
      </c>
    </row>
    <row r="411" spans="1:5" x14ac:dyDescent="0.2">
      <c r="A411" t="e" vm="335">
        <v>#VALUE!</v>
      </c>
      <c r="B411" s="220" cm="1">
        <f t="array" ref="B411">_FV(exchangerates[[#This Row],[Currency pairs]],"Previous close",TRUE)</f>
        <v>9621.66</v>
      </c>
      <c r="C411" s="235" t="s">
        <v>1639</v>
      </c>
      <c r="D411" s="240">
        <f>exchangerates[[#This Row],[Exchange rates]]</f>
        <v>9621.66</v>
      </c>
      <c r="E411" s="328" t="str">
        <f>"Understand: 1.00 "&amp;LEFT(C411,3)&amp;" = "&amp;exchangerates[[#This Row],[Exchange rates]]&amp;" "&amp;RIGHT(C411,3)</f>
        <v>Understand: 1.00 NZD = 9621.66 IDR</v>
      </c>
    </row>
    <row r="412" spans="1:5" x14ac:dyDescent="0.2">
      <c r="A412" t="e" vm="336">
        <v>#VALUE!</v>
      </c>
      <c r="B412" s="221" cm="1">
        <f t="array" ref="B412">_FV(exchangerates[[#This Row],[Currency pairs]],"Previous close",TRUE)</f>
        <v>280.26</v>
      </c>
      <c r="C412" s="235" t="s">
        <v>1640</v>
      </c>
      <c r="D412" s="240">
        <f>exchangerates[[#This Row],[Exchange rates]]</f>
        <v>280.26</v>
      </c>
      <c r="E412" s="328" t="str">
        <f>"Understand: 1.00 "&amp;LEFT(C412,3)&amp;" = "&amp;exchangerates[[#This Row],[Exchange rates]]&amp;" "&amp;RIGHT(C412,3)</f>
        <v>Understand: 1.00 PHP = 280.26 IDR</v>
      </c>
    </row>
    <row r="413" spans="1:5" x14ac:dyDescent="0.2">
      <c r="A413" t="e" vm="337">
        <v>#VALUE!</v>
      </c>
      <c r="B413" s="222" cm="1">
        <f t="array" ref="B413">_FV(exchangerates[[#This Row],[Currency pairs]],"Previous close",TRUE)</f>
        <v>3473.8494999999998</v>
      </c>
      <c r="C413" s="235" t="s">
        <v>1641</v>
      </c>
      <c r="D413" s="240">
        <f>exchangerates[[#This Row],[Exchange rates]]</f>
        <v>3473.8494999999998</v>
      </c>
      <c r="E413" s="328" t="str">
        <f>"Understand: 1.00 "&amp;LEFT(C413,3)&amp;" = "&amp;exchangerates[[#This Row],[Exchange rates]]&amp;" "&amp;RIGHT(C413,3)</f>
        <v>Understand: 1.00 PLN = 3473.8495 IDR</v>
      </c>
    </row>
    <row r="414" spans="1:5" x14ac:dyDescent="0.2">
      <c r="A414" t="e" vm="338">
        <v>#VALUE!</v>
      </c>
      <c r="B414" s="223" cm="1">
        <f t="array" ref="B414">_FV(exchangerates[[#This Row],[Currency pairs]],"Previous close",TRUE)</f>
        <v>169.99600000000001</v>
      </c>
      <c r="C414" s="235" t="s">
        <v>1642</v>
      </c>
      <c r="D414" s="240">
        <f>exchangerates[[#This Row],[Exchange rates]]</f>
        <v>169.99600000000001</v>
      </c>
      <c r="E414" s="328" t="str">
        <f>"Understand: 1.00 "&amp;LEFT(C414,3)&amp;" = "&amp;exchangerates[[#This Row],[Exchange rates]]&amp;" "&amp;RIGHT(C414,3)</f>
        <v>Understand: 1.00 RUB = 169.996 IDR</v>
      </c>
    </row>
    <row r="415" spans="1:5" x14ac:dyDescent="0.2">
      <c r="A415" t="e" vm="339">
        <v>#VALUE!</v>
      </c>
      <c r="B415" s="224" cm="1">
        <f t="array" ref="B415">_FV(exchangerates[[#This Row],[Currency pairs]],"Previous close",TRUE)</f>
        <v>1515.47</v>
      </c>
      <c r="C415" s="235" t="s">
        <v>1643</v>
      </c>
      <c r="D415" s="240">
        <f>exchangerates[[#This Row],[Exchange rates]]</f>
        <v>1515.47</v>
      </c>
      <c r="E415" s="328" t="str">
        <f>"Understand: 1.00 "&amp;LEFT(C415,3)&amp;" = "&amp;exchangerates[[#This Row],[Exchange rates]]&amp;" "&amp;RIGHT(C415,3)</f>
        <v>Understand: 1.00 SEK = 1515.47 IDR</v>
      </c>
    </row>
    <row r="416" spans="1:5" x14ac:dyDescent="0.2">
      <c r="A416" t="e" vm="340">
        <v>#VALUE!</v>
      </c>
      <c r="B416" s="225" cm="1">
        <f t="array" ref="B416">_FV(exchangerates[[#This Row],[Currency pairs]],"Previous close",TRUE)</f>
        <v>10607.85</v>
      </c>
      <c r="C416" s="235" t="s">
        <v>1644</v>
      </c>
      <c r="D416" s="240">
        <f>exchangerates[[#This Row],[Exchange rates]]</f>
        <v>10607.85</v>
      </c>
      <c r="E416" s="328" t="str">
        <f>"Understand: 1.00 "&amp;LEFT(C416,3)&amp;" = "&amp;exchangerates[[#This Row],[Exchange rates]]&amp;" "&amp;RIGHT(C416,3)</f>
        <v>Understand: 1.00 SGD = 10607.85 IDR</v>
      </c>
    </row>
    <row r="417" spans="1:5" x14ac:dyDescent="0.2">
      <c r="A417" t="e" vm="341">
        <v>#VALUE!</v>
      </c>
      <c r="B417" s="226" cm="1">
        <f t="array" ref="B417">_FV(exchangerates[[#This Row],[Currency pairs]],"Previous close",TRUE)</f>
        <v>440.42899999999997</v>
      </c>
      <c r="C417" s="235" t="s">
        <v>1645</v>
      </c>
      <c r="D417" s="240">
        <f>exchangerates[[#This Row],[Exchange rates]]</f>
        <v>440.42899999999997</v>
      </c>
      <c r="E417" s="328" t="str">
        <f>"Understand: 1.00 "&amp;LEFT(C417,3)&amp;" = "&amp;exchangerates[[#This Row],[Exchange rates]]&amp;" "&amp;RIGHT(C417,3)</f>
        <v>Understand: 1.00 THB = 440.429 IDR</v>
      </c>
    </row>
    <row r="418" spans="1:5" x14ac:dyDescent="0.2">
      <c r="A418" t="e" vm="342">
        <v>#VALUE!</v>
      </c>
      <c r="B418" s="227" cm="1">
        <f t="array" ref="B418">_FV(exchangerates[[#This Row],[Currency pairs]],"Previous close",TRUE)</f>
        <v>1022.3306</v>
      </c>
      <c r="C418" s="235" t="s">
        <v>1646</v>
      </c>
      <c r="D418" s="240">
        <f>exchangerates[[#This Row],[Exchange rates]]</f>
        <v>1022.3306</v>
      </c>
      <c r="E418" s="328" t="str">
        <f>"Understand: 1.00 "&amp;LEFT(C418,3)&amp;" = "&amp;exchangerates[[#This Row],[Exchange rates]]&amp;" "&amp;RIGHT(C418,3)</f>
        <v>Understand: 1.00 TRY = 1022.3306 IDR</v>
      </c>
    </row>
    <row r="419" spans="1:5" x14ac:dyDescent="0.2">
      <c r="A419" t="e" vm="343">
        <v>#VALUE!</v>
      </c>
      <c r="B419" s="228" cm="1">
        <f t="array" ref="B419">_FV(exchangerates[[#This Row],[Currency pairs]],"Previous close",TRUE)</f>
        <v>512.04</v>
      </c>
      <c r="C419" s="235" t="s">
        <v>1647</v>
      </c>
      <c r="D419" s="240">
        <f>exchangerates[[#This Row],[Exchange rates]]</f>
        <v>512.04</v>
      </c>
      <c r="E419" s="328" t="str">
        <f>"Understand: 1.00 "&amp;LEFT(C419,3)&amp;" = "&amp;exchangerates[[#This Row],[Exchange rates]]&amp;" "&amp;RIGHT(C419,3)</f>
        <v>Understand: 1.00 TWD = 512.04 IDR</v>
      </c>
    </row>
    <row r="420" spans="1:5" x14ac:dyDescent="0.2">
      <c r="A420" t="e" vm="344">
        <v>#VALUE!</v>
      </c>
      <c r="B420" s="229" cm="1">
        <f t="array" ref="B420">_FV(exchangerates[[#This Row],[Currency pairs]],"Previous close",TRUE)</f>
        <v>0.62949999999999995</v>
      </c>
      <c r="C420" s="235" t="s">
        <v>1648</v>
      </c>
      <c r="D420" s="240">
        <f>exchangerates[[#This Row],[Exchange rates]]</f>
        <v>0.62949999999999995</v>
      </c>
      <c r="E420" s="328" t="str">
        <f>"Understand: 1.00 "&amp;LEFT(C420,3)&amp;" = "&amp;exchangerates[[#This Row],[Exchange rates]]&amp;" "&amp;RIGHT(C420,3)</f>
        <v>Understand: 1.00 VND = 0.6295 IDR</v>
      </c>
    </row>
    <row r="421" spans="1:5" x14ac:dyDescent="0.2">
      <c r="A421" t="e" vm="345">
        <v>#VALUE!</v>
      </c>
      <c r="B421" s="230" cm="1">
        <f t="array" ref="B421">_FV(exchangerates[[#This Row],[Currency pairs]],"Previous close",TRUE)</f>
        <v>935.56</v>
      </c>
      <c r="C421" s="235" t="s">
        <v>1649</v>
      </c>
      <c r="D421" s="240">
        <f>exchangerates[[#This Row],[Exchange rates]]</f>
        <v>935.56</v>
      </c>
      <c r="E421" s="328" t="str">
        <f>"Understand: 1.00 "&amp;LEFT(C421,3)&amp;" = "&amp;exchangerates[[#This Row],[Exchange rates]]&amp;" "&amp;RIGHT(C421,3)</f>
        <v>Understand: 1.00 ZAR = 935.56 IDR</v>
      </c>
    </row>
    <row r="422" spans="1:5" x14ac:dyDescent="0.2">
      <c r="A422" t="e" vm="346">
        <v>#VALUE!</v>
      </c>
      <c r="B422" s="202" cm="1">
        <f t="array" ref="B422">_FV(exchangerates[[#This Row],[Currency pairs]],"Previous close",TRUE)</f>
        <v>75.599999999999994</v>
      </c>
      <c r="C422" s="235" t="s">
        <v>1650</v>
      </c>
      <c r="D422" s="240">
        <f>exchangerates[[#This Row],[Exchange rates]]</f>
        <v>75.599999999999994</v>
      </c>
      <c r="E422" s="328" t="str">
        <f>"Understand: 1.00 "&amp;LEFT(C422,3)&amp;" = "&amp;exchangerates[[#This Row],[Exchange rates]]&amp;" "&amp;RIGHT(C422,3)</f>
        <v>Understand: 1.00 USD = 75.6 INR</v>
      </c>
    </row>
    <row r="423" spans="1:5" x14ac:dyDescent="0.2">
      <c r="A423" t="e" vm="347">
        <v>#VALUE!</v>
      </c>
      <c r="B423" s="203" cm="1">
        <f t="array" ref="B423">_FV(exchangerates[[#This Row],[Currency pairs]],"Previous close",TRUE)</f>
        <v>84.603999999999999</v>
      </c>
      <c r="C423" s="235" t="s">
        <v>1651</v>
      </c>
      <c r="D423" s="240">
        <f>exchangerates[[#This Row],[Exchange rates]]</f>
        <v>84.603999999999999</v>
      </c>
      <c r="E423" s="328" t="str">
        <f>"Understand: 1.00 "&amp;LEFT(C423,3)&amp;" = "&amp;exchangerates[[#This Row],[Exchange rates]]&amp;" "&amp;RIGHT(C423,3)</f>
        <v>Understand: 1.00 EUR = 84.604 INR</v>
      </c>
    </row>
    <row r="424" spans="1:5" x14ac:dyDescent="0.2">
      <c r="A424" t="e" vm="348">
        <v>#VALUE!</v>
      </c>
      <c r="B424" s="204" cm="1">
        <f t="array" ref="B424">_FV(exchangerates[[#This Row],[Currency pairs]],"Previous close",TRUE)</f>
        <v>11.943099999999999</v>
      </c>
      <c r="C424" s="235" t="s">
        <v>1652</v>
      </c>
      <c r="D424" s="240">
        <f>exchangerates[[#This Row],[Exchange rates]]</f>
        <v>11.943099999999999</v>
      </c>
      <c r="E424" s="328" t="str">
        <f>"Understand: 1.00 "&amp;LEFT(C424,3)&amp;" = "&amp;exchangerates[[#This Row],[Exchange rates]]&amp;" "&amp;RIGHT(C424,3)</f>
        <v>Understand: 1.00 CNY = 11.9431 INR</v>
      </c>
    </row>
    <row r="425" spans="1:5" x14ac:dyDescent="0.2">
      <c r="A425" t="e" vm="349">
        <v>#VALUE!</v>
      </c>
      <c r="B425" s="231" cm="1">
        <f t="array" ref="B425">_FV(exchangerates[[#This Row],[Currency pairs]],"Previous close",TRUE)</f>
        <v>54.145000000000003</v>
      </c>
      <c r="C425" s="235" t="s">
        <v>1653</v>
      </c>
      <c r="D425" s="240">
        <f>exchangerates[[#This Row],[Exchange rates]]</f>
        <v>54.145000000000003</v>
      </c>
      <c r="E425" s="328" t="str">
        <f>"Understand: 1.00 "&amp;LEFT(C425,3)&amp;" = "&amp;exchangerates[[#This Row],[Exchange rates]]&amp;" "&amp;RIGHT(C425,3)</f>
        <v>Understand: 1.00 AUD = 54.145 INR</v>
      </c>
    </row>
    <row r="426" spans="1:5" x14ac:dyDescent="0.2">
      <c r="A426" t="e" vm="350">
        <v>#VALUE!</v>
      </c>
      <c r="B426" s="205" cm="1">
        <f t="array" ref="B426">_FV(exchangerates[[#This Row],[Currency pairs]],"Previous close",TRUE)</f>
        <v>14.7538</v>
      </c>
      <c r="C426" s="235" t="s">
        <v>1654</v>
      </c>
      <c r="D426" s="240">
        <f>exchangerates[[#This Row],[Exchange rates]]</f>
        <v>14.7538</v>
      </c>
      <c r="E426" s="328" t="str">
        <f>"Understand: 1.00 "&amp;LEFT(C426,3)&amp;" = "&amp;exchangerates[[#This Row],[Exchange rates]]&amp;" "&amp;RIGHT(C426,3)</f>
        <v>Understand: 1.00 BRL = 14.7538 INR</v>
      </c>
    </row>
    <row r="427" spans="1:5" x14ac:dyDescent="0.2">
      <c r="A427" t="e" vm="351">
        <v>#VALUE!</v>
      </c>
      <c r="B427" s="206" cm="1">
        <f t="array" ref="B427">_FV(exchangerates[[#This Row],[Currency pairs]],"Previous close",TRUE)</f>
        <v>58.997999999999998</v>
      </c>
      <c r="C427" s="235" t="s">
        <v>1655</v>
      </c>
      <c r="D427" s="240">
        <f>exchangerates[[#This Row],[Exchange rates]]</f>
        <v>58.997999999999998</v>
      </c>
      <c r="E427" s="328" t="str">
        <f>"Understand: 1.00 "&amp;LEFT(C427,3)&amp;" = "&amp;exchangerates[[#This Row],[Exchange rates]]&amp;" "&amp;RIGHT(C427,3)</f>
        <v>Understand: 1.00 CAD = 58.998 INR</v>
      </c>
    </row>
    <row r="428" spans="1:5" x14ac:dyDescent="0.2">
      <c r="A428" t="e" vm="352">
        <v>#VALUE!</v>
      </c>
      <c r="B428" s="207" cm="1">
        <f t="array" ref="B428">_FV(exchangerates[[#This Row],[Currency pairs]],"Previous close",TRUE)</f>
        <v>81.614999999999995</v>
      </c>
      <c r="C428" s="235" t="s">
        <v>1656</v>
      </c>
      <c r="D428" s="240">
        <f>exchangerates[[#This Row],[Exchange rates]]</f>
        <v>81.614999999999995</v>
      </c>
      <c r="E428" s="328" t="str">
        <f>"Understand: 1.00 "&amp;LEFT(C428,3)&amp;" = "&amp;exchangerates[[#This Row],[Exchange rates]]&amp;" "&amp;RIGHT(C428,3)</f>
        <v>Understand: 1.00 CHF = 81.615 INR</v>
      </c>
    </row>
    <row r="429" spans="1:5" x14ac:dyDescent="0.2">
      <c r="A429" t="e" vm="353">
        <v>#VALUE!</v>
      </c>
      <c r="B429" s="208" cm="1">
        <f t="array" ref="B429">_FV(exchangerates[[#This Row],[Currency pairs]],"Previous close",TRUE)</f>
        <v>3.4138999999999999</v>
      </c>
      <c r="C429" s="235" t="s">
        <v>1657</v>
      </c>
      <c r="D429" s="240">
        <f>exchangerates[[#This Row],[Exchange rates]]</f>
        <v>3.4138999999999999</v>
      </c>
      <c r="E429" s="328" t="str">
        <f>"Understand: 1.00 "&amp;LEFT(C429,3)&amp;" = "&amp;exchangerates[[#This Row],[Exchange rates]]&amp;" "&amp;RIGHT(C429,3)</f>
        <v>Understand: 1.00 CZK = 3.4139 INR</v>
      </c>
    </row>
    <row r="430" spans="1:5" x14ac:dyDescent="0.2">
      <c r="A430" t="e" vm="354">
        <v>#VALUE!</v>
      </c>
      <c r="B430" s="209" cm="1">
        <f t="array" ref="B430">_FV(exchangerates[[#This Row],[Currency pairs]],"Previous close",TRUE)</f>
        <v>11.370100000000001</v>
      </c>
      <c r="C430" s="235" t="s">
        <v>1658</v>
      </c>
      <c r="D430" s="240">
        <f>exchangerates[[#This Row],[Exchange rates]]</f>
        <v>11.370100000000001</v>
      </c>
      <c r="E430" s="328" t="str">
        <f>"Understand: 1.00 "&amp;LEFT(C430,3)&amp;" = "&amp;exchangerates[[#This Row],[Exchange rates]]&amp;" "&amp;RIGHT(C430,3)</f>
        <v>Understand: 1.00 DKK = 11.3701 INR</v>
      </c>
    </row>
    <row r="431" spans="1:5" x14ac:dyDescent="0.2">
      <c r="A431" t="e" vm="355">
        <v>#VALUE!</v>
      </c>
      <c r="B431" s="210" cm="1">
        <f t="array" ref="B431">_FV(exchangerates[[#This Row],[Currency pairs]],"Previous close",TRUE)</f>
        <v>101.11499999999999</v>
      </c>
      <c r="C431" s="235" t="s">
        <v>1659</v>
      </c>
      <c r="D431" s="240">
        <f>exchangerates[[#This Row],[Exchange rates]]</f>
        <v>101.11499999999999</v>
      </c>
      <c r="E431" s="328" t="str">
        <f>"Understand: 1.00 "&amp;LEFT(C431,3)&amp;" = "&amp;exchangerates[[#This Row],[Exchange rates]]&amp;" "&amp;RIGHT(C431,3)</f>
        <v>Understand: 1.00 GBP = 101.115 INR</v>
      </c>
    </row>
    <row r="432" spans="1:5" x14ac:dyDescent="0.2">
      <c r="A432" t="e" vm="356">
        <v>#VALUE!</v>
      </c>
      <c r="B432" s="211" cm="1">
        <f t="array" ref="B432">_FV(exchangerates[[#This Row],[Currency pairs]],"Previous close",TRUE)</f>
        <v>9.6823999999999995</v>
      </c>
      <c r="C432" s="235" t="s">
        <v>1660</v>
      </c>
      <c r="D432" s="240">
        <f>exchangerates[[#This Row],[Exchange rates]]</f>
        <v>9.6823999999999995</v>
      </c>
      <c r="E432" s="328" t="str">
        <f>"Understand: 1.00 "&amp;LEFT(C432,3)&amp;" = "&amp;exchangerates[[#This Row],[Exchange rates]]&amp;" "&amp;RIGHT(C432,3)</f>
        <v>Understand: 1.00 HKD = 9.6824 INR</v>
      </c>
    </row>
    <row r="433" spans="1:5" x14ac:dyDescent="0.2">
      <c r="A433" t="e" vm="357">
        <v>#VALUE!</v>
      </c>
      <c r="B433" s="212" cm="1">
        <f t="array" ref="B433">_FV(exchangerates[[#This Row],[Currency pairs]],"Previous close",TRUE)</f>
        <v>0.23069999999999999</v>
      </c>
      <c r="C433" s="235" t="s">
        <v>1661</v>
      </c>
      <c r="D433" s="240">
        <f>exchangerates[[#This Row],[Exchange rates]]</f>
        <v>0.23069999999999999</v>
      </c>
      <c r="E433" s="328" t="str">
        <f>"Understand: 1.00 "&amp;LEFT(C433,3)&amp;" = "&amp;exchangerates[[#This Row],[Exchange rates]]&amp;" "&amp;RIGHT(C433,3)</f>
        <v>Understand: 1.00 HUF = 0.2307 INR</v>
      </c>
    </row>
    <row r="434" spans="1:5" x14ac:dyDescent="0.2">
      <c r="A434" t="e" vm="358">
        <v>#VALUE!</v>
      </c>
      <c r="B434" s="213" cm="1">
        <f t="array" ref="B434">_FV(exchangerates[[#This Row],[Currency pairs]],"Previous close",TRUE)</f>
        <v>5.2550000000000001E-3</v>
      </c>
      <c r="C434" s="235" t="s">
        <v>1662</v>
      </c>
      <c r="D434" s="240">
        <f>exchangerates[[#This Row],[Exchange rates]]</f>
        <v>5.2550000000000001E-3</v>
      </c>
      <c r="E434" s="328" t="str">
        <f>"Understand: 1.00 "&amp;LEFT(C434,3)&amp;" = "&amp;exchangerates[[#This Row],[Exchange rates]]&amp;" "&amp;RIGHT(C434,3)</f>
        <v>Understand: 1.00 IDR = 0.005255 INR</v>
      </c>
    </row>
    <row r="435" spans="1:5" x14ac:dyDescent="0.2">
      <c r="A435" t="e" vm="359">
        <v>#VALUE!</v>
      </c>
      <c r="B435" s="215" cm="1">
        <f t="array" ref="B435">_FV(exchangerates[[#This Row],[Currency pairs]],"Previous close",TRUE)</f>
        <v>0.65429999999999999</v>
      </c>
      <c r="C435" s="235" t="s">
        <v>1663</v>
      </c>
      <c r="D435" s="240">
        <f>exchangerates[[#This Row],[Exchange rates]]</f>
        <v>0.65429999999999999</v>
      </c>
      <c r="E435" s="328" t="str">
        <f>"Understand: 1.00 "&amp;LEFT(C435,3)&amp;" = "&amp;exchangerates[[#This Row],[Exchange rates]]&amp;" "&amp;RIGHT(C435,3)</f>
        <v>Understand: 1.00 JPY = 0.6543 INR</v>
      </c>
    </row>
    <row r="436" spans="1:5" x14ac:dyDescent="0.2">
      <c r="A436" t="e" vm="359">
        <v>#VALUE!</v>
      </c>
      <c r="B436" s="215" cm="1">
        <f t="array" ref="B436">_FV(exchangerates[[#This Row],[Currency pairs]],"Previous close",TRUE)</f>
        <v>0.65429999999999999</v>
      </c>
      <c r="C436" s="235" t="s">
        <v>1663</v>
      </c>
      <c r="D436" s="240">
        <f>exchangerates[[#This Row],[Exchange rates]]</f>
        <v>0.65429999999999999</v>
      </c>
      <c r="E436" s="328" t="str">
        <f>"Understand: 1.00 "&amp;LEFT(C436,3)&amp;" = "&amp;exchangerates[[#This Row],[Exchange rates]]&amp;" "&amp;RIGHT(C436,3)</f>
        <v>Understand: 1.00 JPY = 0.6543 INR</v>
      </c>
    </row>
    <row r="437" spans="1:5" x14ac:dyDescent="0.2">
      <c r="A437" t="e" vm="360">
        <v>#VALUE!</v>
      </c>
      <c r="B437" s="216" cm="1">
        <f t="array" ref="B437">_FV(exchangerates[[#This Row],[Currency pairs]],"Previous close",TRUE)</f>
        <v>6.268E-2</v>
      </c>
      <c r="C437" s="235" t="s">
        <v>1664</v>
      </c>
      <c r="D437" s="240">
        <f>exchangerates[[#This Row],[Exchange rates]]</f>
        <v>6.268E-2</v>
      </c>
      <c r="E437" s="328" t="str">
        <f>"Understand: 1.00 "&amp;LEFT(C437,3)&amp;" = "&amp;exchangerates[[#This Row],[Exchange rates]]&amp;" "&amp;RIGHT(C437,3)</f>
        <v>Understand: 1.00 KRW = 0.06268 INR</v>
      </c>
    </row>
    <row r="438" spans="1:5" x14ac:dyDescent="0.2">
      <c r="A438" t="e" vm="361">
        <v>#VALUE!</v>
      </c>
      <c r="B438" s="217" cm="1">
        <f t="array" ref="B438">_FV(exchangerates[[#This Row],[Currency pairs]],"Previous close",TRUE)</f>
        <v>3.6756000000000002</v>
      </c>
      <c r="C438" s="235" t="s">
        <v>1665</v>
      </c>
      <c r="D438" s="240">
        <f>exchangerates[[#This Row],[Exchange rates]]</f>
        <v>3.6756000000000002</v>
      </c>
      <c r="E438" s="328" t="str">
        <f>"Understand: 1.00 "&amp;LEFT(C438,3)&amp;" = "&amp;exchangerates[[#This Row],[Exchange rates]]&amp;" "&amp;RIGHT(C438,3)</f>
        <v>Understand: 1.00 MXN = 3.6756 INR</v>
      </c>
    </row>
    <row r="439" spans="1:5" x14ac:dyDescent="0.2">
      <c r="A439" t="e" vm="362">
        <v>#VALUE!</v>
      </c>
      <c r="B439" s="218" cm="1">
        <f t="array" ref="B439">_FV(exchangerates[[#This Row],[Currency pairs]],"Previous close",TRUE)</f>
        <v>17.986999999999998</v>
      </c>
      <c r="C439" s="235" t="s">
        <v>1666</v>
      </c>
      <c r="D439" s="240">
        <f>exchangerates[[#This Row],[Exchange rates]]</f>
        <v>17.986999999999998</v>
      </c>
      <c r="E439" s="328" t="str">
        <f>"Understand: 1.00 "&amp;LEFT(C439,3)&amp;" = "&amp;exchangerates[[#This Row],[Exchange rates]]&amp;" "&amp;RIGHT(C439,3)</f>
        <v>Understand: 1.00 MYR = 17.987 INR</v>
      </c>
    </row>
    <row r="440" spans="1:5" x14ac:dyDescent="0.2">
      <c r="A440" t="e" vm="363">
        <v>#VALUE!</v>
      </c>
      <c r="B440" s="219" cm="1">
        <f t="array" ref="B440">_FV(exchangerates[[#This Row],[Currency pairs]],"Previous close",TRUE)</f>
        <v>8.4352999999999998</v>
      </c>
      <c r="C440" s="235" t="s">
        <v>1667</v>
      </c>
      <c r="D440" s="240">
        <f>exchangerates[[#This Row],[Exchange rates]]</f>
        <v>8.4352999999999998</v>
      </c>
      <c r="E440" s="328" t="str">
        <f>"Understand: 1.00 "&amp;LEFT(C440,3)&amp;" = "&amp;exchangerates[[#This Row],[Exchange rates]]&amp;" "&amp;RIGHT(C440,3)</f>
        <v>Understand: 1.00 NOK = 8.4353 INR</v>
      </c>
    </row>
    <row r="441" spans="1:5" x14ac:dyDescent="0.2">
      <c r="A441" t="e" vm="364">
        <v>#VALUE!</v>
      </c>
      <c r="B441" s="220" cm="1">
        <f t="array" ref="B441">_FV(exchangerates[[#This Row],[Currency pairs]],"Previous close",TRUE)</f>
        <v>50.584000000000003</v>
      </c>
      <c r="C441" s="235" t="s">
        <v>1668</v>
      </c>
      <c r="D441" s="240">
        <f>exchangerates[[#This Row],[Exchange rates]]</f>
        <v>50.584000000000003</v>
      </c>
      <c r="E441" s="328" t="str">
        <f>"Understand: 1.00 "&amp;LEFT(C441,3)&amp;" = "&amp;exchangerates[[#This Row],[Exchange rates]]&amp;" "&amp;RIGHT(C441,3)</f>
        <v>Understand: 1.00 NZD = 50.584 INR</v>
      </c>
    </row>
    <row r="442" spans="1:5" x14ac:dyDescent="0.2">
      <c r="A442" t="e" vm="365">
        <v>#VALUE!</v>
      </c>
      <c r="B442" s="221" cm="1">
        <f t="array" ref="B442">_FV(exchangerates[[#This Row],[Currency pairs]],"Previous close",TRUE)</f>
        <v>1.4734</v>
      </c>
      <c r="C442" s="235" t="s">
        <v>1669</v>
      </c>
      <c r="D442" s="240">
        <f>exchangerates[[#This Row],[Exchange rates]]</f>
        <v>1.4734</v>
      </c>
      <c r="E442" s="328" t="str">
        <f>"Understand: 1.00 "&amp;LEFT(C442,3)&amp;" = "&amp;exchangerates[[#This Row],[Exchange rates]]&amp;" "&amp;RIGHT(C442,3)</f>
        <v>Understand: 1.00 PHP = 1.4734 INR</v>
      </c>
    </row>
    <row r="443" spans="1:5" x14ac:dyDescent="0.2">
      <c r="A443" t="e" vm="366">
        <v>#VALUE!</v>
      </c>
      <c r="B443" s="222" cm="1">
        <f t="array" ref="B443">_FV(exchangerates[[#This Row],[Currency pairs]],"Previous close",TRUE)</f>
        <v>18.263100000000001</v>
      </c>
      <c r="C443" s="235" t="s">
        <v>1670</v>
      </c>
      <c r="D443" s="240">
        <f>exchangerates[[#This Row],[Exchange rates]]</f>
        <v>18.263100000000001</v>
      </c>
      <c r="E443" s="328" t="str">
        <f>"Understand: 1.00 "&amp;LEFT(C443,3)&amp;" = "&amp;exchangerates[[#This Row],[Exchange rates]]&amp;" "&amp;RIGHT(C443,3)</f>
        <v>Understand: 1.00 PLN = 18.2631 INR</v>
      </c>
    </row>
    <row r="444" spans="1:5" x14ac:dyDescent="0.2">
      <c r="A444" t="e" vm="367">
        <v>#VALUE!</v>
      </c>
      <c r="B444" s="223" cm="1">
        <f t="array" ref="B444">_FV(exchangerates[[#This Row],[Currency pairs]],"Previous close",TRUE)</f>
        <v>0.89370000000000005</v>
      </c>
      <c r="C444" s="235" t="s">
        <v>1671</v>
      </c>
      <c r="D444" s="240">
        <f>exchangerates[[#This Row],[Exchange rates]]</f>
        <v>0.89370000000000005</v>
      </c>
      <c r="E444" s="328" t="str">
        <f>"Understand: 1.00 "&amp;LEFT(C444,3)&amp;" = "&amp;exchangerates[[#This Row],[Exchange rates]]&amp;" "&amp;RIGHT(C444,3)</f>
        <v>Understand: 1.00 RUB = 0.8937 INR</v>
      </c>
    </row>
    <row r="445" spans="1:5" x14ac:dyDescent="0.2">
      <c r="A445" t="e" vm="368">
        <v>#VALUE!</v>
      </c>
      <c r="B445" s="224" cm="1">
        <f t="array" ref="B445">_FV(exchangerates[[#This Row],[Currency pairs]],"Previous close",TRUE)</f>
        <v>7.9672999999999998</v>
      </c>
      <c r="C445" s="235" t="s">
        <v>1672</v>
      </c>
      <c r="D445" s="240">
        <f>exchangerates[[#This Row],[Exchange rates]]</f>
        <v>7.9672999999999998</v>
      </c>
      <c r="E445" s="328" t="str">
        <f>"Understand: 1.00 "&amp;LEFT(C445,3)&amp;" = "&amp;exchangerates[[#This Row],[Exchange rates]]&amp;" "&amp;RIGHT(C445,3)</f>
        <v>Understand: 1.00 SEK = 7.9673 INR</v>
      </c>
    </row>
    <row r="446" spans="1:5" x14ac:dyDescent="0.2">
      <c r="A446" t="e" vm="369">
        <v>#VALUE!</v>
      </c>
      <c r="B446" s="225" cm="1">
        <f t="array" ref="B446">_FV(exchangerates[[#This Row],[Currency pairs]],"Previous close",TRUE)</f>
        <v>55.768999999999998</v>
      </c>
      <c r="C446" s="235" t="s">
        <v>1673</v>
      </c>
      <c r="D446" s="240">
        <f>exchangerates[[#This Row],[Exchange rates]]</f>
        <v>55.768999999999998</v>
      </c>
      <c r="E446" s="328" t="str">
        <f>"Understand: 1.00 "&amp;LEFT(C446,3)&amp;" = "&amp;exchangerates[[#This Row],[Exchange rates]]&amp;" "&amp;RIGHT(C446,3)</f>
        <v>Understand: 1.00 SGD = 55.769 INR</v>
      </c>
    </row>
    <row r="447" spans="1:5" x14ac:dyDescent="0.2">
      <c r="A447" t="e" vm="370">
        <v>#VALUE!</v>
      </c>
      <c r="B447" s="226" cm="1">
        <f t="array" ref="B447">_FV(exchangerates[[#This Row],[Currency pairs]],"Previous close",TRUE)</f>
        <v>2.3155000000000001</v>
      </c>
      <c r="C447" s="235" t="s">
        <v>1674</v>
      </c>
      <c r="D447" s="240">
        <f>exchangerates[[#This Row],[Exchange rates]]</f>
        <v>2.3155000000000001</v>
      </c>
      <c r="E447" s="328" t="str">
        <f>"Understand: 1.00 "&amp;LEFT(C447,3)&amp;" = "&amp;exchangerates[[#This Row],[Exchange rates]]&amp;" "&amp;RIGHT(C447,3)</f>
        <v>Understand: 1.00 THB = 2.3155 INR</v>
      </c>
    </row>
    <row r="448" spans="1:5" x14ac:dyDescent="0.2">
      <c r="A448" t="e" vm="371">
        <v>#VALUE!</v>
      </c>
      <c r="B448" s="227" cm="1">
        <f t="array" ref="B448">_FV(exchangerates[[#This Row],[Currency pairs]],"Previous close",TRUE)</f>
        <v>5.3746999999999998</v>
      </c>
      <c r="C448" s="235" t="s">
        <v>1675</v>
      </c>
      <c r="D448" s="240">
        <f>exchangerates[[#This Row],[Exchange rates]]</f>
        <v>5.3746999999999998</v>
      </c>
      <c r="E448" s="328" t="str">
        <f>"Understand: 1.00 "&amp;LEFT(C448,3)&amp;" = "&amp;exchangerates[[#This Row],[Exchange rates]]&amp;" "&amp;RIGHT(C448,3)</f>
        <v>Understand: 1.00 TRY = 5.3747 INR</v>
      </c>
    </row>
    <row r="449" spans="1:5" x14ac:dyDescent="0.2">
      <c r="A449" t="e" vm="372">
        <v>#VALUE!</v>
      </c>
      <c r="B449" s="228" cm="1">
        <f t="array" ref="B449">_FV(exchangerates[[#This Row],[Currency pairs]],"Previous close",TRUE)</f>
        <v>2.6919</v>
      </c>
      <c r="C449" s="235" t="s">
        <v>1676</v>
      </c>
      <c r="D449" s="240">
        <f>exchangerates[[#This Row],[Exchange rates]]</f>
        <v>2.6919</v>
      </c>
      <c r="E449" s="328" t="str">
        <f>"Understand: 1.00 "&amp;LEFT(C449,3)&amp;" = "&amp;exchangerates[[#This Row],[Exchange rates]]&amp;" "&amp;RIGHT(C449,3)</f>
        <v>Understand: 1.00 TWD = 2.6919 INR</v>
      </c>
    </row>
    <row r="450" spans="1:5" x14ac:dyDescent="0.2">
      <c r="A450" t="e" vm="373">
        <v>#VALUE!</v>
      </c>
      <c r="B450" s="229" cm="1">
        <f t="array" ref="B450">_FV(exchangerates[[#This Row],[Currency pairs]],"Previous close",TRUE)</f>
        <v>3.3089999999999999E-3</v>
      </c>
      <c r="C450" s="235" t="s">
        <v>1677</v>
      </c>
      <c r="D450" s="240">
        <f>exchangerates[[#This Row],[Exchange rates]]</f>
        <v>3.3089999999999999E-3</v>
      </c>
      <c r="E450" s="328" t="str">
        <f>"Understand: 1.00 "&amp;LEFT(C450,3)&amp;" = "&amp;exchangerates[[#This Row],[Exchange rates]]&amp;" "&amp;RIGHT(C450,3)</f>
        <v>Understand: 1.00 VND = 0.003309 INR</v>
      </c>
    </row>
    <row r="451" spans="1:5" x14ac:dyDescent="0.2">
      <c r="A451" t="e" vm="374">
        <v>#VALUE!</v>
      </c>
      <c r="B451" s="230" cm="1">
        <f t="array" ref="B451">_FV(exchangerates[[#This Row],[Currency pairs]],"Previous close",TRUE)</f>
        <v>4.9184999999999999</v>
      </c>
      <c r="C451" s="235" t="s">
        <v>1678</v>
      </c>
      <c r="D451" s="240">
        <f>exchangerates[[#This Row],[Exchange rates]]</f>
        <v>4.9184999999999999</v>
      </c>
      <c r="E451" s="328" t="str">
        <f>"Understand: 1.00 "&amp;LEFT(C451,3)&amp;" = "&amp;exchangerates[[#This Row],[Exchange rates]]&amp;" "&amp;RIGHT(C451,3)</f>
        <v>Understand: 1.00 ZAR = 4.9185 INR</v>
      </c>
    </row>
    <row r="452" spans="1:5" x14ac:dyDescent="0.2">
      <c r="A452" t="e" vm="375">
        <v>#VALUE!</v>
      </c>
      <c r="B452" s="202" cm="1">
        <f t="array" ref="B452">_FV(exchangerates[[#This Row],[Currency pairs]],"Previous close",TRUE)</f>
        <v>115.52</v>
      </c>
      <c r="C452" s="235" t="s">
        <v>1679</v>
      </c>
      <c r="D452" s="240">
        <f>exchangerates[[#This Row],[Exchange rates]]</f>
        <v>115.52</v>
      </c>
      <c r="E452" s="328" t="str">
        <f>"Understand: 1.00 "&amp;LEFT(C452,3)&amp;" = "&amp;exchangerates[[#This Row],[Exchange rates]]&amp;" "&amp;RIGHT(C452,3)</f>
        <v>Understand: 1.00 USD = 115.52 JPY</v>
      </c>
    </row>
    <row r="453" spans="1:5" x14ac:dyDescent="0.2">
      <c r="A453" t="e" vm="376">
        <v>#VALUE!</v>
      </c>
      <c r="B453" s="203" cm="1">
        <f t="array" ref="B453">_FV(exchangerates[[#This Row],[Currency pairs]],"Previous close",TRUE)</f>
        <v>129.28</v>
      </c>
      <c r="C453" s="235" t="s">
        <v>1680</v>
      </c>
      <c r="D453" s="240">
        <f>exchangerates[[#This Row],[Exchange rates]]</f>
        <v>129.28</v>
      </c>
      <c r="E453" s="328" t="str">
        <f>"Understand: 1.00 "&amp;LEFT(C453,3)&amp;" = "&amp;exchangerates[[#This Row],[Exchange rates]]&amp;" "&amp;RIGHT(C453,3)</f>
        <v>Understand: 1.00 EUR = 129.28 JPY</v>
      </c>
    </row>
    <row r="454" spans="1:5" x14ac:dyDescent="0.2">
      <c r="A454" t="e" vm="377">
        <v>#VALUE!</v>
      </c>
      <c r="B454" s="204" cm="1">
        <f t="array" ref="B454">_FV(exchangerates[[#This Row],[Currency pairs]],"Previous close",TRUE)</f>
        <v>18.249600000000001</v>
      </c>
      <c r="C454" s="235" t="s">
        <v>1681</v>
      </c>
      <c r="D454" s="240">
        <f>exchangerates[[#This Row],[Exchange rates]]</f>
        <v>18.249600000000001</v>
      </c>
      <c r="E454" s="328" t="str">
        <f>"Understand: 1.00 "&amp;LEFT(C454,3)&amp;" = "&amp;exchangerates[[#This Row],[Exchange rates]]&amp;" "&amp;RIGHT(C454,3)</f>
        <v>Understand: 1.00 CNY = 18.2496 JPY</v>
      </c>
    </row>
    <row r="455" spans="1:5" x14ac:dyDescent="0.2">
      <c r="A455" t="e" vm="378">
        <v>#VALUE!</v>
      </c>
      <c r="B455" s="231" cm="1">
        <f t="array" ref="B455">_FV(exchangerates[[#This Row],[Currency pairs]],"Previous close",TRUE)</f>
        <v>82.74</v>
      </c>
      <c r="C455" s="235" t="s">
        <v>1682</v>
      </c>
      <c r="D455" s="240">
        <f>exchangerates[[#This Row],[Exchange rates]]</f>
        <v>82.74</v>
      </c>
      <c r="E455" s="328" t="str">
        <f>"Understand: 1.00 "&amp;LEFT(C455,3)&amp;" = "&amp;exchangerates[[#This Row],[Exchange rates]]&amp;" "&amp;RIGHT(C455,3)</f>
        <v>Understand: 1.00 AUD = 82.74 JPY</v>
      </c>
    </row>
    <row r="456" spans="1:5" x14ac:dyDescent="0.2">
      <c r="A456" t="e" vm="379">
        <v>#VALUE!</v>
      </c>
      <c r="B456" s="205" cm="1">
        <f t="array" ref="B456">_FV(exchangerates[[#This Row],[Currency pairs]],"Previous close",TRUE)</f>
        <v>22.544</v>
      </c>
      <c r="C456" s="235" t="s">
        <v>1683</v>
      </c>
      <c r="D456" s="240">
        <f>exchangerates[[#This Row],[Exchange rates]]</f>
        <v>22.544</v>
      </c>
      <c r="E456" s="328" t="str">
        <f>"Understand: 1.00 "&amp;LEFT(C456,3)&amp;" = "&amp;exchangerates[[#This Row],[Exchange rates]]&amp;" "&amp;RIGHT(C456,3)</f>
        <v>Understand: 1.00 BRL = 22.544 JPY</v>
      </c>
    </row>
    <row r="457" spans="1:5" x14ac:dyDescent="0.2">
      <c r="A457" t="e" vm="380">
        <v>#VALUE!</v>
      </c>
      <c r="B457" s="206" cm="1">
        <f t="array" ref="B457">_FV(exchangerates[[#This Row],[Currency pairs]],"Previous close",TRUE)</f>
        <v>90.15</v>
      </c>
      <c r="C457" s="235" t="s">
        <v>1684</v>
      </c>
      <c r="D457" s="240">
        <f>exchangerates[[#This Row],[Exchange rates]]</f>
        <v>90.15</v>
      </c>
      <c r="E457" s="328" t="str">
        <f>"Understand: 1.00 "&amp;LEFT(C457,3)&amp;" = "&amp;exchangerates[[#This Row],[Exchange rates]]&amp;" "&amp;RIGHT(C457,3)</f>
        <v>Understand: 1.00 CAD = 90.15 JPY</v>
      </c>
    </row>
    <row r="458" spans="1:5" x14ac:dyDescent="0.2">
      <c r="A458" t="e" vm="381">
        <v>#VALUE!</v>
      </c>
      <c r="B458" s="207" cm="1">
        <f t="array" ref="B458">_FV(exchangerates[[#This Row],[Currency pairs]],"Previous close",TRUE)</f>
        <v>124.71</v>
      </c>
      <c r="C458" s="235" t="s">
        <v>1685</v>
      </c>
      <c r="D458" s="240">
        <f>exchangerates[[#This Row],[Exchange rates]]</f>
        <v>124.71</v>
      </c>
      <c r="E458" s="328" t="str">
        <f>"Understand: 1.00 "&amp;LEFT(C458,3)&amp;" = "&amp;exchangerates[[#This Row],[Exchange rates]]&amp;" "&amp;RIGHT(C458,3)</f>
        <v>Understand: 1.00 CHF = 124.71 JPY</v>
      </c>
    </row>
    <row r="459" spans="1:5" x14ac:dyDescent="0.2">
      <c r="A459" t="e" vm="382">
        <v>#VALUE!</v>
      </c>
      <c r="B459" s="208" cm="1">
        <f t="array" ref="B459">_FV(exchangerates[[#This Row],[Currency pairs]],"Previous close",TRUE)</f>
        <v>5.2164999999999999</v>
      </c>
      <c r="C459" s="235" t="s">
        <v>1686</v>
      </c>
      <c r="D459" s="240">
        <f>exchangerates[[#This Row],[Exchange rates]]</f>
        <v>5.2164999999999999</v>
      </c>
      <c r="E459" s="328" t="str">
        <f>"Understand: 1.00 "&amp;LEFT(C459,3)&amp;" = "&amp;exchangerates[[#This Row],[Exchange rates]]&amp;" "&amp;RIGHT(C459,3)</f>
        <v>Understand: 1.00 CZK = 5.2165 JPY</v>
      </c>
    </row>
    <row r="460" spans="1:5" x14ac:dyDescent="0.2">
      <c r="A460" t="e" vm="383">
        <v>#VALUE!</v>
      </c>
      <c r="B460" s="209" cm="1">
        <f t="array" ref="B460">_FV(exchangerates[[#This Row],[Currency pairs]],"Previous close",TRUE)</f>
        <v>17.373999999999999</v>
      </c>
      <c r="C460" s="235" t="s">
        <v>1687</v>
      </c>
      <c r="D460" s="240">
        <f>exchangerates[[#This Row],[Exchange rates]]</f>
        <v>17.373999999999999</v>
      </c>
      <c r="E460" s="328" t="str">
        <f>"Understand: 1.00 "&amp;LEFT(C460,3)&amp;" = "&amp;exchangerates[[#This Row],[Exchange rates]]&amp;" "&amp;RIGHT(C460,3)</f>
        <v>Understand: 1.00 DKK = 17.374 JPY</v>
      </c>
    </row>
    <row r="461" spans="1:5" x14ac:dyDescent="0.2">
      <c r="A461" t="e" vm="384">
        <v>#VALUE!</v>
      </c>
      <c r="B461" s="210" cm="1">
        <f t="array" ref="B461">_FV(exchangerates[[#This Row],[Currency pairs]],"Previous close",TRUE)</f>
        <v>154.51</v>
      </c>
      <c r="C461" s="235" t="s">
        <v>1688</v>
      </c>
      <c r="D461" s="240">
        <f>exchangerates[[#This Row],[Exchange rates]]</f>
        <v>154.51</v>
      </c>
      <c r="E461" s="328" t="str">
        <f>"Understand: 1.00 "&amp;LEFT(C461,3)&amp;" = "&amp;exchangerates[[#This Row],[Exchange rates]]&amp;" "&amp;RIGHT(C461,3)</f>
        <v>Understand: 1.00 GBP = 154.51 JPY</v>
      </c>
    </row>
    <row r="462" spans="1:5" x14ac:dyDescent="0.2">
      <c r="A462" t="e" vm="385">
        <v>#VALUE!</v>
      </c>
      <c r="B462" s="211" cm="1">
        <f t="array" ref="B462">_FV(exchangerates[[#This Row],[Currency pairs]],"Previous close",TRUE)</f>
        <v>14.7951</v>
      </c>
      <c r="C462" s="235" t="s">
        <v>1689</v>
      </c>
      <c r="D462" s="240">
        <f>exchangerates[[#This Row],[Exchange rates]]</f>
        <v>14.7951</v>
      </c>
      <c r="E462" s="328" t="str">
        <f>"Understand: 1.00 "&amp;LEFT(C462,3)&amp;" = "&amp;exchangerates[[#This Row],[Exchange rates]]&amp;" "&amp;RIGHT(C462,3)</f>
        <v>Understand: 1.00 HKD = 14.7951 JPY</v>
      </c>
    </row>
    <row r="463" spans="1:5" x14ac:dyDescent="0.2">
      <c r="A463" t="e" vm="386">
        <v>#VALUE!</v>
      </c>
      <c r="B463" s="212" cm="1">
        <f t="array" ref="B463">_FV(exchangerates[[#This Row],[Currency pairs]],"Previous close",TRUE)</f>
        <v>0.35260000000000002</v>
      </c>
      <c r="C463" s="235" t="s">
        <v>1690</v>
      </c>
      <c r="D463" s="240">
        <f>exchangerates[[#This Row],[Exchange rates]]</f>
        <v>0.35260000000000002</v>
      </c>
      <c r="E463" s="328" t="str">
        <f>"Understand: 1.00 "&amp;LEFT(C463,3)&amp;" = "&amp;exchangerates[[#This Row],[Exchange rates]]&amp;" "&amp;RIGHT(C463,3)</f>
        <v>Understand: 1.00 HUF = 0.3526 JPY</v>
      </c>
    </row>
    <row r="464" spans="1:5" x14ac:dyDescent="0.2">
      <c r="A464" t="e" vm="387">
        <v>#VALUE!</v>
      </c>
      <c r="B464" s="213" cm="1">
        <f t="array" ref="B464">_FV(exchangerates[[#This Row],[Currency pairs]],"Previous close",TRUE)</f>
        <v>8.0309999999999999E-3</v>
      </c>
      <c r="C464" s="235" t="s">
        <v>1691</v>
      </c>
      <c r="D464" s="240">
        <f>exchangerates[[#This Row],[Exchange rates]]</f>
        <v>8.0309999999999999E-3</v>
      </c>
      <c r="E464" s="328" t="str">
        <f>"Understand: 1.00 "&amp;LEFT(C464,3)&amp;" = "&amp;exchangerates[[#This Row],[Exchange rates]]&amp;" "&amp;RIGHT(C464,3)</f>
        <v>Understand: 1.00 IDR = 0.008031 JPY</v>
      </c>
    </row>
    <row r="465" spans="1:5" x14ac:dyDescent="0.2">
      <c r="A465" t="e" vm="388">
        <v>#VALUE!</v>
      </c>
      <c r="B465" s="214" cm="1">
        <f t="array" ref="B465">_FV(exchangerates[[#This Row],[Currency pairs]],"Previous close",TRUE)</f>
        <v>1.5274000000000001</v>
      </c>
      <c r="C465" s="235" t="s">
        <v>1692</v>
      </c>
      <c r="D465" s="240">
        <f>exchangerates[[#This Row],[Exchange rates]]</f>
        <v>1.5274000000000001</v>
      </c>
      <c r="E465" s="328" t="str">
        <f>"Understand: 1.00 "&amp;LEFT(C465,3)&amp;" = "&amp;exchangerates[[#This Row],[Exchange rates]]&amp;" "&amp;RIGHT(C465,3)</f>
        <v>Understand: 1.00 INR = 1.5274 JPY</v>
      </c>
    </row>
    <row r="466" spans="1:5" x14ac:dyDescent="0.2">
      <c r="A466" t="e" vm="389">
        <v>#VALUE!</v>
      </c>
      <c r="B466" s="224" cm="1">
        <f t="array" ref="B466">_FV(exchangerates[[#This Row],[Currency pairs]],"Previous close",TRUE)</f>
        <v>12.1744</v>
      </c>
      <c r="C466" s="235" t="s">
        <v>1693</v>
      </c>
      <c r="D466" s="240">
        <f>exchangerates[[#This Row],[Exchange rates]]</f>
        <v>12.1744</v>
      </c>
      <c r="E466" s="328" t="str">
        <f>"Understand: 1.00 "&amp;LEFT(C466,3)&amp;" = "&amp;exchangerates[[#This Row],[Exchange rates]]&amp;" "&amp;RIGHT(C466,3)</f>
        <v>Understand: 1.00 SEK = 12.1744 JPY</v>
      </c>
    </row>
    <row r="467" spans="1:5" x14ac:dyDescent="0.2">
      <c r="A467" t="e" vm="390">
        <v>#VALUE!</v>
      </c>
      <c r="B467" s="216" cm="1">
        <f t="array" ref="B467">_FV(exchangerates[[#This Row],[Currency pairs]],"Previous close",TRUE)</f>
        <v>9.5799999999999996E-2</v>
      </c>
      <c r="C467" s="235" t="s">
        <v>1694</v>
      </c>
      <c r="D467" s="240">
        <f>exchangerates[[#This Row],[Exchange rates]]</f>
        <v>9.5799999999999996E-2</v>
      </c>
      <c r="E467" s="328" t="str">
        <f>"Understand: 1.00 "&amp;LEFT(C467,3)&amp;" = "&amp;exchangerates[[#This Row],[Exchange rates]]&amp;" "&amp;RIGHT(C467,3)</f>
        <v>Understand: 1.00 KRW = 0.0958 JPY</v>
      </c>
    </row>
    <row r="468" spans="1:5" x14ac:dyDescent="0.2">
      <c r="A468" t="e" vm="391">
        <v>#VALUE!</v>
      </c>
      <c r="B468" s="217" cm="1">
        <f t="array" ref="B468">_FV(exchangerates[[#This Row],[Currency pairs]],"Previous close",TRUE)</f>
        <v>5.6165000000000003</v>
      </c>
      <c r="C468" s="235" t="s">
        <v>1695</v>
      </c>
      <c r="D468" s="240">
        <f>exchangerates[[#This Row],[Exchange rates]]</f>
        <v>5.6165000000000003</v>
      </c>
      <c r="E468" s="328" t="str">
        <f>"Understand: 1.00 "&amp;LEFT(C468,3)&amp;" = "&amp;exchangerates[[#This Row],[Exchange rates]]&amp;" "&amp;RIGHT(C468,3)</f>
        <v>Understand: 1.00 MXN = 5.6165 JPY</v>
      </c>
    </row>
    <row r="469" spans="1:5" x14ac:dyDescent="0.2">
      <c r="A469" t="e" vm="392">
        <v>#VALUE!</v>
      </c>
      <c r="B469" s="218" cm="1">
        <f t="array" ref="B469">_FV(exchangerates[[#This Row],[Currency pairs]],"Previous close",TRUE)</f>
        <v>27.485099999999999</v>
      </c>
      <c r="C469" s="235" t="s">
        <v>1696</v>
      </c>
      <c r="D469" s="240">
        <f>exchangerates[[#This Row],[Exchange rates]]</f>
        <v>27.485099999999999</v>
      </c>
      <c r="E469" s="328" t="str">
        <f>"Understand: 1.00 "&amp;LEFT(C469,3)&amp;" = "&amp;exchangerates[[#This Row],[Exchange rates]]&amp;" "&amp;RIGHT(C469,3)</f>
        <v>Understand: 1.00 MYR = 27.4851 JPY</v>
      </c>
    </row>
    <row r="470" spans="1:5" x14ac:dyDescent="0.2">
      <c r="A470" t="e" vm="393">
        <v>#VALUE!</v>
      </c>
      <c r="B470" s="219" cm="1">
        <f t="array" ref="B470">_FV(exchangerates[[#This Row],[Currency pairs]],"Previous close",TRUE)</f>
        <v>12.8895</v>
      </c>
      <c r="C470" s="235" t="s">
        <v>1697</v>
      </c>
      <c r="D470" s="240">
        <f>exchangerates[[#This Row],[Exchange rates]]</f>
        <v>12.8895</v>
      </c>
      <c r="E470" s="328" t="str">
        <f>"Understand: 1.00 "&amp;LEFT(C470,3)&amp;" = "&amp;exchangerates[[#This Row],[Exchange rates]]&amp;" "&amp;RIGHT(C470,3)</f>
        <v>Understand: 1.00 NOK = 12.8895 JPY</v>
      </c>
    </row>
    <row r="471" spans="1:5" x14ac:dyDescent="0.2">
      <c r="A471" t="e" vm="394">
        <v>#VALUE!</v>
      </c>
      <c r="B471" s="220" cm="1">
        <f t="array" ref="B471">_FV(exchangerates[[#This Row],[Currency pairs]],"Previous close",TRUE)</f>
        <v>77.290000000000006</v>
      </c>
      <c r="C471" s="235" t="s">
        <v>1698</v>
      </c>
      <c r="D471" s="240">
        <f>exchangerates[[#This Row],[Exchange rates]]</f>
        <v>77.290000000000006</v>
      </c>
      <c r="E471" s="328" t="str">
        <f>"Understand: 1.00 "&amp;LEFT(C471,3)&amp;" = "&amp;exchangerates[[#This Row],[Exchange rates]]&amp;" "&amp;RIGHT(C471,3)</f>
        <v>Understand: 1.00 NZD = 77.29 JPY</v>
      </c>
    </row>
    <row r="472" spans="1:5" x14ac:dyDescent="0.2">
      <c r="A472" t="e" vm="395">
        <v>#VALUE!</v>
      </c>
      <c r="B472" s="221" cm="1">
        <f t="array" ref="B472">_FV(exchangerates[[#This Row],[Currency pairs]],"Previous close",TRUE)</f>
        <v>2.2513999999999998</v>
      </c>
      <c r="C472" s="235" t="s">
        <v>1699</v>
      </c>
      <c r="D472" s="240">
        <f>exchangerates[[#This Row],[Exchange rates]]</f>
        <v>2.2513999999999998</v>
      </c>
      <c r="E472" s="328" t="str">
        <f>"Understand: 1.00 "&amp;LEFT(C472,3)&amp;" = "&amp;exchangerates[[#This Row],[Exchange rates]]&amp;" "&amp;RIGHT(C472,3)</f>
        <v>Understand: 1.00 PHP = 2.2514 JPY</v>
      </c>
    </row>
    <row r="473" spans="1:5" x14ac:dyDescent="0.2">
      <c r="A473" t="e" vm="396">
        <v>#VALUE!</v>
      </c>
      <c r="B473" s="222" cm="1">
        <f t="array" ref="B473">_FV(exchangerates[[#This Row],[Currency pairs]],"Previous close",TRUE)</f>
        <v>27.9068</v>
      </c>
      <c r="C473" s="235" t="s">
        <v>1700</v>
      </c>
      <c r="D473" s="240">
        <f>exchangerates[[#This Row],[Exchange rates]]</f>
        <v>27.9068</v>
      </c>
      <c r="E473" s="328" t="str">
        <f>"Understand: 1.00 "&amp;LEFT(C473,3)&amp;" = "&amp;exchangerates[[#This Row],[Exchange rates]]&amp;" "&amp;RIGHT(C473,3)</f>
        <v>Understand: 1.00 PLN = 27.9068 JPY</v>
      </c>
    </row>
    <row r="474" spans="1:5" x14ac:dyDescent="0.2">
      <c r="A474" t="e" vm="397">
        <v>#VALUE!</v>
      </c>
      <c r="B474" s="223" cm="1">
        <f t="array" ref="B474">_FV(exchangerates[[#This Row],[Currency pairs]],"Previous close",TRUE)</f>
        <v>1.3655999999999999</v>
      </c>
      <c r="C474" s="235" t="s">
        <v>1701</v>
      </c>
      <c r="D474" s="240">
        <f>exchangerates[[#This Row],[Exchange rates]]</f>
        <v>1.3655999999999999</v>
      </c>
      <c r="E474" s="328" t="str">
        <f>"Understand: 1.00 "&amp;LEFT(C474,3)&amp;" = "&amp;exchangerates[[#This Row],[Exchange rates]]&amp;" "&amp;RIGHT(C474,3)</f>
        <v>Understand: 1.00 RUB = 1.3656 JPY</v>
      </c>
    </row>
    <row r="475" spans="1:5" x14ac:dyDescent="0.2">
      <c r="A475" t="e" vm="389">
        <v>#VALUE!</v>
      </c>
      <c r="B475" s="224" cm="1">
        <f t="array" ref="B475">_FV(exchangerates[[#This Row],[Currency pairs]],"Previous close",TRUE)</f>
        <v>12.1744</v>
      </c>
      <c r="C475" s="235" t="s">
        <v>1693</v>
      </c>
      <c r="D475" s="240">
        <f>exchangerates[[#This Row],[Exchange rates]]</f>
        <v>12.1744</v>
      </c>
      <c r="E475" s="328" t="str">
        <f>"Understand: 1.00 "&amp;LEFT(C475,3)&amp;" = "&amp;exchangerates[[#This Row],[Exchange rates]]&amp;" "&amp;RIGHT(C475,3)</f>
        <v>Understand: 1.00 SEK = 12.1744 JPY</v>
      </c>
    </row>
    <row r="476" spans="1:5" x14ac:dyDescent="0.2">
      <c r="A476" t="e" vm="398">
        <v>#VALUE!</v>
      </c>
      <c r="B476" s="225" cm="1">
        <f t="array" ref="B476">_FV(exchangerates[[#This Row],[Currency pairs]],"Previous close",TRUE)</f>
        <v>85.216899999999995</v>
      </c>
      <c r="C476" s="235" t="s">
        <v>1702</v>
      </c>
      <c r="D476" s="240">
        <f>exchangerates[[#This Row],[Exchange rates]]</f>
        <v>85.216899999999995</v>
      </c>
      <c r="E476" s="328" t="str">
        <f>"Understand: 1.00 "&amp;LEFT(C476,3)&amp;" = "&amp;exchangerates[[#This Row],[Exchange rates]]&amp;" "&amp;RIGHT(C476,3)</f>
        <v>Understand: 1.00 SGD = 85.2169 JPY</v>
      </c>
    </row>
    <row r="477" spans="1:5" x14ac:dyDescent="0.2">
      <c r="A477" t="e" vm="399">
        <v>#VALUE!</v>
      </c>
      <c r="B477" s="226" cm="1">
        <f t="array" ref="B477">_FV(exchangerates[[#This Row],[Currency pairs]],"Previous close",TRUE)</f>
        <v>3.5381</v>
      </c>
      <c r="C477" s="235" t="s">
        <v>1703</v>
      </c>
      <c r="D477" s="240">
        <f>exchangerates[[#This Row],[Exchange rates]]</f>
        <v>3.5381</v>
      </c>
      <c r="E477" s="328" t="str">
        <f>"Understand: 1.00 "&amp;LEFT(C477,3)&amp;" = "&amp;exchangerates[[#This Row],[Exchange rates]]&amp;" "&amp;RIGHT(C477,3)</f>
        <v>Understand: 1.00 THB = 3.5381 JPY</v>
      </c>
    </row>
    <row r="478" spans="1:5" x14ac:dyDescent="0.2">
      <c r="A478" t="e" vm="400">
        <v>#VALUE!</v>
      </c>
      <c r="B478" s="227" cm="1">
        <f t="array" ref="B478">_FV(exchangerates[[#This Row],[Currency pairs]],"Previous close",TRUE)</f>
        <v>8.2127999999999997</v>
      </c>
      <c r="C478" s="235" t="s">
        <v>1704</v>
      </c>
      <c r="D478" s="240">
        <f>exchangerates[[#This Row],[Exchange rates]]</f>
        <v>8.2127999999999997</v>
      </c>
      <c r="E478" s="328" t="str">
        <f>"Understand: 1.00 "&amp;LEFT(C478,3)&amp;" = "&amp;exchangerates[[#This Row],[Exchange rates]]&amp;" "&amp;RIGHT(C478,3)</f>
        <v>Understand: 1.00 TRY = 8.2128 JPY</v>
      </c>
    </row>
    <row r="479" spans="1:5" x14ac:dyDescent="0.2">
      <c r="A479" t="e" vm="401">
        <v>#VALUE!</v>
      </c>
      <c r="B479" s="228" cm="1">
        <f t="array" ref="B479">_FV(exchangerates[[#This Row],[Currency pairs]],"Previous close",TRUE)</f>
        <v>4.1134000000000004</v>
      </c>
      <c r="C479" s="235" t="s">
        <v>1705</v>
      </c>
      <c r="D479" s="240">
        <f>exchangerates[[#This Row],[Exchange rates]]</f>
        <v>4.1134000000000004</v>
      </c>
      <c r="E479" s="328" t="str">
        <f>"Understand: 1.00 "&amp;LEFT(C479,3)&amp;" = "&amp;exchangerates[[#This Row],[Exchange rates]]&amp;" "&amp;RIGHT(C479,3)</f>
        <v>Understand: 1.00 TWD = 4.1134 JPY</v>
      </c>
    </row>
    <row r="480" spans="1:5" x14ac:dyDescent="0.2">
      <c r="A480" t="e" vm="402">
        <v>#VALUE!</v>
      </c>
      <c r="B480" s="229" cm="1">
        <f t="array" ref="B480">_FV(exchangerates[[#This Row],[Currency pairs]],"Previous close",TRUE)</f>
        <v>5.0569999999999999E-3</v>
      </c>
      <c r="C480" s="235" t="s">
        <v>1706</v>
      </c>
      <c r="D480" s="240">
        <f>exchangerates[[#This Row],[Exchange rates]]</f>
        <v>5.0569999999999999E-3</v>
      </c>
      <c r="E480" s="328" t="str">
        <f>"Understand: 1.00 "&amp;LEFT(C480,3)&amp;" = "&amp;exchangerates[[#This Row],[Exchange rates]]&amp;" "&amp;RIGHT(C480,3)</f>
        <v>Understand: 1.00 VND = 0.005057 JPY</v>
      </c>
    </row>
    <row r="481" spans="1:5" x14ac:dyDescent="0.2">
      <c r="A481" t="e" vm="403">
        <v>#VALUE!</v>
      </c>
      <c r="B481" s="230" cm="1">
        <f t="array" ref="B481">_FV(exchangerates[[#This Row],[Currency pairs]],"Previous close",TRUE)</f>
        <v>7.5156999999999998</v>
      </c>
      <c r="C481" s="235" t="s">
        <v>1707</v>
      </c>
      <c r="D481" s="240">
        <f>exchangerates[[#This Row],[Exchange rates]]</f>
        <v>7.5156999999999998</v>
      </c>
      <c r="E481" s="328" t="str">
        <f>"Understand: 1.00 "&amp;LEFT(C481,3)&amp;" = "&amp;exchangerates[[#This Row],[Exchange rates]]&amp;" "&amp;RIGHT(C481,3)</f>
        <v>Understand: 1.00 ZAR = 7.5157 JPY</v>
      </c>
    </row>
    <row r="482" spans="1:5" x14ac:dyDescent="0.2">
      <c r="A482" t="e" vm="404">
        <v>#VALUE!</v>
      </c>
      <c r="B482" s="202" cm="1">
        <f t="array" ref="B482">_FV(exchangerates[[#This Row],[Currency pairs]],"Previous close",TRUE)</f>
        <v>1206.05</v>
      </c>
      <c r="C482" s="235" t="s">
        <v>1708</v>
      </c>
      <c r="D482" s="240">
        <f>exchangerates[[#This Row],[Exchange rates]]</f>
        <v>1206.05</v>
      </c>
      <c r="E482" s="328" t="str">
        <f>"Understand: 1.00 "&amp;LEFT(C482,3)&amp;" = "&amp;exchangerates[[#This Row],[Exchange rates]]&amp;" "&amp;RIGHT(C482,3)</f>
        <v>Understand: 1.00 USD = 1206.05 KRW</v>
      </c>
    </row>
    <row r="483" spans="1:5" x14ac:dyDescent="0.2">
      <c r="A483" t="e" vm="405">
        <v>#VALUE!</v>
      </c>
      <c r="B483" s="203" cm="1">
        <f t="array" ref="B483">_FV(exchangerates[[#This Row],[Currency pairs]],"Previous close",TRUE)</f>
        <v>1349.69</v>
      </c>
      <c r="C483" s="235" t="s">
        <v>1709</v>
      </c>
      <c r="D483" s="240">
        <f>exchangerates[[#This Row],[Exchange rates]]</f>
        <v>1349.69</v>
      </c>
      <c r="E483" s="328" t="str">
        <f>"Understand: 1.00 "&amp;LEFT(C483,3)&amp;" = "&amp;exchangerates[[#This Row],[Exchange rates]]&amp;" "&amp;RIGHT(C483,3)</f>
        <v>Understand: 1.00 EUR = 1349.69 KRW</v>
      </c>
    </row>
    <row r="484" spans="1:5" x14ac:dyDescent="0.2">
      <c r="A484" t="e" vm="406">
        <v>#VALUE!</v>
      </c>
      <c r="B484" s="204" cm="1">
        <f t="array" ref="B484">_FV(exchangerates[[#This Row],[Currency pairs]],"Previous close",TRUE)</f>
        <v>190.53</v>
      </c>
      <c r="C484" s="235" t="s">
        <v>1710</v>
      </c>
      <c r="D484" s="240">
        <f>exchangerates[[#This Row],[Exchange rates]]</f>
        <v>190.53</v>
      </c>
      <c r="E484" s="328" t="str">
        <f>"Understand: 1.00 "&amp;LEFT(C484,3)&amp;" = "&amp;exchangerates[[#This Row],[Exchange rates]]&amp;" "&amp;RIGHT(C484,3)</f>
        <v>Understand: 1.00 CNY = 190.53 KRW</v>
      </c>
    </row>
    <row r="485" spans="1:5" x14ac:dyDescent="0.2">
      <c r="A485" t="e" vm="407">
        <v>#VALUE!</v>
      </c>
      <c r="B485" s="231" cm="1">
        <f t="array" ref="B485">_FV(exchangerates[[#This Row],[Currency pairs]],"Previous close",TRUE)</f>
        <v>863.77</v>
      </c>
      <c r="C485" s="235" t="s">
        <v>1711</v>
      </c>
      <c r="D485" s="240">
        <f>exchangerates[[#This Row],[Exchange rates]]</f>
        <v>863.77</v>
      </c>
      <c r="E485" s="328" t="str">
        <f>"Understand: 1.00 "&amp;LEFT(C485,3)&amp;" = "&amp;exchangerates[[#This Row],[Exchange rates]]&amp;" "&amp;RIGHT(C485,3)</f>
        <v>Understand: 1.00 AUD = 863.77 KRW</v>
      </c>
    </row>
    <row r="486" spans="1:5" x14ac:dyDescent="0.2">
      <c r="A486" t="e" vm="408">
        <v>#VALUE!</v>
      </c>
      <c r="B486" s="205" cm="1">
        <f t="array" ref="B486">_FV(exchangerates[[#This Row],[Currency pairs]],"Previous close",TRUE)</f>
        <v>235.36799999999999</v>
      </c>
      <c r="C486" s="235" t="s">
        <v>1712</v>
      </c>
      <c r="D486" s="240">
        <f>exchangerates[[#This Row],[Exchange rates]]</f>
        <v>235.36799999999999</v>
      </c>
      <c r="E486" s="328" t="str">
        <f>"Understand: 1.00 "&amp;LEFT(C486,3)&amp;" = "&amp;exchangerates[[#This Row],[Exchange rates]]&amp;" "&amp;RIGHT(C486,3)</f>
        <v>Understand: 1.00 BRL = 235.368 KRW</v>
      </c>
    </row>
    <row r="487" spans="1:5" x14ac:dyDescent="0.2">
      <c r="A487" t="e" vm="409">
        <v>#VALUE!</v>
      </c>
      <c r="B487" s="206" cm="1">
        <f t="array" ref="B487">_FV(exchangerates[[#This Row],[Currency pairs]],"Previous close",TRUE)</f>
        <v>941.2</v>
      </c>
      <c r="C487" s="235" t="s">
        <v>1713</v>
      </c>
      <c r="D487" s="240">
        <f>exchangerates[[#This Row],[Exchange rates]]</f>
        <v>941.2</v>
      </c>
      <c r="E487" s="328" t="str">
        <f>"Understand: 1.00 "&amp;LEFT(C487,3)&amp;" = "&amp;exchangerates[[#This Row],[Exchange rates]]&amp;" "&amp;RIGHT(C487,3)</f>
        <v>Understand: 1.00 CAD = 941.2 KRW</v>
      </c>
    </row>
    <row r="488" spans="1:5" x14ac:dyDescent="0.2">
      <c r="A488" t="e" vm="410">
        <v>#VALUE!</v>
      </c>
      <c r="B488" s="207" cm="1">
        <f t="array" ref="B488">_FV(exchangerates[[#This Row],[Currency pairs]],"Previous close",TRUE)</f>
        <v>1302.008</v>
      </c>
      <c r="C488" s="235" t="s">
        <v>1714</v>
      </c>
      <c r="D488" s="240">
        <f>exchangerates[[#This Row],[Exchange rates]]</f>
        <v>1302.008</v>
      </c>
      <c r="E488" s="328" t="str">
        <f>"Understand: 1.00 "&amp;LEFT(C488,3)&amp;" = "&amp;exchangerates[[#This Row],[Exchange rates]]&amp;" "&amp;RIGHT(C488,3)</f>
        <v>Understand: 1.00 CHF = 1302.008 KRW</v>
      </c>
    </row>
    <row r="489" spans="1:5" x14ac:dyDescent="0.2">
      <c r="A489" t="e" vm="411">
        <v>#VALUE!</v>
      </c>
      <c r="B489" s="208" cm="1">
        <f t="array" ref="B489">_FV(exchangerates[[#This Row],[Currency pairs]],"Previous close",TRUE)</f>
        <v>54.461500000000001</v>
      </c>
      <c r="C489" s="235" t="s">
        <v>1715</v>
      </c>
      <c r="D489" s="240">
        <f>exchangerates[[#This Row],[Exchange rates]]</f>
        <v>54.461500000000001</v>
      </c>
      <c r="E489" s="328" t="str">
        <f>"Understand: 1.00 "&amp;LEFT(C489,3)&amp;" = "&amp;exchangerates[[#This Row],[Exchange rates]]&amp;" "&amp;RIGHT(C489,3)</f>
        <v>Understand: 1.00 CZK = 54.4615 KRW</v>
      </c>
    </row>
    <row r="490" spans="1:5" x14ac:dyDescent="0.2">
      <c r="A490" t="e" vm="412">
        <v>#VALUE!</v>
      </c>
      <c r="B490" s="209" cm="1">
        <f t="array" ref="B490">_FV(exchangerates[[#This Row],[Currency pairs]],"Previous close",TRUE)</f>
        <v>181.38800000000001</v>
      </c>
      <c r="C490" s="235" t="s">
        <v>1716</v>
      </c>
      <c r="D490" s="240">
        <f>exchangerates[[#This Row],[Exchange rates]]</f>
        <v>181.38800000000001</v>
      </c>
      <c r="E490" s="328" t="str">
        <f>"Understand: 1.00 "&amp;LEFT(C490,3)&amp;" = "&amp;exchangerates[[#This Row],[Exchange rates]]&amp;" "&amp;RIGHT(C490,3)</f>
        <v>Understand: 1.00 DKK = 181.388 KRW</v>
      </c>
    </row>
    <row r="491" spans="1:5" x14ac:dyDescent="0.2">
      <c r="A491" t="e" vm="413">
        <v>#VALUE!</v>
      </c>
      <c r="B491" s="210" cm="1">
        <f t="array" ref="B491">_FV(exchangerates[[#This Row],[Currency pairs]],"Previous close",TRUE)</f>
        <v>1613.09</v>
      </c>
      <c r="C491" s="235" t="s">
        <v>1717</v>
      </c>
      <c r="D491" s="240">
        <f>exchangerates[[#This Row],[Exchange rates]]</f>
        <v>1613.09</v>
      </c>
      <c r="E491" s="328" t="str">
        <f>"Understand: 1.00 "&amp;LEFT(C491,3)&amp;" = "&amp;exchangerates[[#This Row],[Exchange rates]]&amp;" "&amp;RIGHT(C491,3)</f>
        <v>Understand: 1.00 GBP = 1613.09 KRW</v>
      </c>
    </row>
    <row r="492" spans="1:5" x14ac:dyDescent="0.2">
      <c r="A492" t="e" vm="414">
        <v>#VALUE!</v>
      </c>
      <c r="B492" s="211" cm="1">
        <f t="array" ref="B492">_FV(exchangerates[[#This Row],[Currency pairs]],"Previous close",TRUE)</f>
        <v>154.46</v>
      </c>
      <c r="C492" s="235" t="s">
        <v>1718</v>
      </c>
      <c r="D492" s="240">
        <f>exchangerates[[#This Row],[Exchange rates]]</f>
        <v>154.46</v>
      </c>
      <c r="E492" s="328" t="str">
        <f>"Understand: 1.00 "&amp;LEFT(C492,3)&amp;" = "&amp;exchangerates[[#This Row],[Exchange rates]]&amp;" "&amp;RIGHT(C492,3)</f>
        <v>Understand: 1.00 HKD = 154.46 KRW</v>
      </c>
    </row>
    <row r="493" spans="1:5" x14ac:dyDescent="0.2">
      <c r="A493" t="e" vm="415">
        <v>#VALUE!</v>
      </c>
      <c r="B493" s="212" cm="1">
        <f t="array" ref="B493">_FV(exchangerates[[#This Row],[Currency pairs]],"Previous close",TRUE)</f>
        <v>3.6810999999999998</v>
      </c>
      <c r="C493" s="235" t="s">
        <v>1719</v>
      </c>
      <c r="D493" s="240">
        <f>exchangerates[[#This Row],[Exchange rates]]</f>
        <v>3.6810999999999998</v>
      </c>
      <c r="E493" s="328" t="str">
        <f>"Understand: 1.00 "&amp;LEFT(C493,3)&amp;" = "&amp;exchangerates[[#This Row],[Exchange rates]]&amp;" "&amp;RIGHT(C493,3)</f>
        <v>Understand: 1.00 HUF = 3.6811 KRW</v>
      </c>
    </row>
    <row r="494" spans="1:5" x14ac:dyDescent="0.2">
      <c r="A494" t="e" vm="416">
        <v>#VALUE!</v>
      </c>
      <c r="B494" s="213" cm="1">
        <f t="array" ref="B494">_FV(exchangerates[[#This Row],[Currency pairs]],"Previous close",TRUE)</f>
        <v>8.3839999999999998E-2</v>
      </c>
      <c r="C494" s="235" t="s">
        <v>1720</v>
      </c>
      <c r="D494" s="240">
        <f>exchangerates[[#This Row],[Exchange rates]]</f>
        <v>8.3839999999999998E-2</v>
      </c>
      <c r="E494" s="328" t="str">
        <f>"Understand: 1.00 "&amp;LEFT(C494,3)&amp;" = "&amp;exchangerates[[#This Row],[Exchange rates]]&amp;" "&amp;RIGHT(C494,3)</f>
        <v>Understand: 1.00 IDR = 0.08384 KRW</v>
      </c>
    </row>
    <row r="495" spans="1:5" x14ac:dyDescent="0.2">
      <c r="A495" t="e" vm="417">
        <v>#VALUE!</v>
      </c>
      <c r="B495" s="214" cm="1">
        <f t="array" ref="B495">_FV(exchangerates[[#This Row],[Currency pairs]],"Previous close",TRUE)</f>
        <v>15.9467</v>
      </c>
      <c r="C495" s="235" t="s">
        <v>1721</v>
      </c>
      <c r="D495" s="240">
        <f>exchangerates[[#This Row],[Exchange rates]]</f>
        <v>15.9467</v>
      </c>
      <c r="E495" s="328" t="str">
        <f>"Understand: 1.00 "&amp;LEFT(C495,3)&amp;" = "&amp;exchangerates[[#This Row],[Exchange rates]]&amp;" "&amp;RIGHT(C495,3)</f>
        <v>Understand: 1.00 INR = 15.9467 KRW</v>
      </c>
    </row>
    <row r="496" spans="1:5" x14ac:dyDescent="0.2">
      <c r="A496" t="e" vm="418">
        <v>#VALUE!</v>
      </c>
      <c r="B496" s="215" cm="1">
        <f t="array" ref="B496">_FV(exchangerates[[#This Row],[Currency pairs]],"Previous close",TRUE)</f>
        <v>10.4375</v>
      </c>
      <c r="C496" s="235" t="s">
        <v>1722</v>
      </c>
      <c r="D496" s="240">
        <f>exchangerates[[#This Row],[Exchange rates]]</f>
        <v>10.4375</v>
      </c>
      <c r="E496" s="328" t="str">
        <f>"Understand: 1.00 "&amp;LEFT(C496,3)&amp;" = "&amp;exchangerates[[#This Row],[Exchange rates]]&amp;" "&amp;RIGHT(C496,3)</f>
        <v>Understand: 1.00 JPY = 10.4375 KRW</v>
      </c>
    </row>
    <row r="497" spans="1:5" x14ac:dyDescent="0.2">
      <c r="A497" t="e" vm="419">
        <v>#VALUE!</v>
      </c>
      <c r="B497" s="217" cm="1">
        <f t="array" ref="B497">_FV(exchangerates[[#This Row],[Currency pairs]],"Previous close",TRUE)</f>
        <v>58.637</v>
      </c>
      <c r="C497" s="235" t="s">
        <v>1723</v>
      </c>
      <c r="D497" s="240">
        <f>exchangerates[[#This Row],[Exchange rates]]</f>
        <v>58.637</v>
      </c>
      <c r="E497" s="328" t="str">
        <f>"Understand: 1.00 "&amp;LEFT(C497,3)&amp;" = "&amp;exchangerates[[#This Row],[Exchange rates]]&amp;" "&amp;RIGHT(C497,3)</f>
        <v>Understand: 1.00 MXN = 58.637 KRW</v>
      </c>
    </row>
    <row r="498" spans="1:5" x14ac:dyDescent="0.2">
      <c r="A498" t="e" vm="420">
        <v>#VALUE!</v>
      </c>
      <c r="B498" s="218" cm="1">
        <f t="array" ref="B498">_FV(exchangerates[[#This Row],[Currency pairs]],"Previous close",TRUE)</f>
        <v>286.94979999999998</v>
      </c>
      <c r="C498" s="235" t="s">
        <v>1724</v>
      </c>
      <c r="D498" s="240">
        <f>exchangerates[[#This Row],[Exchange rates]]</f>
        <v>286.94979999999998</v>
      </c>
      <c r="E498" s="328" t="str">
        <f>"Understand: 1.00 "&amp;LEFT(C498,3)&amp;" = "&amp;exchangerates[[#This Row],[Exchange rates]]&amp;" "&amp;RIGHT(C498,3)</f>
        <v>Understand: 1.00 MYR = 286.9498 KRW</v>
      </c>
    </row>
    <row r="499" spans="1:5" x14ac:dyDescent="0.2">
      <c r="A499" t="e" vm="421">
        <v>#VALUE!</v>
      </c>
      <c r="B499" s="219" cm="1">
        <f t="array" ref="B499">_FV(exchangerates[[#This Row],[Currency pairs]],"Previous close",TRUE)</f>
        <v>134.56899999999999</v>
      </c>
      <c r="C499" s="235" t="s">
        <v>1725</v>
      </c>
      <c r="D499" s="240">
        <f>exchangerates[[#This Row],[Exchange rates]]</f>
        <v>134.56899999999999</v>
      </c>
      <c r="E499" s="328" t="str">
        <f>"Understand: 1.00 "&amp;LEFT(C499,3)&amp;" = "&amp;exchangerates[[#This Row],[Exchange rates]]&amp;" "&amp;RIGHT(C499,3)</f>
        <v>Understand: 1.00 NOK = 134.569 KRW</v>
      </c>
    </row>
    <row r="500" spans="1:5" x14ac:dyDescent="0.2">
      <c r="A500" t="e" vm="422">
        <v>#VALUE!</v>
      </c>
      <c r="B500" s="220" cm="1">
        <f t="array" ref="B500">_FV(exchangerates[[#This Row],[Currency pairs]],"Previous close",TRUE)</f>
        <v>806.97</v>
      </c>
      <c r="C500" s="235" t="s">
        <v>1726</v>
      </c>
      <c r="D500" s="240">
        <f>exchangerates[[#This Row],[Exchange rates]]</f>
        <v>806.97</v>
      </c>
      <c r="E500" s="328" t="str">
        <f>"Understand: 1.00 "&amp;LEFT(C500,3)&amp;" = "&amp;exchangerates[[#This Row],[Exchange rates]]&amp;" "&amp;RIGHT(C500,3)</f>
        <v>Understand: 1.00 NZD = 806.97 KRW</v>
      </c>
    </row>
    <row r="501" spans="1:5" x14ac:dyDescent="0.2">
      <c r="A501" t="e" vm="423">
        <v>#VALUE!</v>
      </c>
      <c r="B501" s="221" cm="1">
        <f t="array" ref="B501">_FV(exchangerates[[#This Row],[Currency pairs]],"Previous close",TRUE)</f>
        <v>23.505199999999999</v>
      </c>
      <c r="C501" s="235" t="s">
        <v>1727</v>
      </c>
      <c r="D501" s="240">
        <f>exchangerates[[#This Row],[Exchange rates]]</f>
        <v>23.505199999999999</v>
      </c>
      <c r="E501" s="328" t="str">
        <f>"Understand: 1.00 "&amp;LEFT(C501,3)&amp;" = "&amp;exchangerates[[#This Row],[Exchange rates]]&amp;" "&amp;RIGHT(C501,3)</f>
        <v>Understand: 1.00 PHP = 23.5052 KRW</v>
      </c>
    </row>
    <row r="502" spans="1:5" x14ac:dyDescent="0.2">
      <c r="A502" t="e" vm="424">
        <v>#VALUE!</v>
      </c>
      <c r="B502" s="222" cm="1">
        <f t="array" ref="B502">_FV(exchangerates[[#This Row],[Currency pairs]],"Previous close",TRUE)</f>
        <v>291.35000000000002</v>
      </c>
      <c r="C502" s="235" t="s">
        <v>1728</v>
      </c>
      <c r="D502" s="240">
        <f>exchangerates[[#This Row],[Exchange rates]]</f>
        <v>291.35000000000002</v>
      </c>
      <c r="E502" s="328" t="str">
        <f>"Understand: 1.00 "&amp;LEFT(C502,3)&amp;" = "&amp;exchangerates[[#This Row],[Exchange rates]]&amp;" "&amp;RIGHT(C502,3)</f>
        <v>Understand: 1.00 PLN = 291.35 KRW</v>
      </c>
    </row>
    <row r="503" spans="1:5" x14ac:dyDescent="0.2">
      <c r="A503" t="e" vm="425">
        <v>#VALUE!</v>
      </c>
      <c r="B503" s="223" cm="1">
        <f t="array" ref="B503">_FV(exchangerates[[#This Row],[Currency pairs]],"Previous close",TRUE)</f>
        <v>14.2576</v>
      </c>
      <c r="C503" s="235" t="s">
        <v>1729</v>
      </c>
      <c r="D503" s="240">
        <f>exchangerates[[#This Row],[Exchange rates]]</f>
        <v>14.2576</v>
      </c>
      <c r="E503" s="328" t="str">
        <f>"Understand: 1.00 "&amp;LEFT(C503,3)&amp;" = "&amp;exchangerates[[#This Row],[Exchange rates]]&amp;" "&amp;RIGHT(C503,3)</f>
        <v>Understand: 1.00 RUB = 14.2576 KRW</v>
      </c>
    </row>
    <row r="504" spans="1:5" x14ac:dyDescent="0.2">
      <c r="A504" t="e" vm="426">
        <v>#VALUE!</v>
      </c>
      <c r="B504" s="224" cm="1">
        <f t="array" ref="B504">_FV(exchangerates[[#This Row],[Currency pairs]],"Previous close",TRUE)</f>
        <v>127.102</v>
      </c>
      <c r="C504" s="235" t="s">
        <v>1730</v>
      </c>
      <c r="D504" s="240">
        <f>exchangerates[[#This Row],[Exchange rates]]</f>
        <v>127.102</v>
      </c>
      <c r="E504" s="328" t="str">
        <f>"Understand: 1.00 "&amp;LEFT(C504,3)&amp;" = "&amp;exchangerates[[#This Row],[Exchange rates]]&amp;" "&amp;RIGHT(C504,3)</f>
        <v>Understand: 1.00 SEK = 127.102 KRW</v>
      </c>
    </row>
    <row r="505" spans="1:5" x14ac:dyDescent="0.2">
      <c r="A505" t="e" vm="427">
        <v>#VALUE!</v>
      </c>
      <c r="B505" s="225" cm="1">
        <f t="array" ref="B505">_FV(exchangerates[[#This Row],[Currency pairs]],"Previous close",TRUE)</f>
        <v>889.68</v>
      </c>
      <c r="C505" s="235" t="s">
        <v>1731</v>
      </c>
      <c r="D505" s="240">
        <f>exchangerates[[#This Row],[Exchange rates]]</f>
        <v>889.68</v>
      </c>
      <c r="E505" s="328" t="str">
        <f>"Understand: 1.00 "&amp;LEFT(C505,3)&amp;" = "&amp;exchangerates[[#This Row],[Exchange rates]]&amp;" "&amp;RIGHT(C505,3)</f>
        <v>Understand: 1.00 SGD = 889.68 KRW</v>
      </c>
    </row>
    <row r="506" spans="1:5" x14ac:dyDescent="0.2">
      <c r="A506" t="e" vm="428">
        <v>#VALUE!</v>
      </c>
      <c r="B506" s="226" cm="1">
        <f t="array" ref="B506">_FV(exchangerates[[#This Row],[Currency pairs]],"Previous close",TRUE)</f>
        <v>36.938699999999997</v>
      </c>
      <c r="C506" s="235" t="s">
        <v>1732</v>
      </c>
      <c r="D506" s="240">
        <f>exchangerates[[#This Row],[Exchange rates]]</f>
        <v>36.938699999999997</v>
      </c>
      <c r="E506" s="328" t="str">
        <f>"Understand: 1.00 "&amp;LEFT(C506,3)&amp;" = "&amp;exchangerates[[#This Row],[Exchange rates]]&amp;" "&amp;RIGHT(C506,3)</f>
        <v>Understand: 1.00 THB = 36.9387 KRW</v>
      </c>
    </row>
    <row r="507" spans="1:5" x14ac:dyDescent="0.2">
      <c r="A507" t="e" vm="429">
        <v>#VALUE!</v>
      </c>
      <c r="B507" s="227" cm="1">
        <f t="array" ref="B507">_FV(exchangerates[[#This Row],[Currency pairs]],"Previous close",TRUE)</f>
        <v>85.74</v>
      </c>
      <c r="C507" s="235" t="s">
        <v>1733</v>
      </c>
      <c r="D507" s="240">
        <f>exchangerates[[#This Row],[Exchange rates]]</f>
        <v>85.74</v>
      </c>
      <c r="E507" s="328" t="str">
        <f>"Understand: 1.00 "&amp;LEFT(C507,3)&amp;" = "&amp;exchangerates[[#This Row],[Exchange rates]]&amp;" "&amp;RIGHT(C507,3)</f>
        <v>Understand: 1.00 TRY = 85.74 KRW</v>
      </c>
    </row>
    <row r="508" spans="1:5" x14ac:dyDescent="0.2">
      <c r="A508" t="e" vm="430">
        <v>#VALUE!</v>
      </c>
      <c r="B508" s="228" cm="1">
        <f t="array" ref="B508">_FV(exchangerates[[#This Row],[Currency pairs]],"Previous close",TRUE)</f>
        <v>42.944400000000002</v>
      </c>
      <c r="C508" s="235" t="s">
        <v>1734</v>
      </c>
      <c r="D508" s="240">
        <f>exchangerates[[#This Row],[Exchange rates]]</f>
        <v>42.944400000000002</v>
      </c>
      <c r="E508" s="328" t="str">
        <f>"Understand: 1.00 "&amp;LEFT(C508,3)&amp;" = "&amp;exchangerates[[#This Row],[Exchange rates]]&amp;" "&amp;RIGHT(C508,3)</f>
        <v>Understand: 1.00 TWD = 42.9444 KRW</v>
      </c>
    </row>
    <row r="509" spans="1:5" x14ac:dyDescent="0.2">
      <c r="A509" t="e" vm="431">
        <v>#VALUE!</v>
      </c>
      <c r="B509" s="229" cm="1">
        <f t="array" ref="B509">_FV(exchangerates[[#This Row],[Currency pairs]],"Previous close",TRUE)</f>
        <v>5.2789999999999997E-2</v>
      </c>
      <c r="C509" s="235" t="s">
        <v>1735</v>
      </c>
      <c r="D509" s="240">
        <f>exchangerates[[#This Row],[Exchange rates]]</f>
        <v>5.2789999999999997E-2</v>
      </c>
      <c r="E509" s="328" t="str">
        <f>"Understand: 1.00 "&amp;LEFT(C509,3)&amp;" = "&amp;exchangerates[[#This Row],[Exchange rates]]&amp;" "&amp;RIGHT(C509,3)</f>
        <v>Understand: 1.00 VND = 0.05279 KRW</v>
      </c>
    </row>
    <row r="510" spans="1:5" x14ac:dyDescent="0.2">
      <c r="A510" t="e" vm="432">
        <v>#VALUE!</v>
      </c>
      <c r="B510" s="230" cm="1">
        <f t="array" ref="B510">_FV(exchangerates[[#This Row],[Currency pairs]],"Previous close",TRUE)</f>
        <v>78.465800000000002</v>
      </c>
      <c r="C510" s="235" t="s">
        <v>1736</v>
      </c>
      <c r="D510" s="240">
        <f>exchangerates[[#This Row],[Exchange rates]]</f>
        <v>78.465800000000002</v>
      </c>
      <c r="E510" s="328" t="str">
        <f>"Understand: 1.00 "&amp;LEFT(C510,3)&amp;" = "&amp;exchangerates[[#This Row],[Exchange rates]]&amp;" "&amp;RIGHT(C510,3)</f>
        <v>Understand: 1.00 ZAR = 78.4658 KRW</v>
      </c>
    </row>
    <row r="511" spans="1:5" x14ac:dyDescent="0.2">
      <c r="A511" t="e" vm="433">
        <v>#VALUE!</v>
      </c>
      <c r="B511" s="202" cm="1">
        <f t="array" ref="B511">_FV(exchangerates[[#This Row],[Currency pairs]],"Previous close",TRUE)</f>
        <v>20.541</v>
      </c>
      <c r="C511" s="235" t="s">
        <v>1737</v>
      </c>
      <c r="D511" s="240">
        <f>exchangerates[[#This Row],[Exchange rates]]</f>
        <v>20.541</v>
      </c>
      <c r="E511" s="328" t="str">
        <f>"Understand: 1.00 "&amp;LEFT(C511,3)&amp;" = "&amp;exchangerates[[#This Row],[Exchange rates]]&amp;" "&amp;RIGHT(C511,3)</f>
        <v>Understand: 1.00 USD = 20.541 MXN</v>
      </c>
    </row>
    <row r="512" spans="1:5" x14ac:dyDescent="0.2">
      <c r="A512" t="e" vm="434">
        <v>#VALUE!</v>
      </c>
      <c r="B512" s="203" cm="1">
        <f t="array" ref="B512">_FV(exchangerates[[#This Row],[Currency pairs]],"Previous close",TRUE)</f>
        <v>22.987400000000001</v>
      </c>
      <c r="C512" s="235" t="s">
        <v>1738</v>
      </c>
      <c r="D512" s="240">
        <f>exchangerates[[#This Row],[Exchange rates]]</f>
        <v>22.987400000000001</v>
      </c>
      <c r="E512" s="328" t="str">
        <f>"Understand: 1.00 "&amp;LEFT(C512,3)&amp;" = "&amp;exchangerates[[#This Row],[Exchange rates]]&amp;" "&amp;RIGHT(C512,3)</f>
        <v>Understand: 1.00 EUR = 22.9874 MXN</v>
      </c>
    </row>
    <row r="513" spans="1:5" x14ac:dyDescent="0.2">
      <c r="A513" t="e" vm="435">
        <v>#VALUE!</v>
      </c>
      <c r="B513" s="204" cm="1">
        <f t="array" ref="B513">_FV(exchangerates[[#This Row],[Currency pairs]],"Previous close",TRUE)</f>
        <v>3.2450000000000001</v>
      </c>
      <c r="C513" s="235" t="s">
        <v>1739</v>
      </c>
      <c r="D513" s="240">
        <f>exchangerates[[#This Row],[Exchange rates]]</f>
        <v>3.2450000000000001</v>
      </c>
      <c r="E513" s="328" t="str">
        <f>"Understand: 1.00 "&amp;LEFT(C513,3)&amp;" = "&amp;exchangerates[[#This Row],[Exchange rates]]&amp;" "&amp;RIGHT(C513,3)</f>
        <v>Understand: 1.00 CNY = 3.245 MXN</v>
      </c>
    </row>
    <row r="514" spans="1:5" x14ac:dyDescent="0.2">
      <c r="A514" t="e" vm="436">
        <v>#VALUE!</v>
      </c>
      <c r="B514" s="231" cm="1">
        <f t="array" ref="B514">_FV(exchangerates[[#This Row],[Currency pairs]],"Previous close",TRUE)</f>
        <v>14.711499999999999</v>
      </c>
      <c r="C514" s="235" t="s">
        <v>1740</v>
      </c>
      <c r="D514" s="240">
        <f>exchangerates[[#This Row],[Exchange rates]]</f>
        <v>14.711499999999999</v>
      </c>
      <c r="E514" s="328" t="str">
        <f>"Understand: 1.00 "&amp;LEFT(C514,3)&amp;" = "&amp;exchangerates[[#This Row],[Exchange rates]]&amp;" "&amp;RIGHT(C514,3)</f>
        <v>Understand: 1.00 AUD = 14.7115 MXN</v>
      </c>
    </row>
    <row r="515" spans="1:5" x14ac:dyDescent="0.2">
      <c r="A515" t="e" vm="437">
        <v>#VALUE!</v>
      </c>
      <c r="B515" s="205" cm="1">
        <f t="array" ref="B515">_FV(exchangerates[[#This Row],[Currency pairs]],"Previous close",TRUE)</f>
        <v>4.0087000000000002</v>
      </c>
      <c r="C515" s="235" t="s">
        <v>1741</v>
      </c>
      <c r="D515" s="240">
        <f>exchangerates[[#This Row],[Exchange rates]]</f>
        <v>4.0087000000000002</v>
      </c>
      <c r="E515" s="328" t="str">
        <f>"Understand: 1.00 "&amp;LEFT(C515,3)&amp;" = "&amp;exchangerates[[#This Row],[Exchange rates]]&amp;" "&amp;RIGHT(C515,3)</f>
        <v>Understand: 1.00 BRL = 4.0087 MXN</v>
      </c>
    </row>
    <row r="516" spans="1:5" x14ac:dyDescent="0.2">
      <c r="A516" t="e" vm="438">
        <v>#VALUE!</v>
      </c>
      <c r="B516" s="206" cm="1">
        <f t="array" ref="B516">_FV(exchangerates[[#This Row],[Currency pairs]],"Previous close",TRUE)</f>
        <v>16.030100000000001</v>
      </c>
      <c r="C516" s="235" t="s">
        <v>1742</v>
      </c>
      <c r="D516" s="240">
        <f>exchangerates[[#This Row],[Exchange rates]]</f>
        <v>16.030100000000001</v>
      </c>
      <c r="E516" s="328" t="str">
        <f>"Understand: 1.00 "&amp;LEFT(C516,3)&amp;" = "&amp;exchangerates[[#This Row],[Exchange rates]]&amp;" "&amp;RIGHT(C516,3)</f>
        <v>Understand: 1.00 CAD = 16.0301 MXN</v>
      </c>
    </row>
    <row r="517" spans="1:5" x14ac:dyDescent="0.2">
      <c r="A517" t="e" vm="439">
        <v>#VALUE!</v>
      </c>
      <c r="B517" s="207" cm="1">
        <f t="array" ref="B517">_FV(exchangerates[[#This Row],[Currency pairs]],"Previous close",TRUE)</f>
        <v>22.1753</v>
      </c>
      <c r="C517" s="235" t="s">
        <v>1743</v>
      </c>
      <c r="D517" s="240">
        <f>exchangerates[[#This Row],[Exchange rates]]</f>
        <v>22.1753</v>
      </c>
      <c r="E517" s="328" t="str">
        <f>"Understand: 1.00 "&amp;LEFT(C517,3)&amp;" = "&amp;exchangerates[[#This Row],[Exchange rates]]&amp;" "&amp;RIGHT(C517,3)</f>
        <v>Understand: 1.00 CHF = 22.1753 MXN</v>
      </c>
    </row>
    <row r="518" spans="1:5" x14ac:dyDescent="0.2">
      <c r="A518" t="e" vm="440">
        <v>#VALUE!</v>
      </c>
      <c r="B518" s="208" cm="1">
        <f t="array" ref="B518">_FV(exchangerates[[#This Row],[Currency pairs]],"Previous close",TRUE)</f>
        <v>0.92759999999999998</v>
      </c>
      <c r="C518" s="235" t="s">
        <v>1744</v>
      </c>
      <c r="D518" s="240">
        <f>exchangerates[[#This Row],[Exchange rates]]</f>
        <v>0.92759999999999998</v>
      </c>
      <c r="E518" s="328" t="str">
        <f>"Understand: 1.00 "&amp;LEFT(C518,3)&amp;" = "&amp;exchangerates[[#This Row],[Exchange rates]]&amp;" "&amp;RIGHT(C518,3)</f>
        <v>Understand: 1.00 CZK = 0.9276 MXN</v>
      </c>
    </row>
    <row r="519" spans="1:5" x14ac:dyDescent="0.2">
      <c r="A519" t="e" vm="441">
        <v>#VALUE!</v>
      </c>
      <c r="B519" s="209" cm="1">
        <f t="array" ref="B519">_FV(exchangerates[[#This Row],[Currency pairs]],"Previous close",TRUE)</f>
        <v>3.0893000000000002</v>
      </c>
      <c r="C519" s="235" t="s">
        <v>1745</v>
      </c>
      <c r="D519" s="240">
        <f>exchangerates[[#This Row],[Exchange rates]]</f>
        <v>3.0893000000000002</v>
      </c>
      <c r="E519" s="328" t="str">
        <f>"Understand: 1.00 "&amp;LEFT(C519,3)&amp;" = "&amp;exchangerates[[#This Row],[Exchange rates]]&amp;" "&amp;RIGHT(C519,3)</f>
        <v>Understand: 1.00 DKK = 3.0893 MXN</v>
      </c>
    </row>
    <row r="520" spans="1:5" x14ac:dyDescent="0.2">
      <c r="A520" t="e" vm="442">
        <v>#VALUE!</v>
      </c>
      <c r="B520" s="210" cm="1">
        <f t="array" ref="B520">_FV(exchangerates[[#This Row],[Currency pairs]],"Previous close",TRUE)</f>
        <v>27.473600000000001</v>
      </c>
      <c r="C520" s="235" t="s">
        <v>1746</v>
      </c>
      <c r="D520" s="240">
        <f>exchangerates[[#This Row],[Exchange rates]]</f>
        <v>27.473600000000001</v>
      </c>
      <c r="E520" s="328" t="str">
        <f>"Understand: 1.00 "&amp;LEFT(C520,3)&amp;" = "&amp;exchangerates[[#This Row],[Exchange rates]]&amp;" "&amp;RIGHT(C520,3)</f>
        <v>Understand: 1.00 GBP = 27.4736 MXN</v>
      </c>
    </row>
    <row r="521" spans="1:5" x14ac:dyDescent="0.2">
      <c r="A521" t="e" vm="443">
        <v>#VALUE!</v>
      </c>
      <c r="B521" s="211" cm="1">
        <f t="array" ref="B521">_FV(exchangerates[[#This Row],[Currency pairs]],"Previous close",TRUE)</f>
        <v>2.6307999999999998</v>
      </c>
      <c r="C521" s="235" t="s">
        <v>1747</v>
      </c>
      <c r="D521" s="240">
        <f>exchangerates[[#This Row],[Exchange rates]]</f>
        <v>2.6307999999999998</v>
      </c>
      <c r="E521" s="328" t="str">
        <f>"Understand: 1.00 "&amp;LEFT(C521,3)&amp;" = "&amp;exchangerates[[#This Row],[Exchange rates]]&amp;" "&amp;RIGHT(C521,3)</f>
        <v>Understand: 1.00 HKD = 2.6308 MXN</v>
      </c>
    </row>
    <row r="522" spans="1:5" x14ac:dyDescent="0.2">
      <c r="A522" t="e" vm="444">
        <v>#VALUE!</v>
      </c>
      <c r="B522" s="212" cm="1">
        <f t="array" ref="B522">_FV(exchangerates[[#This Row],[Currency pairs]],"Previous close",TRUE)</f>
        <v>6.2700000000000006E-2</v>
      </c>
      <c r="C522" s="235" t="s">
        <v>1748</v>
      </c>
      <c r="D522" s="240">
        <f>exchangerates[[#This Row],[Exchange rates]]</f>
        <v>6.2700000000000006E-2</v>
      </c>
      <c r="E522" s="328" t="str">
        <f>"Understand: 1.00 "&amp;LEFT(C522,3)&amp;" = "&amp;exchangerates[[#This Row],[Exchange rates]]&amp;" "&amp;RIGHT(C522,3)</f>
        <v>Understand: 1.00 HUF = 0.0627 MXN</v>
      </c>
    </row>
    <row r="523" spans="1:5" x14ac:dyDescent="0.2">
      <c r="A523" t="e" vm="445">
        <v>#VALUE!</v>
      </c>
      <c r="B523" s="213" cm="1">
        <f t="array" ref="B523">_FV(exchangerates[[#This Row],[Currency pairs]],"Previous close",TRUE)</f>
        <v>1.428E-3</v>
      </c>
      <c r="C523" s="235" t="s">
        <v>1749</v>
      </c>
      <c r="D523" s="240">
        <f>exchangerates[[#This Row],[Exchange rates]]</f>
        <v>1.428E-3</v>
      </c>
      <c r="E523" s="328" t="str">
        <f>"Understand: 1.00 "&amp;LEFT(C523,3)&amp;" = "&amp;exchangerates[[#This Row],[Exchange rates]]&amp;" "&amp;RIGHT(C523,3)</f>
        <v>Understand: 1.00 IDR = 0.001428 MXN</v>
      </c>
    </row>
    <row r="524" spans="1:5" x14ac:dyDescent="0.2">
      <c r="A524" t="e" vm="446">
        <v>#VALUE!</v>
      </c>
      <c r="B524" s="214" cm="1">
        <f t="array" ref="B524">_FV(exchangerates[[#This Row],[Currency pairs]],"Previous close",TRUE)</f>
        <v>0.27160000000000001</v>
      </c>
      <c r="C524" s="235" t="s">
        <v>1750</v>
      </c>
      <c r="D524" s="240">
        <f>exchangerates[[#This Row],[Exchange rates]]</f>
        <v>0.27160000000000001</v>
      </c>
      <c r="E524" s="328" t="str">
        <f>"Understand: 1.00 "&amp;LEFT(C524,3)&amp;" = "&amp;exchangerates[[#This Row],[Exchange rates]]&amp;" "&amp;RIGHT(C524,3)</f>
        <v>Understand: 1.00 INR = 0.2716 MXN</v>
      </c>
    </row>
    <row r="525" spans="1:5" x14ac:dyDescent="0.2">
      <c r="A525" t="e" vm="447">
        <v>#VALUE!</v>
      </c>
      <c r="B525" s="215" cm="1">
        <f t="array" ref="B525">_FV(exchangerates[[#This Row],[Currency pairs]],"Previous close",TRUE)</f>
        <v>0.17780000000000001</v>
      </c>
      <c r="C525" s="235" t="s">
        <v>1751</v>
      </c>
      <c r="D525" s="240">
        <f>exchangerates[[#This Row],[Exchange rates]]</f>
        <v>0.17780000000000001</v>
      </c>
      <c r="E525" s="328" t="str">
        <f>"Understand: 1.00 "&amp;LEFT(C525,3)&amp;" = "&amp;exchangerates[[#This Row],[Exchange rates]]&amp;" "&amp;RIGHT(C525,3)</f>
        <v>Understand: 1.00 JPY = 0.1778 MXN</v>
      </c>
    </row>
    <row r="526" spans="1:5" x14ac:dyDescent="0.2">
      <c r="A526" t="e" vm="448">
        <v>#VALUE!</v>
      </c>
      <c r="B526" s="216" cm="1">
        <f t="array" ref="B526">_FV(exchangerates[[#This Row],[Currency pairs]],"Previous close",TRUE)</f>
        <v>1.703E-2</v>
      </c>
      <c r="C526" s="235" t="s">
        <v>1752</v>
      </c>
      <c r="D526" s="240">
        <f>exchangerates[[#This Row],[Exchange rates]]</f>
        <v>1.703E-2</v>
      </c>
      <c r="E526" s="328" t="str">
        <f>"Understand: 1.00 "&amp;LEFT(C526,3)&amp;" = "&amp;exchangerates[[#This Row],[Exchange rates]]&amp;" "&amp;RIGHT(C526,3)</f>
        <v>Understand: 1.00 KRW = 0.01703 MXN</v>
      </c>
    </row>
    <row r="527" spans="1:5" x14ac:dyDescent="0.2">
      <c r="A527" t="e" vm="447">
        <v>#VALUE!</v>
      </c>
      <c r="B527" s="215" cm="1">
        <f t="array" ref="B527">_FV(exchangerates[[#This Row],[Currency pairs]],"Previous close",TRUE)</f>
        <v>0.17780000000000001</v>
      </c>
      <c r="C527" s="235" t="s">
        <v>1751</v>
      </c>
      <c r="D527" s="240">
        <f>exchangerates[[#This Row],[Exchange rates]]</f>
        <v>0.17780000000000001</v>
      </c>
      <c r="E527" s="328" t="str">
        <f>"Understand: 1.00 "&amp;LEFT(C527,3)&amp;" = "&amp;exchangerates[[#This Row],[Exchange rates]]&amp;" "&amp;RIGHT(C527,3)</f>
        <v>Understand: 1.00 JPY = 0.1778 MXN</v>
      </c>
    </row>
    <row r="528" spans="1:5" x14ac:dyDescent="0.2">
      <c r="A528" t="e" vm="449">
        <v>#VALUE!</v>
      </c>
      <c r="B528" s="218" cm="1">
        <f t="array" ref="B528">_FV(exchangerates[[#This Row],[Currency pairs]],"Previous close",TRUE)</f>
        <v>4.8872</v>
      </c>
      <c r="C528" s="235" t="s">
        <v>1753</v>
      </c>
      <c r="D528" s="240">
        <f>exchangerates[[#This Row],[Exchange rates]]</f>
        <v>4.8872</v>
      </c>
      <c r="E528" s="328" t="str">
        <f>"Understand: 1.00 "&amp;LEFT(C528,3)&amp;" = "&amp;exchangerates[[#This Row],[Exchange rates]]&amp;" "&amp;RIGHT(C528,3)</f>
        <v>Understand: 1.00 MYR = 4.8872 MXN</v>
      </c>
    </row>
    <row r="529" spans="1:5" x14ac:dyDescent="0.2">
      <c r="A529" t="e" vm="450">
        <v>#VALUE!</v>
      </c>
      <c r="B529" s="219" cm="1">
        <f t="array" ref="B529">_FV(exchangerates[[#This Row],[Currency pairs]],"Previous close",TRUE)</f>
        <v>2.2919</v>
      </c>
      <c r="C529" s="235" t="s">
        <v>1754</v>
      </c>
      <c r="D529" s="240">
        <f>exchangerates[[#This Row],[Exchange rates]]</f>
        <v>2.2919</v>
      </c>
      <c r="E529" s="328" t="str">
        <f>"Understand: 1.00 "&amp;LEFT(C529,3)&amp;" = "&amp;exchangerates[[#This Row],[Exchange rates]]&amp;" "&amp;RIGHT(C529,3)</f>
        <v>Understand: 1.00 NOK = 2.2919 MXN</v>
      </c>
    </row>
    <row r="530" spans="1:5" x14ac:dyDescent="0.2">
      <c r="A530" t="e" vm="451">
        <v>#VALUE!</v>
      </c>
      <c r="B530" s="220" cm="1">
        <f t="array" ref="B530">_FV(exchangerates[[#This Row],[Currency pairs]],"Previous close",TRUE)</f>
        <v>13.744</v>
      </c>
      <c r="C530" s="235" t="s">
        <v>1755</v>
      </c>
      <c r="D530" s="240">
        <f>exchangerates[[#This Row],[Exchange rates]]</f>
        <v>13.744</v>
      </c>
      <c r="E530" s="328" t="str">
        <f>"Understand: 1.00 "&amp;LEFT(C530,3)&amp;" = "&amp;exchangerates[[#This Row],[Exchange rates]]&amp;" "&amp;RIGHT(C530,3)</f>
        <v>Understand: 1.00 NZD = 13.744 MXN</v>
      </c>
    </row>
    <row r="531" spans="1:5" x14ac:dyDescent="0.2">
      <c r="A531" t="e" vm="452">
        <v>#VALUE!</v>
      </c>
      <c r="B531" s="221" cm="1">
        <f t="array" ref="B531">_FV(exchangerates[[#This Row],[Currency pairs]],"Previous close",TRUE)</f>
        <v>0.40029999999999999</v>
      </c>
      <c r="C531" s="235" t="s">
        <v>1756</v>
      </c>
      <c r="D531" s="240">
        <f>exchangerates[[#This Row],[Exchange rates]]</f>
        <v>0.40029999999999999</v>
      </c>
      <c r="E531" s="328" t="str">
        <f>"Understand: 1.00 "&amp;LEFT(C531,3)&amp;" = "&amp;exchangerates[[#This Row],[Exchange rates]]&amp;" "&amp;RIGHT(C531,3)</f>
        <v>Understand: 1.00 PHP = 0.4003 MXN</v>
      </c>
    </row>
    <row r="532" spans="1:5" x14ac:dyDescent="0.2">
      <c r="A532" t="e" vm="453">
        <v>#VALUE!</v>
      </c>
      <c r="B532" s="222" cm="1">
        <f t="array" ref="B532">_FV(exchangerates[[#This Row],[Currency pairs]],"Previous close",TRUE)</f>
        <v>4.9622000000000002</v>
      </c>
      <c r="C532" s="235" t="s">
        <v>1757</v>
      </c>
      <c r="D532" s="240">
        <f>exchangerates[[#This Row],[Exchange rates]]</f>
        <v>4.9622000000000002</v>
      </c>
      <c r="E532" s="328" t="str">
        <f>"Understand: 1.00 "&amp;LEFT(C532,3)&amp;" = "&amp;exchangerates[[#This Row],[Exchange rates]]&amp;" "&amp;RIGHT(C532,3)</f>
        <v>Understand: 1.00 PLN = 4.9622 MXN</v>
      </c>
    </row>
    <row r="533" spans="1:5" x14ac:dyDescent="0.2">
      <c r="A533" t="e" vm="454">
        <v>#VALUE!</v>
      </c>
      <c r="B533" s="223" cm="1">
        <f t="array" ref="B533">_FV(exchangerates[[#This Row],[Currency pairs]],"Previous close",TRUE)</f>
        <v>0.24279999999999999</v>
      </c>
      <c r="C533" s="235" t="s">
        <v>1758</v>
      </c>
      <c r="D533" s="240">
        <f>exchangerates[[#This Row],[Exchange rates]]</f>
        <v>0.24279999999999999</v>
      </c>
      <c r="E533" s="328" t="str">
        <f>"Understand: 1.00 "&amp;LEFT(C533,3)&amp;" = "&amp;exchangerates[[#This Row],[Exchange rates]]&amp;" "&amp;RIGHT(C533,3)</f>
        <v>Understand: 1.00 RUB = 0.2428 MXN</v>
      </c>
    </row>
    <row r="534" spans="1:5" x14ac:dyDescent="0.2">
      <c r="A534" t="e" vm="455">
        <v>#VALUE!</v>
      </c>
      <c r="B534" s="224" cm="1">
        <f t="array" ref="B534">_FV(exchangerates[[#This Row],[Currency pairs]],"Previous close",TRUE)</f>
        <v>2.1648000000000001</v>
      </c>
      <c r="C534" s="235" t="s">
        <v>1759</v>
      </c>
      <c r="D534" s="240">
        <f>exchangerates[[#This Row],[Exchange rates]]</f>
        <v>2.1648000000000001</v>
      </c>
      <c r="E534" s="328" t="str">
        <f>"Understand: 1.00 "&amp;LEFT(C534,3)&amp;" = "&amp;exchangerates[[#This Row],[Exchange rates]]&amp;" "&amp;RIGHT(C534,3)</f>
        <v>Understand: 1.00 SEK = 2.1648 MXN</v>
      </c>
    </row>
    <row r="535" spans="1:5" x14ac:dyDescent="0.2">
      <c r="A535" t="e" vm="456">
        <v>#VALUE!</v>
      </c>
      <c r="B535" s="225" cm="1">
        <f t="array" ref="B535">_FV(exchangerates[[#This Row],[Currency pairs]],"Previous close",TRUE)</f>
        <v>15.152699999999999</v>
      </c>
      <c r="C535" s="235" t="s">
        <v>1760</v>
      </c>
      <c r="D535" s="240">
        <f>exchangerates[[#This Row],[Exchange rates]]</f>
        <v>15.152699999999999</v>
      </c>
      <c r="E535" s="328" t="str">
        <f>"Understand: 1.00 "&amp;LEFT(C535,3)&amp;" = "&amp;exchangerates[[#This Row],[Exchange rates]]&amp;" "&amp;RIGHT(C535,3)</f>
        <v>Understand: 1.00 SGD = 15.1527 MXN</v>
      </c>
    </row>
    <row r="536" spans="1:5" x14ac:dyDescent="0.2">
      <c r="A536" t="e" vm="457">
        <v>#VALUE!</v>
      </c>
      <c r="B536" s="226" cm="1">
        <f t="array" ref="B536">_FV(exchangerates[[#This Row],[Currency pairs]],"Previous close",TRUE)</f>
        <v>0.62909999999999999</v>
      </c>
      <c r="C536" s="235" t="s">
        <v>1761</v>
      </c>
      <c r="D536" s="240">
        <f>exchangerates[[#This Row],[Exchange rates]]</f>
        <v>0.62909999999999999</v>
      </c>
      <c r="E536" s="328" t="str">
        <f>"Understand: 1.00 "&amp;LEFT(C536,3)&amp;" = "&amp;exchangerates[[#This Row],[Exchange rates]]&amp;" "&amp;RIGHT(C536,3)</f>
        <v>Understand: 1.00 THB = 0.6291 MXN</v>
      </c>
    </row>
    <row r="537" spans="1:5" x14ac:dyDescent="0.2">
      <c r="A537" t="e" vm="458">
        <v>#VALUE!</v>
      </c>
      <c r="B537" s="227" cm="1">
        <f t="array" ref="B537">_FV(exchangerates[[#This Row],[Currency pairs]],"Previous close",TRUE)</f>
        <v>1.4602999999999999</v>
      </c>
      <c r="C537" s="235" t="s">
        <v>1762</v>
      </c>
      <c r="D537" s="240">
        <f>exchangerates[[#This Row],[Exchange rates]]</f>
        <v>1.4602999999999999</v>
      </c>
      <c r="E537" s="328" t="str">
        <f>"Understand: 1.00 "&amp;LEFT(C537,3)&amp;" = "&amp;exchangerates[[#This Row],[Exchange rates]]&amp;" "&amp;RIGHT(C537,3)</f>
        <v>Understand: 1.00 TRY = 1.4603 MXN</v>
      </c>
    </row>
    <row r="538" spans="1:5" x14ac:dyDescent="0.2">
      <c r="A538" t="e" vm="459">
        <v>#VALUE!</v>
      </c>
      <c r="B538" s="228" cm="1">
        <f t="array" ref="B538">_FV(exchangerates[[#This Row],[Currency pairs]],"Previous close",TRUE)</f>
        <v>0.73140000000000005</v>
      </c>
      <c r="C538" s="235" t="s">
        <v>1763</v>
      </c>
      <c r="D538" s="240">
        <f>exchangerates[[#This Row],[Exchange rates]]</f>
        <v>0.73140000000000005</v>
      </c>
      <c r="E538" s="328" t="str">
        <f>"Understand: 1.00 "&amp;LEFT(C538,3)&amp;" = "&amp;exchangerates[[#This Row],[Exchange rates]]&amp;" "&amp;RIGHT(C538,3)</f>
        <v>Understand: 1.00 TWD = 0.7314 MXN</v>
      </c>
    </row>
    <row r="539" spans="1:5" x14ac:dyDescent="0.2">
      <c r="A539" t="e" vm="460">
        <v>#VALUE!</v>
      </c>
      <c r="B539" s="229" cm="1">
        <f t="array" ref="B539">_FV(exchangerates[[#This Row],[Currency pairs]],"Previous close",TRUE)</f>
        <v>8.9910000000000001E-4</v>
      </c>
      <c r="C539" s="235" t="s">
        <v>1764</v>
      </c>
      <c r="D539" s="240">
        <f>exchangerates[[#This Row],[Exchange rates]]</f>
        <v>8.9910000000000001E-4</v>
      </c>
      <c r="E539" s="328" t="str">
        <f>"Understand: 1.00 "&amp;LEFT(C539,3)&amp;" = "&amp;exchangerates[[#This Row],[Exchange rates]]&amp;" "&amp;RIGHT(C539,3)</f>
        <v>Understand: 1.00 VND = 0.0008991 MXN</v>
      </c>
    </row>
    <row r="540" spans="1:5" x14ac:dyDescent="0.2">
      <c r="A540" t="e" vm="461">
        <v>#VALUE!</v>
      </c>
      <c r="B540" s="230" cm="1">
        <f t="array" ref="B540">_FV(exchangerates[[#This Row],[Currency pairs]],"Previous close",TRUE)</f>
        <v>1.3364</v>
      </c>
      <c r="C540" s="235" t="s">
        <v>1765</v>
      </c>
      <c r="D540" s="240">
        <f>exchangerates[[#This Row],[Exchange rates]]</f>
        <v>1.3364</v>
      </c>
      <c r="E540" s="328" t="str">
        <f>"Understand: 1.00 "&amp;LEFT(C540,3)&amp;" = "&amp;exchangerates[[#This Row],[Exchange rates]]&amp;" "&amp;RIGHT(C540,3)</f>
        <v>Understand: 1.00 ZAR = 1.3364 MXN</v>
      </c>
    </row>
    <row r="541" spans="1:5" x14ac:dyDescent="0.2">
      <c r="A541" t="e" vm="462">
        <v>#VALUE!</v>
      </c>
      <c r="B541" s="202" cm="1">
        <f t="array" ref="B541">_FV(exchangerates[[#This Row],[Currency pairs]],"Previous close",TRUE)</f>
        <v>4.1989999999999998</v>
      </c>
      <c r="C541" s="235" t="s">
        <v>1766</v>
      </c>
      <c r="D541" s="240">
        <f>exchangerates[[#This Row],[Exchange rates]]</f>
        <v>4.1989999999999998</v>
      </c>
      <c r="E541" s="328" t="str">
        <f>"Understand: 1.00 "&amp;LEFT(C541,3)&amp;" = "&amp;exchangerates[[#This Row],[Exchange rates]]&amp;" "&amp;RIGHT(C541,3)</f>
        <v>Understand: 1.00 USD = 4.199 MYR</v>
      </c>
    </row>
    <row r="542" spans="1:5" x14ac:dyDescent="0.2">
      <c r="A542" t="e" vm="463">
        <v>#VALUE!</v>
      </c>
      <c r="B542" s="203" cm="1">
        <f t="array" ref="B542">_FV(exchangerates[[#This Row],[Currency pairs]],"Previous close",TRUE)</f>
        <v>4.6990999999999996</v>
      </c>
      <c r="C542" s="235" t="s">
        <v>1767</v>
      </c>
      <c r="D542" s="240">
        <f>exchangerates[[#This Row],[Exchange rates]]</f>
        <v>4.6990999999999996</v>
      </c>
      <c r="E542" s="328" t="str">
        <f>"Understand: 1.00 "&amp;LEFT(C542,3)&amp;" = "&amp;exchangerates[[#This Row],[Exchange rates]]&amp;" "&amp;RIGHT(C542,3)</f>
        <v>Understand: 1.00 EUR = 4.6991 MYR</v>
      </c>
    </row>
    <row r="543" spans="1:5" x14ac:dyDescent="0.2">
      <c r="A543" t="e" vm="464">
        <v>#VALUE!</v>
      </c>
      <c r="B543" s="204" cm="1">
        <f t="array" ref="B543">_FV(exchangerates[[#This Row],[Currency pairs]],"Previous close",TRUE)</f>
        <v>0.66339999999999999</v>
      </c>
      <c r="C543" s="235" t="s">
        <v>1768</v>
      </c>
      <c r="D543" s="240">
        <f>exchangerates[[#This Row],[Exchange rates]]</f>
        <v>0.66339999999999999</v>
      </c>
      <c r="E543" s="328" t="str">
        <f>"Understand: 1.00 "&amp;LEFT(C543,3)&amp;" = "&amp;exchangerates[[#This Row],[Exchange rates]]&amp;" "&amp;RIGHT(C543,3)</f>
        <v>Understand: 1.00 CNY = 0.6634 MYR</v>
      </c>
    </row>
    <row r="544" spans="1:5" x14ac:dyDescent="0.2">
      <c r="A544" t="e" vm="465">
        <v>#VALUE!</v>
      </c>
      <c r="B544" s="231" cm="1">
        <f t="array" ref="B544">_FV(exchangerates[[#This Row],[Currency pairs]],"Previous close",TRUE)</f>
        <v>3.0072999999999999</v>
      </c>
      <c r="C544" s="235" t="s">
        <v>1769</v>
      </c>
      <c r="D544" s="240">
        <f>exchangerates[[#This Row],[Exchange rates]]</f>
        <v>3.0072999999999999</v>
      </c>
      <c r="E544" s="328" t="str">
        <f>"Understand: 1.00 "&amp;LEFT(C544,3)&amp;" = "&amp;exchangerates[[#This Row],[Exchange rates]]&amp;" "&amp;RIGHT(C544,3)</f>
        <v>Understand: 1.00 AUD = 3.0073 MYR</v>
      </c>
    </row>
    <row r="545" spans="1:5" x14ac:dyDescent="0.2">
      <c r="A545" t="e" vm="466">
        <v>#VALUE!</v>
      </c>
      <c r="B545" s="205" cm="1">
        <f t="array" ref="B545">_FV(exchangerates[[#This Row],[Currency pairs]],"Previous close",TRUE)</f>
        <v>0.81950000000000001</v>
      </c>
      <c r="C545" s="235" t="s">
        <v>1770</v>
      </c>
      <c r="D545" s="240">
        <f>exchangerates[[#This Row],[Exchange rates]]</f>
        <v>0.81950000000000001</v>
      </c>
      <c r="E545" s="328" t="str">
        <f>"Understand: 1.00 "&amp;LEFT(C545,3)&amp;" = "&amp;exchangerates[[#This Row],[Exchange rates]]&amp;" "&amp;RIGHT(C545,3)</f>
        <v>Understand: 1.00 BRL = 0.8195 MYR</v>
      </c>
    </row>
    <row r="546" spans="1:5" x14ac:dyDescent="0.2">
      <c r="A546" t="e" vm="467">
        <v>#VALUE!</v>
      </c>
      <c r="B546" s="206" cm="1">
        <f t="array" ref="B546">_FV(exchangerates[[#This Row],[Currency pairs]],"Previous close",TRUE)</f>
        <v>3.2768999999999999</v>
      </c>
      <c r="C546" s="235" t="s">
        <v>1771</v>
      </c>
      <c r="D546" s="240">
        <f>exchangerates[[#This Row],[Exchange rates]]</f>
        <v>3.2768999999999999</v>
      </c>
      <c r="E546" s="328" t="str">
        <f>"Understand: 1.00 "&amp;LEFT(C546,3)&amp;" = "&amp;exchangerates[[#This Row],[Exchange rates]]&amp;" "&amp;RIGHT(C546,3)</f>
        <v>Understand: 1.00 CAD = 3.2769 MYR</v>
      </c>
    </row>
    <row r="547" spans="1:5" x14ac:dyDescent="0.2">
      <c r="A547" t="e" vm="468">
        <v>#VALUE!</v>
      </c>
      <c r="B547" s="207" cm="1">
        <f t="array" ref="B547">_FV(exchangerates[[#This Row],[Currency pairs]],"Previous close",TRUE)</f>
        <v>4.5331000000000001</v>
      </c>
      <c r="C547" s="235" t="s">
        <v>1772</v>
      </c>
      <c r="D547" s="240">
        <f>exchangerates[[#This Row],[Exchange rates]]</f>
        <v>4.5331000000000001</v>
      </c>
      <c r="E547" s="328" t="str">
        <f>"Understand: 1.00 "&amp;LEFT(C547,3)&amp;" = "&amp;exchangerates[[#This Row],[Exchange rates]]&amp;" "&amp;RIGHT(C547,3)</f>
        <v>Understand: 1.00 CHF = 4.5331 MYR</v>
      </c>
    </row>
    <row r="548" spans="1:5" x14ac:dyDescent="0.2">
      <c r="A548" t="e" vm="469">
        <v>#VALUE!</v>
      </c>
      <c r="B548" s="208" cm="1">
        <f t="array" ref="B548">_FV(exchangerates[[#This Row],[Currency pairs]],"Previous close",TRUE)</f>
        <v>0.18959999999999999</v>
      </c>
      <c r="C548" s="235" t="s">
        <v>1773</v>
      </c>
      <c r="D548" s="240">
        <f>exchangerates[[#This Row],[Exchange rates]]</f>
        <v>0.18959999999999999</v>
      </c>
      <c r="E548" s="328" t="str">
        <f>"Understand: 1.00 "&amp;LEFT(C548,3)&amp;" = "&amp;exchangerates[[#This Row],[Exchange rates]]&amp;" "&amp;RIGHT(C548,3)</f>
        <v>Understand: 1.00 CZK = 0.1896 MYR</v>
      </c>
    </row>
    <row r="549" spans="1:5" x14ac:dyDescent="0.2">
      <c r="A549" t="e" vm="470">
        <v>#VALUE!</v>
      </c>
      <c r="B549" s="209" cm="1">
        <f t="array" ref="B549">_FV(exchangerates[[#This Row],[Currency pairs]],"Previous close",TRUE)</f>
        <v>0.63149999999999995</v>
      </c>
      <c r="C549" s="235" t="s">
        <v>1774</v>
      </c>
      <c r="D549" s="240">
        <f>exchangerates[[#This Row],[Exchange rates]]</f>
        <v>0.63149999999999995</v>
      </c>
      <c r="E549" s="328" t="str">
        <f>"Understand: 1.00 "&amp;LEFT(C549,3)&amp;" = "&amp;exchangerates[[#This Row],[Exchange rates]]&amp;" "&amp;RIGHT(C549,3)</f>
        <v>Understand: 1.00 DKK = 0.6315 MYR</v>
      </c>
    </row>
    <row r="550" spans="1:5" x14ac:dyDescent="0.2">
      <c r="A550" t="e" vm="471">
        <v>#VALUE!</v>
      </c>
      <c r="B550" s="210" cm="1">
        <f t="array" ref="B550">_FV(exchangerates[[#This Row],[Currency pairs]],"Previous close",TRUE)</f>
        <v>5.6162000000000001</v>
      </c>
      <c r="C550" s="235" t="s">
        <v>1775</v>
      </c>
      <c r="D550" s="240">
        <f>exchangerates[[#This Row],[Exchange rates]]</f>
        <v>5.6162000000000001</v>
      </c>
      <c r="E550" s="328" t="str">
        <f>"Understand: 1.00 "&amp;LEFT(C550,3)&amp;" = "&amp;exchangerates[[#This Row],[Exchange rates]]&amp;" "&amp;RIGHT(C550,3)</f>
        <v>Understand: 1.00 GBP = 5.6162 MYR</v>
      </c>
    </row>
    <row r="551" spans="1:5" x14ac:dyDescent="0.2">
      <c r="A551" t="e" vm="472">
        <v>#VALUE!</v>
      </c>
      <c r="B551" s="211" cm="1">
        <f t="array" ref="B551">_FV(exchangerates[[#This Row],[Currency pairs]],"Previous close",TRUE)</f>
        <v>0.53779999999999994</v>
      </c>
      <c r="C551" s="235" t="s">
        <v>1776</v>
      </c>
      <c r="D551" s="240">
        <f>exchangerates[[#This Row],[Exchange rates]]</f>
        <v>0.53779999999999994</v>
      </c>
      <c r="E551" s="328" t="str">
        <f>"Understand: 1.00 "&amp;LEFT(C551,3)&amp;" = "&amp;exchangerates[[#This Row],[Exchange rates]]&amp;" "&amp;RIGHT(C551,3)</f>
        <v>Understand: 1.00 HKD = 0.5378 MYR</v>
      </c>
    </row>
    <row r="552" spans="1:5" x14ac:dyDescent="0.2">
      <c r="A552" t="e" vm="473">
        <v>#VALUE!</v>
      </c>
      <c r="B552" s="212" cm="1">
        <f t="array" ref="B552">_FV(exchangerates[[#This Row],[Currency pairs]],"Previous close",TRUE)</f>
        <v>1.282E-2</v>
      </c>
      <c r="C552" s="235" t="s">
        <v>1777</v>
      </c>
      <c r="D552" s="240">
        <f>exchangerates[[#This Row],[Exchange rates]]</f>
        <v>1.282E-2</v>
      </c>
      <c r="E552" s="328" t="str">
        <f>"Understand: 1.00 "&amp;LEFT(C552,3)&amp;" = "&amp;exchangerates[[#This Row],[Exchange rates]]&amp;" "&amp;RIGHT(C552,3)</f>
        <v>Understand: 1.00 HUF = 0.01282 MYR</v>
      </c>
    </row>
    <row r="553" spans="1:5" x14ac:dyDescent="0.2">
      <c r="A553" t="e" vm="474">
        <v>#VALUE!</v>
      </c>
      <c r="B553" s="213" cm="1">
        <f t="array" ref="B553">_FV(exchangerates[[#This Row],[Currency pairs]],"Previous close",TRUE)</f>
        <v>2.9189999999999999E-4</v>
      </c>
      <c r="C553" s="235" t="s">
        <v>1778</v>
      </c>
      <c r="D553" s="240">
        <f>exchangerates[[#This Row],[Exchange rates]]</f>
        <v>2.9189999999999999E-4</v>
      </c>
      <c r="E553" s="328" t="str">
        <f>"Understand: 1.00 "&amp;LEFT(C553,3)&amp;" = "&amp;exchangerates[[#This Row],[Exchange rates]]&amp;" "&amp;RIGHT(C553,3)</f>
        <v>Understand: 1.00 IDR = 0.0002919 MYR</v>
      </c>
    </row>
    <row r="554" spans="1:5" x14ac:dyDescent="0.2">
      <c r="A554" t="e" vm="475">
        <v>#VALUE!</v>
      </c>
      <c r="B554" s="214" cm="1">
        <f t="array" ref="B554">_FV(exchangerates[[#This Row],[Currency pairs]],"Previous close",TRUE)</f>
        <v>5.552E-2</v>
      </c>
      <c r="C554" s="235" t="s">
        <v>1779</v>
      </c>
      <c r="D554" s="240">
        <f>exchangerates[[#This Row],[Exchange rates]]</f>
        <v>5.552E-2</v>
      </c>
      <c r="E554" s="328" t="str">
        <f>"Understand: 1.00 "&amp;LEFT(C554,3)&amp;" = "&amp;exchangerates[[#This Row],[Exchange rates]]&amp;" "&amp;RIGHT(C554,3)</f>
        <v>Understand: 1.00 INR = 0.05552 MYR</v>
      </c>
    </row>
    <row r="555" spans="1:5" x14ac:dyDescent="0.2">
      <c r="A555" t="e" vm="476">
        <v>#VALUE!</v>
      </c>
      <c r="B555" s="215" cm="1">
        <f t="array" ref="B555">_FV(exchangerates[[#This Row],[Currency pairs]],"Previous close",TRUE)</f>
        <v>3.6339999999999997E-2</v>
      </c>
      <c r="C555" s="235" t="s">
        <v>1780</v>
      </c>
      <c r="D555" s="240">
        <f>exchangerates[[#This Row],[Exchange rates]]</f>
        <v>3.6339999999999997E-2</v>
      </c>
      <c r="E555" s="328" t="str">
        <f>"Understand: 1.00 "&amp;LEFT(C555,3)&amp;" = "&amp;exchangerates[[#This Row],[Exchange rates]]&amp;" "&amp;RIGHT(C555,3)</f>
        <v>Understand: 1.00 JPY = 0.03634 MYR</v>
      </c>
    </row>
    <row r="556" spans="1:5" x14ac:dyDescent="0.2">
      <c r="A556" t="e" vm="477">
        <v>#VALUE!</v>
      </c>
      <c r="B556" s="216" cm="1">
        <f t="array" ref="B556">_FV(exchangerates[[#This Row],[Currency pairs]],"Previous close",TRUE)</f>
        <v>3.4810000000000002E-3</v>
      </c>
      <c r="C556" s="235" t="s">
        <v>1781</v>
      </c>
      <c r="D556" s="240">
        <f>exchangerates[[#This Row],[Exchange rates]]</f>
        <v>3.4810000000000002E-3</v>
      </c>
      <c r="E556" s="328" t="str">
        <f>"Understand: 1.00 "&amp;LEFT(C556,3)&amp;" = "&amp;exchangerates[[#This Row],[Exchange rates]]&amp;" "&amp;RIGHT(C556,3)</f>
        <v>Understand: 1.00 KRW = 0.003481 MYR</v>
      </c>
    </row>
    <row r="557" spans="1:5" x14ac:dyDescent="0.2">
      <c r="A557" t="e" vm="478">
        <v>#VALUE!</v>
      </c>
      <c r="B557" s="217" cm="1">
        <f t="array" ref="B557">_FV(exchangerates[[#This Row],[Currency pairs]],"Previous close",TRUE)</f>
        <v>0.20419999999999999</v>
      </c>
      <c r="C557" s="235" t="s">
        <v>1782</v>
      </c>
      <c r="D557" s="240">
        <f>exchangerates[[#This Row],[Exchange rates]]</f>
        <v>0.20419999999999999</v>
      </c>
      <c r="E557" s="328" t="str">
        <f>"Understand: 1.00 "&amp;LEFT(C557,3)&amp;" = "&amp;exchangerates[[#This Row],[Exchange rates]]&amp;" "&amp;RIGHT(C557,3)</f>
        <v>Understand: 1.00 MXN = 0.2042 MYR</v>
      </c>
    </row>
    <row r="558" spans="1:5" x14ac:dyDescent="0.2">
      <c r="A558" t="e" vm="476">
        <v>#VALUE!</v>
      </c>
      <c r="B558" s="215" cm="1">
        <f t="array" ref="B558">_FV(exchangerates[[#This Row],[Currency pairs]],"Previous close",TRUE)</f>
        <v>3.6339999999999997E-2</v>
      </c>
      <c r="C558" s="235" t="s">
        <v>1780</v>
      </c>
      <c r="D558" s="240">
        <f>exchangerates[[#This Row],[Exchange rates]]</f>
        <v>3.6339999999999997E-2</v>
      </c>
      <c r="E558" s="328" t="str">
        <f>"Understand: 1.00 "&amp;LEFT(C558,3)&amp;" = "&amp;exchangerates[[#This Row],[Exchange rates]]&amp;" "&amp;RIGHT(C558,3)</f>
        <v>Understand: 1.00 JPY = 0.03634 MYR</v>
      </c>
    </row>
    <row r="559" spans="1:5" x14ac:dyDescent="0.2">
      <c r="A559" t="e" vm="479">
        <v>#VALUE!</v>
      </c>
      <c r="B559" s="219" cm="1">
        <f t="array" ref="B559">_FV(exchangerates[[#This Row],[Currency pairs]],"Previous close",TRUE)</f>
        <v>0.46850000000000003</v>
      </c>
      <c r="C559" s="235" t="s">
        <v>1783</v>
      </c>
      <c r="D559" s="240">
        <f>exchangerates[[#This Row],[Exchange rates]]</f>
        <v>0.46850000000000003</v>
      </c>
      <c r="E559" s="328" t="str">
        <f>"Understand: 1.00 "&amp;LEFT(C559,3)&amp;" = "&amp;exchangerates[[#This Row],[Exchange rates]]&amp;" "&amp;RIGHT(C559,3)</f>
        <v>Understand: 1.00 NOK = 0.4685 MYR</v>
      </c>
    </row>
    <row r="560" spans="1:5" x14ac:dyDescent="0.2">
      <c r="A560" t="e" vm="480">
        <v>#VALUE!</v>
      </c>
      <c r="B560" s="220" cm="1">
        <f t="array" ref="B560">_FV(exchangerates[[#This Row],[Currency pairs]],"Previous close",TRUE)</f>
        <v>2.8096000000000001</v>
      </c>
      <c r="C560" s="235" t="s">
        <v>1784</v>
      </c>
      <c r="D560" s="240">
        <f>exchangerates[[#This Row],[Exchange rates]]</f>
        <v>2.8096000000000001</v>
      </c>
      <c r="E560" s="328" t="str">
        <f>"Understand: 1.00 "&amp;LEFT(C560,3)&amp;" = "&amp;exchangerates[[#This Row],[Exchange rates]]&amp;" "&amp;RIGHT(C560,3)</f>
        <v>Understand: 1.00 NZD = 2.8096 MYR</v>
      </c>
    </row>
    <row r="561" spans="1:5" x14ac:dyDescent="0.2">
      <c r="A561" t="e" vm="481">
        <v>#VALUE!</v>
      </c>
      <c r="B561" s="221" cm="1">
        <f t="array" ref="B561">_FV(exchangerates[[#This Row],[Currency pairs]],"Previous close",TRUE)</f>
        <v>8.1839999999999996E-2</v>
      </c>
      <c r="C561" s="235" t="s">
        <v>1785</v>
      </c>
      <c r="D561" s="240">
        <f>exchangerates[[#This Row],[Exchange rates]]</f>
        <v>8.1839999999999996E-2</v>
      </c>
      <c r="E561" s="328" t="str">
        <f>"Understand: 1.00 "&amp;LEFT(C561,3)&amp;" = "&amp;exchangerates[[#This Row],[Exchange rates]]&amp;" "&amp;RIGHT(C561,3)</f>
        <v>Understand: 1.00 PHP = 0.08184 MYR</v>
      </c>
    </row>
    <row r="562" spans="1:5" x14ac:dyDescent="0.2">
      <c r="A562" t="e" vm="482">
        <v>#VALUE!</v>
      </c>
      <c r="B562" s="222" cm="1">
        <f t="array" ref="B562">_FV(exchangerates[[#This Row],[Currency pairs]],"Previous close",TRUE)</f>
        <v>1.0144</v>
      </c>
      <c r="C562" s="235" t="s">
        <v>1786</v>
      </c>
      <c r="D562" s="240">
        <f>exchangerates[[#This Row],[Exchange rates]]</f>
        <v>1.0144</v>
      </c>
      <c r="E562" s="328" t="str">
        <f>"Understand: 1.00 "&amp;LEFT(C562,3)&amp;" = "&amp;exchangerates[[#This Row],[Exchange rates]]&amp;" "&amp;RIGHT(C562,3)</f>
        <v>Understand: 1.00 PLN = 1.0144 MYR</v>
      </c>
    </row>
    <row r="563" spans="1:5" x14ac:dyDescent="0.2">
      <c r="A563" t="e" vm="483">
        <v>#VALUE!</v>
      </c>
      <c r="B563" s="223" cm="1">
        <f t="array" ref="B563">_FV(exchangerates[[#This Row],[Currency pairs]],"Previous close",TRUE)</f>
        <v>4.9599999999999998E-2</v>
      </c>
      <c r="C563" s="235" t="s">
        <v>1787</v>
      </c>
      <c r="D563" s="240">
        <f>exchangerates[[#This Row],[Exchange rates]]</f>
        <v>4.9599999999999998E-2</v>
      </c>
      <c r="E563" s="328" t="str">
        <f>"Understand: 1.00 "&amp;LEFT(C563,3)&amp;" = "&amp;exchangerates[[#This Row],[Exchange rates]]&amp;" "&amp;RIGHT(C563,3)</f>
        <v>Understand: 1.00 RUB = 0.0496 MYR</v>
      </c>
    </row>
    <row r="564" spans="1:5" x14ac:dyDescent="0.2">
      <c r="A564" t="e" vm="484">
        <v>#VALUE!</v>
      </c>
      <c r="B564" s="224" cm="1">
        <f t="array" ref="B564">_FV(exchangerates[[#This Row],[Currency pairs]],"Previous close",TRUE)</f>
        <v>0.4425</v>
      </c>
      <c r="C564" s="235" t="s">
        <v>1788</v>
      </c>
      <c r="D564" s="240">
        <f>exchangerates[[#This Row],[Exchange rates]]</f>
        <v>0.4425</v>
      </c>
      <c r="E564" s="328" t="str">
        <f>"Understand: 1.00 "&amp;LEFT(C564,3)&amp;" = "&amp;exchangerates[[#This Row],[Exchange rates]]&amp;" "&amp;RIGHT(C564,3)</f>
        <v>Understand: 1.00 SEK = 0.4425 MYR</v>
      </c>
    </row>
    <row r="565" spans="1:5" x14ac:dyDescent="0.2">
      <c r="A565" t="e" vm="485">
        <v>#VALUE!</v>
      </c>
      <c r="B565" s="225" cm="1">
        <f t="array" ref="B565">_FV(exchangerates[[#This Row],[Currency pairs]],"Previous close",TRUE)</f>
        <v>3.0975000000000001</v>
      </c>
      <c r="C565" s="235" t="s">
        <v>1789</v>
      </c>
      <c r="D565" s="240">
        <f>exchangerates[[#This Row],[Exchange rates]]</f>
        <v>3.0975000000000001</v>
      </c>
      <c r="E565" s="328" t="str">
        <f>"Understand: 1.00 "&amp;LEFT(C565,3)&amp;" = "&amp;exchangerates[[#This Row],[Exchange rates]]&amp;" "&amp;RIGHT(C565,3)</f>
        <v>Understand: 1.00 SGD = 3.0975 MYR</v>
      </c>
    </row>
    <row r="566" spans="1:5" x14ac:dyDescent="0.2">
      <c r="A566" t="e" vm="486">
        <v>#VALUE!</v>
      </c>
      <c r="B566" s="226" cm="1">
        <f t="array" ref="B566">_FV(exchangerates[[#This Row],[Currency pairs]],"Previous close",TRUE)</f>
        <v>0.12859999999999999</v>
      </c>
      <c r="C566" s="235" t="s">
        <v>1790</v>
      </c>
      <c r="D566" s="240">
        <f>exchangerates[[#This Row],[Exchange rates]]</f>
        <v>0.12859999999999999</v>
      </c>
      <c r="E566" s="328" t="str">
        <f>"Understand: 1.00 "&amp;LEFT(C566,3)&amp;" = "&amp;exchangerates[[#This Row],[Exchange rates]]&amp;" "&amp;RIGHT(C566,3)</f>
        <v>Understand: 1.00 THB = 0.1286 MYR</v>
      </c>
    </row>
    <row r="567" spans="1:5" x14ac:dyDescent="0.2">
      <c r="A567" t="e" vm="487">
        <v>#VALUE!</v>
      </c>
      <c r="B567" s="227" cm="1">
        <f t="array" ref="B567">_FV(exchangerates[[#This Row],[Currency pairs]],"Previous close",TRUE)</f>
        <v>0.29849999999999999</v>
      </c>
      <c r="C567" s="235" t="s">
        <v>1791</v>
      </c>
      <c r="D567" s="240">
        <f>exchangerates[[#This Row],[Exchange rates]]</f>
        <v>0.29849999999999999</v>
      </c>
      <c r="E567" s="328" t="str">
        <f>"Understand: 1.00 "&amp;LEFT(C567,3)&amp;" = "&amp;exchangerates[[#This Row],[Exchange rates]]&amp;" "&amp;RIGHT(C567,3)</f>
        <v>Understand: 1.00 TRY = 0.2985 MYR</v>
      </c>
    </row>
    <row r="568" spans="1:5" x14ac:dyDescent="0.2">
      <c r="A568" t="e" vm="488">
        <v>#VALUE!</v>
      </c>
      <c r="B568" s="228" cm="1">
        <f t="array" ref="B568">_FV(exchangerates[[#This Row],[Currency pairs]],"Previous close",TRUE)</f>
        <v>0.14949999999999999</v>
      </c>
      <c r="C568" s="235" t="s">
        <v>1792</v>
      </c>
      <c r="D568" s="240">
        <f>exchangerates[[#This Row],[Exchange rates]]</f>
        <v>0.14949999999999999</v>
      </c>
      <c r="E568" s="328" t="str">
        <f>"Understand: 1.00 "&amp;LEFT(C568,3)&amp;" = "&amp;exchangerates[[#This Row],[Exchange rates]]&amp;" "&amp;RIGHT(C568,3)</f>
        <v>Understand: 1.00 TWD = 0.1495 MYR</v>
      </c>
    </row>
    <row r="569" spans="1:5" x14ac:dyDescent="0.2">
      <c r="A569" t="e" vm="489">
        <v>#VALUE!</v>
      </c>
      <c r="B569" s="229" cm="1">
        <f t="array" ref="B569">_FV(exchangerates[[#This Row],[Currency pairs]],"Previous close",TRUE)</f>
        <v>1.838E-4</v>
      </c>
      <c r="C569" s="235" t="s">
        <v>1793</v>
      </c>
      <c r="D569" s="240">
        <f>exchangerates[[#This Row],[Exchange rates]]</f>
        <v>1.838E-4</v>
      </c>
      <c r="E569" s="328" t="str">
        <f>"Understand: 1.00 "&amp;LEFT(C569,3)&amp;" = "&amp;exchangerates[[#This Row],[Exchange rates]]&amp;" "&amp;RIGHT(C569,3)</f>
        <v>Understand: 1.00 VND = 0.0001838 MYR</v>
      </c>
    </row>
    <row r="570" spans="1:5" x14ac:dyDescent="0.2">
      <c r="A570" t="e" vm="490">
        <v>#VALUE!</v>
      </c>
      <c r="B570" s="230" cm="1">
        <f t="array" ref="B570">_FV(exchangerates[[#This Row],[Currency pairs]],"Previous close",TRUE)</f>
        <v>0.2732</v>
      </c>
      <c r="C570" s="235" t="s">
        <v>1794</v>
      </c>
      <c r="D570" s="240">
        <f>exchangerates[[#This Row],[Exchange rates]]</f>
        <v>0.2732</v>
      </c>
      <c r="E570" s="328" t="str">
        <f>"Understand: 1.00 "&amp;LEFT(C570,3)&amp;" = "&amp;exchangerates[[#This Row],[Exchange rates]]&amp;" "&amp;RIGHT(C570,3)</f>
        <v>Understand: 1.00 ZAR = 0.2732 MYR</v>
      </c>
    </row>
    <row r="571" spans="1:5" x14ac:dyDescent="0.2">
      <c r="A571" t="e" vm="491">
        <v>#VALUE!</v>
      </c>
      <c r="B571" s="202" cm="1">
        <f t="array" ref="B571">_FV(exchangerates[[#This Row],[Currency pairs]],"Previous close",TRUE)</f>
        <v>8.9593000000000007</v>
      </c>
      <c r="C571" s="235" t="s">
        <v>1795</v>
      </c>
      <c r="D571" s="240">
        <f>exchangerates[[#This Row],[Exchange rates]]</f>
        <v>8.9593000000000007</v>
      </c>
      <c r="E571" s="328" t="str">
        <f>"Understand: 1.00 "&amp;LEFT(C571,3)&amp;" = "&amp;exchangerates[[#This Row],[Exchange rates]]&amp;" "&amp;RIGHT(C571,3)</f>
        <v>Understand: 1.00 USD = 8.9593 NOK</v>
      </c>
    </row>
    <row r="572" spans="1:5" x14ac:dyDescent="0.2">
      <c r="A572" t="e" vm="492">
        <v>#VALUE!</v>
      </c>
      <c r="B572" s="203" cm="1">
        <f t="array" ref="B572">_FV(exchangerates[[#This Row],[Currency pairs]],"Previous close",TRUE)</f>
        <v>10.026400000000001</v>
      </c>
      <c r="C572" s="235" t="s">
        <v>1796</v>
      </c>
      <c r="D572" s="240">
        <f>exchangerates[[#This Row],[Exchange rates]]</f>
        <v>10.026400000000001</v>
      </c>
      <c r="E572" s="328" t="str">
        <f>"Understand: 1.00 "&amp;LEFT(C572,3)&amp;" = "&amp;exchangerates[[#This Row],[Exchange rates]]&amp;" "&amp;RIGHT(C572,3)</f>
        <v>Understand: 1.00 EUR = 10.0264 NOK</v>
      </c>
    </row>
    <row r="573" spans="1:5" x14ac:dyDescent="0.2">
      <c r="A573" t="e" vm="493">
        <v>#VALUE!</v>
      </c>
      <c r="B573" s="204" cm="1">
        <f t="array" ref="B573">_FV(exchangerates[[#This Row],[Currency pairs]],"Previous close",TRUE)</f>
        <v>1.4154</v>
      </c>
      <c r="C573" s="235" t="s">
        <v>1797</v>
      </c>
      <c r="D573" s="240">
        <f>exchangerates[[#This Row],[Exchange rates]]</f>
        <v>1.4154</v>
      </c>
      <c r="E573" s="328" t="str">
        <f>"Understand: 1.00 "&amp;LEFT(C573,3)&amp;" = "&amp;exchangerates[[#This Row],[Exchange rates]]&amp;" "&amp;RIGHT(C573,3)</f>
        <v>Understand: 1.00 CNY = 1.4154 NOK</v>
      </c>
    </row>
    <row r="574" spans="1:5" x14ac:dyDescent="0.2">
      <c r="A574" t="e" vm="494">
        <v>#VALUE!</v>
      </c>
      <c r="B574" s="231" cm="1">
        <f t="array" ref="B574">_FV(exchangerates[[#This Row],[Currency pairs]],"Previous close",TRUE)</f>
        <v>6.4166999999999996</v>
      </c>
      <c r="C574" s="235" t="s">
        <v>1798</v>
      </c>
      <c r="D574" s="240">
        <f>exchangerates[[#This Row],[Exchange rates]]</f>
        <v>6.4166999999999996</v>
      </c>
      <c r="E574" s="328" t="str">
        <f>"Understand: 1.00 "&amp;LEFT(C574,3)&amp;" = "&amp;exchangerates[[#This Row],[Exchange rates]]&amp;" "&amp;RIGHT(C574,3)</f>
        <v>Understand: 1.00 AUD = 6.4167 NOK</v>
      </c>
    </row>
    <row r="575" spans="1:5" x14ac:dyDescent="0.2">
      <c r="A575" t="e" vm="495">
        <v>#VALUE!</v>
      </c>
      <c r="B575" s="205" cm="1">
        <f t="array" ref="B575">_FV(exchangerates[[#This Row],[Currency pairs]],"Previous close",TRUE)</f>
        <v>1.7484999999999999</v>
      </c>
      <c r="C575" s="235" t="s">
        <v>1799</v>
      </c>
      <c r="D575" s="240">
        <f>exchangerates[[#This Row],[Exchange rates]]</f>
        <v>1.7484999999999999</v>
      </c>
      <c r="E575" s="328" t="str">
        <f>"Understand: 1.00 "&amp;LEFT(C575,3)&amp;" = "&amp;exchangerates[[#This Row],[Exchange rates]]&amp;" "&amp;RIGHT(C575,3)</f>
        <v>Understand: 1.00 BRL = 1.7485 NOK</v>
      </c>
    </row>
    <row r="576" spans="1:5" x14ac:dyDescent="0.2">
      <c r="A576" t="e" vm="496">
        <v>#VALUE!</v>
      </c>
      <c r="B576" s="206" cm="1">
        <f t="array" ref="B576">_FV(exchangerates[[#This Row],[Currency pairs]],"Previous close",TRUE)</f>
        <v>6.9917999999999996</v>
      </c>
      <c r="C576" s="235" t="s">
        <v>1800</v>
      </c>
      <c r="D576" s="240">
        <f>exchangerates[[#This Row],[Exchange rates]]</f>
        <v>6.9917999999999996</v>
      </c>
      <c r="E576" s="328" t="str">
        <f>"Understand: 1.00 "&amp;LEFT(C576,3)&amp;" = "&amp;exchangerates[[#This Row],[Exchange rates]]&amp;" "&amp;RIGHT(C576,3)</f>
        <v>Understand: 1.00 CAD = 6.9918 NOK</v>
      </c>
    </row>
    <row r="577" spans="1:5" x14ac:dyDescent="0.2">
      <c r="A577" t="e" vm="497">
        <v>#VALUE!</v>
      </c>
      <c r="B577" s="207" cm="1">
        <f t="array" ref="B577">_FV(exchangerates[[#This Row],[Currency pairs]],"Previous close",TRUE)</f>
        <v>9.6721000000000004</v>
      </c>
      <c r="C577" s="235" t="s">
        <v>1801</v>
      </c>
      <c r="D577" s="240">
        <f>exchangerates[[#This Row],[Exchange rates]]</f>
        <v>9.6721000000000004</v>
      </c>
      <c r="E577" s="328" t="str">
        <f>"Understand: 1.00 "&amp;LEFT(C577,3)&amp;" = "&amp;exchangerates[[#This Row],[Exchange rates]]&amp;" "&amp;RIGHT(C577,3)</f>
        <v>Understand: 1.00 CHF = 9.6721 NOK</v>
      </c>
    </row>
    <row r="578" spans="1:5" x14ac:dyDescent="0.2">
      <c r="A578" t="e" vm="498">
        <v>#VALUE!</v>
      </c>
      <c r="B578" s="208" cm="1">
        <f t="array" ref="B578">_FV(exchangerates[[#This Row],[Currency pairs]],"Previous close",TRUE)</f>
        <v>0.40460000000000002</v>
      </c>
      <c r="C578" s="235" t="s">
        <v>1802</v>
      </c>
      <c r="D578" s="240">
        <f>exchangerates[[#This Row],[Exchange rates]]</f>
        <v>0.40460000000000002</v>
      </c>
      <c r="E578" s="328" t="str">
        <f>"Understand: 1.00 "&amp;LEFT(C578,3)&amp;" = "&amp;exchangerates[[#This Row],[Exchange rates]]&amp;" "&amp;RIGHT(C578,3)</f>
        <v>Understand: 1.00 CZK = 0.4046 NOK</v>
      </c>
    </row>
    <row r="579" spans="1:5" x14ac:dyDescent="0.2">
      <c r="A579" t="e" vm="499">
        <v>#VALUE!</v>
      </c>
      <c r="B579" s="209" cm="1">
        <f t="array" ref="B579">_FV(exchangerates[[#This Row],[Currency pairs]],"Previous close",TRUE)</f>
        <v>1.3474999999999999</v>
      </c>
      <c r="C579" s="235" t="s">
        <v>1803</v>
      </c>
      <c r="D579" s="240">
        <f>exchangerates[[#This Row],[Exchange rates]]</f>
        <v>1.3474999999999999</v>
      </c>
      <c r="E579" s="328" t="str">
        <f>"Understand: 1.00 "&amp;LEFT(C579,3)&amp;" = "&amp;exchangerates[[#This Row],[Exchange rates]]&amp;" "&amp;RIGHT(C579,3)</f>
        <v>Understand: 1.00 DKK = 1.3475 NOK</v>
      </c>
    </row>
    <row r="580" spans="1:5" x14ac:dyDescent="0.2">
      <c r="A580" t="e" vm="500">
        <v>#VALUE!</v>
      </c>
      <c r="B580" s="210" cm="1">
        <f t="array" ref="B580">_FV(exchangerates[[#This Row],[Currency pairs]],"Previous close",TRUE)</f>
        <v>11.9831</v>
      </c>
      <c r="C580" s="235" t="s">
        <v>1804</v>
      </c>
      <c r="D580" s="240">
        <f>exchangerates[[#This Row],[Exchange rates]]</f>
        <v>11.9831</v>
      </c>
      <c r="E580" s="328" t="str">
        <f>"Understand: 1.00 "&amp;LEFT(C580,3)&amp;" = "&amp;exchangerates[[#This Row],[Exchange rates]]&amp;" "&amp;RIGHT(C580,3)</f>
        <v>Understand: 1.00 GBP = 11.9831 NOK</v>
      </c>
    </row>
    <row r="581" spans="1:5" x14ac:dyDescent="0.2">
      <c r="A581" t="e" vm="501">
        <v>#VALUE!</v>
      </c>
      <c r="B581" s="211" cm="1">
        <f t="array" ref="B581">_FV(exchangerates[[#This Row],[Currency pairs]],"Previous close",TRUE)</f>
        <v>1.1475</v>
      </c>
      <c r="C581" s="235" t="s">
        <v>1805</v>
      </c>
      <c r="D581" s="240">
        <f>exchangerates[[#This Row],[Exchange rates]]</f>
        <v>1.1475</v>
      </c>
      <c r="E581" s="328" t="str">
        <f>"Understand: 1.00 "&amp;LEFT(C581,3)&amp;" = "&amp;exchangerates[[#This Row],[Exchange rates]]&amp;" "&amp;RIGHT(C581,3)</f>
        <v>Understand: 1.00 HKD = 1.1475 NOK</v>
      </c>
    </row>
    <row r="582" spans="1:5" x14ac:dyDescent="0.2">
      <c r="A582" t="e" vm="502">
        <v>#VALUE!</v>
      </c>
      <c r="B582" s="212" cm="1">
        <f t="array" ref="B582">_FV(exchangerates[[#This Row],[Currency pairs]],"Previous close",TRUE)</f>
        <v>2.7349999999999999E-2</v>
      </c>
      <c r="C582" s="235" t="s">
        <v>1806</v>
      </c>
      <c r="D582" s="240">
        <f>exchangerates[[#This Row],[Exchange rates]]</f>
        <v>2.7349999999999999E-2</v>
      </c>
      <c r="E582" s="328" t="str">
        <f>"Understand: 1.00 "&amp;LEFT(C582,3)&amp;" = "&amp;exchangerates[[#This Row],[Exchange rates]]&amp;" "&amp;RIGHT(C582,3)</f>
        <v>Understand: 1.00 HUF = 0.02735 NOK</v>
      </c>
    </row>
    <row r="583" spans="1:5" x14ac:dyDescent="0.2">
      <c r="A583" t="e" vm="503">
        <v>#VALUE!</v>
      </c>
      <c r="B583" s="213" cm="1">
        <f t="array" ref="B583">_FV(exchangerates[[#This Row],[Currency pairs]],"Previous close",TRUE)</f>
        <v>6.2279999999999996E-4</v>
      </c>
      <c r="C583" s="235" t="s">
        <v>1807</v>
      </c>
      <c r="D583" s="240">
        <f>exchangerates[[#This Row],[Exchange rates]]</f>
        <v>6.2279999999999996E-4</v>
      </c>
      <c r="E583" s="328" t="str">
        <f>"Understand: 1.00 "&amp;LEFT(C583,3)&amp;" = "&amp;exchangerates[[#This Row],[Exchange rates]]&amp;" "&amp;RIGHT(C583,3)</f>
        <v>Understand: 1.00 IDR = 0.0006228 NOK</v>
      </c>
    </row>
    <row r="584" spans="1:5" x14ac:dyDescent="0.2">
      <c r="A584" t="e" vm="504">
        <v>#VALUE!</v>
      </c>
      <c r="B584" s="214" cm="1">
        <f t="array" ref="B584">_FV(exchangerates[[#This Row],[Currency pairs]],"Previous close",TRUE)</f>
        <v>0.11849999999999999</v>
      </c>
      <c r="C584" s="235" t="s">
        <v>1808</v>
      </c>
      <c r="D584" s="240">
        <f>exchangerates[[#This Row],[Exchange rates]]</f>
        <v>0.11849999999999999</v>
      </c>
      <c r="E584" s="328" t="str">
        <f>"Understand: 1.00 "&amp;LEFT(C584,3)&amp;" = "&amp;exchangerates[[#This Row],[Exchange rates]]&amp;" "&amp;RIGHT(C584,3)</f>
        <v>Understand: 1.00 INR = 0.1185 NOK</v>
      </c>
    </row>
    <row r="585" spans="1:5" x14ac:dyDescent="0.2">
      <c r="A585" t="e" vm="505">
        <v>#VALUE!</v>
      </c>
      <c r="B585" s="215" cm="1">
        <f t="array" ref="B585">_FV(exchangerates[[#This Row],[Currency pairs]],"Previous close",TRUE)</f>
        <v>7.7539999999999998E-2</v>
      </c>
      <c r="C585" s="235" t="s">
        <v>1809</v>
      </c>
      <c r="D585" s="240">
        <f>exchangerates[[#This Row],[Exchange rates]]</f>
        <v>7.7539999999999998E-2</v>
      </c>
      <c r="E585" s="328" t="str">
        <f>"Understand: 1.00 "&amp;LEFT(C585,3)&amp;" = "&amp;exchangerates[[#This Row],[Exchange rates]]&amp;" "&amp;RIGHT(C585,3)</f>
        <v>Understand: 1.00 JPY = 0.07754 NOK</v>
      </c>
    </row>
    <row r="586" spans="1:5" x14ac:dyDescent="0.2">
      <c r="A586" t="e" vm="506">
        <v>#VALUE!</v>
      </c>
      <c r="B586" s="216" cm="1">
        <f t="array" ref="B586">_FV(exchangerates[[#This Row],[Currency pairs]],"Previous close",TRUE)</f>
        <v>7.43E-3</v>
      </c>
      <c r="C586" s="235" t="s">
        <v>1810</v>
      </c>
      <c r="D586" s="240">
        <f>exchangerates[[#This Row],[Exchange rates]]</f>
        <v>7.43E-3</v>
      </c>
      <c r="E586" s="328" t="str">
        <f>"Understand: 1.00 "&amp;LEFT(C586,3)&amp;" = "&amp;exchangerates[[#This Row],[Exchange rates]]&amp;" "&amp;RIGHT(C586,3)</f>
        <v>Understand: 1.00 KRW = 0.00743 NOK</v>
      </c>
    </row>
    <row r="587" spans="1:5" x14ac:dyDescent="0.2">
      <c r="A587" t="e" vm="507">
        <v>#VALUE!</v>
      </c>
      <c r="B587" s="217" cm="1">
        <f t="array" ref="B587">_FV(exchangerates[[#This Row],[Currency pairs]],"Previous close",TRUE)</f>
        <v>0.43559999999999999</v>
      </c>
      <c r="C587" s="235" t="s">
        <v>1811</v>
      </c>
      <c r="D587" s="240">
        <f>exchangerates[[#This Row],[Exchange rates]]</f>
        <v>0.43559999999999999</v>
      </c>
      <c r="E587" s="328" t="str">
        <f>"Understand: 1.00 "&amp;LEFT(C587,3)&amp;" = "&amp;exchangerates[[#This Row],[Exchange rates]]&amp;" "&amp;RIGHT(C587,3)</f>
        <v>Understand: 1.00 MXN = 0.4356 NOK</v>
      </c>
    </row>
    <row r="588" spans="1:5" x14ac:dyDescent="0.2">
      <c r="A588" t="e" vm="508">
        <v>#VALUE!</v>
      </c>
      <c r="B588" s="218" cm="1">
        <f t="array" ref="B588">_FV(exchangerates[[#This Row],[Currency pairs]],"Previous close",TRUE)</f>
        <v>2.1316000000000002</v>
      </c>
      <c r="C588" s="235" t="s">
        <v>1812</v>
      </c>
      <c r="D588" s="240">
        <f>exchangerates[[#This Row],[Exchange rates]]</f>
        <v>2.1316000000000002</v>
      </c>
      <c r="E588" s="328" t="str">
        <f>"Understand: 1.00 "&amp;LEFT(C588,3)&amp;" = "&amp;exchangerates[[#This Row],[Exchange rates]]&amp;" "&amp;RIGHT(C588,3)</f>
        <v>Understand: 1.00 MYR = 2.1316 NOK</v>
      </c>
    </row>
    <row r="589" spans="1:5" x14ac:dyDescent="0.2">
      <c r="A589" t="e" vm="509">
        <v>#VALUE!</v>
      </c>
      <c r="B589" s="224" cm="1">
        <f t="array" ref="B589">_FV(exchangerates[[#This Row],[Currency pairs]],"Previous close",TRUE)</f>
        <v>0.94420000000000004</v>
      </c>
      <c r="C589" s="235" t="s">
        <v>1813</v>
      </c>
      <c r="D589" s="240">
        <f>exchangerates[[#This Row],[Exchange rates]]</f>
        <v>0.94420000000000004</v>
      </c>
      <c r="E589" s="328" t="str">
        <f>"Understand: 1.00 "&amp;LEFT(C589,3)&amp;" = "&amp;exchangerates[[#This Row],[Exchange rates]]&amp;" "&amp;RIGHT(C589,3)</f>
        <v>Understand: 1.00 SEK = 0.9442 NOK</v>
      </c>
    </row>
    <row r="590" spans="1:5" x14ac:dyDescent="0.2">
      <c r="A590" t="e" vm="510">
        <v>#VALUE!</v>
      </c>
      <c r="B590" s="220" cm="1">
        <f t="array" ref="B590">_FV(exchangerates[[#This Row],[Currency pairs]],"Previous close",TRUE)</f>
        <v>5.9946999999999999</v>
      </c>
      <c r="C590" s="235" t="s">
        <v>1814</v>
      </c>
      <c r="D590" s="240">
        <f>exchangerates[[#This Row],[Exchange rates]]</f>
        <v>5.9946999999999999</v>
      </c>
      <c r="E590" s="328" t="str">
        <f>"Understand: 1.00 "&amp;LEFT(C590,3)&amp;" = "&amp;exchangerates[[#This Row],[Exchange rates]]&amp;" "&amp;RIGHT(C590,3)</f>
        <v>Understand: 1.00 NZD = 5.9947 NOK</v>
      </c>
    </row>
    <row r="591" spans="1:5" x14ac:dyDescent="0.2">
      <c r="A591" t="e" vm="511">
        <v>#VALUE!</v>
      </c>
      <c r="B591" s="221" cm="1">
        <f t="array" ref="B591">_FV(exchangerates[[#This Row],[Currency pairs]],"Previous close",TRUE)</f>
        <v>0.17460000000000001</v>
      </c>
      <c r="C591" s="235" t="s">
        <v>1815</v>
      </c>
      <c r="D591" s="240">
        <f>exchangerates[[#This Row],[Exchange rates]]</f>
        <v>0.17460000000000001</v>
      </c>
      <c r="E591" s="328" t="str">
        <f>"Understand: 1.00 "&amp;LEFT(C591,3)&amp;" = "&amp;exchangerates[[#This Row],[Exchange rates]]&amp;" "&amp;RIGHT(C591,3)</f>
        <v>Understand: 1.00 PHP = 0.1746 NOK</v>
      </c>
    </row>
    <row r="592" spans="1:5" x14ac:dyDescent="0.2">
      <c r="A592" t="e" vm="512">
        <v>#VALUE!</v>
      </c>
      <c r="B592" s="222" cm="1">
        <f t="array" ref="B592">_FV(exchangerates[[#This Row],[Currency pairs]],"Previous close",TRUE)</f>
        <v>2.1642999999999999</v>
      </c>
      <c r="C592" s="235" t="s">
        <v>1816</v>
      </c>
      <c r="D592" s="240">
        <f>exchangerates[[#This Row],[Exchange rates]]</f>
        <v>2.1642999999999999</v>
      </c>
      <c r="E592" s="328" t="str">
        <f>"Understand: 1.00 "&amp;LEFT(C592,3)&amp;" = "&amp;exchangerates[[#This Row],[Exchange rates]]&amp;" "&amp;RIGHT(C592,3)</f>
        <v>Understand: 1.00 PLN = 2.1643 NOK</v>
      </c>
    </row>
    <row r="593" spans="1:5" x14ac:dyDescent="0.2">
      <c r="A593" t="e" vm="513">
        <v>#VALUE!</v>
      </c>
      <c r="B593" s="223" cm="1">
        <f t="array" ref="B593">_FV(exchangerates[[#This Row],[Currency pairs]],"Previous close",TRUE)</f>
        <v>0.10589999999999999</v>
      </c>
      <c r="C593" s="235" t="s">
        <v>1817</v>
      </c>
      <c r="D593" s="240">
        <f>exchangerates[[#This Row],[Exchange rates]]</f>
        <v>0.10589999999999999</v>
      </c>
      <c r="E593" s="328" t="str">
        <f>"Understand: 1.00 "&amp;LEFT(C593,3)&amp;" = "&amp;exchangerates[[#This Row],[Exchange rates]]&amp;" "&amp;RIGHT(C593,3)</f>
        <v>Understand: 1.00 RUB = 0.1059 NOK</v>
      </c>
    </row>
    <row r="594" spans="1:5" x14ac:dyDescent="0.2">
      <c r="A594" t="e" vm="509">
        <v>#VALUE!</v>
      </c>
      <c r="B594" s="224" cm="1">
        <f t="array" ref="B594">_FV(exchangerates[[#This Row],[Currency pairs]],"Previous close",TRUE)</f>
        <v>0.94420000000000004</v>
      </c>
      <c r="C594" s="235" t="s">
        <v>1813</v>
      </c>
      <c r="D594" s="240">
        <f>exchangerates[[#This Row],[Exchange rates]]</f>
        <v>0.94420000000000004</v>
      </c>
      <c r="E594" s="328" t="str">
        <f>"Understand: 1.00 "&amp;LEFT(C594,3)&amp;" = "&amp;exchangerates[[#This Row],[Exchange rates]]&amp;" "&amp;RIGHT(C594,3)</f>
        <v>Understand: 1.00 SEK = 0.9442 NOK</v>
      </c>
    </row>
    <row r="595" spans="1:5" x14ac:dyDescent="0.2">
      <c r="A595" t="e" vm="514">
        <v>#VALUE!</v>
      </c>
      <c r="B595" s="225" cm="1">
        <f t="array" ref="B595">_FV(exchangerates[[#This Row],[Currency pairs]],"Previous close",TRUE)</f>
        <v>6.6090999999999998</v>
      </c>
      <c r="C595" s="235" t="s">
        <v>1818</v>
      </c>
      <c r="D595" s="240">
        <f>exchangerates[[#This Row],[Exchange rates]]</f>
        <v>6.6090999999999998</v>
      </c>
      <c r="E595" s="328" t="str">
        <f>"Understand: 1.00 "&amp;LEFT(C595,3)&amp;" = "&amp;exchangerates[[#This Row],[Exchange rates]]&amp;" "&amp;RIGHT(C595,3)</f>
        <v>Understand: 1.00 SGD = 6.6091 NOK</v>
      </c>
    </row>
    <row r="596" spans="1:5" x14ac:dyDescent="0.2">
      <c r="A596" t="e" vm="515">
        <v>#VALUE!</v>
      </c>
      <c r="B596" s="226" cm="1">
        <f t="array" ref="B596">_FV(exchangerates[[#This Row],[Currency pairs]],"Previous close",TRUE)</f>
        <v>0.27439999999999998</v>
      </c>
      <c r="C596" s="235" t="s">
        <v>1819</v>
      </c>
      <c r="D596" s="240">
        <f>exchangerates[[#This Row],[Exchange rates]]</f>
        <v>0.27439999999999998</v>
      </c>
      <c r="E596" s="328" t="str">
        <f>"Understand: 1.00 "&amp;LEFT(C596,3)&amp;" = "&amp;exchangerates[[#This Row],[Exchange rates]]&amp;" "&amp;RIGHT(C596,3)</f>
        <v>Understand: 1.00 THB = 0.2744 NOK</v>
      </c>
    </row>
    <row r="597" spans="1:5" x14ac:dyDescent="0.2">
      <c r="A597" t="e" vm="516">
        <v>#VALUE!</v>
      </c>
      <c r="B597" s="227" cm="1">
        <f t="array" ref="B597">_FV(exchangerates[[#This Row],[Currency pairs]],"Previous close",TRUE)</f>
        <v>0.63700000000000001</v>
      </c>
      <c r="C597" s="235" t="s">
        <v>1820</v>
      </c>
      <c r="D597" s="240">
        <f>exchangerates[[#This Row],[Exchange rates]]</f>
        <v>0.63700000000000001</v>
      </c>
      <c r="E597" s="328" t="str">
        <f>"Understand: 1.00 "&amp;LEFT(C597,3)&amp;" = "&amp;exchangerates[[#This Row],[Exchange rates]]&amp;" "&amp;RIGHT(C597,3)</f>
        <v>Understand: 1.00 TRY = 0.637 NOK</v>
      </c>
    </row>
    <row r="598" spans="1:5" x14ac:dyDescent="0.2">
      <c r="A598" t="e" vm="517">
        <v>#VALUE!</v>
      </c>
      <c r="B598" s="228" cm="1">
        <f t="array" ref="B598">_FV(exchangerates[[#This Row],[Currency pairs]],"Previous close",TRUE)</f>
        <v>0.31900000000000001</v>
      </c>
      <c r="C598" s="235" t="s">
        <v>1821</v>
      </c>
      <c r="D598" s="240">
        <f>exchangerates[[#This Row],[Exchange rates]]</f>
        <v>0.31900000000000001</v>
      </c>
      <c r="E598" s="328" t="str">
        <f>"Understand: 1.00 "&amp;LEFT(C598,3)&amp;" = "&amp;exchangerates[[#This Row],[Exchange rates]]&amp;" "&amp;RIGHT(C598,3)</f>
        <v>Understand: 1.00 TWD = 0.319 NOK</v>
      </c>
    </row>
    <row r="599" spans="1:5" x14ac:dyDescent="0.2">
      <c r="A599" t="e" vm="518">
        <v>#VALUE!</v>
      </c>
      <c r="B599" s="229" cm="1">
        <f t="array" ref="B599">_FV(exchangerates[[#This Row],[Currency pairs]],"Previous close",TRUE)</f>
        <v>3.9219999999999999E-4</v>
      </c>
      <c r="C599" s="235" t="s">
        <v>1822</v>
      </c>
      <c r="D599" s="240">
        <f>exchangerates[[#This Row],[Exchange rates]]</f>
        <v>3.9219999999999999E-4</v>
      </c>
      <c r="E599" s="328" t="str">
        <f>"Understand: 1.00 "&amp;LEFT(C599,3)&amp;" = "&amp;exchangerates[[#This Row],[Exchange rates]]&amp;" "&amp;RIGHT(C599,3)</f>
        <v>Understand: 1.00 VND = 0.0003922 NOK</v>
      </c>
    </row>
    <row r="600" spans="1:5" x14ac:dyDescent="0.2">
      <c r="A600" t="e" vm="519">
        <v>#VALUE!</v>
      </c>
      <c r="B600" s="230" cm="1">
        <f t="array" ref="B600">_FV(exchangerates[[#This Row],[Currency pairs]],"Previous close",TRUE)</f>
        <v>0.58289999999999997</v>
      </c>
      <c r="C600" s="235" t="s">
        <v>1823</v>
      </c>
      <c r="D600" s="240">
        <f>exchangerates[[#This Row],[Exchange rates]]</f>
        <v>0.58289999999999997</v>
      </c>
      <c r="E600" s="328" t="str">
        <f>"Understand: 1.00 "&amp;LEFT(C600,3)&amp;" = "&amp;exchangerates[[#This Row],[Exchange rates]]&amp;" "&amp;RIGHT(C600,3)</f>
        <v>Understand: 1.00 ZAR = 0.5829 NOK</v>
      </c>
    </row>
    <row r="601" spans="1:5" x14ac:dyDescent="0.2">
      <c r="A601" t="e" vm="520">
        <v>#VALUE!</v>
      </c>
      <c r="B601" s="202" cm="1">
        <f t="array" ref="B601">_FV(exchangerates[[#This Row],[Currency pairs]],"Previous close",TRUE)</f>
        <v>1.4937</v>
      </c>
      <c r="C601" s="235" t="s">
        <v>1824</v>
      </c>
      <c r="D601" s="240">
        <f>exchangerates[[#This Row],[Exchange rates]]</f>
        <v>1.4937</v>
      </c>
      <c r="E601" s="328" t="str">
        <f>"Understand: 1.00 "&amp;LEFT(C601,3)&amp;" = "&amp;exchangerates[[#This Row],[Exchange rates]]&amp;" "&amp;RIGHT(C601,3)</f>
        <v>Understand: 1.00 USD = 1.4937 NZD</v>
      </c>
    </row>
    <row r="602" spans="1:5" x14ac:dyDescent="0.2">
      <c r="A602" t="e" vm="521">
        <v>#VALUE!</v>
      </c>
      <c r="B602" s="203" cm="1">
        <f t="array" ref="B602">_FV(exchangerates[[#This Row],[Currency pairs]],"Previous close",TRUE)</f>
        <v>1.6715</v>
      </c>
      <c r="C602" s="235" t="s">
        <v>1825</v>
      </c>
      <c r="D602" s="240">
        <f>exchangerates[[#This Row],[Exchange rates]]</f>
        <v>1.6715</v>
      </c>
      <c r="E602" s="328" t="str">
        <f>"Understand: 1.00 "&amp;LEFT(C602,3)&amp;" = "&amp;exchangerates[[#This Row],[Exchange rates]]&amp;" "&amp;RIGHT(C602,3)</f>
        <v>Understand: 1.00 EUR = 1.6715 NZD</v>
      </c>
    </row>
    <row r="603" spans="1:5" x14ac:dyDescent="0.2">
      <c r="A603" t="e" vm="522">
        <v>#VALUE!</v>
      </c>
      <c r="B603" s="204" cm="1">
        <f t="array" ref="B603">_FV(exchangerates[[#This Row],[Currency pairs]],"Previous close",TRUE)</f>
        <v>0.23599999999999999</v>
      </c>
      <c r="C603" s="235" t="s">
        <v>1826</v>
      </c>
      <c r="D603" s="240">
        <f>exchangerates[[#This Row],[Exchange rates]]</f>
        <v>0.23599999999999999</v>
      </c>
      <c r="E603" s="328" t="str">
        <f>"Understand: 1.00 "&amp;LEFT(C603,3)&amp;" = "&amp;exchangerates[[#This Row],[Exchange rates]]&amp;" "&amp;RIGHT(C603,3)</f>
        <v>Understand: 1.00 CNY = 0.236 NZD</v>
      </c>
    </row>
    <row r="604" spans="1:5" x14ac:dyDescent="0.2">
      <c r="A604" t="e" vm="523">
        <v>#VALUE!</v>
      </c>
      <c r="B604" s="231" cm="1">
        <f t="array" ref="B604">_FV(exchangerates[[#This Row],[Currency pairs]],"Previous close",TRUE)</f>
        <v>1.0698000000000001</v>
      </c>
      <c r="C604" s="235" t="s">
        <v>1827</v>
      </c>
      <c r="D604" s="240">
        <f>exchangerates[[#This Row],[Exchange rates]]</f>
        <v>1.0698000000000001</v>
      </c>
      <c r="E604" s="328" t="str">
        <f>"Understand: 1.00 "&amp;LEFT(C604,3)&amp;" = "&amp;exchangerates[[#This Row],[Exchange rates]]&amp;" "&amp;RIGHT(C604,3)</f>
        <v>Understand: 1.00 AUD = 1.0698 NZD</v>
      </c>
    </row>
    <row r="605" spans="1:5" x14ac:dyDescent="0.2">
      <c r="A605" t="e" vm="524">
        <v>#VALUE!</v>
      </c>
      <c r="B605" s="205" cm="1">
        <f t="array" ref="B605">_FV(exchangerates[[#This Row],[Currency pairs]],"Previous close",TRUE)</f>
        <v>0.29149999999999998</v>
      </c>
      <c r="C605" s="235" t="s">
        <v>1828</v>
      </c>
      <c r="D605" s="240">
        <f>exchangerates[[#This Row],[Exchange rates]]</f>
        <v>0.29149999999999998</v>
      </c>
      <c r="E605" s="328" t="str">
        <f>"Understand: 1.00 "&amp;LEFT(C605,3)&amp;" = "&amp;exchangerates[[#This Row],[Exchange rates]]&amp;" "&amp;RIGHT(C605,3)</f>
        <v>Understand: 1.00 BRL = 0.2915 NZD</v>
      </c>
    </row>
    <row r="606" spans="1:5" x14ac:dyDescent="0.2">
      <c r="A606" t="e" vm="525">
        <v>#VALUE!</v>
      </c>
      <c r="B606" s="206" cm="1">
        <f t="array" ref="B606">_FV(exchangerates[[#This Row],[Currency pairs]],"Previous close",TRUE)</f>
        <v>1.1656</v>
      </c>
      <c r="C606" s="235" t="s">
        <v>1829</v>
      </c>
      <c r="D606" s="240">
        <f>exchangerates[[#This Row],[Exchange rates]]</f>
        <v>1.1656</v>
      </c>
      <c r="E606" s="328" t="str">
        <f>"Understand: 1.00 "&amp;LEFT(C606,3)&amp;" = "&amp;exchangerates[[#This Row],[Exchange rates]]&amp;" "&amp;RIGHT(C606,3)</f>
        <v>Understand: 1.00 CAD = 1.1656 NZD</v>
      </c>
    </row>
    <row r="607" spans="1:5" x14ac:dyDescent="0.2">
      <c r="A607" t="e" vm="526">
        <v>#VALUE!</v>
      </c>
      <c r="B607" s="207" cm="1">
        <f t="array" ref="B607">_FV(exchangerates[[#This Row],[Currency pairs]],"Previous close",TRUE)</f>
        <v>1.6125</v>
      </c>
      <c r="C607" s="235" t="s">
        <v>1830</v>
      </c>
      <c r="D607" s="240">
        <f>exchangerates[[#This Row],[Exchange rates]]</f>
        <v>1.6125</v>
      </c>
      <c r="E607" s="328" t="str">
        <f>"Understand: 1.00 "&amp;LEFT(C607,3)&amp;" = "&amp;exchangerates[[#This Row],[Exchange rates]]&amp;" "&amp;RIGHT(C607,3)</f>
        <v>Understand: 1.00 CHF = 1.6125 NZD</v>
      </c>
    </row>
    <row r="608" spans="1:5" x14ac:dyDescent="0.2">
      <c r="A608" t="e" vm="527">
        <v>#VALUE!</v>
      </c>
      <c r="B608" s="208" cm="1">
        <f t="array" ref="B608">_FV(exchangerates[[#This Row],[Currency pairs]],"Previous close",TRUE)</f>
        <v>6.7449999999999996E-2</v>
      </c>
      <c r="C608" s="235" t="s">
        <v>1831</v>
      </c>
      <c r="D608" s="240">
        <f>exchangerates[[#This Row],[Exchange rates]]</f>
        <v>6.7449999999999996E-2</v>
      </c>
      <c r="E608" s="328" t="str">
        <f>"Understand: 1.00 "&amp;LEFT(C608,3)&amp;" = "&amp;exchangerates[[#This Row],[Exchange rates]]&amp;" "&amp;RIGHT(C608,3)</f>
        <v>Understand: 1.00 CZK = 0.06745 NZD</v>
      </c>
    </row>
    <row r="609" spans="1:5" x14ac:dyDescent="0.2">
      <c r="A609" t="e" vm="528">
        <v>#VALUE!</v>
      </c>
      <c r="B609" s="209" cm="1">
        <f t="array" ref="B609">_FV(exchangerates[[#This Row],[Currency pairs]],"Previous close",TRUE)</f>
        <v>0.22459999999999999</v>
      </c>
      <c r="C609" s="235" t="s">
        <v>1832</v>
      </c>
      <c r="D609" s="240">
        <f>exchangerates[[#This Row],[Exchange rates]]</f>
        <v>0.22459999999999999</v>
      </c>
      <c r="E609" s="328" t="str">
        <f>"Understand: 1.00 "&amp;LEFT(C609,3)&amp;" = "&amp;exchangerates[[#This Row],[Exchange rates]]&amp;" "&amp;RIGHT(C609,3)</f>
        <v>Understand: 1.00 DKK = 0.2246 NZD</v>
      </c>
    </row>
    <row r="610" spans="1:5" x14ac:dyDescent="0.2">
      <c r="A610" t="e" vm="529">
        <v>#VALUE!</v>
      </c>
      <c r="B610" s="210" cm="1">
        <f t="array" ref="B610">_FV(exchangerates[[#This Row],[Currency pairs]],"Previous close",TRUE)</f>
        <v>1.9978</v>
      </c>
      <c r="C610" s="235" t="s">
        <v>1833</v>
      </c>
      <c r="D610" s="240">
        <f>exchangerates[[#This Row],[Exchange rates]]</f>
        <v>1.9978</v>
      </c>
      <c r="E610" s="328" t="str">
        <f>"Understand: 1.00 "&amp;LEFT(C610,3)&amp;" = "&amp;exchangerates[[#This Row],[Exchange rates]]&amp;" "&amp;RIGHT(C610,3)</f>
        <v>Understand: 1.00 GBP = 1.9978 NZD</v>
      </c>
    </row>
    <row r="611" spans="1:5" x14ac:dyDescent="0.2">
      <c r="A611" t="e" vm="530">
        <v>#VALUE!</v>
      </c>
      <c r="B611" s="211" cm="1">
        <f t="array" ref="B611">_FV(exchangerates[[#This Row],[Currency pairs]],"Previous close",TRUE)</f>
        <v>0.1913</v>
      </c>
      <c r="C611" s="235" t="s">
        <v>1834</v>
      </c>
      <c r="D611" s="240">
        <f>exchangerates[[#This Row],[Exchange rates]]</f>
        <v>0.1913</v>
      </c>
      <c r="E611" s="328" t="str">
        <f>"Understand: 1.00 "&amp;LEFT(C611,3)&amp;" = "&amp;exchangerates[[#This Row],[Exchange rates]]&amp;" "&amp;RIGHT(C611,3)</f>
        <v>Understand: 1.00 HKD = 0.1913 NZD</v>
      </c>
    </row>
    <row r="612" spans="1:5" x14ac:dyDescent="0.2">
      <c r="A612" t="e" vm="531">
        <v>#VALUE!</v>
      </c>
      <c r="B612" s="212" cm="1">
        <f t="array" ref="B612">_FV(exchangerates[[#This Row],[Currency pairs]],"Previous close",TRUE)</f>
        <v>4.5589999999999997E-3</v>
      </c>
      <c r="C612" s="235" t="s">
        <v>1835</v>
      </c>
      <c r="D612" s="240">
        <f>exchangerates[[#This Row],[Exchange rates]]</f>
        <v>4.5589999999999997E-3</v>
      </c>
      <c r="E612" s="328" t="str">
        <f>"Understand: 1.00 "&amp;LEFT(C612,3)&amp;" = "&amp;exchangerates[[#This Row],[Exchange rates]]&amp;" "&amp;RIGHT(C612,3)</f>
        <v>Understand: 1.00 HUF = 0.004559 NZD</v>
      </c>
    </row>
    <row r="613" spans="1:5" x14ac:dyDescent="0.2">
      <c r="A613" t="e" vm="532">
        <v>#VALUE!</v>
      </c>
      <c r="B613" s="213" cm="1">
        <f t="array" ref="B613">_FV(exchangerates[[#This Row],[Currency pairs]],"Previous close",TRUE)</f>
        <v>1.038E-4</v>
      </c>
      <c r="C613" s="235" t="s">
        <v>1836</v>
      </c>
      <c r="D613" s="240">
        <f>exchangerates[[#This Row],[Exchange rates]]</f>
        <v>1.038E-4</v>
      </c>
      <c r="E613" s="328" t="str">
        <f>"Understand: 1.00 "&amp;LEFT(C613,3)&amp;" = "&amp;exchangerates[[#This Row],[Exchange rates]]&amp;" "&amp;RIGHT(C613,3)</f>
        <v>Understand: 1.00 IDR = 0.0001038 NZD</v>
      </c>
    </row>
    <row r="614" spans="1:5" x14ac:dyDescent="0.2">
      <c r="A614" t="e" vm="533">
        <v>#VALUE!</v>
      </c>
      <c r="B614" s="214" cm="1">
        <f t="array" ref="B614">_FV(exchangerates[[#This Row],[Currency pairs]],"Previous close",TRUE)</f>
        <v>1.975E-2</v>
      </c>
      <c r="C614" s="235" t="s">
        <v>1837</v>
      </c>
      <c r="D614" s="240">
        <f>exchangerates[[#This Row],[Exchange rates]]</f>
        <v>1.975E-2</v>
      </c>
      <c r="E614" s="328" t="str">
        <f>"Understand: 1.00 "&amp;LEFT(C614,3)&amp;" = "&amp;exchangerates[[#This Row],[Exchange rates]]&amp;" "&amp;RIGHT(C614,3)</f>
        <v>Understand: 1.00 INR = 0.01975 NZD</v>
      </c>
    </row>
    <row r="615" spans="1:5" x14ac:dyDescent="0.2">
      <c r="A615" t="e" vm="534">
        <v>#VALUE!</v>
      </c>
      <c r="B615" s="215" cm="1">
        <f t="array" ref="B615">_FV(exchangerates[[#This Row],[Currency pairs]],"Previous close",TRUE)</f>
        <v>1.2930000000000001E-2</v>
      </c>
      <c r="C615" s="235" t="s">
        <v>1838</v>
      </c>
      <c r="D615" s="240">
        <f>exchangerates[[#This Row],[Exchange rates]]</f>
        <v>1.2930000000000001E-2</v>
      </c>
      <c r="E615" s="328" t="str">
        <f>"Understand: 1.00 "&amp;LEFT(C615,3)&amp;" = "&amp;exchangerates[[#This Row],[Exchange rates]]&amp;" "&amp;RIGHT(C615,3)</f>
        <v>Understand: 1.00 JPY = 0.01293 NZD</v>
      </c>
    </row>
    <row r="616" spans="1:5" x14ac:dyDescent="0.2">
      <c r="A616" t="e" vm="535">
        <v>#VALUE!</v>
      </c>
      <c r="B616" s="216" cm="1">
        <f t="array" ref="B616">_FV(exchangerates[[#This Row],[Currency pairs]],"Previous close",TRUE)</f>
        <v>1.238E-3</v>
      </c>
      <c r="C616" s="235" t="s">
        <v>1839</v>
      </c>
      <c r="D616" s="240">
        <f>exchangerates[[#This Row],[Exchange rates]]</f>
        <v>1.238E-3</v>
      </c>
      <c r="E616" s="328" t="str">
        <f>"Understand: 1.00 "&amp;LEFT(C616,3)&amp;" = "&amp;exchangerates[[#This Row],[Exchange rates]]&amp;" "&amp;RIGHT(C616,3)</f>
        <v>Understand: 1.00 KRW = 0.001238 NZD</v>
      </c>
    </row>
    <row r="617" spans="1:5" x14ac:dyDescent="0.2">
      <c r="A617" t="e" vm="536">
        <v>#VALUE!</v>
      </c>
      <c r="B617" s="217" cm="1">
        <f t="array" ref="B617">_FV(exchangerates[[#This Row],[Currency pairs]],"Previous close",TRUE)</f>
        <v>7.2620000000000004E-2</v>
      </c>
      <c r="C617" s="235" t="s">
        <v>1840</v>
      </c>
      <c r="D617" s="240">
        <f>exchangerates[[#This Row],[Exchange rates]]</f>
        <v>7.2620000000000004E-2</v>
      </c>
      <c r="E617" s="328" t="str">
        <f>"Understand: 1.00 "&amp;LEFT(C617,3)&amp;" = "&amp;exchangerates[[#This Row],[Exchange rates]]&amp;" "&amp;RIGHT(C617,3)</f>
        <v>Understand: 1.00 MXN = 0.07262 NZD</v>
      </c>
    </row>
    <row r="618" spans="1:5" x14ac:dyDescent="0.2">
      <c r="A618" t="e" vm="537">
        <v>#VALUE!</v>
      </c>
      <c r="B618" s="218" cm="1">
        <f t="array" ref="B618">_FV(exchangerates[[#This Row],[Currency pairs]],"Previous close",TRUE)</f>
        <v>0.35539999999999999</v>
      </c>
      <c r="C618" s="235" t="s">
        <v>1841</v>
      </c>
      <c r="D618" s="240">
        <f>exchangerates[[#This Row],[Exchange rates]]</f>
        <v>0.35539999999999999</v>
      </c>
      <c r="E618" s="328" t="str">
        <f>"Understand: 1.00 "&amp;LEFT(C618,3)&amp;" = "&amp;exchangerates[[#This Row],[Exchange rates]]&amp;" "&amp;RIGHT(C618,3)</f>
        <v>Understand: 1.00 MYR = 0.3554 NZD</v>
      </c>
    </row>
    <row r="619" spans="1:5" x14ac:dyDescent="0.2">
      <c r="A619" t="e" vm="538">
        <v>#VALUE!</v>
      </c>
      <c r="B619" s="219" cm="1">
        <f t="array" ref="B619">_FV(exchangerates[[#This Row],[Currency pairs]],"Previous close",TRUE)</f>
        <v>0.16669999999999999</v>
      </c>
      <c r="C619" s="235" t="s">
        <v>1842</v>
      </c>
      <c r="D619" s="240">
        <f>exchangerates[[#This Row],[Exchange rates]]</f>
        <v>0.16669999999999999</v>
      </c>
      <c r="E619" s="328" t="str">
        <f>"Understand: 1.00 "&amp;LEFT(C619,3)&amp;" = "&amp;exchangerates[[#This Row],[Exchange rates]]&amp;" "&amp;RIGHT(C619,3)</f>
        <v>Understand: 1.00 NOK = 0.1667 NZD</v>
      </c>
    </row>
    <row r="620" spans="1:5" x14ac:dyDescent="0.2">
      <c r="A620" t="e" vm="534">
        <v>#VALUE!</v>
      </c>
      <c r="B620" s="215" cm="1">
        <f t="array" ref="B620">_FV(exchangerates[[#This Row],[Currency pairs]],"Previous close",TRUE)</f>
        <v>1.2930000000000001E-2</v>
      </c>
      <c r="C620" s="235" t="s">
        <v>1838</v>
      </c>
      <c r="D620" s="240">
        <f>exchangerates[[#This Row],[Exchange rates]]</f>
        <v>1.2930000000000001E-2</v>
      </c>
      <c r="E620" s="328" t="str">
        <f>"Understand: 1.00 "&amp;LEFT(C620,3)&amp;" = "&amp;exchangerates[[#This Row],[Exchange rates]]&amp;" "&amp;RIGHT(C620,3)</f>
        <v>Understand: 1.00 JPY = 0.01293 NZD</v>
      </c>
    </row>
    <row r="621" spans="1:5" x14ac:dyDescent="0.2">
      <c r="A621" t="e" vm="539">
        <v>#VALUE!</v>
      </c>
      <c r="B621" s="221" cm="1">
        <f t="array" ref="B621">_FV(exchangerates[[#This Row],[Currency pairs]],"Previous close",TRUE)</f>
        <v>2.9100000000000001E-2</v>
      </c>
      <c r="C621" s="235" t="s">
        <v>1843</v>
      </c>
      <c r="D621" s="240">
        <f>exchangerates[[#This Row],[Exchange rates]]</f>
        <v>2.9100000000000001E-2</v>
      </c>
      <c r="E621" s="328" t="str">
        <f>"Understand: 1.00 "&amp;LEFT(C621,3)&amp;" = "&amp;exchangerates[[#This Row],[Exchange rates]]&amp;" "&amp;RIGHT(C621,3)</f>
        <v>Understand: 1.00 PHP = 0.0291 NZD</v>
      </c>
    </row>
    <row r="622" spans="1:5" x14ac:dyDescent="0.2">
      <c r="A622" t="e" vm="540">
        <v>#VALUE!</v>
      </c>
      <c r="B622" s="222" cm="1">
        <f t="array" ref="B622">_FV(exchangerates[[#This Row],[Currency pairs]],"Previous close",TRUE)</f>
        <v>0.36080000000000001</v>
      </c>
      <c r="C622" s="235" t="s">
        <v>1844</v>
      </c>
      <c r="D622" s="240">
        <f>exchangerates[[#This Row],[Exchange rates]]</f>
        <v>0.36080000000000001</v>
      </c>
      <c r="E622" s="328" t="str">
        <f>"Understand: 1.00 "&amp;LEFT(C622,3)&amp;" = "&amp;exchangerates[[#This Row],[Exchange rates]]&amp;" "&amp;RIGHT(C622,3)</f>
        <v>Understand: 1.00 PLN = 0.3608 NZD</v>
      </c>
    </row>
    <row r="623" spans="1:5" x14ac:dyDescent="0.2">
      <c r="A623" t="e" vm="541">
        <v>#VALUE!</v>
      </c>
      <c r="B623" s="223" cm="1">
        <f t="array" ref="B623">_FV(exchangerates[[#This Row],[Currency pairs]],"Previous close",TRUE)</f>
        <v>1.7659999999999999E-2</v>
      </c>
      <c r="C623" s="235" t="s">
        <v>1845</v>
      </c>
      <c r="D623" s="240">
        <f>exchangerates[[#This Row],[Exchange rates]]</f>
        <v>1.7659999999999999E-2</v>
      </c>
      <c r="E623" s="328" t="str">
        <f>"Understand: 1.00 "&amp;LEFT(C623,3)&amp;" = "&amp;exchangerates[[#This Row],[Exchange rates]]&amp;" "&amp;RIGHT(C623,3)</f>
        <v>Understand: 1.00 RUB = 0.01766 NZD</v>
      </c>
    </row>
    <row r="624" spans="1:5" x14ac:dyDescent="0.2">
      <c r="A624" t="e" vm="542">
        <v>#VALUE!</v>
      </c>
      <c r="B624" s="224" cm="1">
        <f t="array" ref="B624">_FV(exchangerates[[#This Row],[Currency pairs]],"Previous close",TRUE)</f>
        <v>0.15740000000000001</v>
      </c>
      <c r="C624" s="235" t="s">
        <v>1846</v>
      </c>
      <c r="D624" s="240">
        <f>exchangerates[[#This Row],[Exchange rates]]</f>
        <v>0.15740000000000001</v>
      </c>
      <c r="E624" s="328" t="str">
        <f>"Understand: 1.00 "&amp;LEFT(C624,3)&amp;" = "&amp;exchangerates[[#This Row],[Exchange rates]]&amp;" "&amp;RIGHT(C624,3)</f>
        <v>Understand: 1.00 SEK = 0.1574 NZD</v>
      </c>
    </row>
    <row r="625" spans="1:5" x14ac:dyDescent="0.2">
      <c r="A625" t="e" vm="543">
        <v>#VALUE!</v>
      </c>
      <c r="B625" s="225" cm="1">
        <f t="array" ref="B625">_FV(exchangerates[[#This Row],[Currency pairs]],"Previous close",TRUE)</f>
        <v>1.1017999999999999</v>
      </c>
      <c r="C625" s="235" t="s">
        <v>1847</v>
      </c>
      <c r="D625" s="240">
        <f>exchangerates[[#This Row],[Exchange rates]]</f>
        <v>1.1017999999999999</v>
      </c>
      <c r="E625" s="328" t="str">
        <f>"Understand: 1.00 "&amp;LEFT(C625,3)&amp;" = "&amp;exchangerates[[#This Row],[Exchange rates]]&amp;" "&amp;RIGHT(C625,3)</f>
        <v>Understand: 1.00 SGD = 1.1018 NZD</v>
      </c>
    </row>
    <row r="626" spans="1:5" x14ac:dyDescent="0.2">
      <c r="A626" t="e" vm="544">
        <v>#VALUE!</v>
      </c>
      <c r="B626" s="226" cm="1">
        <f t="array" ref="B626">_FV(exchangerates[[#This Row],[Currency pairs]],"Previous close",TRUE)</f>
        <v>4.5749999999999999E-2</v>
      </c>
      <c r="C626" s="235" t="s">
        <v>1848</v>
      </c>
      <c r="D626" s="240">
        <f>exchangerates[[#This Row],[Exchange rates]]</f>
        <v>4.5749999999999999E-2</v>
      </c>
      <c r="E626" s="328" t="str">
        <f>"Understand: 1.00 "&amp;LEFT(C626,3)&amp;" = "&amp;exchangerates[[#This Row],[Exchange rates]]&amp;" "&amp;RIGHT(C626,3)</f>
        <v>Understand: 1.00 THB = 0.04575 NZD</v>
      </c>
    </row>
    <row r="627" spans="1:5" x14ac:dyDescent="0.2">
      <c r="A627" t="e" vm="545">
        <v>#VALUE!</v>
      </c>
      <c r="B627" s="227" cm="1">
        <f t="array" ref="B627">_FV(exchangerates[[#This Row],[Currency pairs]],"Previous close",TRUE)</f>
        <v>0.1062</v>
      </c>
      <c r="C627" s="235" t="s">
        <v>1849</v>
      </c>
      <c r="D627" s="240">
        <f>exchangerates[[#This Row],[Exchange rates]]</f>
        <v>0.1062</v>
      </c>
      <c r="E627" s="328" t="str">
        <f>"Understand: 1.00 "&amp;LEFT(C627,3)&amp;" = "&amp;exchangerates[[#This Row],[Exchange rates]]&amp;" "&amp;RIGHT(C627,3)</f>
        <v>Understand: 1.00 TRY = 0.1062 NZD</v>
      </c>
    </row>
    <row r="628" spans="1:5" x14ac:dyDescent="0.2">
      <c r="A628" t="e" vm="546">
        <v>#VALUE!</v>
      </c>
      <c r="B628" s="228" cm="1">
        <f t="array" ref="B628">_FV(exchangerates[[#This Row],[Currency pairs]],"Previous close",TRUE)</f>
        <v>5.3190000000000001E-2</v>
      </c>
      <c r="C628" s="235" t="s">
        <v>1850</v>
      </c>
      <c r="D628" s="240">
        <f>exchangerates[[#This Row],[Exchange rates]]</f>
        <v>5.3190000000000001E-2</v>
      </c>
      <c r="E628" s="328" t="str">
        <f>"Understand: 1.00 "&amp;LEFT(C628,3)&amp;" = "&amp;exchangerates[[#This Row],[Exchange rates]]&amp;" "&amp;RIGHT(C628,3)</f>
        <v>Understand: 1.00 TWD = 0.05319 NZD</v>
      </c>
    </row>
    <row r="629" spans="1:5" x14ac:dyDescent="0.2">
      <c r="A629" t="e" vm="547">
        <v>#VALUE!</v>
      </c>
      <c r="B629" s="229" cm="1">
        <f t="array" ref="B629">_FV(exchangerates[[#This Row],[Currency pairs]],"Previous close",TRUE)</f>
        <v>6.5380000000000001E-5</v>
      </c>
      <c r="C629" s="235" t="s">
        <v>1851</v>
      </c>
      <c r="D629" s="240">
        <f>exchangerates[[#This Row],[Exchange rates]]</f>
        <v>6.5380000000000001E-5</v>
      </c>
      <c r="E629" s="328" t="str">
        <f>"Understand: 1.00 "&amp;LEFT(C629,3)&amp;" = "&amp;exchangerates[[#This Row],[Exchange rates]]&amp;" "&amp;RIGHT(C629,3)</f>
        <v>Understand: 1.00 VND = 0.00006538 NZD</v>
      </c>
    </row>
    <row r="630" spans="1:5" x14ac:dyDescent="0.2">
      <c r="A630" t="e" vm="548">
        <v>#VALUE!</v>
      </c>
      <c r="B630" s="230" cm="1">
        <f t="array" ref="B630">_FV(exchangerates[[#This Row],[Currency pairs]],"Previous close",TRUE)</f>
        <v>9.7199999999999995E-2</v>
      </c>
      <c r="C630" s="235" t="s">
        <v>1852</v>
      </c>
      <c r="D630" s="240">
        <f>exchangerates[[#This Row],[Exchange rates]]</f>
        <v>9.7199999999999995E-2</v>
      </c>
      <c r="E630" s="328" t="str">
        <f>"Understand: 1.00 "&amp;LEFT(C630,3)&amp;" = "&amp;exchangerates[[#This Row],[Exchange rates]]&amp;" "&amp;RIGHT(C630,3)</f>
        <v>Understand: 1.00 ZAR = 0.0972 NZD</v>
      </c>
    </row>
    <row r="631" spans="1:5" x14ac:dyDescent="0.2">
      <c r="A631" t="e" vm="549">
        <v>#VALUE!</v>
      </c>
      <c r="B631" s="202" cm="1">
        <f t="array" ref="B631">_FV(exchangerates[[#This Row],[Currency pairs]],"Previous close",TRUE)</f>
        <v>51.29</v>
      </c>
      <c r="C631" s="235" t="s">
        <v>1853</v>
      </c>
      <c r="D631" s="240">
        <f>exchangerates[[#This Row],[Exchange rates]]</f>
        <v>51.29</v>
      </c>
      <c r="E631" s="328" t="str">
        <f>"Understand: 1.00 "&amp;LEFT(C631,3)&amp;" = "&amp;exchangerates[[#This Row],[Exchange rates]]&amp;" "&amp;RIGHT(C631,3)</f>
        <v>Understand: 1.00 USD = 51.29 PHP</v>
      </c>
    </row>
    <row r="632" spans="1:5" x14ac:dyDescent="0.2">
      <c r="A632" t="e" vm="550">
        <v>#VALUE!</v>
      </c>
      <c r="B632" s="203" cm="1">
        <f t="array" ref="B632">_FV(exchangerates[[#This Row],[Currency pairs]],"Previous close",TRUE)</f>
        <v>57.399000000000001</v>
      </c>
      <c r="C632" s="235" t="s">
        <v>1854</v>
      </c>
      <c r="D632" s="240">
        <f>exchangerates[[#This Row],[Exchange rates]]</f>
        <v>57.399000000000001</v>
      </c>
      <c r="E632" s="328" t="str">
        <f>"Understand: 1.00 "&amp;LEFT(C632,3)&amp;" = "&amp;exchangerates[[#This Row],[Exchange rates]]&amp;" "&amp;RIGHT(C632,3)</f>
        <v>Understand: 1.00 EUR = 57.399 PHP</v>
      </c>
    </row>
    <row r="633" spans="1:5" x14ac:dyDescent="0.2">
      <c r="A633" t="e" vm="551">
        <v>#VALUE!</v>
      </c>
      <c r="B633" s="204" cm="1">
        <f t="array" ref="B633">_FV(exchangerates[[#This Row],[Currency pairs]],"Previous close",TRUE)</f>
        <v>8.1027000000000005</v>
      </c>
      <c r="C633" s="235" t="s">
        <v>1855</v>
      </c>
      <c r="D633" s="240">
        <f>exchangerates[[#This Row],[Exchange rates]]</f>
        <v>8.1027000000000005</v>
      </c>
      <c r="E633" s="328" t="str">
        <f>"Understand: 1.00 "&amp;LEFT(C633,3)&amp;" = "&amp;exchangerates[[#This Row],[Exchange rates]]&amp;" "&amp;RIGHT(C633,3)</f>
        <v>Understand: 1.00 CNY = 8.1027 PHP</v>
      </c>
    </row>
    <row r="634" spans="1:5" x14ac:dyDescent="0.2">
      <c r="A634" t="e" vm="552">
        <v>#VALUE!</v>
      </c>
      <c r="B634" s="231" cm="1">
        <f t="array" ref="B634">_FV(exchangerates[[#This Row],[Currency pairs]],"Previous close",TRUE)</f>
        <v>36.734000000000002</v>
      </c>
      <c r="C634" s="235" t="s">
        <v>1856</v>
      </c>
      <c r="D634" s="240">
        <f>exchangerates[[#This Row],[Exchange rates]]</f>
        <v>36.734000000000002</v>
      </c>
      <c r="E634" s="328" t="str">
        <f>"Understand: 1.00 "&amp;LEFT(C634,3)&amp;" = "&amp;exchangerates[[#This Row],[Exchange rates]]&amp;" "&amp;RIGHT(C634,3)</f>
        <v>Understand: 1.00 AUD = 36.734 PHP</v>
      </c>
    </row>
    <row r="635" spans="1:5" x14ac:dyDescent="0.2">
      <c r="A635" t="e" vm="553">
        <v>#VALUE!</v>
      </c>
      <c r="B635" s="205" cm="1">
        <f t="array" ref="B635">_FV(exchangerates[[#This Row],[Currency pairs]],"Previous close",TRUE)</f>
        <v>10.009600000000001</v>
      </c>
      <c r="C635" s="235" t="s">
        <v>1857</v>
      </c>
      <c r="D635" s="240">
        <f>exchangerates[[#This Row],[Exchange rates]]</f>
        <v>10.009600000000001</v>
      </c>
      <c r="E635" s="328" t="str">
        <f>"Understand: 1.00 "&amp;LEFT(C635,3)&amp;" = "&amp;exchangerates[[#This Row],[Exchange rates]]&amp;" "&amp;RIGHT(C635,3)</f>
        <v>Understand: 1.00 BRL = 10.0096 PHP</v>
      </c>
    </row>
    <row r="636" spans="1:5" x14ac:dyDescent="0.2">
      <c r="A636" t="e" vm="554">
        <v>#VALUE!</v>
      </c>
      <c r="B636" s="206" cm="1">
        <f t="array" ref="B636">_FV(exchangerates[[#This Row],[Currency pairs]],"Previous close",TRUE)</f>
        <v>40.03</v>
      </c>
      <c r="C636" s="235" t="s">
        <v>1858</v>
      </c>
      <c r="D636" s="240">
        <f>exchangerates[[#This Row],[Exchange rates]]</f>
        <v>40.03</v>
      </c>
      <c r="E636" s="328" t="str">
        <f>"Understand: 1.00 "&amp;LEFT(C636,3)&amp;" = "&amp;exchangerates[[#This Row],[Exchange rates]]&amp;" "&amp;RIGHT(C636,3)</f>
        <v>Understand: 1.00 CAD = 40.03 PHP</v>
      </c>
    </row>
    <row r="637" spans="1:5" x14ac:dyDescent="0.2">
      <c r="A637" t="e" vm="555">
        <v>#VALUE!</v>
      </c>
      <c r="B637" s="207" cm="1">
        <f t="array" ref="B637">_FV(exchangerates[[#This Row],[Currency pairs]],"Previous close",TRUE)</f>
        <v>55.370800000000003</v>
      </c>
      <c r="C637" s="235" t="s">
        <v>1859</v>
      </c>
      <c r="D637" s="240">
        <f>exchangerates[[#This Row],[Exchange rates]]</f>
        <v>55.370800000000003</v>
      </c>
      <c r="E637" s="328" t="str">
        <f>"Understand: 1.00 "&amp;LEFT(C637,3)&amp;" = "&amp;exchangerates[[#This Row],[Exchange rates]]&amp;" "&amp;RIGHT(C637,3)</f>
        <v>Understand: 1.00 CHF = 55.3708 PHP</v>
      </c>
    </row>
    <row r="638" spans="1:5" x14ac:dyDescent="0.2">
      <c r="A638" t="e" vm="556">
        <v>#VALUE!</v>
      </c>
      <c r="B638" s="208" cm="1">
        <f t="array" ref="B638">_FV(exchangerates[[#This Row],[Currency pairs]],"Previous close",TRUE)</f>
        <v>2.3161</v>
      </c>
      <c r="C638" s="235" t="s">
        <v>1860</v>
      </c>
      <c r="D638" s="240">
        <f>exchangerates[[#This Row],[Exchange rates]]</f>
        <v>2.3161</v>
      </c>
      <c r="E638" s="328" t="str">
        <f>"Understand: 1.00 "&amp;LEFT(C638,3)&amp;" = "&amp;exchangerates[[#This Row],[Exchange rates]]&amp;" "&amp;RIGHT(C638,3)</f>
        <v>Understand: 1.00 CZK = 2.3161 PHP</v>
      </c>
    </row>
    <row r="639" spans="1:5" x14ac:dyDescent="0.2">
      <c r="A639" t="e" vm="557">
        <v>#VALUE!</v>
      </c>
      <c r="B639" s="209" cm="1">
        <f t="array" ref="B639">_FV(exchangerates[[#This Row],[Currency pairs]],"Previous close",TRUE)</f>
        <v>7.7138999999999998</v>
      </c>
      <c r="C639" s="235" t="s">
        <v>1861</v>
      </c>
      <c r="D639" s="240">
        <f>exchangerates[[#This Row],[Exchange rates]]</f>
        <v>7.7138999999999998</v>
      </c>
      <c r="E639" s="328" t="str">
        <f>"Understand: 1.00 "&amp;LEFT(C639,3)&amp;" = "&amp;exchangerates[[#This Row],[Exchange rates]]&amp;" "&amp;RIGHT(C639,3)</f>
        <v>Understand: 1.00 DKK = 7.7139 PHP</v>
      </c>
    </row>
    <row r="640" spans="1:5" x14ac:dyDescent="0.2">
      <c r="A640" t="e" vm="558">
        <v>#VALUE!</v>
      </c>
      <c r="B640" s="210" cm="1">
        <f t="array" ref="B640">_FV(exchangerates[[#This Row],[Currency pairs]],"Previous close",TRUE)</f>
        <v>68.600399999999993</v>
      </c>
      <c r="C640" s="235" t="s">
        <v>1862</v>
      </c>
      <c r="D640" s="240">
        <f>exchangerates[[#This Row],[Exchange rates]]</f>
        <v>68.600399999999993</v>
      </c>
      <c r="E640" s="328" t="str">
        <f>"Understand: 1.00 "&amp;LEFT(C640,3)&amp;" = "&amp;exchangerates[[#This Row],[Exchange rates]]&amp;" "&amp;RIGHT(C640,3)</f>
        <v>Understand: 1.00 GBP = 68.6004 PHP</v>
      </c>
    </row>
    <row r="641" spans="1:5" x14ac:dyDescent="0.2">
      <c r="A641" t="e" vm="559">
        <v>#VALUE!</v>
      </c>
      <c r="B641" s="211" cm="1">
        <f t="array" ref="B641">_FV(exchangerates[[#This Row],[Currency pairs]],"Previous close",TRUE)</f>
        <v>6.5689000000000002</v>
      </c>
      <c r="C641" s="235" t="s">
        <v>1863</v>
      </c>
      <c r="D641" s="240">
        <f>exchangerates[[#This Row],[Exchange rates]]</f>
        <v>6.5689000000000002</v>
      </c>
      <c r="E641" s="328" t="str">
        <f>"Understand: 1.00 "&amp;LEFT(C641,3)&amp;" = "&amp;exchangerates[[#This Row],[Exchange rates]]&amp;" "&amp;RIGHT(C641,3)</f>
        <v>Understand: 1.00 HKD = 6.5689 PHP</v>
      </c>
    </row>
    <row r="642" spans="1:5" x14ac:dyDescent="0.2">
      <c r="A642" t="e" vm="560">
        <v>#VALUE!</v>
      </c>
      <c r="B642" s="212" cm="1">
        <f t="array" ref="B642">_FV(exchangerates[[#This Row],[Currency pairs]],"Previous close",TRUE)</f>
        <v>0.1565</v>
      </c>
      <c r="C642" s="235" t="s">
        <v>1864</v>
      </c>
      <c r="D642" s="240">
        <f>exchangerates[[#This Row],[Exchange rates]]</f>
        <v>0.1565</v>
      </c>
      <c r="E642" s="328" t="str">
        <f>"Understand: 1.00 "&amp;LEFT(C642,3)&amp;" = "&amp;exchangerates[[#This Row],[Exchange rates]]&amp;" "&amp;RIGHT(C642,3)</f>
        <v>Understand: 1.00 HUF = 0.1565 PHP</v>
      </c>
    </row>
    <row r="643" spans="1:5" x14ac:dyDescent="0.2">
      <c r="A643" t="e" vm="561">
        <v>#VALUE!</v>
      </c>
      <c r="B643" s="213" cm="1">
        <f t="array" ref="B643">_FV(exchangerates[[#This Row],[Currency pairs]],"Previous close",TRUE)</f>
        <v>3.5660000000000002E-3</v>
      </c>
      <c r="C643" s="235" t="s">
        <v>1865</v>
      </c>
      <c r="D643" s="240">
        <f>exchangerates[[#This Row],[Exchange rates]]</f>
        <v>3.5660000000000002E-3</v>
      </c>
      <c r="E643" s="328" t="str">
        <f>"Understand: 1.00 "&amp;LEFT(C643,3)&amp;" = "&amp;exchangerates[[#This Row],[Exchange rates]]&amp;" "&amp;RIGHT(C643,3)</f>
        <v>Understand: 1.00 IDR = 0.003566 PHP</v>
      </c>
    </row>
    <row r="644" spans="1:5" x14ac:dyDescent="0.2">
      <c r="A644" t="e" vm="562">
        <v>#VALUE!</v>
      </c>
      <c r="B644" s="214" cm="1">
        <f t="array" ref="B644">_FV(exchangerates[[#This Row],[Currency pairs]],"Previous close",TRUE)</f>
        <v>0.67820000000000003</v>
      </c>
      <c r="C644" s="235" t="s">
        <v>1866</v>
      </c>
      <c r="D644" s="240">
        <f>exchangerates[[#This Row],[Exchange rates]]</f>
        <v>0.67820000000000003</v>
      </c>
      <c r="E644" s="328" t="str">
        <f>"Understand: 1.00 "&amp;LEFT(C644,3)&amp;" = "&amp;exchangerates[[#This Row],[Exchange rates]]&amp;" "&amp;RIGHT(C644,3)</f>
        <v>Understand: 1.00 INR = 0.6782 PHP</v>
      </c>
    </row>
    <row r="645" spans="1:5" x14ac:dyDescent="0.2">
      <c r="A645" t="e" vm="563">
        <v>#VALUE!</v>
      </c>
      <c r="B645" s="215" cm="1">
        <f t="array" ref="B645">_FV(exchangerates[[#This Row],[Currency pairs]],"Previous close",TRUE)</f>
        <v>0.44390000000000002</v>
      </c>
      <c r="C645" s="235" t="s">
        <v>1867</v>
      </c>
      <c r="D645" s="240">
        <f>exchangerates[[#This Row],[Exchange rates]]</f>
        <v>0.44390000000000002</v>
      </c>
      <c r="E645" s="328" t="str">
        <f>"Understand: 1.00 "&amp;LEFT(C645,3)&amp;" = "&amp;exchangerates[[#This Row],[Exchange rates]]&amp;" "&amp;RIGHT(C645,3)</f>
        <v>Understand: 1.00 JPY = 0.4439 PHP</v>
      </c>
    </row>
    <row r="646" spans="1:5" x14ac:dyDescent="0.2">
      <c r="A646" t="e" vm="564">
        <v>#VALUE!</v>
      </c>
      <c r="B646" s="216" cm="1">
        <f t="array" ref="B646">_FV(exchangerates[[#This Row],[Currency pairs]],"Previous close",TRUE)</f>
        <v>4.2520000000000002E-2</v>
      </c>
      <c r="C646" s="235" t="s">
        <v>1868</v>
      </c>
      <c r="D646" s="240">
        <f>exchangerates[[#This Row],[Exchange rates]]</f>
        <v>4.2520000000000002E-2</v>
      </c>
      <c r="E646" s="328" t="str">
        <f>"Understand: 1.00 "&amp;LEFT(C646,3)&amp;" = "&amp;exchangerates[[#This Row],[Exchange rates]]&amp;" "&amp;RIGHT(C646,3)</f>
        <v>Understand: 1.00 KRW = 0.04252 PHP</v>
      </c>
    </row>
    <row r="647" spans="1:5" x14ac:dyDescent="0.2">
      <c r="A647" t="e" vm="565">
        <v>#VALUE!</v>
      </c>
      <c r="B647" s="217" cm="1">
        <f t="array" ref="B647">_FV(exchangerates[[#This Row],[Currency pairs]],"Previous close",TRUE)</f>
        <v>2.4937</v>
      </c>
      <c r="C647" s="235" t="s">
        <v>1869</v>
      </c>
      <c r="D647" s="240">
        <f>exchangerates[[#This Row],[Exchange rates]]</f>
        <v>2.4937</v>
      </c>
      <c r="E647" s="328" t="str">
        <f>"Understand: 1.00 "&amp;LEFT(C647,3)&amp;" = "&amp;exchangerates[[#This Row],[Exchange rates]]&amp;" "&amp;RIGHT(C647,3)</f>
        <v>Understand: 1.00 MXN = 2.4937 PHP</v>
      </c>
    </row>
    <row r="648" spans="1:5" x14ac:dyDescent="0.2">
      <c r="A648" t="e" vm="566">
        <v>#VALUE!</v>
      </c>
      <c r="B648" s="218" cm="1">
        <f t="array" ref="B648">_FV(exchangerates[[#This Row],[Currency pairs]],"Previous close",TRUE)</f>
        <v>12.203200000000001</v>
      </c>
      <c r="C648" s="235" t="s">
        <v>1870</v>
      </c>
      <c r="D648" s="240">
        <f>exchangerates[[#This Row],[Exchange rates]]</f>
        <v>12.203200000000001</v>
      </c>
      <c r="E648" s="328" t="str">
        <f>"Understand: 1.00 "&amp;LEFT(C648,3)&amp;" = "&amp;exchangerates[[#This Row],[Exchange rates]]&amp;" "&amp;RIGHT(C648,3)</f>
        <v>Understand: 1.00 MYR = 12.2032 PHP</v>
      </c>
    </row>
    <row r="649" spans="1:5" x14ac:dyDescent="0.2">
      <c r="A649" t="e" vm="567">
        <v>#VALUE!</v>
      </c>
      <c r="B649" s="219" cm="1">
        <f t="array" ref="B649">_FV(exchangerates[[#This Row],[Currency pairs]],"Previous close",TRUE)</f>
        <v>5.7229000000000001</v>
      </c>
      <c r="C649" s="235" t="s">
        <v>1871</v>
      </c>
      <c r="D649" s="240">
        <f>exchangerates[[#This Row],[Exchange rates]]</f>
        <v>5.7229000000000001</v>
      </c>
      <c r="E649" s="328" t="str">
        <f>"Understand: 1.00 "&amp;LEFT(C649,3)&amp;" = "&amp;exchangerates[[#This Row],[Exchange rates]]&amp;" "&amp;RIGHT(C649,3)</f>
        <v>Understand: 1.00 NOK = 5.7229 PHP</v>
      </c>
    </row>
    <row r="650" spans="1:5" x14ac:dyDescent="0.2">
      <c r="A650" t="e" vm="568">
        <v>#VALUE!</v>
      </c>
      <c r="B650" s="220" cm="1">
        <f t="array" ref="B650">_FV(exchangerates[[#This Row],[Currency pairs]],"Previous close",TRUE)</f>
        <v>34.32</v>
      </c>
      <c r="C650" s="235" t="s">
        <v>1872</v>
      </c>
      <c r="D650" s="240">
        <f>exchangerates[[#This Row],[Exchange rates]]</f>
        <v>34.32</v>
      </c>
      <c r="E650" s="328" t="str">
        <f>"Understand: 1.00 "&amp;LEFT(C650,3)&amp;" = "&amp;exchangerates[[#This Row],[Exchange rates]]&amp;" "&amp;RIGHT(C650,3)</f>
        <v>Understand: 1.00 NZD = 34.32 PHP</v>
      </c>
    </row>
    <row r="651" spans="1:5" x14ac:dyDescent="0.2">
      <c r="A651" t="e" vm="563">
        <v>#VALUE!</v>
      </c>
      <c r="B651" s="215" cm="1">
        <f t="array" ref="B651">_FV(exchangerates[[#This Row],[Currency pairs]],"Previous close",TRUE)</f>
        <v>0.44390000000000002</v>
      </c>
      <c r="C651" s="235" t="s">
        <v>1867</v>
      </c>
      <c r="D651" s="240">
        <f>exchangerates[[#This Row],[Exchange rates]]</f>
        <v>0.44390000000000002</v>
      </c>
      <c r="E651" s="328" t="str">
        <f>"Understand: 1.00 "&amp;LEFT(C651,3)&amp;" = "&amp;exchangerates[[#This Row],[Exchange rates]]&amp;" "&amp;RIGHT(C651,3)</f>
        <v>Understand: 1.00 JPY = 0.4439 PHP</v>
      </c>
    </row>
    <row r="652" spans="1:5" x14ac:dyDescent="0.2">
      <c r="A652" t="e" vm="569">
        <v>#VALUE!</v>
      </c>
      <c r="B652" s="222" cm="1">
        <f t="array" ref="B652">_FV(exchangerates[[#This Row],[Currency pairs]],"Previous close",TRUE)</f>
        <v>12.39</v>
      </c>
      <c r="C652" s="235" t="s">
        <v>1873</v>
      </c>
      <c r="D652" s="240">
        <f>exchangerates[[#This Row],[Exchange rates]]</f>
        <v>12.39</v>
      </c>
      <c r="E652" s="328" t="str">
        <f>"Understand: 1.00 "&amp;LEFT(C652,3)&amp;" = "&amp;exchangerates[[#This Row],[Exchange rates]]&amp;" "&amp;RIGHT(C652,3)</f>
        <v>Understand: 1.00 PLN = 12.39 PHP</v>
      </c>
    </row>
    <row r="653" spans="1:5" x14ac:dyDescent="0.2">
      <c r="A653" t="e" vm="570">
        <v>#VALUE!</v>
      </c>
      <c r="B653" s="223" cm="1">
        <f t="array" ref="B653">_FV(exchangerates[[#This Row],[Currency pairs]],"Previous close",TRUE)</f>
        <v>0.60629999999999995</v>
      </c>
      <c r="C653" s="235" t="s">
        <v>1874</v>
      </c>
      <c r="D653" s="240">
        <f>exchangerates[[#This Row],[Exchange rates]]</f>
        <v>0.60629999999999995</v>
      </c>
      <c r="E653" s="328" t="str">
        <f>"Understand: 1.00 "&amp;LEFT(C653,3)&amp;" = "&amp;exchangerates[[#This Row],[Exchange rates]]&amp;" "&amp;RIGHT(C653,3)</f>
        <v>Understand: 1.00 RUB = 0.6063 PHP</v>
      </c>
    </row>
    <row r="654" spans="1:5" x14ac:dyDescent="0.2">
      <c r="A654" t="e" vm="571">
        <v>#VALUE!</v>
      </c>
      <c r="B654" s="224" cm="1">
        <f t="array" ref="B654">_FV(exchangerates[[#This Row],[Currency pairs]],"Previous close",TRUE)</f>
        <v>5.4053000000000004</v>
      </c>
      <c r="C654" s="235" t="s">
        <v>1875</v>
      </c>
      <c r="D654" s="240">
        <f>exchangerates[[#This Row],[Exchange rates]]</f>
        <v>5.4053000000000004</v>
      </c>
      <c r="E654" s="328" t="str">
        <f>"Understand: 1.00 "&amp;LEFT(C654,3)&amp;" = "&amp;exchangerates[[#This Row],[Exchange rates]]&amp;" "&amp;RIGHT(C654,3)</f>
        <v>Understand: 1.00 SEK = 5.4053 PHP</v>
      </c>
    </row>
    <row r="655" spans="1:5" x14ac:dyDescent="0.2">
      <c r="A655" t="e" vm="572">
        <v>#VALUE!</v>
      </c>
      <c r="B655" s="225" cm="1">
        <f t="array" ref="B655">_FV(exchangerates[[#This Row],[Currency pairs]],"Previous close",TRUE)</f>
        <v>37.835599999999999</v>
      </c>
      <c r="C655" s="235" t="s">
        <v>1876</v>
      </c>
      <c r="D655" s="240">
        <f>exchangerates[[#This Row],[Exchange rates]]</f>
        <v>37.835599999999999</v>
      </c>
      <c r="E655" s="328" t="str">
        <f>"Understand: 1.00 "&amp;LEFT(C655,3)&amp;" = "&amp;exchangerates[[#This Row],[Exchange rates]]&amp;" "&amp;RIGHT(C655,3)</f>
        <v>Understand: 1.00 SGD = 37.8356 PHP</v>
      </c>
    </row>
    <row r="656" spans="1:5" x14ac:dyDescent="0.2">
      <c r="A656" t="e" vm="573">
        <v>#VALUE!</v>
      </c>
      <c r="B656" s="226" cm="1">
        <f t="array" ref="B656">_FV(exchangerates[[#This Row],[Currency pairs]],"Previous close",TRUE)</f>
        <v>1.5709</v>
      </c>
      <c r="C656" s="235" t="s">
        <v>1877</v>
      </c>
      <c r="D656" s="240">
        <f>exchangerates[[#This Row],[Exchange rates]]</f>
        <v>1.5709</v>
      </c>
      <c r="E656" s="328" t="str">
        <f>"Understand: 1.00 "&amp;LEFT(C656,3)&amp;" = "&amp;exchangerates[[#This Row],[Exchange rates]]&amp;" "&amp;RIGHT(C656,3)</f>
        <v>Understand: 1.00 THB = 1.5709 PHP</v>
      </c>
    </row>
    <row r="657" spans="1:5" x14ac:dyDescent="0.2">
      <c r="A657" t="e" vm="574">
        <v>#VALUE!</v>
      </c>
      <c r="B657" s="227" cm="1">
        <f t="array" ref="B657">_FV(exchangerates[[#This Row],[Currency pairs]],"Previous close",TRUE)</f>
        <v>3.6463999999999999</v>
      </c>
      <c r="C657" s="235" t="s">
        <v>1878</v>
      </c>
      <c r="D657" s="240">
        <f>exchangerates[[#This Row],[Exchange rates]]</f>
        <v>3.6463999999999999</v>
      </c>
      <c r="E657" s="328" t="str">
        <f>"Understand: 1.00 "&amp;LEFT(C657,3)&amp;" = "&amp;exchangerates[[#This Row],[Exchange rates]]&amp;" "&amp;RIGHT(C657,3)</f>
        <v>Understand: 1.00 TRY = 3.6464 PHP</v>
      </c>
    </row>
    <row r="658" spans="1:5" x14ac:dyDescent="0.2">
      <c r="A658" t="e" vm="575">
        <v>#VALUE!</v>
      </c>
      <c r="B658" s="228" cm="1">
        <f t="array" ref="B658">_FV(exchangerates[[#This Row],[Currency pairs]],"Previous close",TRUE)</f>
        <v>1.8263</v>
      </c>
      <c r="C658" s="235" t="s">
        <v>1879</v>
      </c>
      <c r="D658" s="240">
        <f>exchangerates[[#This Row],[Exchange rates]]</f>
        <v>1.8263</v>
      </c>
      <c r="E658" s="328" t="str">
        <f>"Understand: 1.00 "&amp;LEFT(C658,3)&amp;" = "&amp;exchangerates[[#This Row],[Exchange rates]]&amp;" "&amp;RIGHT(C658,3)</f>
        <v>Understand: 1.00 TWD = 1.8263 PHP</v>
      </c>
    </row>
    <row r="659" spans="1:5" x14ac:dyDescent="0.2">
      <c r="A659" t="e" vm="576">
        <v>#VALUE!</v>
      </c>
      <c r="B659" s="229" cm="1">
        <f t="array" ref="B659">_FV(exchangerates[[#This Row],[Currency pairs]],"Previous close",TRUE)</f>
        <v>2.245E-3</v>
      </c>
      <c r="C659" s="235" t="s">
        <v>1880</v>
      </c>
      <c r="D659" s="240">
        <f>exchangerates[[#This Row],[Exchange rates]]</f>
        <v>2.245E-3</v>
      </c>
      <c r="E659" s="328" t="str">
        <f>"Understand: 1.00 "&amp;LEFT(C659,3)&amp;" = "&amp;exchangerates[[#This Row],[Exchange rates]]&amp;" "&amp;RIGHT(C659,3)</f>
        <v>Understand: 1.00 VND = 0.002245 PHP</v>
      </c>
    </row>
    <row r="660" spans="1:5" x14ac:dyDescent="0.2">
      <c r="A660" t="e" vm="577">
        <v>#VALUE!</v>
      </c>
      <c r="B660" s="230" cm="1">
        <f t="array" ref="B660">_FV(exchangerates[[#This Row],[Currency pairs]],"Previous close",TRUE)</f>
        <v>3.3369</v>
      </c>
      <c r="C660" s="235" t="s">
        <v>1881</v>
      </c>
      <c r="D660" s="240">
        <f>exchangerates[[#This Row],[Exchange rates]]</f>
        <v>3.3369</v>
      </c>
      <c r="E660" s="328" t="str">
        <f>"Understand: 1.00 "&amp;LEFT(C660,3)&amp;" = "&amp;exchangerates[[#This Row],[Exchange rates]]&amp;" "&amp;RIGHT(C660,3)</f>
        <v>Understand: 1.00 ZAR = 3.3369 PHP</v>
      </c>
    </row>
    <row r="661" spans="1:5" x14ac:dyDescent="0.2">
      <c r="A661" t="e" vm="578">
        <v>#VALUE!</v>
      </c>
      <c r="B661" s="202" cm="1">
        <f t="array" ref="B661">_FV(exchangerates[[#This Row],[Currency pairs]],"Previous close",TRUE)</f>
        <v>4.1276000000000002</v>
      </c>
      <c r="C661" s="235" t="s">
        <v>1882</v>
      </c>
      <c r="D661" s="240">
        <f>exchangerates[[#This Row],[Exchange rates]]</f>
        <v>4.1276000000000002</v>
      </c>
      <c r="E661" s="328" t="str">
        <f>"Understand: 1.00 "&amp;LEFT(C661,3)&amp;" = "&amp;exchangerates[[#This Row],[Exchange rates]]&amp;" "&amp;RIGHT(C661,3)</f>
        <v>Understand: 1.00 USD = 4.1276 PLN</v>
      </c>
    </row>
    <row r="662" spans="1:5" x14ac:dyDescent="0.2">
      <c r="A662" t="e" vm="579">
        <v>#VALUE!</v>
      </c>
      <c r="B662" s="203" cm="1">
        <f t="array" ref="B662">_FV(exchangerates[[#This Row],[Currency pairs]],"Previous close",TRUE)</f>
        <v>4.6192000000000002</v>
      </c>
      <c r="C662" s="235" t="s">
        <v>1883</v>
      </c>
      <c r="D662" s="240">
        <f>exchangerates[[#This Row],[Exchange rates]]</f>
        <v>4.6192000000000002</v>
      </c>
      <c r="E662" s="328" t="str">
        <f>"Understand: 1.00 "&amp;LEFT(C662,3)&amp;" = "&amp;exchangerates[[#This Row],[Exchange rates]]&amp;" "&amp;RIGHT(C662,3)</f>
        <v>Understand: 1.00 EUR = 4.6192 PLN</v>
      </c>
    </row>
    <row r="663" spans="1:5" x14ac:dyDescent="0.2">
      <c r="A663" t="e" vm="580">
        <v>#VALUE!</v>
      </c>
      <c r="B663" s="204" cm="1">
        <f t="array" ref="B663">_FV(exchangerates[[#This Row],[Currency pairs]],"Previous close",TRUE)</f>
        <v>0.65210000000000001</v>
      </c>
      <c r="C663" s="235" t="s">
        <v>1884</v>
      </c>
      <c r="D663" s="240">
        <f>exchangerates[[#This Row],[Exchange rates]]</f>
        <v>0.65210000000000001</v>
      </c>
      <c r="E663" s="328" t="str">
        <f>"Understand: 1.00 "&amp;LEFT(C663,3)&amp;" = "&amp;exchangerates[[#This Row],[Exchange rates]]&amp;" "&amp;RIGHT(C663,3)</f>
        <v>Understand: 1.00 CNY = 0.6521 PLN</v>
      </c>
    </row>
    <row r="664" spans="1:5" x14ac:dyDescent="0.2">
      <c r="A664" t="e" vm="581">
        <v>#VALUE!</v>
      </c>
      <c r="B664" s="231" cm="1">
        <f t="array" ref="B664">_FV(exchangerates[[#This Row],[Currency pairs]],"Previous close",TRUE)</f>
        <v>2.9561999999999999</v>
      </c>
      <c r="C664" s="235" t="s">
        <v>1885</v>
      </c>
      <c r="D664" s="240">
        <f>exchangerates[[#This Row],[Exchange rates]]</f>
        <v>2.9561999999999999</v>
      </c>
      <c r="E664" s="328" t="str">
        <f>"Understand: 1.00 "&amp;LEFT(C664,3)&amp;" = "&amp;exchangerates[[#This Row],[Exchange rates]]&amp;" "&amp;RIGHT(C664,3)</f>
        <v>Understand: 1.00 AUD = 2.9562 PLN</v>
      </c>
    </row>
    <row r="665" spans="1:5" x14ac:dyDescent="0.2">
      <c r="A665" t="e" vm="582">
        <v>#VALUE!</v>
      </c>
      <c r="B665" s="205" cm="1">
        <f t="array" ref="B665">_FV(exchangerates[[#This Row],[Currency pairs]],"Previous close",TRUE)</f>
        <v>0.80549999999999999</v>
      </c>
      <c r="C665" s="235" t="s">
        <v>1886</v>
      </c>
      <c r="D665" s="240">
        <f>exchangerates[[#This Row],[Exchange rates]]</f>
        <v>0.80549999999999999</v>
      </c>
      <c r="E665" s="328" t="str">
        <f>"Understand: 1.00 "&amp;LEFT(C665,3)&amp;" = "&amp;exchangerates[[#This Row],[Exchange rates]]&amp;" "&amp;RIGHT(C665,3)</f>
        <v>Understand: 1.00 BRL = 0.8055 PLN</v>
      </c>
    </row>
    <row r="666" spans="1:5" x14ac:dyDescent="0.2">
      <c r="A666" t="e" vm="583">
        <v>#VALUE!</v>
      </c>
      <c r="B666" s="206" cm="1">
        <f t="array" ref="B666">_FV(exchangerates[[#This Row],[Currency pairs]],"Previous close",TRUE)</f>
        <v>3.2212000000000001</v>
      </c>
      <c r="C666" s="235" t="s">
        <v>1887</v>
      </c>
      <c r="D666" s="240">
        <f>exchangerates[[#This Row],[Exchange rates]]</f>
        <v>3.2212000000000001</v>
      </c>
      <c r="E666" s="328" t="str">
        <f>"Understand: 1.00 "&amp;LEFT(C666,3)&amp;" = "&amp;exchangerates[[#This Row],[Exchange rates]]&amp;" "&amp;RIGHT(C666,3)</f>
        <v>Understand: 1.00 CAD = 3.2212 PLN</v>
      </c>
    </row>
    <row r="667" spans="1:5" x14ac:dyDescent="0.2">
      <c r="A667" t="e" vm="584">
        <v>#VALUE!</v>
      </c>
      <c r="B667" s="207" cm="1">
        <f t="array" ref="B667">_FV(exchangerates[[#This Row],[Currency pairs]],"Previous close",TRUE)</f>
        <v>4.4560000000000004</v>
      </c>
      <c r="C667" s="235" t="s">
        <v>1888</v>
      </c>
      <c r="D667" s="240">
        <f>exchangerates[[#This Row],[Exchange rates]]</f>
        <v>4.4560000000000004</v>
      </c>
      <c r="E667" s="328" t="str">
        <f>"Understand: 1.00 "&amp;LEFT(C667,3)&amp;" = "&amp;exchangerates[[#This Row],[Exchange rates]]&amp;" "&amp;RIGHT(C667,3)</f>
        <v>Understand: 1.00 CHF = 4.456 PLN</v>
      </c>
    </row>
    <row r="668" spans="1:5" x14ac:dyDescent="0.2">
      <c r="A668" t="e" vm="585">
        <v>#VALUE!</v>
      </c>
      <c r="B668" s="208" cm="1">
        <f t="array" ref="B668">_FV(exchangerates[[#This Row],[Currency pairs]],"Previous close",TRUE)</f>
        <v>0.18640000000000001</v>
      </c>
      <c r="C668" s="235" t="s">
        <v>1889</v>
      </c>
      <c r="D668" s="240">
        <f>exchangerates[[#This Row],[Exchange rates]]</f>
        <v>0.18640000000000001</v>
      </c>
      <c r="E668" s="328" t="str">
        <f>"Understand: 1.00 "&amp;LEFT(C668,3)&amp;" = "&amp;exchangerates[[#This Row],[Exchange rates]]&amp;" "&amp;RIGHT(C668,3)</f>
        <v>Understand: 1.00 CZK = 0.1864 PLN</v>
      </c>
    </row>
    <row r="669" spans="1:5" x14ac:dyDescent="0.2">
      <c r="A669" t="e" vm="586">
        <v>#VALUE!</v>
      </c>
      <c r="B669" s="209" cm="1">
        <f t="array" ref="B669">_FV(exchangerates[[#This Row],[Currency pairs]],"Previous close",TRUE)</f>
        <v>0.62080000000000002</v>
      </c>
      <c r="C669" s="235" t="s">
        <v>1890</v>
      </c>
      <c r="D669" s="240">
        <f>exchangerates[[#This Row],[Exchange rates]]</f>
        <v>0.62080000000000002</v>
      </c>
      <c r="E669" s="328" t="str">
        <f>"Understand: 1.00 "&amp;LEFT(C669,3)&amp;" = "&amp;exchangerates[[#This Row],[Exchange rates]]&amp;" "&amp;RIGHT(C669,3)</f>
        <v>Understand: 1.00 DKK = 0.6208 PLN</v>
      </c>
    </row>
    <row r="670" spans="1:5" x14ac:dyDescent="0.2">
      <c r="A670" t="e" vm="587">
        <v>#VALUE!</v>
      </c>
      <c r="B670" s="210" cm="1">
        <f t="array" ref="B670">_FV(exchangerates[[#This Row],[Currency pairs]],"Previous close",TRUE)</f>
        <v>5.5206999999999997</v>
      </c>
      <c r="C670" s="235" t="s">
        <v>1891</v>
      </c>
      <c r="D670" s="240">
        <f>exchangerates[[#This Row],[Exchange rates]]</f>
        <v>5.5206999999999997</v>
      </c>
      <c r="E670" s="328" t="str">
        <f>"Understand: 1.00 "&amp;LEFT(C670,3)&amp;" = "&amp;exchangerates[[#This Row],[Exchange rates]]&amp;" "&amp;RIGHT(C670,3)</f>
        <v>Understand: 1.00 GBP = 5.5207 PLN</v>
      </c>
    </row>
    <row r="671" spans="1:5" x14ac:dyDescent="0.2">
      <c r="A671" t="e" vm="588">
        <v>#VALUE!</v>
      </c>
      <c r="B671" s="211" cm="1">
        <f t="array" ref="B671">_FV(exchangerates[[#This Row],[Currency pairs]],"Previous close",TRUE)</f>
        <v>0.52859999999999996</v>
      </c>
      <c r="C671" s="235" t="s">
        <v>1892</v>
      </c>
      <c r="D671" s="240">
        <f>exchangerates[[#This Row],[Exchange rates]]</f>
        <v>0.52859999999999996</v>
      </c>
      <c r="E671" s="328" t="str">
        <f>"Understand: 1.00 "&amp;LEFT(C671,3)&amp;" = "&amp;exchangerates[[#This Row],[Exchange rates]]&amp;" "&amp;RIGHT(C671,3)</f>
        <v>Understand: 1.00 HKD = 0.5286 PLN</v>
      </c>
    </row>
    <row r="672" spans="1:5" x14ac:dyDescent="0.2">
      <c r="A672" t="e" vm="589">
        <v>#VALUE!</v>
      </c>
      <c r="B672" s="212" cm="1">
        <f t="array" ref="B672">_FV(exchangerates[[#This Row],[Currency pairs]],"Previous close",TRUE)</f>
        <v>1.26E-2</v>
      </c>
      <c r="C672" s="235" t="s">
        <v>1893</v>
      </c>
      <c r="D672" s="240">
        <f>exchangerates[[#This Row],[Exchange rates]]</f>
        <v>1.26E-2</v>
      </c>
      <c r="E672" s="328" t="str">
        <f>"Understand: 1.00 "&amp;LEFT(C672,3)&amp;" = "&amp;exchangerates[[#This Row],[Exchange rates]]&amp;" "&amp;RIGHT(C672,3)</f>
        <v>Understand: 1.00 HUF = 0.0126 PLN</v>
      </c>
    </row>
    <row r="673" spans="1:5" x14ac:dyDescent="0.2">
      <c r="A673" t="e" vm="590">
        <v>#VALUE!</v>
      </c>
      <c r="B673" s="213" cm="1">
        <f t="array" ref="B673">_FV(exchangerates[[#This Row],[Currency pairs]],"Previous close",TRUE)</f>
        <v>2.8689999999999998E-4</v>
      </c>
      <c r="C673" s="235" t="s">
        <v>1894</v>
      </c>
      <c r="D673" s="240">
        <f>exchangerates[[#This Row],[Exchange rates]]</f>
        <v>2.8689999999999998E-4</v>
      </c>
      <c r="E673" s="328" t="str">
        <f>"Understand: 1.00 "&amp;LEFT(C673,3)&amp;" = "&amp;exchangerates[[#This Row],[Exchange rates]]&amp;" "&amp;RIGHT(C673,3)</f>
        <v>Understand: 1.00 IDR = 0.0002869 PLN</v>
      </c>
    </row>
    <row r="674" spans="1:5" x14ac:dyDescent="0.2">
      <c r="A674" t="e" vm="591">
        <v>#VALUE!</v>
      </c>
      <c r="B674" s="214" cm="1">
        <f t="array" ref="B674">_FV(exchangerates[[#This Row],[Currency pairs]],"Previous close",TRUE)</f>
        <v>5.4579999999999997E-2</v>
      </c>
      <c r="C674" s="235" t="s">
        <v>1895</v>
      </c>
      <c r="D674" s="240">
        <f>exchangerates[[#This Row],[Exchange rates]]</f>
        <v>5.4579999999999997E-2</v>
      </c>
      <c r="E674" s="328" t="str">
        <f>"Understand: 1.00 "&amp;LEFT(C674,3)&amp;" = "&amp;exchangerates[[#This Row],[Exchange rates]]&amp;" "&amp;RIGHT(C674,3)</f>
        <v>Understand: 1.00 INR = 0.05458 PLN</v>
      </c>
    </row>
    <row r="675" spans="1:5" x14ac:dyDescent="0.2">
      <c r="A675" t="e" vm="592">
        <v>#VALUE!</v>
      </c>
      <c r="B675" s="215" cm="1">
        <f t="array" ref="B675">_FV(exchangerates[[#This Row],[Currency pairs]],"Previous close",TRUE)</f>
        <v>3.5720000000000002E-2</v>
      </c>
      <c r="C675" s="235" t="s">
        <v>1896</v>
      </c>
      <c r="D675" s="240">
        <f>exchangerates[[#This Row],[Exchange rates]]</f>
        <v>3.5720000000000002E-2</v>
      </c>
      <c r="E675" s="328" t="str">
        <f>"Understand: 1.00 "&amp;LEFT(C675,3)&amp;" = "&amp;exchangerates[[#This Row],[Exchange rates]]&amp;" "&amp;RIGHT(C675,3)</f>
        <v>Understand: 1.00 JPY = 0.03572 PLN</v>
      </c>
    </row>
    <row r="676" spans="1:5" x14ac:dyDescent="0.2">
      <c r="A676" t="e" vm="593">
        <v>#VALUE!</v>
      </c>
      <c r="B676" s="216" cm="1">
        <f t="array" ref="B676">_FV(exchangerates[[#This Row],[Currency pairs]],"Previous close",TRUE)</f>
        <v>3.4220000000000001E-3</v>
      </c>
      <c r="C676" s="235" t="s">
        <v>1897</v>
      </c>
      <c r="D676" s="240">
        <f>exchangerates[[#This Row],[Exchange rates]]</f>
        <v>3.4220000000000001E-3</v>
      </c>
      <c r="E676" s="328" t="str">
        <f>"Understand: 1.00 "&amp;LEFT(C676,3)&amp;" = "&amp;exchangerates[[#This Row],[Exchange rates]]&amp;" "&amp;RIGHT(C676,3)</f>
        <v>Understand: 1.00 KRW = 0.003422 PLN</v>
      </c>
    </row>
    <row r="677" spans="1:5" x14ac:dyDescent="0.2">
      <c r="A677" t="e" vm="594">
        <v>#VALUE!</v>
      </c>
      <c r="B677" s="217" cm="1">
        <f t="array" ref="B677">_FV(exchangerates[[#This Row],[Currency pairs]],"Previous close",TRUE)</f>
        <v>0.20069999999999999</v>
      </c>
      <c r="C677" s="235" t="s">
        <v>1898</v>
      </c>
      <c r="D677" s="240">
        <f>exchangerates[[#This Row],[Exchange rates]]</f>
        <v>0.20069999999999999</v>
      </c>
      <c r="E677" s="328" t="str">
        <f>"Understand: 1.00 "&amp;LEFT(C677,3)&amp;" = "&amp;exchangerates[[#This Row],[Exchange rates]]&amp;" "&amp;RIGHT(C677,3)</f>
        <v>Understand: 1.00 MXN = 0.2007 PLN</v>
      </c>
    </row>
    <row r="678" spans="1:5" x14ac:dyDescent="0.2">
      <c r="A678" t="e" vm="595">
        <v>#VALUE!</v>
      </c>
      <c r="B678" s="218" cm="1">
        <f t="array" ref="B678">_FV(exchangerates[[#This Row],[Currency pairs]],"Previous close",TRUE)</f>
        <v>0.98209999999999997</v>
      </c>
      <c r="C678" s="235" t="s">
        <v>1899</v>
      </c>
      <c r="D678" s="240">
        <f>exchangerates[[#This Row],[Exchange rates]]</f>
        <v>0.98209999999999997</v>
      </c>
      <c r="E678" s="328" t="str">
        <f>"Understand: 1.00 "&amp;LEFT(C678,3)&amp;" = "&amp;exchangerates[[#This Row],[Exchange rates]]&amp;" "&amp;RIGHT(C678,3)</f>
        <v>Understand: 1.00 MYR = 0.9821 PLN</v>
      </c>
    </row>
    <row r="679" spans="1:5" x14ac:dyDescent="0.2">
      <c r="A679" t="e" vm="596">
        <v>#VALUE!</v>
      </c>
      <c r="B679" s="219" cm="1">
        <f t="array" ref="B679">_FV(exchangerates[[#This Row],[Currency pairs]],"Previous close",TRUE)</f>
        <v>0.46060000000000001</v>
      </c>
      <c r="C679" s="235" t="s">
        <v>1900</v>
      </c>
      <c r="D679" s="240">
        <f>exchangerates[[#This Row],[Exchange rates]]</f>
        <v>0.46060000000000001</v>
      </c>
      <c r="E679" s="328" t="str">
        <f>"Understand: 1.00 "&amp;LEFT(C679,3)&amp;" = "&amp;exchangerates[[#This Row],[Exchange rates]]&amp;" "&amp;RIGHT(C679,3)</f>
        <v>Understand: 1.00 NOK = 0.4606 PLN</v>
      </c>
    </row>
    <row r="680" spans="1:5" x14ac:dyDescent="0.2">
      <c r="A680" t="e" vm="597">
        <v>#VALUE!</v>
      </c>
      <c r="B680" s="220" cm="1">
        <f t="array" ref="B680">_FV(exchangerates[[#This Row],[Currency pairs]],"Previous close",TRUE)</f>
        <v>2.7618</v>
      </c>
      <c r="C680" s="235" t="s">
        <v>1901</v>
      </c>
      <c r="D680" s="240">
        <f>exchangerates[[#This Row],[Exchange rates]]</f>
        <v>2.7618</v>
      </c>
      <c r="E680" s="328" t="str">
        <f>"Understand: 1.00 "&amp;LEFT(C680,3)&amp;" = "&amp;exchangerates[[#This Row],[Exchange rates]]&amp;" "&amp;RIGHT(C680,3)</f>
        <v>Understand: 1.00 NZD = 2.7618 PLN</v>
      </c>
    </row>
    <row r="681" spans="1:5" x14ac:dyDescent="0.2">
      <c r="A681" t="e" vm="598">
        <v>#VALUE!</v>
      </c>
      <c r="B681" s="221" cm="1">
        <f t="array" ref="B681">_FV(exchangerates[[#This Row],[Currency pairs]],"Previous close",TRUE)</f>
        <v>8.0439999999999998E-2</v>
      </c>
      <c r="C681" s="235" t="s">
        <v>1902</v>
      </c>
      <c r="D681" s="240">
        <f>exchangerates[[#This Row],[Exchange rates]]</f>
        <v>8.0439999999999998E-2</v>
      </c>
      <c r="E681" s="328" t="str">
        <f>"Understand: 1.00 "&amp;LEFT(C681,3)&amp;" = "&amp;exchangerates[[#This Row],[Exchange rates]]&amp;" "&amp;RIGHT(C681,3)</f>
        <v>Understand: 1.00 PHP = 0.08044 PLN</v>
      </c>
    </row>
    <row r="682" spans="1:5" x14ac:dyDescent="0.2">
      <c r="A682" t="e" vm="599">
        <v>#VALUE!</v>
      </c>
      <c r="B682" s="224" cm="1">
        <f t="array" ref="B682">_FV(exchangerates[[#This Row],[Currency pairs]],"Previous close",TRUE)</f>
        <v>0.435</v>
      </c>
      <c r="C682" s="235" t="s">
        <v>1903</v>
      </c>
      <c r="D682" s="240">
        <f>exchangerates[[#This Row],[Exchange rates]]</f>
        <v>0.435</v>
      </c>
      <c r="E682" s="328" t="str">
        <f>"Understand: 1.00 "&amp;LEFT(C682,3)&amp;" = "&amp;exchangerates[[#This Row],[Exchange rates]]&amp;" "&amp;RIGHT(C682,3)</f>
        <v>Understand: 1.00 SEK = 0.435 PLN</v>
      </c>
    </row>
    <row r="683" spans="1:5" x14ac:dyDescent="0.2">
      <c r="A683" t="e" vm="600">
        <v>#VALUE!</v>
      </c>
      <c r="B683" s="223" cm="1">
        <f t="array" ref="B683">_FV(exchangerates[[#This Row],[Currency pairs]],"Previous close",TRUE)</f>
        <v>4.8800000000000003E-2</v>
      </c>
      <c r="C683" s="235" t="s">
        <v>1904</v>
      </c>
      <c r="D683" s="240">
        <f>exchangerates[[#This Row],[Exchange rates]]</f>
        <v>4.8800000000000003E-2</v>
      </c>
      <c r="E683" s="328" t="str">
        <f>"Understand: 1.00 "&amp;LEFT(C683,3)&amp;" = "&amp;exchangerates[[#This Row],[Exchange rates]]&amp;" "&amp;RIGHT(C683,3)</f>
        <v>Understand: 1.00 RUB = 0.0488 PLN</v>
      </c>
    </row>
    <row r="684" spans="1:5" x14ac:dyDescent="0.2">
      <c r="A684" t="e" vm="599">
        <v>#VALUE!</v>
      </c>
      <c r="B684" s="224" cm="1">
        <f t="array" ref="B684">_FV(exchangerates[[#This Row],[Currency pairs]],"Previous close",TRUE)</f>
        <v>0.435</v>
      </c>
      <c r="C684" s="235" t="s">
        <v>1903</v>
      </c>
      <c r="D684" s="240">
        <f>exchangerates[[#This Row],[Exchange rates]]</f>
        <v>0.435</v>
      </c>
      <c r="E684" s="328" t="str">
        <f>"Understand: 1.00 "&amp;LEFT(C684,3)&amp;" = "&amp;exchangerates[[#This Row],[Exchange rates]]&amp;" "&amp;RIGHT(C684,3)</f>
        <v>Understand: 1.00 SEK = 0.435 PLN</v>
      </c>
    </row>
    <row r="685" spans="1:5" x14ac:dyDescent="0.2">
      <c r="A685" t="e" vm="601">
        <v>#VALUE!</v>
      </c>
      <c r="B685" s="225" cm="1">
        <f t="array" ref="B685">_FV(exchangerates[[#This Row],[Currency pairs]],"Previous close",TRUE)</f>
        <v>3.0449000000000002</v>
      </c>
      <c r="C685" s="235" t="s">
        <v>1905</v>
      </c>
      <c r="D685" s="240">
        <f>exchangerates[[#This Row],[Exchange rates]]</f>
        <v>3.0449000000000002</v>
      </c>
      <c r="E685" s="328" t="str">
        <f>"Understand: 1.00 "&amp;LEFT(C685,3)&amp;" = "&amp;exchangerates[[#This Row],[Exchange rates]]&amp;" "&amp;RIGHT(C685,3)</f>
        <v>Understand: 1.00 SGD = 3.0449 PLN</v>
      </c>
    </row>
    <row r="686" spans="1:5" x14ac:dyDescent="0.2">
      <c r="A686" t="e" vm="602">
        <v>#VALUE!</v>
      </c>
      <c r="B686" s="226" cm="1">
        <f t="array" ref="B686">_FV(exchangerates[[#This Row],[Currency pairs]],"Previous close",TRUE)</f>
        <v>0.12640000000000001</v>
      </c>
      <c r="C686" s="235" t="s">
        <v>1906</v>
      </c>
      <c r="D686" s="240">
        <f>exchangerates[[#This Row],[Exchange rates]]</f>
        <v>0.12640000000000001</v>
      </c>
      <c r="E686" s="328" t="str">
        <f>"Understand: 1.00 "&amp;LEFT(C686,3)&amp;" = "&amp;exchangerates[[#This Row],[Exchange rates]]&amp;" "&amp;RIGHT(C686,3)</f>
        <v>Understand: 1.00 THB = 0.1264 PLN</v>
      </c>
    </row>
    <row r="687" spans="1:5" x14ac:dyDescent="0.2">
      <c r="A687" t="e" vm="603">
        <v>#VALUE!</v>
      </c>
      <c r="B687" s="227" cm="1">
        <f t="array" ref="B687">_FV(exchangerates[[#This Row],[Currency pairs]],"Previous close",TRUE)</f>
        <v>0.29339999999999999</v>
      </c>
      <c r="C687" s="235" t="s">
        <v>1907</v>
      </c>
      <c r="D687" s="240">
        <f>exchangerates[[#This Row],[Exchange rates]]</f>
        <v>0.29339999999999999</v>
      </c>
      <c r="E687" s="328" t="str">
        <f>"Understand: 1.00 "&amp;LEFT(C687,3)&amp;" = "&amp;exchangerates[[#This Row],[Exchange rates]]&amp;" "&amp;RIGHT(C687,3)</f>
        <v>Understand: 1.00 TRY = 0.2934 PLN</v>
      </c>
    </row>
    <row r="688" spans="1:5" x14ac:dyDescent="0.2">
      <c r="A688" t="e" vm="604">
        <v>#VALUE!</v>
      </c>
      <c r="B688" s="228" cm="1">
        <f t="array" ref="B688">_FV(exchangerates[[#This Row],[Currency pairs]],"Previous close",TRUE)</f>
        <v>0.14699999999999999</v>
      </c>
      <c r="C688" s="235" t="s">
        <v>1908</v>
      </c>
      <c r="D688" s="240">
        <f>exchangerates[[#This Row],[Exchange rates]]</f>
        <v>0.14699999999999999</v>
      </c>
      <c r="E688" s="328" t="str">
        <f>"Understand: 1.00 "&amp;LEFT(C688,3)&amp;" = "&amp;exchangerates[[#This Row],[Exchange rates]]&amp;" "&amp;RIGHT(C688,3)</f>
        <v>Understand: 1.00 TWD = 0.147 PLN</v>
      </c>
    </row>
    <row r="689" spans="1:5" x14ac:dyDescent="0.2">
      <c r="A689" t="e" vm="605">
        <v>#VALUE!</v>
      </c>
      <c r="B689" s="229" cm="1">
        <f t="array" ref="B689">_FV(exchangerates[[#This Row],[Currency pairs]],"Previous close",TRUE)</f>
        <v>1.807E-4</v>
      </c>
      <c r="C689" s="235" t="s">
        <v>1909</v>
      </c>
      <c r="D689" s="240">
        <f>exchangerates[[#This Row],[Exchange rates]]</f>
        <v>1.807E-4</v>
      </c>
      <c r="E689" s="328" t="str">
        <f>"Understand: 1.00 "&amp;LEFT(C689,3)&amp;" = "&amp;exchangerates[[#This Row],[Exchange rates]]&amp;" "&amp;RIGHT(C689,3)</f>
        <v>Understand: 1.00 VND = 0.0001807 PLN</v>
      </c>
    </row>
    <row r="690" spans="1:5" x14ac:dyDescent="0.2">
      <c r="A690" t="e" vm="606">
        <v>#VALUE!</v>
      </c>
      <c r="B690" s="230" cm="1">
        <f t="array" ref="B690">_FV(exchangerates[[#This Row],[Currency pairs]],"Previous close",TRUE)</f>
        <v>0.26850000000000002</v>
      </c>
      <c r="C690" s="235" t="s">
        <v>1910</v>
      </c>
      <c r="D690" s="240">
        <f>exchangerates[[#This Row],[Exchange rates]]</f>
        <v>0.26850000000000002</v>
      </c>
      <c r="E690" s="328" t="str">
        <f>"Understand: 1.00 "&amp;LEFT(C690,3)&amp;" = "&amp;exchangerates[[#This Row],[Exchange rates]]&amp;" "&amp;RIGHT(C690,3)</f>
        <v>Understand: 1.00 ZAR = 0.2685 PLN</v>
      </c>
    </row>
    <row r="691" spans="1:5" x14ac:dyDescent="0.2">
      <c r="A691" t="e" vm="607">
        <v>#VALUE!</v>
      </c>
      <c r="B691" s="202" cm="1">
        <f t="array" ref="B691">_FV(exchangerates[[#This Row],[Currency pairs]],"Previous close",TRUE)</f>
        <v>84.047499999999999</v>
      </c>
      <c r="C691" s="235" t="s">
        <v>1911</v>
      </c>
      <c r="D691" s="240">
        <f>exchangerates[[#This Row],[Exchange rates]]</f>
        <v>84.047499999999999</v>
      </c>
      <c r="E691" s="328" t="str">
        <f>"Understand: 1.00 "&amp;LEFT(C691,3)&amp;" = "&amp;exchangerates[[#This Row],[Exchange rates]]&amp;" "&amp;RIGHT(C691,3)</f>
        <v>Understand: 1.00 USD = 84.0475 RUB</v>
      </c>
    </row>
    <row r="692" spans="1:5" x14ac:dyDescent="0.2">
      <c r="A692" t="e" vm="608">
        <v>#VALUE!</v>
      </c>
      <c r="B692" s="203" cm="1">
        <f t="array" ref="B692">_FV(exchangerates[[#This Row],[Currency pairs]],"Previous close",TRUE)</f>
        <v>94.057599999999994</v>
      </c>
      <c r="C692" s="235" t="s">
        <v>1912</v>
      </c>
      <c r="D692" s="240">
        <f>exchangerates[[#This Row],[Exchange rates]]</f>
        <v>94.057599999999994</v>
      </c>
      <c r="E692" s="328" t="str">
        <f>"Understand: 1.00 "&amp;LEFT(C692,3)&amp;" = "&amp;exchangerates[[#This Row],[Exchange rates]]&amp;" "&amp;RIGHT(C692,3)</f>
        <v>Understand: 1.00 EUR = 94.0576 RUB</v>
      </c>
    </row>
    <row r="693" spans="1:5" x14ac:dyDescent="0.2">
      <c r="A693" t="e" vm="609">
        <v>#VALUE!</v>
      </c>
      <c r="B693" s="204" cm="1">
        <f t="array" ref="B693">_FV(exchangerates[[#This Row],[Currency pairs]],"Previous close",TRUE)</f>
        <v>13.2776</v>
      </c>
      <c r="C693" s="235" t="s">
        <v>1913</v>
      </c>
      <c r="D693" s="240">
        <f>exchangerates[[#This Row],[Exchange rates]]</f>
        <v>13.2776</v>
      </c>
      <c r="E693" s="328" t="str">
        <f>"Understand: 1.00 "&amp;LEFT(C693,3)&amp;" = "&amp;exchangerates[[#This Row],[Exchange rates]]&amp;" "&amp;RIGHT(C693,3)</f>
        <v>Understand: 1.00 CNY = 13.2776 RUB</v>
      </c>
    </row>
    <row r="694" spans="1:5" x14ac:dyDescent="0.2">
      <c r="A694" t="e" vm="610">
        <v>#VALUE!</v>
      </c>
      <c r="B694" s="231" cm="1">
        <f t="array" ref="B694">_FV(exchangerates[[#This Row],[Currency pairs]],"Previous close",TRUE)</f>
        <v>60.194800000000001</v>
      </c>
      <c r="C694" s="235" t="s">
        <v>1914</v>
      </c>
      <c r="D694" s="240">
        <f>exchangerates[[#This Row],[Exchange rates]]</f>
        <v>60.194800000000001</v>
      </c>
      <c r="E694" s="328" t="str">
        <f>"Understand: 1.00 "&amp;LEFT(C694,3)&amp;" = "&amp;exchangerates[[#This Row],[Exchange rates]]&amp;" "&amp;RIGHT(C694,3)</f>
        <v>Understand: 1.00 AUD = 60.1948 RUB</v>
      </c>
    </row>
    <row r="695" spans="1:5" x14ac:dyDescent="0.2">
      <c r="A695" t="e" vm="611">
        <v>#VALUE!</v>
      </c>
      <c r="B695" s="205" cm="1">
        <f t="array" ref="B695">_FV(exchangerates[[#This Row],[Currency pairs]],"Previous close",TRUE)</f>
        <v>16.4024</v>
      </c>
      <c r="C695" s="235" t="s">
        <v>1915</v>
      </c>
      <c r="D695" s="240">
        <f>exchangerates[[#This Row],[Exchange rates]]</f>
        <v>16.4024</v>
      </c>
      <c r="E695" s="328" t="str">
        <f>"Understand: 1.00 "&amp;LEFT(C695,3)&amp;" = "&amp;exchangerates[[#This Row],[Exchange rates]]&amp;" "&amp;RIGHT(C695,3)</f>
        <v>Understand: 1.00 BRL = 16.4024 RUB</v>
      </c>
    </row>
    <row r="696" spans="1:5" x14ac:dyDescent="0.2">
      <c r="A696" t="e" vm="612">
        <v>#VALUE!</v>
      </c>
      <c r="B696" s="206" cm="1">
        <f t="array" ref="B696">_FV(exchangerates[[#This Row],[Currency pairs]],"Previous close",TRUE)</f>
        <v>65.590400000000002</v>
      </c>
      <c r="C696" s="235" t="s">
        <v>1916</v>
      </c>
      <c r="D696" s="240">
        <f>exchangerates[[#This Row],[Exchange rates]]</f>
        <v>65.590400000000002</v>
      </c>
      <c r="E696" s="328" t="str">
        <f>"Understand: 1.00 "&amp;LEFT(C696,3)&amp;" = "&amp;exchangerates[[#This Row],[Exchange rates]]&amp;" "&amp;RIGHT(C696,3)</f>
        <v>Understand: 1.00 CAD = 65.5904 RUB</v>
      </c>
    </row>
    <row r="697" spans="1:5" x14ac:dyDescent="0.2">
      <c r="A697" t="e" vm="613">
        <v>#VALUE!</v>
      </c>
      <c r="B697" s="207" cm="1">
        <f t="array" ref="B697">_FV(exchangerates[[#This Row],[Currency pairs]],"Previous close",TRUE)</f>
        <v>90.73</v>
      </c>
      <c r="C697" s="235" t="s">
        <v>1917</v>
      </c>
      <c r="D697" s="240">
        <f>exchangerates[[#This Row],[Exchange rates]]</f>
        <v>90.73</v>
      </c>
      <c r="E697" s="328" t="str">
        <f>"Understand: 1.00 "&amp;LEFT(C697,3)&amp;" = "&amp;exchangerates[[#This Row],[Exchange rates]]&amp;" "&amp;RIGHT(C697,3)</f>
        <v>Understand: 1.00 CHF = 90.73 RUB</v>
      </c>
    </row>
    <row r="698" spans="1:5" x14ac:dyDescent="0.2">
      <c r="A698" t="e" vm="614">
        <v>#VALUE!</v>
      </c>
      <c r="B698" s="208" cm="1">
        <f t="array" ref="B698">_FV(exchangerates[[#This Row],[Currency pairs]],"Previous close",TRUE)</f>
        <v>3.7953000000000001</v>
      </c>
      <c r="C698" s="235" t="s">
        <v>1918</v>
      </c>
      <c r="D698" s="240">
        <f>exchangerates[[#This Row],[Exchange rates]]</f>
        <v>3.7953000000000001</v>
      </c>
      <c r="E698" s="328" t="str">
        <f>"Understand: 1.00 "&amp;LEFT(C698,3)&amp;" = "&amp;exchangerates[[#This Row],[Exchange rates]]&amp;" "&amp;RIGHT(C698,3)</f>
        <v>Understand: 1.00 CZK = 3.7953 RUB</v>
      </c>
    </row>
    <row r="699" spans="1:5" x14ac:dyDescent="0.2">
      <c r="A699" t="e" vm="615">
        <v>#VALUE!</v>
      </c>
      <c r="B699" s="209" cm="1">
        <f t="array" ref="B699">_FV(exchangerates[[#This Row],[Currency pairs]],"Previous close",TRUE)</f>
        <v>12.64</v>
      </c>
      <c r="C699" s="235" t="s">
        <v>1919</v>
      </c>
      <c r="D699" s="240">
        <f>exchangerates[[#This Row],[Exchange rates]]</f>
        <v>12.64</v>
      </c>
      <c r="E699" s="328" t="str">
        <f>"Understand: 1.00 "&amp;LEFT(C699,3)&amp;" = "&amp;exchangerates[[#This Row],[Exchange rates]]&amp;" "&amp;RIGHT(C699,3)</f>
        <v>Understand: 1.00 DKK = 12.64 RUB</v>
      </c>
    </row>
    <row r="700" spans="1:5" x14ac:dyDescent="0.2">
      <c r="A700" t="e" vm="616">
        <v>#VALUE!</v>
      </c>
      <c r="B700" s="210" cm="1">
        <f t="array" ref="B700">_FV(exchangerates[[#This Row],[Currency pairs]],"Previous close",TRUE)</f>
        <v>112.4135</v>
      </c>
      <c r="C700" s="235" t="s">
        <v>1920</v>
      </c>
      <c r="D700" s="240">
        <f>exchangerates[[#This Row],[Exchange rates]]</f>
        <v>112.4135</v>
      </c>
      <c r="E700" s="328" t="str">
        <f>"Understand: 1.00 "&amp;LEFT(C700,3)&amp;" = "&amp;exchangerates[[#This Row],[Exchange rates]]&amp;" "&amp;RIGHT(C700,3)</f>
        <v>Understand: 1.00 GBP = 112.4135 RUB</v>
      </c>
    </row>
    <row r="701" spans="1:5" x14ac:dyDescent="0.2">
      <c r="A701" t="e" vm="617">
        <v>#VALUE!</v>
      </c>
      <c r="B701" s="211" cm="1">
        <f t="array" ref="B701">_FV(exchangerates[[#This Row],[Currency pairs]],"Previous close",TRUE)</f>
        <v>10.7643</v>
      </c>
      <c r="C701" s="235" t="s">
        <v>1921</v>
      </c>
      <c r="D701" s="240">
        <f>exchangerates[[#This Row],[Exchange rates]]</f>
        <v>10.7643</v>
      </c>
      <c r="E701" s="328" t="str">
        <f>"Understand: 1.00 "&amp;LEFT(C701,3)&amp;" = "&amp;exchangerates[[#This Row],[Exchange rates]]&amp;" "&amp;RIGHT(C701,3)</f>
        <v>Understand: 1.00 HKD = 10.7643 RUB</v>
      </c>
    </row>
    <row r="702" spans="1:5" x14ac:dyDescent="0.2">
      <c r="A702" t="e" vm="618">
        <v>#VALUE!</v>
      </c>
      <c r="B702" s="212" cm="1">
        <f t="array" ref="B702">_FV(exchangerates[[#This Row],[Currency pairs]],"Previous close",TRUE)</f>
        <v>0.25650000000000001</v>
      </c>
      <c r="C702" s="235" t="s">
        <v>1922</v>
      </c>
      <c r="D702" s="240">
        <f>exchangerates[[#This Row],[Exchange rates]]</f>
        <v>0.25650000000000001</v>
      </c>
      <c r="E702" s="328" t="str">
        <f>"Understand: 1.00 "&amp;LEFT(C702,3)&amp;" = "&amp;exchangerates[[#This Row],[Exchange rates]]&amp;" "&amp;RIGHT(C702,3)</f>
        <v>Understand: 1.00 HUF = 0.2565 RUB</v>
      </c>
    </row>
    <row r="703" spans="1:5" x14ac:dyDescent="0.2">
      <c r="A703" t="e" vm="619">
        <v>#VALUE!</v>
      </c>
      <c r="B703" s="213" cm="1">
        <f t="array" ref="B703">_FV(exchangerates[[#This Row],[Currency pairs]],"Previous close",TRUE)</f>
        <v>5.7999999999999996E-3</v>
      </c>
      <c r="C703" s="235" t="s">
        <v>1923</v>
      </c>
      <c r="D703" s="240">
        <f>exchangerates[[#This Row],[Exchange rates]]</f>
        <v>5.7999999999999996E-3</v>
      </c>
      <c r="E703" s="328" t="str">
        <f>"Understand: 1.00 "&amp;LEFT(C703,3)&amp;" = "&amp;exchangerates[[#This Row],[Exchange rates]]&amp;" "&amp;RIGHT(C703,3)</f>
        <v>Understand: 1.00 IDR = 0.0058 RUB</v>
      </c>
    </row>
    <row r="704" spans="1:5" x14ac:dyDescent="0.2">
      <c r="A704" t="e" vm="620">
        <v>#VALUE!</v>
      </c>
      <c r="B704" s="214" cm="1">
        <f t="array" ref="B704">_FV(exchangerates[[#This Row],[Currency pairs]],"Previous close",TRUE)</f>
        <v>1.1113</v>
      </c>
      <c r="C704" s="235" t="s">
        <v>1924</v>
      </c>
      <c r="D704" s="240">
        <f>exchangerates[[#This Row],[Exchange rates]]</f>
        <v>1.1113</v>
      </c>
      <c r="E704" s="328" t="str">
        <f>"Understand: 1.00 "&amp;LEFT(C704,3)&amp;" = "&amp;exchangerates[[#This Row],[Exchange rates]]&amp;" "&amp;RIGHT(C704,3)</f>
        <v>Understand: 1.00 INR = 1.1113 RUB</v>
      </c>
    </row>
    <row r="705" spans="1:5" x14ac:dyDescent="0.2">
      <c r="A705" t="e" vm="621">
        <v>#VALUE!</v>
      </c>
      <c r="B705" s="215" cm="1">
        <f t="array" ref="B705">_FV(exchangerates[[#This Row],[Currency pairs]],"Previous close",TRUE)</f>
        <v>0.72740000000000005</v>
      </c>
      <c r="C705" s="235" t="s">
        <v>1925</v>
      </c>
      <c r="D705" s="240">
        <f>exchangerates[[#This Row],[Exchange rates]]</f>
        <v>0.72740000000000005</v>
      </c>
      <c r="E705" s="328" t="str">
        <f>"Understand: 1.00 "&amp;LEFT(C705,3)&amp;" = "&amp;exchangerates[[#This Row],[Exchange rates]]&amp;" "&amp;RIGHT(C705,3)</f>
        <v>Understand: 1.00 JPY = 0.7274 RUB</v>
      </c>
    </row>
    <row r="706" spans="1:5" x14ac:dyDescent="0.2">
      <c r="A706" t="e" vm="622">
        <v>#VALUE!</v>
      </c>
      <c r="B706" s="216" cm="1">
        <f t="array" ref="B706">_FV(exchangerates[[#This Row],[Currency pairs]],"Previous close",TRUE)</f>
        <v>6.9680000000000006E-2</v>
      </c>
      <c r="C706" s="235" t="s">
        <v>1926</v>
      </c>
      <c r="D706" s="240">
        <f>exchangerates[[#This Row],[Exchange rates]]</f>
        <v>6.9680000000000006E-2</v>
      </c>
      <c r="E706" s="328" t="str">
        <f>"Understand: 1.00 "&amp;LEFT(C706,3)&amp;" = "&amp;exchangerates[[#This Row],[Exchange rates]]&amp;" "&amp;RIGHT(C706,3)</f>
        <v>Understand: 1.00 KRW = 0.06968 RUB</v>
      </c>
    </row>
    <row r="707" spans="1:5" x14ac:dyDescent="0.2">
      <c r="A707" t="e" vm="623">
        <v>#VALUE!</v>
      </c>
      <c r="B707" s="217" cm="1">
        <f t="array" ref="B707">_FV(exchangerates[[#This Row],[Currency pairs]],"Previous close",TRUE)</f>
        <v>4.0862999999999996</v>
      </c>
      <c r="C707" s="235" t="s">
        <v>1927</v>
      </c>
      <c r="D707" s="240">
        <f>exchangerates[[#This Row],[Exchange rates]]</f>
        <v>4.0862999999999996</v>
      </c>
      <c r="E707" s="328" t="str">
        <f>"Understand: 1.00 "&amp;LEFT(C707,3)&amp;" = "&amp;exchangerates[[#This Row],[Exchange rates]]&amp;" "&amp;RIGHT(C707,3)</f>
        <v>Understand: 1.00 MXN = 4.0863 RUB</v>
      </c>
    </row>
    <row r="708" spans="1:5" x14ac:dyDescent="0.2">
      <c r="A708" t="e" vm="624">
        <v>#VALUE!</v>
      </c>
      <c r="B708" s="218" cm="1">
        <f t="array" ref="B708">_FV(exchangerates[[#This Row],[Currency pairs]],"Previous close",TRUE)</f>
        <v>19.997</v>
      </c>
      <c r="C708" s="235" t="s">
        <v>1928</v>
      </c>
      <c r="D708" s="240">
        <f>exchangerates[[#This Row],[Exchange rates]]</f>
        <v>19.997</v>
      </c>
      <c r="E708" s="328" t="str">
        <f>"Understand: 1.00 "&amp;LEFT(C708,3)&amp;" = "&amp;exchangerates[[#This Row],[Exchange rates]]&amp;" "&amp;RIGHT(C708,3)</f>
        <v>Understand: 1.00 MYR = 19.997 RUB</v>
      </c>
    </row>
    <row r="709" spans="1:5" x14ac:dyDescent="0.2">
      <c r="A709" t="e" vm="625">
        <v>#VALUE!</v>
      </c>
      <c r="B709" s="219" cm="1">
        <f t="array" ref="B709">_FV(exchangerates[[#This Row],[Currency pairs]],"Previous close",TRUE)</f>
        <v>9.3779000000000003</v>
      </c>
      <c r="C709" s="235" t="s">
        <v>1929</v>
      </c>
      <c r="D709" s="240">
        <f>exchangerates[[#This Row],[Exchange rates]]</f>
        <v>9.3779000000000003</v>
      </c>
      <c r="E709" s="328" t="str">
        <f>"Understand: 1.00 "&amp;LEFT(C709,3)&amp;" = "&amp;exchangerates[[#This Row],[Exchange rates]]&amp;" "&amp;RIGHT(C709,3)</f>
        <v>Understand: 1.00 NOK = 9.3779 RUB</v>
      </c>
    </row>
    <row r="710" spans="1:5" x14ac:dyDescent="0.2">
      <c r="A710" t="e" vm="626">
        <v>#VALUE!</v>
      </c>
      <c r="B710" s="220" cm="1">
        <f t="array" ref="B710">_FV(exchangerates[[#This Row],[Currency pairs]],"Previous close",TRUE)</f>
        <v>56.24</v>
      </c>
      <c r="C710" s="235" t="s">
        <v>1930</v>
      </c>
      <c r="D710" s="240">
        <f>exchangerates[[#This Row],[Exchange rates]]</f>
        <v>56.24</v>
      </c>
      <c r="E710" s="328" t="str">
        <f>"Understand: 1.00 "&amp;LEFT(C710,3)&amp;" = "&amp;exchangerates[[#This Row],[Exchange rates]]&amp;" "&amp;RIGHT(C710,3)</f>
        <v>Understand: 1.00 NZD = 56.24 RUB</v>
      </c>
    </row>
    <row r="711" spans="1:5" x14ac:dyDescent="0.2">
      <c r="A711" t="e" vm="627">
        <v>#VALUE!</v>
      </c>
      <c r="B711" s="221" cm="1">
        <f t="array" ref="B711">_FV(exchangerates[[#This Row],[Currency pairs]],"Previous close",TRUE)</f>
        <v>1.6379999999999999</v>
      </c>
      <c r="C711" s="235" t="s">
        <v>1931</v>
      </c>
      <c r="D711" s="240">
        <f>exchangerates[[#This Row],[Exchange rates]]</f>
        <v>1.6379999999999999</v>
      </c>
      <c r="E711" s="328" t="str">
        <f>"Understand: 1.00 "&amp;LEFT(C711,3)&amp;" = "&amp;exchangerates[[#This Row],[Exchange rates]]&amp;" "&amp;RIGHT(C711,3)</f>
        <v>Understand: 1.00 PHP = 1.638 RUB</v>
      </c>
    </row>
    <row r="712" spans="1:5" x14ac:dyDescent="0.2">
      <c r="A712" t="e" vm="628">
        <v>#VALUE!</v>
      </c>
      <c r="B712" s="222" cm="1">
        <f t="array" ref="B712">_FV(exchangerates[[#This Row],[Currency pairs]],"Previous close",TRUE)</f>
        <v>20.303799999999999</v>
      </c>
      <c r="C712" s="235" t="s">
        <v>1932</v>
      </c>
      <c r="D712" s="240">
        <f>exchangerates[[#This Row],[Exchange rates]]</f>
        <v>20.303799999999999</v>
      </c>
      <c r="E712" s="328" t="str">
        <f>"Understand: 1.00 "&amp;LEFT(C712,3)&amp;" = "&amp;exchangerates[[#This Row],[Exchange rates]]&amp;" "&amp;RIGHT(C712,3)</f>
        <v>Understand: 1.00 PLN = 20.3038 RUB</v>
      </c>
    </row>
    <row r="713" spans="1:5" x14ac:dyDescent="0.2">
      <c r="A713" t="e" vm="621">
        <v>#VALUE!</v>
      </c>
      <c r="B713" s="215" cm="1">
        <f t="array" ref="B713">_FV(exchangerates[[#This Row],[Currency pairs]],"Previous close",TRUE)</f>
        <v>0.72740000000000005</v>
      </c>
      <c r="C713" s="235" t="s">
        <v>1925</v>
      </c>
      <c r="D713" s="240">
        <f>exchangerates[[#This Row],[Exchange rates]]</f>
        <v>0.72740000000000005</v>
      </c>
      <c r="E713" s="328" t="str">
        <f>"Understand: 1.00 "&amp;LEFT(C713,3)&amp;" = "&amp;exchangerates[[#This Row],[Exchange rates]]&amp;" "&amp;RIGHT(C713,3)</f>
        <v>Understand: 1.00 JPY = 0.7274 RUB</v>
      </c>
    </row>
    <row r="714" spans="1:5" x14ac:dyDescent="0.2">
      <c r="A714" t="e" vm="629">
        <v>#VALUE!</v>
      </c>
      <c r="B714" s="224" cm="1">
        <f t="array" ref="B714">_FV(exchangerates[[#This Row],[Currency pairs]],"Previous close",TRUE)</f>
        <v>8.8575999999999997</v>
      </c>
      <c r="C714" s="235" t="s">
        <v>1933</v>
      </c>
      <c r="D714" s="240">
        <f>exchangerates[[#This Row],[Exchange rates]]</f>
        <v>8.8575999999999997</v>
      </c>
      <c r="E714" s="328" t="str">
        <f>"Understand: 1.00 "&amp;LEFT(C714,3)&amp;" = "&amp;exchangerates[[#This Row],[Exchange rates]]&amp;" "&amp;RIGHT(C714,3)</f>
        <v>Understand: 1.00 SEK = 8.8576 RUB</v>
      </c>
    </row>
    <row r="715" spans="1:5" x14ac:dyDescent="0.2">
      <c r="A715" t="e" vm="630">
        <v>#VALUE!</v>
      </c>
      <c r="B715" s="225" cm="1">
        <f t="array" ref="B715">_FV(exchangerates[[#This Row],[Currency pairs]],"Previous close",TRUE)</f>
        <v>62.0002</v>
      </c>
      <c r="C715" s="235" t="s">
        <v>1934</v>
      </c>
      <c r="D715" s="240">
        <f>exchangerates[[#This Row],[Exchange rates]]</f>
        <v>62.0002</v>
      </c>
      <c r="E715" s="328" t="str">
        <f>"Understand: 1.00 "&amp;LEFT(C715,3)&amp;" = "&amp;exchangerates[[#This Row],[Exchange rates]]&amp;" "&amp;RIGHT(C715,3)</f>
        <v>Understand: 1.00 SGD = 62.0002 RUB</v>
      </c>
    </row>
    <row r="716" spans="1:5" x14ac:dyDescent="0.2">
      <c r="A716" t="e" vm="631">
        <v>#VALUE!</v>
      </c>
      <c r="B716" s="226" cm="1">
        <f t="array" ref="B716">_FV(exchangerates[[#This Row],[Currency pairs]],"Previous close",TRUE)</f>
        <v>2.5741999999999998</v>
      </c>
      <c r="C716" s="235" t="s">
        <v>1935</v>
      </c>
      <c r="D716" s="240">
        <f>exchangerates[[#This Row],[Exchange rates]]</f>
        <v>2.5741999999999998</v>
      </c>
      <c r="E716" s="328" t="str">
        <f>"Understand: 1.00 "&amp;LEFT(C716,3)&amp;" = "&amp;exchangerates[[#This Row],[Exchange rates]]&amp;" "&amp;RIGHT(C716,3)</f>
        <v>Understand: 1.00 THB = 2.5742 RUB</v>
      </c>
    </row>
    <row r="717" spans="1:5" x14ac:dyDescent="0.2">
      <c r="A717" t="e" vm="632">
        <v>#VALUE!</v>
      </c>
      <c r="B717" s="227" cm="1">
        <f t="array" ref="B717">_FV(exchangerates[[#This Row],[Currency pairs]],"Previous close",TRUE)</f>
        <v>5.98</v>
      </c>
      <c r="C717" s="235" t="s">
        <v>1936</v>
      </c>
      <c r="D717" s="240">
        <f>exchangerates[[#This Row],[Exchange rates]]</f>
        <v>5.98</v>
      </c>
      <c r="E717" s="328" t="str">
        <f>"Understand: 1.00 "&amp;LEFT(C717,3)&amp;" = "&amp;exchangerates[[#This Row],[Exchange rates]]&amp;" "&amp;RIGHT(C717,3)</f>
        <v>Understand: 1.00 TRY = 5.98 RUB</v>
      </c>
    </row>
    <row r="718" spans="1:5" x14ac:dyDescent="0.2">
      <c r="A718" t="e" vm="633">
        <v>#VALUE!</v>
      </c>
      <c r="B718" s="228" cm="1">
        <f t="array" ref="B718">_FV(exchangerates[[#This Row],[Currency pairs]],"Previous close",TRUE)</f>
        <v>2.9927000000000001</v>
      </c>
      <c r="C718" s="235" t="s">
        <v>1937</v>
      </c>
      <c r="D718" s="240">
        <f>exchangerates[[#This Row],[Exchange rates]]</f>
        <v>2.9927000000000001</v>
      </c>
      <c r="E718" s="328" t="str">
        <f>"Understand: 1.00 "&amp;LEFT(C718,3)&amp;" = "&amp;exchangerates[[#This Row],[Exchange rates]]&amp;" "&amp;RIGHT(C718,3)</f>
        <v>Understand: 1.00 TWD = 2.9927 RUB</v>
      </c>
    </row>
    <row r="719" spans="1:5" x14ac:dyDescent="0.2">
      <c r="A719" t="e" vm="634">
        <v>#VALUE!</v>
      </c>
      <c r="B719" s="229" cm="1">
        <f t="array" ref="B719">_FV(exchangerates[[#This Row],[Currency pairs]],"Previous close",TRUE)</f>
        <v>3.679E-3</v>
      </c>
      <c r="C719" s="235" t="s">
        <v>1938</v>
      </c>
      <c r="D719" s="240">
        <f>exchangerates[[#This Row],[Exchange rates]]</f>
        <v>3.679E-3</v>
      </c>
      <c r="E719" s="328" t="str">
        <f>"Understand: 1.00 "&amp;LEFT(C719,3)&amp;" = "&amp;exchangerates[[#This Row],[Exchange rates]]&amp;" "&amp;RIGHT(C719,3)</f>
        <v>Understand: 1.00 VND = 0.003679 RUB</v>
      </c>
    </row>
    <row r="720" spans="1:5" x14ac:dyDescent="0.2">
      <c r="A720" t="e" vm="635">
        <v>#VALUE!</v>
      </c>
      <c r="B720" s="230" cm="1">
        <f t="array" ref="B720">_FV(exchangerates[[#This Row],[Currency pairs]],"Previous close",TRUE)</f>
        <v>5.4680999999999997</v>
      </c>
      <c r="C720" s="235" t="s">
        <v>1939</v>
      </c>
      <c r="D720" s="240">
        <f>exchangerates[[#This Row],[Exchange rates]]</f>
        <v>5.4680999999999997</v>
      </c>
      <c r="E720" s="328" t="str">
        <f>"Understand: 1.00 "&amp;LEFT(C720,3)&amp;" = "&amp;exchangerates[[#This Row],[Exchange rates]]&amp;" "&amp;RIGHT(C720,3)</f>
        <v>Understand: 1.00 ZAR = 5.4681 RUB</v>
      </c>
    </row>
    <row r="721" spans="1:5" x14ac:dyDescent="0.2">
      <c r="A721" t="e" vm="636">
        <v>#VALUE!</v>
      </c>
      <c r="B721" s="202" cm="1">
        <f t="array" ref="B721">_FV(exchangerates[[#This Row],[Currency pairs]],"Previous close",TRUE)</f>
        <v>9.4857999999999993</v>
      </c>
      <c r="C721" s="235" t="s">
        <v>1940</v>
      </c>
      <c r="D721" s="240">
        <f>exchangerates[[#This Row],[Exchange rates]]</f>
        <v>9.4857999999999993</v>
      </c>
      <c r="E721" s="328" t="str">
        <f>"Understand: 1.00 "&amp;LEFT(C721,3)&amp;" = "&amp;exchangerates[[#This Row],[Exchange rates]]&amp;" "&amp;RIGHT(C721,3)</f>
        <v>Understand: 1.00 USD = 9.4858 SEK</v>
      </c>
    </row>
    <row r="722" spans="1:5" x14ac:dyDescent="0.2">
      <c r="A722" t="e" vm="637">
        <v>#VALUE!</v>
      </c>
      <c r="B722" s="203" cm="1">
        <f t="array" ref="B722">_FV(exchangerates[[#This Row],[Currency pairs]],"Previous close",TRUE)</f>
        <v>10.615600000000001</v>
      </c>
      <c r="C722" s="235" t="s">
        <v>1941</v>
      </c>
      <c r="D722" s="240">
        <f>exchangerates[[#This Row],[Exchange rates]]</f>
        <v>10.615600000000001</v>
      </c>
      <c r="E722" s="328" t="str">
        <f>"Understand: 1.00 "&amp;LEFT(C722,3)&amp;" = "&amp;exchangerates[[#This Row],[Exchange rates]]&amp;" "&amp;RIGHT(C722,3)</f>
        <v>Understand: 1.00 EUR = 10.6156 SEK</v>
      </c>
    </row>
    <row r="723" spans="1:5" x14ac:dyDescent="0.2">
      <c r="A723" t="e" vm="638">
        <v>#VALUE!</v>
      </c>
      <c r="B723" s="204" cm="1">
        <f t="array" ref="B723">_FV(exchangerates[[#This Row],[Currency pairs]],"Previous close",TRUE)</f>
        <v>1.4984999999999999</v>
      </c>
      <c r="C723" s="235" t="s">
        <v>1942</v>
      </c>
      <c r="D723" s="240">
        <f>exchangerates[[#This Row],[Exchange rates]]</f>
        <v>1.4984999999999999</v>
      </c>
      <c r="E723" s="328" t="str">
        <f>"Understand: 1.00 "&amp;LEFT(C723,3)&amp;" = "&amp;exchangerates[[#This Row],[Exchange rates]]&amp;" "&amp;RIGHT(C723,3)</f>
        <v>Understand: 1.00 CNY = 1.4985 SEK</v>
      </c>
    </row>
    <row r="724" spans="1:5" x14ac:dyDescent="0.2">
      <c r="A724" t="e" vm="639">
        <v>#VALUE!</v>
      </c>
      <c r="B724" s="231" cm="1">
        <f t="array" ref="B724">_FV(exchangerates[[#This Row],[Currency pairs]],"Previous close",TRUE)</f>
        <v>6.7937000000000003</v>
      </c>
      <c r="C724" s="235" t="s">
        <v>1943</v>
      </c>
      <c r="D724" s="240">
        <f>exchangerates[[#This Row],[Exchange rates]]</f>
        <v>6.7937000000000003</v>
      </c>
      <c r="E724" s="328" t="str">
        <f>"Understand: 1.00 "&amp;LEFT(C724,3)&amp;" = "&amp;exchangerates[[#This Row],[Exchange rates]]&amp;" "&amp;RIGHT(C724,3)</f>
        <v>Understand: 1.00 AUD = 6.7937 SEK</v>
      </c>
    </row>
    <row r="725" spans="1:5" x14ac:dyDescent="0.2">
      <c r="A725" t="e" vm="640">
        <v>#VALUE!</v>
      </c>
      <c r="B725" s="205" cm="1">
        <f t="array" ref="B725">_FV(exchangerates[[#This Row],[Currency pairs]],"Previous close",TRUE)</f>
        <v>1.8512</v>
      </c>
      <c r="C725" s="235" t="s">
        <v>1944</v>
      </c>
      <c r="D725" s="240">
        <f>exchangerates[[#This Row],[Exchange rates]]</f>
        <v>1.8512</v>
      </c>
      <c r="E725" s="328" t="str">
        <f>"Understand: 1.00 "&amp;LEFT(C725,3)&amp;" = "&amp;exchangerates[[#This Row],[Exchange rates]]&amp;" "&amp;RIGHT(C725,3)</f>
        <v>Understand: 1.00 BRL = 1.8512 SEK</v>
      </c>
    </row>
    <row r="726" spans="1:5" x14ac:dyDescent="0.2">
      <c r="A726" t="e" vm="641">
        <v>#VALUE!</v>
      </c>
      <c r="B726" s="206" cm="1">
        <f t="array" ref="B726">_FV(exchangerates[[#This Row],[Currency pairs]],"Previous close",TRUE)</f>
        <v>7.4027000000000003</v>
      </c>
      <c r="C726" s="235" t="s">
        <v>1945</v>
      </c>
      <c r="D726" s="240">
        <f>exchangerates[[#This Row],[Exchange rates]]</f>
        <v>7.4027000000000003</v>
      </c>
      <c r="E726" s="328" t="str">
        <f>"Understand: 1.00 "&amp;LEFT(C726,3)&amp;" = "&amp;exchangerates[[#This Row],[Exchange rates]]&amp;" "&amp;RIGHT(C726,3)</f>
        <v>Understand: 1.00 CAD = 7.4027 SEK</v>
      </c>
    </row>
    <row r="727" spans="1:5" x14ac:dyDescent="0.2">
      <c r="A727" t="e" vm="642">
        <v>#VALUE!</v>
      </c>
      <c r="B727" s="207" cm="1">
        <f t="array" ref="B727">_FV(exchangerates[[#This Row],[Currency pairs]],"Previous close",TRUE)</f>
        <v>10.240500000000001</v>
      </c>
      <c r="C727" s="235" t="s">
        <v>1946</v>
      </c>
      <c r="D727" s="240">
        <f>exchangerates[[#This Row],[Exchange rates]]</f>
        <v>10.240500000000001</v>
      </c>
      <c r="E727" s="328" t="str">
        <f>"Understand: 1.00 "&amp;LEFT(C727,3)&amp;" = "&amp;exchangerates[[#This Row],[Exchange rates]]&amp;" "&amp;RIGHT(C727,3)</f>
        <v>Understand: 1.00 CHF = 10.2405 SEK</v>
      </c>
    </row>
    <row r="728" spans="1:5" x14ac:dyDescent="0.2">
      <c r="A728" t="e" vm="643">
        <v>#VALUE!</v>
      </c>
      <c r="B728" s="208" cm="1">
        <f t="array" ref="B728">_FV(exchangerates[[#This Row],[Currency pairs]],"Previous close",TRUE)</f>
        <v>0.42830000000000001</v>
      </c>
      <c r="C728" s="235" t="s">
        <v>1947</v>
      </c>
      <c r="D728" s="240">
        <f>exchangerates[[#This Row],[Exchange rates]]</f>
        <v>0.42830000000000001</v>
      </c>
      <c r="E728" s="328" t="str">
        <f>"Understand: 1.00 "&amp;LEFT(C728,3)&amp;" = "&amp;exchangerates[[#This Row],[Exchange rates]]&amp;" "&amp;RIGHT(C728,3)</f>
        <v>Understand: 1.00 CZK = 0.4283 SEK</v>
      </c>
    </row>
    <row r="729" spans="1:5" x14ac:dyDescent="0.2">
      <c r="A729" t="e" vm="644">
        <v>#VALUE!</v>
      </c>
      <c r="B729" s="209" cm="1">
        <f t="array" ref="B729">_FV(exchangerates[[#This Row],[Currency pairs]],"Previous close",TRUE)</f>
        <v>1.4267000000000001</v>
      </c>
      <c r="C729" s="235" t="s">
        <v>1948</v>
      </c>
      <c r="D729" s="240">
        <f>exchangerates[[#This Row],[Exchange rates]]</f>
        <v>1.4267000000000001</v>
      </c>
      <c r="E729" s="328" t="str">
        <f>"Understand: 1.00 "&amp;LEFT(C729,3)&amp;" = "&amp;exchangerates[[#This Row],[Exchange rates]]&amp;" "&amp;RIGHT(C729,3)</f>
        <v>Understand: 1.00 DKK = 1.4267 SEK</v>
      </c>
    </row>
    <row r="730" spans="1:5" x14ac:dyDescent="0.2">
      <c r="A730" t="e" vm="645">
        <v>#VALUE!</v>
      </c>
      <c r="B730" s="210" cm="1">
        <f t="array" ref="B730">_FV(exchangerates[[#This Row],[Currency pairs]],"Previous close",TRUE)</f>
        <v>12.6873</v>
      </c>
      <c r="C730" s="235" t="s">
        <v>1949</v>
      </c>
      <c r="D730" s="240">
        <f>exchangerates[[#This Row],[Exchange rates]]</f>
        <v>12.6873</v>
      </c>
      <c r="E730" s="328" t="str">
        <f>"Understand: 1.00 "&amp;LEFT(C730,3)&amp;" = "&amp;exchangerates[[#This Row],[Exchange rates]]&amp;" "&amp;RIGHT(C730,3)</f>
        <v>Understand: 1.00 GBP = 12.6873 SEK</v>
      </c>
    </row>
    <row r="731" spans="1:5" x14ac:dyDescent="0.2">
      <c r="A731" t="e" vm="646">
        <v>#VALUE!</v>
      </c>
      <c r="B731" s="211" cm="1">
        <f t="array" ref="B731">_FV(exchangerates[[#This Row],[Currency pairs]],"Previous close",TRUE)</f>
        <v>1.2149000000000001</v>
      </c>
      <c r="C731" s="235" t="s">
        <v>1950</v>
      </c>
      <c r="D731" s="240">
        <f>exchangerates[[#This Row],[Exchange rates]]</f>
        <v>1.2149000000000001</v>
      </c>
      <c r="E731" s="328" t="str">
        <f>"Understand: 1.00 "&amp;LEFT(C731,3)&amp;" = "&amp;exchangerates[[#This Row],[Exchange rates]]&amp;" "&amp;RIGHT(C731,3)</f>
        <v>Understand: 1.00 HKD = 1.2149 SEK</v>
      </c>
    </row>
    <row r="732" spans="1:5" x14ac:dyDescent="0.2">
      <c r="A732" t="e" vm="647">
        <v>#VALUE!</v>
      </c>
      <c r="B732" s="212" cm="1">
        <f t="array" ref="B732">_FV(exchangerates[[#This Row],[Currency pairs]],"Previous close",TRUE)</f>
        <v>2.895E-2</v>
      </c>
      <c r="C732" s="235" t="s">
        <v>1951</v>
      </c>
      <c r="D732" s="240">
        <f>exchangerates[[#This Row],[Exchange rates]]</f>
        <v>2.895E-2</v>
      </c>
      <c r="E732" s="328" t="str">
        <f>"Understand: 1.00 "&amp;LEFT(C732,3)&amp;" = "&amp;exchangerates[[#This Row],[Exchange rates]]&amp;" "&amp;RIGHT(C732,3)</f>
        <v>Understand: 1.00 HUF = 0.02895 SEK</v>
      </c>
    </row>
    <row r="733" spans="1:5" x14ac:dyDescent="0.2">
      <c r="A733" t="e" vm="648">
        <v>#VALUE!</v>
      </c>
      <c r="B733" s="213" cm="1">
        <f t="array" ref="B733">_FV(exchangerates[[#This Row],[Currency pairs]],"Previous close",TRUE)</f>
        <v>6.5899999999999997E-4</v>
      </c>
      <c r="C733" s="235" t="s">
        <v>1952</v>
      </c>
      <c r="D733" s="240">
        <f>exchangerates[[#This Row],[Exchange rates]]</f>
        <v>6.5899999999999997E-4</v>
      </c>
      <c r="E733" s="328" t="str">
        <f>"Understand: 1.00 "&amp;LEFT(C733,3)&amp;" = "&amp;exchangerates[[#This Row],[Exchange rates]]&amp;" "&amp;RIGHT(C733,3)</f>
        <v>Understand: 1.00 IDR = 0.000659 SEK</v>
      </c>
    </row>
    <row r="734" spans="1:5" x14ac:dyDescent="0.2">
      <c r="A734" t="e" vm="649">
        <v>#VALUE!</v>
      </c>
      <c r="B734" s="214" cm="1">
        <f t="array" ref="B734">_FV(exchangerates[[#This Row],[Currency pairs]],"Previous close",TRUE)</f>
        <v>0.12540000000000001</v>
      </c>
      <c r="C734" s="235" t="s">
        <v>1953</v>
      </c>
      <c r="D734" s="240">
        <f>exchangerates[[#This Row],[Exchange rates]]</f>
        <v>0.12540000000000001</v>
      </c>
      <c r="E734" s="328" t="str">
        <f>"Understand: 1.00 "&amp;LEFT(C734,3)&amp;" = "&amp;exchangerates[[#This Row],[Exchange rates]]&amp;" "&amp;RIGHT(C734,3)</f>
        <v>Understand: 1.00 INR = 0.1254 SEK</v>
      </c>
    </row>
    <row r="735" spans="1:5" x14ac:dyDescent="0.2">
      <c r="A735" t="e" vm="650">
        <v>#VALUE!</v>
      </c>
      <c r="B735" s="215" cm="1">
        <f t="array" ref="B735">_FV(exchangerates[[#This Row],[Currency pairs]],"Previous close",TRUE)</f>
        <v>8.2089999999999996E-2</v>
      </c>
      <c r="C735" s="235" t="s">
        <v>1954</v>
      </c>
      <c r="D735" s="240">
        <f>exchangerates[[#This Row],[Exchange rates]]</f>
        <v>8.2089999999999996E-2</v>
      </c>
      <c r="E735" s="328" t="str">
        <f>"Understand: 1.00 "&amp;LEFT(C735,3)&amp;" = "&amp;exchangerates[[#This Row],[Exchange rates]]&amp;" "&amp;RIGHT(C735,3)</f>
        <v>Understand: 1.00 JPY = 0.08209 SEK</v>
      </c>
    </row>
    <row r="736" spans="1:5" x14ac:dyDescent="0.2">
      <c r="A736" t="e" vm="651">
        <v>#VALUE!</v>
      </c>
      <c r="B736" s="216" cm="1">
        <f t="array" ref="B736">_FV(exchangerates[[#This Row],[Currency pairs]],"Previous close",TRUE)</f>
        <v>7.8600000000000007E-3</v>
      </c>
      <c r="C736" s="235" t="s">
        <v>1955</v>
      </c>
      <c r="D736" s="240">
        <f>exchangerates[[#This Row],[Exchange rates]]</f>
        <v>7.8600000000000007E-3</v>
      </c>
      <c r="E736" s="328" t="str">
        <f>"Understand: 1.00 "&amp;LEFT(C736,3)&amp;" = "&amp;exchangerates[[#This Row],[Exchange rates]]&amp;" "&amp;RIGHT(C736,3)</f>
        <v>Understand: 1.00 KRW = 0.00786 SEK</v>
      </c>
    </row>
    <row r="737" spans="1:5" x14ac:dyDescent="0.2">
      <c r="A737" t="e" vm="652">
        <v>#VALUE!</v>
      </c>
      <c r="B737" s="217" cm="1">
        <f t="array" ref="B737">_FV(exchangerates[[#This Row],[Currency pairs]],"Previous close",TRUE)</f>
        <v>0.4612</v>
      </c>
      <c r="C737" s="235" t="s">
        <v>1956</v>
      </c>
      <c r="D737" s="240">
        <f>exchangerates[[#This Row],[Exchange rates]]</f>
        <v>0.4612</v>
      </c>
      <c r="E737" s="328" t="str">
        <f>"Understand: 1.00 "&amp;LEFT(C737,3)&amp;" = "&amp;exchangerates[[#This Row],[Exchange rates]]&amp;" "&amp;RIGHT(C737,3)</f>
        <v>Understand: 1.00 MXN = 0.4612 SEK</v>
      </c>
    </row>
    <row r="738" spans="1:5" x14ac:dyDescent="0.2">
      <c r="A738" t="e" vm="653">
        <v>#VALUE!</v>
      </c>
      <c r="B738" s="218" cm="1">
        <f t="array" ref="B738">_FV(exchangerates[[#This Row],[Currency pairs]],"Previous close",TRUE)</f>
        <v>2.2568999999999999</v>
      </c>
      <c r="C738" s="235" t="s">
        <v>1957</v>
      </c>
      <c r="D738" s="240">
        <f>exchangerates[[#This Row],[Exchange rates]]</f>
        <v>2.2568999999999999</v>
      </c>
      <c r="E738" s="328" t="str">
        <f>"Understand: 1.00 "&amp;LEFT(C738,3)&amp;" = "&amp;exchangerates[[#This Row],[Exchange rates]]&amp;" "&amp;RIGHT(C738,3)</f>
        <v>Understand: 1.00 MYR = 2.2569 SEK</v>
      </c>
    </row>
    <row r="739" spans="1:5" x14ac:dyDescent="0.2">
      <c r="A739" t="e" vm="654">
        <v>#VALUE!</v>
      </c>
      <c r="B739" s="219" cm="1">
        <f t="array" ref="B739">_FV(exchangerates[[#This Row],[Currency pairs]],"Previous close",TRUE)</f>
        <v>1.0584</v>
      </c>
      <c r="C739" s="235" t="s">
        <v>1958</v>
      </c>
      <c r="D739" s="240">
        <f>exchangerates[[#This Row],[Exchange rates]]</f>
        <v>1.0584</v>
      </c>
      <c r="E739" s="328" t="str">
        <f>"Understand: 1.00 "&amp;LEFT(C739,3)&amp;" = "&amp;exchangerates[[#This Row],[Exchange rates]]&amp;" "&amp;RIGHT(C739,3)</f>
        <v>Understand: 1.00 NOK = 1.0584 SEK</v>
      </c>
    </row>
    <row r="740" spans="1:5" x14ac:dyDescent="0.2">
      <c r="A740" t="e" vm="655">
        <v>#VALUE!</v>
      </c>
      <c r="B740" s="220" cm="1">
        <f t="array" ref="B740">_FV(exchangerates[[#This Row],[Currency pairs]],"Previous close",TRUE)</f>
        <v>6.3468999999999998</v>
      </c>
      <c r="C740" s="235" t="s">
        <v>1959</v>
      </c>
      <c r="D740" s="240">
        <f>exchangerates[[#This Row],[Exchange rates]]</f>
        <v>6.3468999999999998</v>
      </c>
      <c r="E740" s="328" t="str">
        <f>"Understand: 1.00 "&amp;LEFT(C740,3)&amp;" = "&amp;exchangerates[[#This Row],[Exchange rates]]&amp;" "&amp;RIGHT(C740,3)</f>
        <v>Understand: 1.00 NZD = 6.3469 SEK</v>
      </c>
    </row>
    <row r="741" spans="1:5" x14ac:dyDescent="0.2">
      <c r="A741" t="e" vm="656">
        <v>#VALUE!</v>
      </c>
      <c r="B741" s="221" cm="1">
        <f t="array" ref="B741">_FV(exchangerates[[#This Row],[Currency pairs]],"Previous close",TRUE)</f>
        <v>0.18490000000000001</v>
      </c>
      <c r="C741" s="235" t="s">
        <v>1960</v>
      </c>
      <c r="D741" s="240">
        <f>exchangerates[[#This Row],[Exchange rates]]</f>
        <v>0.18490000000000001</v>
      </c>
      <c r="E741" s="328" t="str">
        <f>"Understand: 1.00 "&amp;LEFT(C741,3)&amp;" = "&amp;exchangerates[[#This Row],[Exchange rates]]&amp;" "&amp;RIGHT(C741,3)</f>
        <v>Understand: 1.00 PHP = 0.1849 SEK</v>
      </c>
    </row>
    <row r="742" spans="1:5" x14ac:dyDescent="0.2">
      <c r="A742" t="e" vm="657">
        <v>#VALUE!</v>
      </c>
      <c r="B742" s="222" cm="1">
        <f t="array" ref="B742">_FV(exchangerates[[#This Row],[Currency pairs]],"Previous close",TRUE)</f>
        <v>2.2915000000000001</v>
      </c>
      <c r="C742" s="235" t="s">
        <v>1961</v>
      </c>
      <c r="D742" s="240">
        <f>exchangerates[[#This Row],[Exchange rates]]</f>
        <v>2.2915000000000001</v>
      </c>
      <c r="E742" s="328" t="str">
        <f>"Understand: 1.00 "&amp;LEFT(C742,3)&amp;" = "&amp;exchangerates[[#This Row],[Exchange rates]]&amp;" "&amp;RIGHT(C742,3)</f>
        <v>Understand: 1.00 PLN = 2.2915 SEK</v>
      </c>
    </row>
    <row r="743" spans="1:5" x14ac:dyDescent="0.2">
      <c r="A743" t="e" vm="658">
        <v>#VALUE!</v>
      </c>
      <c r="B743" s="223" cm="1">
        <f t="array" ref="B743">_FV(exchangerates[[#This Row],[Currency pairs]],"Previous close",TRUE)</f>
        <v>0.11210000000000001</v>
      </c>
      <c r="C743" s="235" t="s">
        <v>1962</v>
      </c>
      <c r="D743" s="240">
        <f>exchangerates[[#This Row],[Exchange rates]]</f>
        <v>0.11210000000000001</v>
      </c>
      <c r="E743" s="328" t="str">
        <f>"Understand: 1.00 "&amp;LEFT(C743,3)&amp;" = "&amp;exchangerates[[#This Row],[Exchange rates]]&amp;" "&amp;RIGHT(C743,3)</f>
        <v>Understand: 1.00 RUB = 0.1121 SEK</v>
      </c>
    </row>
    <row r="744" spans="1:5" x14ac:dyDescent="0.2">
      <c r="A744" t="e" vm="659">
        <v>#VALUE!</v>
      </c>
      <c r="B744" s="225" cm="1">
        <f t="array" ref="B744">_FV(exchangerates[[#This Row],[Currency pairs]],"Previous close",TRUE)</f>
        <v>6.9974999999999996</v>
      </c>
      <c r="C744" s="235" t="s">
        <v>1963</v>
      </c>
      <c r="D744" s="240">
        <f>exchangerates[[#This Row],[Exchange rates]]</f>
        <v>6.9974999999999996</v>
      </c>
      <c r="E744" s="328" t="str">
        <f>"Understand: 1.00 "&amp;LEFT(C744,3)&amp;" = "&amp;exchangerates[[#This Row],[Exchange rates]]&amp;" "&amp;RIGHT(C744,3)</f>
        <v>Understand: 1.00 SGD = 6.9975 SEK</v>
      </c>
    </row>
    <row r="745" spans="1:5" x14ac:dyDescent="0.2">
      <c r="A745" t="e" vm="660">
        <v>#VALUE!</v>
      </c>
      <c r="B745" s="226" cm="1">
        <f t="array" ref="B745">_FV(exchangerates[[#This Row],[Currency pairs]],"Previous close",TRUE)</f>
        <v>0.29049999999999998</v>
      </c>
      <c r="C745" s="235" t="s">
        <v>1964</v>
      </c>
      <c r="D745" s="240">
        <f>exchangerates[[#This Row],[Exchange rates]]</f>
        <v>0.29049999999999998</v>
      </c>
      <c r="E745" s="328" t="str">
        <f>"Understand: 1.00 "&amp;LEFT(C745,3)&amp;" = "&amp;exchangerates[[#This Row],[Exchange rates]]&amp;" "&amp;RIGHT(C745,3)</f>
        <v>Understand: 1.00 THB = 0.2905 SEK</v>
      </c>
    </row>
    <row r="746" spans="1:5" x14ac:dyDescent="0.2">
      <c r="A746" t="e" vm="661">
        <v>#VALUE!</v>
      </c>
      <c r="B746" s="227" cm="1">
        <f t="array" ref="B746">_FV(exchangerates[[#This Row],[Currency pairs]],"Previous close",TRUE)</f>
        <v>0.6744</v>
      </c>
      <c r="C746" s="235" t="s">
        <v>1965</v>
      </c>
      <c r="D746" s="240">
        <f>exchangerates[[#This Row],[Exchange rates]]</f>
        <v>0.6744</v>
      </c>
      <c r="E746" s="328" t="str">
        <f>"Understand: 1.00 "&amp;LEFT(C746,3)&amp;" = "&amp;exchangerates[[#This Row],[Exchange rates]]&amp;" "&amp;RIGHT(C746,3)</f>
        <v>Understand: 1.00 TRY = 0.6744 SEK</v>
      </c>
    </row>
    <row r="747" spans="1:5" x14ac:dyDescent="0.2">
      <c r="A747" t="e" vm="662">
        <v>#VALUE!</v>
      </c>
      <c r="B747" s="228" cm="1">
        <f t="array" ref="B747">_FV(exchangerates[[#This Row],[Currency pairs]],"Previous close",TRUE)</f>
        <v>0.33779999999999999</v>
      </c>
      <c r="C747" s="235" t="s">
        <v>1966</v>
      </c>
      <c r="D747" s="240">
        <f>exchangerates[[#This Row],[Exchange rates]]</f>
        <v>0.33779999999999999</v>
      </c>
      <c r="E747" s="328" t="str">
        <f>"Understand: 1.00 "&amp;LEFT(C747,3)&amp;" = "&amp;exchangerates[[#This Row],[Exchange rates]]&amp;" "&amp;RIGHT(C747,3)</f>
        <v>Understand: 1.00 TWD = 0.3378 SEK</v>
      </c>
    </row>
    <row r="748" spans="1:5" x14ac:dyDescent="0.2">
      <c r="A748" t="e" vm="57">
        <v>#VALUE!</v>
      </c>
      <c r="B748" s="229" cm="1">
        <f t="array" ref="B748">_FV(exchangerates[[#This Row],[Currency pairs]],"Previous close",TRUE)</f>
        <v>4.3770000000000003E-5</v>
      </c>
      <c r="C748" s="235" t="s">
        <v>1967</v>
      </c>
      <c r="D748" s="240">
        <f>exchangerates[[#This Row],[Exchange rates]]</f>
        <v>4.3770000000000003E-5</v>
      </c>
      <c r="E748" s="328" t="str">
        <f>"Understand: 1.00 "&amp;LEFT(C748,3)&amp;" = "&amp;exchangerates[[#This Row],[Exchange rates]]&amp;" "&amp;RIGHT(C748,3)</f>
        <v>Understand: 1.00 VND = 0.00004377 SEK</v>
      </c>
    </row>
    <row r="749" spans="1:5" x14ac:dyDescent="0.2">
      <c r="A749" t="e" vm="663">
        <v>#VALUE!</v>
      </c>
      <c r="B749" s="230" cm="1">
        <f t="array" ref="B749">_FV(exchangerates[[#This Row],[Currency pairs]],"Previous close",TRUE)</f>
        <v>0.61709999999999998</v>
      </c>
      <c r="C749" s="235" t="s">
        <v>1968</v>
      </c>
      <c r="D749" s="240">
        <f>exchangerates[[#This Row],[Exchange rates]]</f>
        <v>0.61709999999999998</v>
      </c>
      <c r="E749" s="328" t="str">
        <f>"Understand: 1.00 "&amp;LEFT(C749,3)&amp;" = "&amp;exchangerates[[#This Row],[Exchange rates]]&amp;" "&amp;RIGHT(C749,3)</f>
        <v>Understand: 1.00 ZAR = 0.6171 SEK</v>
      </c>
    </row>
    <row r="750" spans="1:5" x14ac:dyDescent="0.2">
      <c r="A750" t="e" vm="664">
        <v>#VALUE!</v>
      </c>
      <c r="B750" s="202" cm="1">
        <f t="array" ref="B750">_FV(exchangerates[[#This Row],[Currency pairs]],"Previous close",TRUE)</f>
        <v>1.3551</v>
      </c>
      <c r="C750" s="235" t="s">
        <v>1969</v>
      </c>
      <c r="D750" s="240">
        <f>exchangerates[[#This Row],[Exchange rates]]</f>
        <v>1.3551</v>
      </c>
      <c r="E750" s="328" t="str">
        <f>"Understand: 1.00 "&amp;LEFT(C750,3)&amp;" = "&amp;exchangerates[[#This Row],[Exchange rates]]&amp;" "&amp;RIGHT(C750,3)</f>
        <v>Understand: 1.00 USD = 1.3551 SGD</v>
      </c>
    </row>
    <row r="751" spans="1:5" x14ac:dyDescent="0.2">
      <c r="A751" t="e" vm="665">
        <v>#VALUE!</v>
      </c>
      <c r="B751" s="203" cm="1">
        <f t="array" ref="B751">_FV(exchangerates[[#This Row],[Currency pairs]],"Previous close",TRUE)</f>
        <v>1.5165</v>
      </c>
      <c r="C751" s="235" t="s">
        <v>1970</v>
      </c>
      <c r="D751" s="240">
        <f>exchangerates[[#This Row],[Exchange rates]]</f>
        <v>1.5165</v>
      </c>
      <c r="E751" s="328" t="str">
        <f>"Understand: 1.00 "&amp;LEFT(C751,3)&amp;" = "&amp;exchangerates[[#This Row],[Exchange rates]]&amp;" "&amp;RIGHT(C751,3)</f>
        <v>Understand: 1.00 EUR = 1.5165 SGD</v>
      </c>
    </row>
    <row r="752" spans="1:5" x14ac:dyDescent="0.2">
      <c r="A752" t="e" vm="666">
        <v>#VALUE!</v>
      </c>
      <c r="B752" s="204" cm="1">
        <f t="array" ref="B752">_FV(exchangerates[[#This Row],[Currency pairs]],"Previous close",TRUE)</f>
        <v>0.21410000000000001</v>
      </c>
      <c r="C752" s="235" t="s">
        <v>1971</v>
      </c>
      <c r="D752" s="240">
        <f>exchangerates[[#This Row],[Exchange rates]]</f>
        <v>0.21410000000000001</v>
      </c>
      <c r="E752" s="328" t="str">
        <f>"Understand: 1.00 "&amp;LEFT(C752,3)&amp;" = "&amp;exchangerates[[#This Row],[Exchange rates]]&amp;" "&amp;RIGHT(C752,3)</f>
        <v>Understand: 1.00 CNY = 0.2141 SGD</v>
      </c>
    </row>
    <row r="753" spans="1:5" x14ac:dyDescent="0.2">
      <c r="A753" t="e" vm="667">
        <v>#VALUE!</v>
      </c>
      <c r="B753" s="231" cm="1">
        <f t="array" ref="B753">_FV(exchangerates[[#This Row],[Currency pairs]],"Previous close",TRUE)</f>
        <v>0.97050000000000003</v>
      </c>
      <c r="C753" s="235" t="s">
        <v>1972</v>
      </c>
      <c r="D753" s="240">
        <f>exchangerates[[#This Row],[Exchange rates]]</f>
        <v>0.97050000000000003</v>
      </c>
      <c r="E753" s="328" t="str">
        <f>"Understand: 1.00 "&amp;LEFT(C753,3)&amp;" = "&amp;exchangerates[[#This Row],[Exchange rates]]&amp;" "&amp;RIGHT(C753,3)</f>
        <v>Understand: 1.00 AUD = 0.9705 SGD</v>
      </c>
    </row>
    <row r="754" spans="1:5" x14ac:dyDescent="0.2">
      <c r="A754" t="e" vm="668">
        <v>#VALUE!</v>
      </c>
      <c r="B754" s="205" cm="1">
        <f t="array" ref="B754">_FV(exchangerates[[#This Row],[Currency pairs]],"Previous close",TRUE)</f>
        <v>0.26450000000000001</v>
      </c>
      <c r="C754" s="235" t="s">
        <v>1973</v>
      </c>
      <c r="D754" s="240">
        <f>exchangerates[[#This Row],[Exchange rates]]</f>
        <v>0.26450000000000001</v>
      </c>
      <c r="E754" s="328" t="str">
        <f>"Understand: 1.00 "&amp;LEFT(C754,3)&amp;" = "&amp;exchangerates[[#This Row],[Exchange rates]]&amp;" "&amp;RIGHT(C754,3)</f>
        <v>Understand: 1.00 BRL = 0.2645 SGD</v>
      </c>
    </row>
    <row r="755" spans="1:5" x14ac:dyDescent="0.2">
      <c r="A755" t="e" vm="669">
        <v>#VALUE!</v>
      </c>
      <c r="B755" s="206" cm="1">
        <f t="array" ref="B755">_FV(exchangerates[[#This Row],[Currency pairs]],"Previous close",TRUE)</f>
        <v>1.0575000000000001</v>
      </c>
      <c r="C755" s="235" t="s">
        <v>1974</v>
      </c>
      <c r="D755" s="240">
        <f>exchangerates[[#This Row],[Exchange rates]]</f>
        <v>1.0575000000000001</v>
      </c>
      <c r="E755" s="328" t="str">
        <f>"Understand: 1.00 "&amp;LEFT(C755,3)&amp;" = "&amp;exchangerates[[#This Row],[Exchange rates]]&amp;" "&amp;RIGHT(C755,3)</f>
        <v>Understand: 1.00 CAD = 1.0575 SGD</v>
      </c>
    </row>
    <row r="756" spans="1:5" x14ac:dyDescent="0.2">
      <c r="A756" t="e" vm="670">
        <v>#VALUE!</v>
      </c>
      <c r="B756" s="207" cm="1">
        <f t="array" ref="B756">_FV(exchangerates[[#This Row],[Currency pairs]],"Previous close",TRUE)</f>
        <v>1.4629000000000001</v>
      </c>
      <c r="C756" s="235" t="s">
        <v>1975</v>
      </c>
      <c r="D756" s="240">
        <f>exchangerates[[#This Row],[Exchange rates]]</f>
        <v>1.4629000000000001</v>
      </c>
      <c r="E756" s="328" t="str">
        <f>"Understand: 1.00 "&amp;LEFT(C756,3)&amp;" = "&amp;exchangerates[[#This Row],[Exchange rates]]&amp;" "&amp;RIGHT(C756,3)</f>
        <v>Understand: 1.00 CHF = 1.4629 SGD</v>
      </c>
    </row>
    <row r="757" spans="1:5" x14ac:dyDescent="0.2">
      <c r="A757" t="e" vm="671">
        <v>#VALUE!</v>
      </c>
      <c r="B757" s="208" cm="1">
        <f t="array" ref="B757">_FV(exchangerates[[#This Row],[Currency pairs]],"Previous close",TRUE)</f>
        <v>6.1190000000000001E-2</v>
      </c>
      <c r="C757" s="235" t="s">
        <v>1976</v>
      </c>
      <c r="D757" s="240">
        <f>exchangerates[[#This Row],[Exchange rates]]</f>
        <v>6.1190000000000001E-2</v>
      </c>
      <c r="E757" s="328" t="str">
        <f>"Understand: 1.00 "&amp;LEFT(C757,3)&amp;" = "&amp;exchangerates[[#This Row],[Exchange rates]]&amp;" "&amp;RIGHT(C757,3)</f>
        <v>Understand: 1.00 CZK = 0.06119 SGD</v>
      </c>
    </row>
    <row r="758" spans="1:5" x14ac:dyDescent="0.2">
      <c r="A758" t="e" vm="672">
        <v>#VALUE!</v>
      </c>
      <c r="B758" s="209" cm="1">
        <f t="array" ref="B758">_FV(exchangerates[[#This Row],[Currency pairs]],"Previous close",TRUE)</f>
        <v>0.20380000000000001</v>
      </c>
      <c r="C758" s="235" t="s">
        <v>1977</v>
      </c>
      <c r="D758" s="240">
        <f>exchangerates[[#This Row],[Exchange rates]]</f>
        <v>0.20380000000000001</v>
      </c>
      <c r="E758" s="328" t="str">
        <f>"Understand: 1.00 "&amp;LEFT(C758,3)&amp;" = "&amp;exchangerates[[#This Row],[Exchange rates]]&amp;" "&amp;RIGHT(C758,3)</f>
        <v>Understand: 1.00 DKK = 0.2038 SGD</v>
      </c>
    </row>
    <row r="759" spans="1:5" x14ac:dyDescent="0.2">
      <c r="A759" t="e" vm="673">
        <v>#VALUE!</v>
      </c>
      <c r="B759" s="210" cm="1">
        <f t="array" ref="B759">_FV(exchangerates[[#This Row],[Currency pairs]],"Previous close",TRUE)</f>
        <v>1.8124</v>
      </c>
      <c r="C759" s="235" t="s">
        <v>1978</v>
      </c>
      <c r="D759" s="240">
        <f>exchangerates[[#This Row],[Exchange rates]]</f>
        <v>1.8124</v>
      </c>
      <c r="E759" s="328" t="str">
        <f>"Understand: 1.00 "&amp;LEFT(C759,3)&amp;" = "&amp;exchangerates[[#This Row],[Exchange rates]]&amp;" "&amp;RIGHT(C759,3)</f>
        <v>Understand: 1.00 GBP = 1.8124 SGD</v>
      </c>
    </row>
    <row r="760" spans="1:5" x14ac:dyDescent="0.2">
      <c r="A760" t="e" vm="674">
        <v>#VALUE!</v>
      </c>
      <c r="B760" s="211" cm="1">
        <f t="array" ref="B760">_FV(exchangerates[[#This Row],[Currency pairs]],"Previous close",TRUE)</f>
        <v>0.1736</v>
      </c>
      <c r="C760" s="235" t="s">
        <v>1979</v>
      </c>
      <c r="D760" s="240">
        <f>exchangerates[[#This Row],[Exchange rates]]</f>
        <v>0.1736</v>
      </c>
      <c r="E760" s="328" t="str">
        <f>"Understand: 1.00 "&amp;LEFT(C760,3)&amp;" = "&amp;exchangerates[[#This Row],[Exchange rates]]&amp;" "&amp;RIGHT(C760,3)</f>
        <v>Understand: 1.00 HKD = 0.1736 SGD</v>
      </c>
    </row>
    <row r="761" spans="1:5" x14ac:dyDescent="0.2">
      <c r="A761" t="e" vm="675">
        <v>#VALUE!</v>
      </c>
      <c r="B761" s="212" cm="1">
        <f t="array" ref="B761">_FV(exchangerates[[#This Row],[Currency pairs]],"Previous close",TRUE)</f>
        <v>4.1359999999999999E-3</v>
      </c>
      <c r="C761" s="235" t="s">
        <v>1980</v>
      </c>
      <c r="D761" s="240">
        <f>exchangerates[[#This Row],[Exchange rates]]</f>
        <v>4.1359999999999999E-3</v>
      </c>
      <c r="E761" s="328" t="str">
        <f>"Understand: 1.00 "&amp;LEFT(C761,3)&amp;" = "&amp;exchangerates[[#This Row],[Exchange rates]]&amp;" "&amp;RIGHT(C761,3)</f>
        <v>Understand: 1.00 HUF = 0.004136 SGD</v>
      </c>
    </row>
    <row r="762" spans="1:5" x14ac:dyDescent="0.2">
      <c r="A762" t="e" vm="676">
        <v>#VALUE!</v>
      </c>
      <c r="B762" s="213" cm="1">
        <f t="array" ref="B762">_FV(exchangerates[[#This Row],[Currency pairs]],"Previous close",TRUE)</f>
        <v>9.4199999999999999E-5</v>
      </c>
      <c r="C762" s="235" t="s">
        <v>1981</v>
      </c>
      <c r="D762" s="240">
        <f>exchangerates[[#This Row],[Exchange rates]]</f>
        <v>9.4199999999999999E-5</v>
      </c>
      <c r="E762" s="328" t="str">
        <f>"Understand: 1.00 "&amp;LEFT(C762,3)&amp;" = "&amp;exchangerates[[#This Row],[Exchange rates]]&amp;" "&amp;RIGHT(C762,3)</f>
        <v>Understand: 1.00 IDR = 0.0000942 SGD</v>
      </c>
    </row>
    <row r="763" spans="1:5" x14ac:dyDescent="0.2">
      <c r="A763" t="e" vm="677">
        <v>#VALUE!</v>
      </c>
      <c r="B763" s="214" cm="1">
        <f t="array" ref="B763">_FV(exchangerates[[#This Row],[Currency pairs]],"Previous close",TRUE)</f>
        <v>1.7919999999999998E-2</v>
      </c>
      <c r="C763" s="235" t="s">
        <v>1982</v>
      </c>
      <c r="D763" s="240">
        <f>exchangerates[[#This Row],[Exchange rates]]</f>
        <v>1.7919999999999998E-2</v>
      </c>
      <c r="E763" s="328" t="str">
        <f>"Understand: 1.00 "&amp;LEFT(C763,3)&amp;" = "&amp;exchangerates[[#This Row],[Exchange rates]]&amp;" "&amp;RIGHT(C763,3)</f>
        <v>Understand: 1.00 INR = 0.01792 SGD</v>
      </c>
    </row>
    <row r="764" spans="1:5" x14ac:dyDescent="0.2">
      <c r="A764" t="e" vm="678">
        <v>#VALUE!</v>
      </c>
      <c r="B764" s="215" cm="1">
        <f t="array" ref="B764">_FV(exchangerates[[#This Row],[Currency pairs]],"Previous close",TRUE)</f>
        <v>1.1730000000000001E-2</v>
      </c>
      <c r="C764" s="235" t="s">
        <v>1983</v>
      </c>
      <c r="D764" s="240">
        <f>exchangerates[[#This Row],[Exchange rates]]</f>
        <v>1.1730000000000001E-2</v>
      </c>
      <c r="E764" s="328" t="str">
        <f>"Understand: 1.00 "&amp;LEFT(C764,3)&amp;" = "&amp;exchangerates[[#This Row],[Exchange rates]]&amp;" "&amp;RIGHT(C764,3)</f>
        <v>Understand: 1.00 JPY = 0.01173 SGD</v>
      </c>
    </row>
    <row r="765" spans="1:5" x14ac:dyDescent="0.2">
      <c r="A765" t="e" vm="679">
        <v>#VALUE!</v>
      </c>
      <c r="B765" s="216" cm="1">
        <f t="array" ref="B765">_FV(exchangerates[[#This Row],[Currency pairs]],"Previous close",TRUE)</f>
        <v>1.1230000000000001E-3</v>
      </c>
      <c r="C765" s="235" t="s">
        <v>1984</v>
      </c>
      <c r="D765" s="240">
        <f>exchangerates[[#This Row],[Exchange rates]]</f>
        <v>1.1230000000000001E-3</v>
      </c>
      <c r="E765" s="328" t="str">
        <f>"Understand: 1.00 "&amp;LEFT(C765,3)&amp;" = "&amp;exchangerates[[#This Row],[Exchange rates]]&amp;" "&amp;RIGHT(C765,3)</f>
        <v>Understand: 1.00 KRW = 0.001123 SGD</v>
      </c>
    </row>
    <row r="766" spans="1:5" x14ac:dyDescent="0.2">
      <c r="A766" t="e" vm="680">
        <v>#VALUE!</v>
      </c>
      <c r="B766" s="217" cm="1">
        <f t="array" ref="B766">_FV(exchangerates[[#This Row],[Currency pairs]],"Previous close",TRUE)</f>
        <v>6.5879999999999994E-2</v>
      </c>
      <c r="C766" s="235" t="s">
        <v>1985</v>
      </c>
      <c r="D766" s="240">
        <f>exchangerates[[#This Row],[Exchange rates]]</f>
        <v>6.5879999999999994E-2</v>
      </c>
      <c r="E766" s="328" t="str">
        <f>"Understand: 1.00 "&amp;LEFT(C766,3)&amp;" = "&amp;exchangerates[[#This Row],[Exchange rates]]&amp;" "&amp;RIGHT(C766,3)</f>
        <v>Understand: 1.00 MXN = 0.06588 SGD</v>
      </c>
    </row>
    <row r="767" spans="1:5" x14ac:dyDescent="0.2">
      <c r="A767" t="e" vm="681">
        <v>#VALUE!</v>
      </c>
      <c r="B767" s="218" cm="1">
        <f t="array" ref="B767">_FV(exchangerates[[#This Row],[Currency pairs]],"Previous close",TRUE)</f>
        <v>0.32240000000000002</v>
      </c>
      <c r="C767" s="235" t="s">
        <v>1986</v>
      </c>
      <c r="D767" s="240">
        <f>exchangerates[[#This Row],[Exchange rates]]</f>
        <v>0.32240000000000002</v>
      </c>
      <c r="E767" s="328" t="str">
        <f>"Understand: 1.00 "&amp;LEFT(C767,3)&amp;" = "&amp;exchangerates[[#This Row],[Exchange rates]]&amp;" "&amp;RIGHT(C767,3)</f>
        <v>Understand: 1.00 MYR = 0.3224 SGD</v>
      </c>
    </row>
    <row r="768" spans="1:5" x14ac:dyDescent="0.2">
      <c r="A768" t="e" vm="682">
        <v>#VALUE!</v>
      </c>
      <c r="B768" s="219" cm="1">
        <f t="array" ref="B768">_FV(exchangerates[[#This Row],[Currency pairs]],"Previous close",TRUE)</f>
        <v>0.1512</v>
      </c>
      <c r="C768" s="235" t="s">
        <v>1987</v>
      </c>
      <c r="D768" s="240">
        <f>exchangerates[[#This Row],[Exchange rates]]</f>
        <v>0.1512</v>
      </c>
      <c r="E768" s="328" t="str">
        <f>"Understand: 1.00 "&amp;LEFT(C768,3)&amp;" = "&amp;exchangerates[[#This Row],[Exchange rates]]&amp;" "&amp;RIGHT(C768,3)</f>
        <v>Understand: 1.00 NOK = 0.1512 SGD</v>
      </c>
    </row>
    <row r="769" spans="1:5" x14ac:dyDescent="0.2">
      <c r="A769" t="e" vm="683">
        <v>#VALUE!</v>
      </c>
      <c r="B769" s="220" cm="1">
        <f t="array" ref="B769">_FV(exchangerates[[#This Row],[Currency pairs]],"Previous close",TRUE)</f>
        <v>0.90669999999999995</v>
      </c>
      <c r="C769" s="235" t="s">
        <v>1988</v>
      </c>
      <c r="D769" s="240">
        <f>exchangerates[[#This Row],[Exchange rates]]</f>
        <v>0.90669999999999995</v>
      </c>
      <c r="E769" s="328" t="str">
        <f>"Understand: 1.00 "&amp;LEFT(C769,3)&amp;" = "&amp;exchangerates[[#This Row],[Exchange rates]]&amp;" "&amp;RIGHT(C769,3)</f>
        <v>Understand: 1.00 NZD = 0.9067 SGD</v>
      </c>
    </row>
    <row r="770" spans="1:5" x14ac:dyDescent="0.2">
      <c r="A770" t="e" vm="684">
        <v>#VALUE!</v>
      </c>
      <c r="B770" s="221" cm="1">
        <f t="array" ref="B770">_FV(exchangerates[[#This Row],[Currency pairs]],"Previous close",TRUE)</f>
        <v>2.6409999999999999E-2</v>
      </c>
      <c r="C770" s="235" t="s">
        <v>1989</v>
      </c>
      <c r="D770" s="240">
        <f>exchangerates[[#This Row],[Exchange rates]]</f>
        <v>2.6409999999999999E-2</v>
      </c>
      <c r="E770" s="328" t="str">
        <f>"Understand: 1.00 "&amp;LEFT(C770,3)&amp;" = "&amp;exchangerates[[#This Row],[Exchange rates]]&amp;" "&amp;RIGHT(C770,3)</f>
        <v>Understand: 1.00 PHP = 0.02641 SGD</v>
      </c>
    </row>
    <row r="771" spans="1:5" x14ac:dyDescent="0.2">
      <c r="A771" t="e" vm="685">
        <v>#VALUE!</v>
      </c>
      <c r="B771" s="222" cm="1">
        <f t="array" ref="B771">_FV(exchangerates[[#This Row],[Currency pairs]],"Previous close",TRUE)</f>
        <v>0.32740000000000002</v>
      </c>
      <c r="C771" s="235" t="s">
        <v>1990</v>
      </c>
      <c r="D771" s="240">
        <f>exchangerates[[#This Row],[Exchange rates]]</f>
        <v>0.32740000000000002</v>
      </c>
      <c r="E771" s="328" t="str">
        <f>"Understand: 1.00 "&amp;LEFT(C771,3)&amp;" = "&amp;exchangerates[[#This Row],[Exchange rates]]&amp;" "&amp;RIGHT(C771,3)</f>
        <v>Understand: 1.00 PLN = 0.3274 SGD</v>
      </c>
    </row>
    <row r="772" spans="1:5" x14ac:dyDescent="0.2">
      <c r="A772" t="e" vm="686">
        <v>#VALUE!</v>
      </c>
      <c r="B772" s="223" cm="1">
        <f t="array" ref="B772">_FV(exchangerates[[#This Row],[Currency pairs]],"Previous close",TRUE)</f>
        <v>1.602E-2</v>
      </c>
      <c r="C772" s="235" t="s">
        <v>1991</v>
      </c>
      <c r="D772" s="240">
        <f>exchangerates[[#This Row],[Exchange rates]]</f>
        <v>1.602E-2</v>
      </c>
      <c r="E772" s="328" t="str">
        <f>"Understand: 1.00 "&amp;LEFT(C772,3)&amp;" = "&amp;exchangerates[[#This Row],[Exchange rates]]&amp;" "&amp;RIGHT(C772,3)</f>
        <v>Understand: 1.00 RUB = 0.01602 SGD</v>
      </c>
    </row>
    <row r="773" spans="1:5" x14ac:dyDescent="0.2">
      <c r="A773" t="e" vm="687">
        <v>#VALUE!</v>
      </c>
      <c r="B773" s="224" cm="1">
        <f t="array" ref="B773">_FV(exchangerates[[#This Row],[Currency pairs]],"Previous close",TRUE)</f>
        <v>0.14280000000000001</v>
      </c>
      <c r="C773" s="235" t="s">
        <v>1992</v>
      </c>
      <c r="D773" s="240">
        <f>exchangerates[[#This Row],[Exchange rates]]</f>
        <v>0.14280000000000001</v>
      </c>
      <c r="E773" s="328" t="str">
        <f>"Understand: 1.00 "&amp;LEFT(C773,3)&amp;" = "&amp;exchangerates[[#This Row],[Exchange rates]]&amp;" "&amp;RIGHT(C773,3)</f>
        <v>Understand: 1.00 SEK = 0.1428 SGD</v>
      </c>
    </row>
    <row r="774" spans="1:5" x14ac:dyDescent="0.2">
      <c r="A774" t="e" vm="687">
        <v>#VALUE!</v>
      </c>
      <c r="B774" s="224" cm="1">
        <f t="array" ref="B774">_FV(exchangerates[[#This Row],[Currency pairs]],"Previous close",TRUE)</f>
        <v>0.14280000000000001</v>
      </c>
      <c r="C774" s="235" t="s">
        <v>1992</v>
      </c>
      <c r="D774" s="240">
        <f>exchangerates[[#This Row],[Exchange rates]]</f>
        <v>0.14280000000000001</v>
      </c>
      <c r="E774" s="328" t="str">
        <f>"Understand: 1.00 "&amp;LEFT(C774,3)&amp;" = "&amp;exchangerates[[#This Row],[Exchange rates]]&amp;" "&amp;RIGHT(C774,3)</f>
        <v>Understand: 1.00 SEK = 0.1428 SGD</v>
      </c>
    </row>
    <row r="775" spans="1:5" x14ac:dyDescent="0.2">
      <c r="A775" t="e" vm="688">
        <v>#VALUE!</v>
      </c>
      <c r="B775" s="226" cm="1">
        <f t="array" ref="B775">_FV(exchangerates[[#This Row],[Currency pairs]],"Previous close",TRUE)</f>
        <v>4.1500000000000002E-2</v>
      </c>
      <c r="C775" s="235" t="s">
        <v>1993</v>
      </c>
      <c r="D775" s="240">
        <f>exchangerates[[#This Row],[Exchange rates]]</f>
        <v>4.1500000000000002E-2</v>
      </c>
      <c r="E775" s="328" t="str">
        <f>"Understand: 1.00 "&amp;LEFT(C775,3)&amp;" = "&amp;exchangerates[[#This Row],[Exchange rates]]&amp;" "&amp;RIGHT(C775,3)</f>
        <v>Understand: 1.00 THB = 0.0415 SGD</v>
      </c>
    </row>
    <row r="776" spans="1:5" x14ac:dyDescent="0.2">
      <c r="A776" t="e" vm="689">
        <v>#VALUE!</v>
      </c>
      <c r="B776" s="227" cm="1">
        <f t="array" ref="B776">_FV(exchangerates[[#This Row],[Currency pairs]],"Previous close",TRUE)</f>
        <v>9.6339999999999995E-2</v>
      </c>
      <c r="C776" s="235" t="s">
        <v>1994</v>
      </c>
      <c r="D776" s="240">
        <f>exchangerates[[#This Row],[Exchange rates]]</f>
        <v>9.6339999999999995E-2</v>
      </c>
      <c r="E776" s="328" t="str">
        <f>"Understand: 1.00 "&amp;LEFT(C776,3)&amp;" = "&amp;exchangerates[[#This Row],[Exchange rates]]&amp;" "&amp;RIGHT(C776,3)</f>
        <v>Understand: 1.00 TRY = 0.09634 SGD</v>
      </c>
    </row>
    <row r="777" spans="1:5" x14ac:dyDescent="0.2">
      <c r="A777" t="e" vm="690">
        <v>#VALUE!</v>
      </c>
      <c r="B777" s="228" cm="1">
        <f t="array" ref="B777">_FV(exchangerates[[#This Row],[Currency pairs]],"Previous close",TRUE)</f>
        <v>4.8250000000000001E-2</v>
      </c>
      <c r="C777" s="235" t="s">
        <v>1995</v>
      </c>
      <c r="D777" s="240">
        <f>exchangerates[[#This Row],[Exchange rates]]</f>
        <v>4.8250000000000001E-2</v>
      </c>
      <c r="E777" s="328" t="str">
        <f>"Understand: 1.00 "&amp;LEFT(C777,3)&amp;" = "&amp;exchangerates[[#This Row],[Exchange rates]]&amp;" "&amp;RIGHT(C777,3)</f>
        <v>Understand: 1.00 TWD = 0.04825 SGD</v>
      </c>
    </row>
    <row r="778" spans="1:5" x14ac:dyDescent="0.2">
      <c r="A778" t="e" vm="691">
        <v>#VALUE!</v>
      </c>
      <c r="B778" s="229" cm="1">
        <f t="array" ref="B778">_FV(exchangerates[[#This Row],[Currency pairs]],"Previous close",TRUE)</f>
        <v>5.931E-5</v>
      </c>
      <c r="C778" s="235" t="s">
        <v>1996</v>
      </c>
      <c r="D778" s="240">
        <f>exchangerates[[#This Row],[Exchange rates]]</f>
        <v>5.931E-5</v>
      </c>
      <c r="E778" s="328" t="str">
        <f>"Understand: 1.00 "&amp;LEFT(C778,3)&amp;" = "&amp;exchangerates[[#This Row],[Exchange rates]]&amp;" "&amp;RIGHT(C778,3)</f>
        <v>Understand: 1.00 VND = 0.00005931 SGD</v>
      </c>
    </row>
    <row r="779" spans="1:5" x14ac:dyDescent="0.2">
      <c r="A779" t="e" vm="692">
        <v>#VALUE!</v>
      </c>
      <c r="B779" s="230" cm="1">
        <f t="array" ref="B779">_FV(exchangerates[[#This Row],[Currency pairs]],"Previous close",TRUE)</f>
        <v>8.8200000000000001E-2</v>
      </c>
      <c r="C779" s="235" t="s">
        <v>1997</v>
      </c>
      <c r="D779" s="240">
        <f>exchangerates[[#This Row],[Exchange rates]]</f>
        <v>8.8200000000000001E-2</v>
      </c>
      <c r="E779" s="328" t="str">
        <f>"Understand: 1.00 "&amp;LEFT(C779,3)&amp;" = "&amp;exchangerates[[#This Row],[Exchange rates]]&amp;" "&amp;RIGHT(C779,3)</f>
        <v>Understand: 1.00 ZAR = 0.0882 SGD</v>
      </c>
    </row>
    <row r="780" spans="1:5" x14ac:dyDescent="0.2">
      <c r="A780" t="e" vm="693">
        <v>#VALUE!</v>
      </c>
      <c r="B780" s="202" cm="1">
        <f t="array" ref="B780">_FV(exchangerates[[#This Row],[Currency pairs]],"Previous close",TRUE)</f>
        <v>32.630000000000003</v>
      </c>
      <c r="C780" s="235" t="s">
        <v>1998</v>
      </c>
      <c r="D780" s="240">
        <f>exchangerates[[#This Row],[Exchange rates]]</f>
        <v>32.630000000000003</v>
      </c>
      <c r="E780" s="328" t="str">
        <f>"Understand: 1.00 "&amp;LEFT(C780,3)&amp;" = "&amp;exchangerates[[#This Row],[Exchange rates]]&amp;" "&amp;RIGHT(C780,3)</f>
        <v>Understand: 1.00 USD = 32.63 THB</v>
      </c>
    </row>
    <row r="781" spans="1:5" x14ac:dyDescent="0.2">
      <c r="A781" t="e" vm="694">
        <v>#VALUE!</v>
      </c>
      <c r="B781" s="203" cm="1">
        <f t="array" ref="B781">_FV(exchangerates[[#This Row],[Currency pairs]],"Previous close",TRUE)</f>
        <v>36.516199999999998</v>
      </c>
      <c r="C781" s="235" t="s">
        <v>1999</v>
      </c>
      <c r="D781" s="240">
        <f>exchangerates[[#This Row],[Exchange rates]]</f>
        <v>36.516199999999998</v>
      </c>
      <c r="E781" s="328" t="str">
        <f>"Understand: 1.00 "&amp;LEFT(C781,3)&amp;" = "&amp;exchangerates[[#This Row],[Exchange rates]]&amp;" "&amp;RIGHT(C781,3)</f>
        <v>Understand: 1.00 EUR = 36.5162 THB</v>
      </c>
    </row>
    <row r="782" spans="1:5" x14ac:dyDescent="0.2">
      <c r="A782" t="e" vm="695">
        <v>#VALUE!</v>
      </c>
      <c r="B782" s="204" cm="1">
        <f t="array" ref="B782">_FV(exchangerates[[#This Row],[Currency pairs]],"Previous close",TRUE)</f>
        <v>5.1547999999999998</v>
      </c>
      <c r="C782" s="235" t="s">
        <v>2000</v>
      </c>
      <c r="D782" s="240">
        <f>exchangerates[[#This Row],[Exchange rates]]</f>
        <v>5.1547999999999998</v>
      </c>
      <c r="E782" s="328" t="str">
        <f>"Understand: 1.00 "&amp;LEFT(C782,3)&amp;" = "&amp;exchangerates[[#This Row],[Exchange rates]]&amp;" "&amp;RIGHT(C782,3)</f>
        <v>Understand: 1.00 CNY = 5.1548 THB</v>
      </c>
    </row>
    <row r="783" spans="1:5" x14ac:dyDescent="0.2">
      <c r="A783" t="e" vm="696">
        <v>#VALUE!</v>
      </c>
      <c r="B783" s="231" cm="1">
        <f t="array" ref="B783">_FV(exchangerates[[#This Row],[Currency pairs]],"Previous close",TRUE)</f>
        <v>23.37</v>
      </c>
      <c r="C783" s="235" t="s">
        <v>2001</v>
      </c>
      <c r="D783" s="240">
        <f>exchangerates[[#This Row],[Exchange rates]]</f>
        <v>23.37</v>
      </c>
      <c r="E783" s="328" t="str">
        <f>"Understand: 1.00 "&amp;LEFT(C783,3)&amp;" = "&amp;exchangerates[[#This Row],[Exchange rates]]&amp;" "&amp;RIGHT(C783,3)</f>
        <v>Understand: 1.00 AUD = 23.37 THB</v>
      </c>
    </row>
    <row r="784" spans="1:5" x14ac:dyDescent="0.2">
      <c r="A784" t="e" vm="697">
        <v>#VALUE!</v>
      </c>
      <c r="B784" s="205" cm="1">
        <f t="array" ref="B784">_FV(exchangerates[[#This Row],[Currency pairs]],"Previous close",TRUE)</f>
        <v>6.3680000000000003</v>
      </c>
      <c r="C784" s="235" t="s">
        <v>2002</v>
      </c>
      <c r="D784" s="240">
        <f>exchangerates[[#This Row],[Exchange rates]]</f>
        <v>6.3680000000000003</v>
      </c>
      <c r="E784" s="328" t="str">
        <f>"Understand: 1.00 "&amp;LEFT(C784,3)&amp;" = "&amp;exchangerates[[#This Row],[Exchange rates]]&amp;" "&amp;RIGHT(C784,3)</f>
        <v>Understand: 1.00 BRL = 6.368 THB</v>
      </c>
    </row>
    <row r="785" spans="1:5" x14ac:dyDescent="0.2">
      <c r="A785" t="e" vm="698">
        <v>#VALUE!</v>
      </c>
      <c r="B785" s="206" cm="1">
        <f t="array" ref="B785">_FV(exchangerates[[#This Row],[Currency pairs]],"Previous close",TRUE)</f>
        <v>25.46</v>
      </c>
      <c r="C785" s="235" t="s">
        <v>2003</v>
      </c>
      <c r="D785" s="240">
        <f>exchangerates[[#This Row],[Exchange rates]]</f>
        <v>25.46</v>
      </c>
      <c r="E785" s="328" t="str">
        <f>"Understand: 1.00 "&amp;LEFT(C785,3)&amp;" = "&amp;exchangerates[[#This Row],[Exchange rates]]&amp;" "&amp;RIGHT(C785,3)</f>
        <v>Understand: 1.00 CAD = 25.46 THB</v>
      </c>
    </row>
    <row r="786" spans="1:5" x14ac:dyDescent="0.2">
      <c r="A786" t="e" vm="699">
        <v>#VALUE!</v>
      </c>
      <c r="B786" s="207" cm="1">
        <f t="array" ref="B786">_FV(exchangerates[[#This Row],[Currency pairs]],"Previous close",TRUE)</f>
        <v>35.229999999999997</v>
      </c>
      <c r="C786" s="235" t="s">
        <v>2004</v>
      </c>
      <c r="D786" s="240">
        <f>exchangerates[[#This Row],[Exchange rates]]</f>
        <v>35.229999999999997</v>
      </c>
      <c r="E786" s="328" t="str">
        <f>"Understand: 1.00 "&amp;LEFT(C786,3)&amp;" = "&amp;exchangerates[[#This Row],[Exchange rates]]&amp;" "&amp;RIGHT(C786,3)</f>
        <v>Understand: 1.00 CHF = 35.23 THB</v>
      </c>
    </row>
    <row r="787" spans="1:5" x14ac:dyDescent="0.2">
      <c r="A787" t="e" vm="700">
        <v>#VALUE!</v>
      </c>
      <c r="B787" s="208" cm="1">
        <f t="array" ref="B787">_FV(exchangerates[[#This Row],[Currency pairs]],"Previous close",TRUE)</f>
        <v>1.4735</v>
      </c>
      <c r="C787" s="235" t="s">
        <v>2005</v>
      </c>
      <c r="D787" s="240">
        <f>exchangerates[[#This Row],[Exchange rates]]</f>
        <v>1.4735</v>
      </c>
      <c r="E787" s="328" t="str">
        <f>"Understand: 1.00 "&amp;LEFT(C787,3)&amp;" = "&amp;exchangerates[[#This Row],[Exchange rates]]&amp;" "&amp;RIGHT(C787,3)</f>
        <v>Understand: 1.00 CZK = 1.4735 THB</v>
      </c>
    </row>
    <row r="788" spans="1:5" x14ac:dyDescent="0.2">
      <c r="A788" t="e" vm="701">
        <v>#VALUE!</v>
      </c>
      <c r="B788" s="209" cm="1">
        <f t="array" ref="B788">_FV(exchangerates[[#This Row],[Currency pairs]],"Previous close",TRUE)</f>
        <v>4.9074999999999998</v>
      </c>
      <c r="C788" s="235" t="s">
        <v>2006</v>
      </c>
      <c r="D788" s="240">
        <f>exchangerates[[#This Row],[Exchange rates]]</f>
        <v>4.9074999999999998</v>
      </c>
      <c r="E788" s="328" t="str">
        <f>"Understand: 1.00 "&amp;LEFT(C788,3)&amp;" = "&amp;exchangerates[[#This Row],[Exchange rates]]&amp;" "&amp;RIGHT(C788,3)</f>
        <v>Understand: 1.00 DKK = 4.9075 THB</v>
      </c>
    </row>
    <row r="789" spans="1:5" x14ac:dyDescent="0.2">
      <c r="A789" t="e" vm="702">
        <v>#VALUE!</v>
      </c>
      <c r="B789" s="210" cm="1">
        <f t="array" ref="B789">_FV(exchangerates[[#This Row],[Currency pairs]],"Previous close",TRUE)</f>
        <v>43.643000000000001</v>
      </c>
      <c r="C789" s="235" t="s">
        <v>2007</v>
      </c>
      <c r="D789" s="240">
        <f>exchangerates[[#This Row],[Exchange rates]]</f>
        <v>43.643000000000001</v>
      </c>
      <c r="E789" s="328" t="str">
        <f>"Understand: 1.00 "&amp;LEFT(C789,3)&amp;" = "&amp;exchangerates[[#This Row],[Exchange rates]]&amp;" "&amp;RIGHT(C789,3)</f>
        <v>Understand: 1.00 GBP = 43.643 THB</v>
      </c>
    </row>
    <row r="790" spans="1:5" x14ac:dyDescent="0.2">
      <c r="A790" t="e" vm="703">
        <v>#VALUE!</v>
      </c>
      <c r="B790" s="211" cm="1">
        <f t="array" ref="B790">_FV(exchangerates[[#This Row],[Currency pairs]],"Previous close",TRUE)</f>
        <v>4.1790000000000003</v>
      </c>
      <c r="C790" s="235" t="s">
        <v>2008</v>
      </c>
      <c r="D790" s="240">
        <f>exchangerates[[#This Row],[Exchange rates]]</f>
        <v>4.1790000000000003</v>
      </c>
      <c r="E790" s="328" t="str">
        <f>"Understand: 1.00 "&amp;LEFT(C790,3)&amp;" = "&amp;exchangerates[[#This Row],[Exchange rates]]&amp;" "&amp;RIGHT(C790,3)</f>
        <v>Understand: 1.00 HKD = 4.179 THB</v>
      </c>
    </row>
    <row r="791" spans="1:5" x14ac:dyDescent="0.2">
      <c r="A791" t="e" vm="704">
        <v>#VALUE!</v>
      </c>
      <c r="B791" s="212" cm="1">
        <f t="array" ref="B791">_FV(exchangerates[[#This Row],[Currency pairs]],"Previous close",TRUE)</f>
        <v>9.9599999999999994E-2</v>
      </c>
      <c r="C791" s="235" t="s">
        <v>2009</v>
      </c>
      <c r="D791" s="240">
        <f>exchangerates[[#This Row],[Exchange rates]]</f>
        <v>9.9599999999999994E-2</v>
      </c>
      <c r="E791" s="328" t="str">
        <f>"Understand: 1.00 "&amp;LEFT(C791,3)&amp;" = "&amp;exchangerates[[#This Row],[Exchange rates]]&amp;" "&amp;RIGHT(C791,3)</f>
        <v>Understand: 1.00 HUF = 0.0996 THB</v>
      </c>
    </row>
    <row r="792" spans="1:5" x14ac:dyDescent="0.2">
      <c r="A792" t="e" vm="705">
        <v>#VALUE!</v>
      </c>
      <c r="B792" s="213" cm="1">
        <f t="array" ref="B792">_FV(exchangerates[[#This Row],[Currency pairs]],"Previous close",TRUE)</f>
        <v>2.2680000000000001E-3</v>
      </c>
      <c r="C792" s="235" t="s">
        <v>2010</v>
      </c>
      <c r="D792" s="240">
        <f>exchangerates[[#This Row],[Exchange rates]]</f>
        <v>2.2680000000000001E-3</v>
      </c>
      <c r="E792" s="328" t="str">
        <f>"Understand: 1.00 "&amp;LEFT(C792,3)&amp;" = "&amp;exchangerates[[#This Row],[Exchange rates]]&amp;" "&amp;RIGHT(C792,3)</f>
        <v>Understand: 1.00 IDR = 0.002268 THB</v>
      </c>
    </row>
    <row r="793" spans="1:5" x14ac:dyDescent="0.2">
      <c r="A793" t="e" vm="706">
        <v>#VALUE!</v>
      </c>
      <c r="B793" s="214" cm="1">
        <f t="array" ref="B793">_FV(exchangerates[[#This Row],[Currency pairs]],"Previous close",TRUE)</f>
        <v>0.43140000000000001</v>
      </c>
      <c r="C793" s="235" t="s">
        <v>2011</v>
      </c>
      <c r="D793" s="240">
        <f>exchangerates[[#This Row],[Exchange rates]]</f>
        <v>0.43140000000000001</v>
      </c>
      <c r="E793" s="328" t="str">
        <f>"Understand: 1.00 "&amp;LEFT(C793,3)&amp;" = "&amp;exchangerates[[#This Row],[Exchange rates]]&amp;" "&amp;RIGHT(C793,3)</f>
        <v>Understand: 1.00 INR = 0.4314 THB</v>
      </c>
    </row>
    <row r="794" spans="1:5" x14ac:dyDescent="0.2">
      <c r="A794" t="e" vm="707">
        <v>#VALUE!</v>
      </c>
      <c r="B794" s="215" cm="1">
        <f t="array" ref="B794">_FV(exchangerates[[#This Row],[Currency pairs]],"Previous close",TRUE)</f>
        <v>0.28239999999999998</v>
      </c>
      <c r="C794" s="235" t="s">
        <v>2012</v>
      </c>
      <c r="D794" s="240">
        <f>exchangerates[[#This Row],[Exchange rates]]</f>
        <v>0.28239999999999998</v>
      </c>
      <c r="E794" s="328" t="str">
        <f>"Understand: 1.00 "&amp;LEFT(C794,3)&amp;" = "&amp;exchangerates[[#This Row],[Exchange rates]]&amp;" "&amp;RIGHT(C794,3)</f>
        <v>Understand: 1.00 JPY = 0.2824 THB</v>
      </c>
    </row>
    <row r="795" spans="1:5" x14ac:dyDescent="0.2">
      <c r="A795" t="e" vm="708">
        <v>#VALUE!</v>
      </c>
      <c r="B795" s="216" cm="1">
        <f t="array" ref="B795">_FV(exchangerates[[#This Row],[Currency pairs]],"Previous close",TRUE)</f>
        <v>2.7050000000000001E-2</v>
      </c>
      <c r="C795" s="235" t="s">
        <v>2013</v>
      </c>
      <c r="D795" s="240">
        <f>exchangerates[[#This Row],[Exchange rates]]</f>
        <v>2.7050000000000001E-2</v>
      </c>
      <c r="E795" s="328" t="str">
        <f>"Understand: 1.00 "&amp;LEFT(C795,3)&amp;" = "&amp;exchangerates[[#This Row],[Exchange rates]]&amp;" "&amp;RIGHT(C795,3)</f>
        <v>Understand: 1.00 KRW = 0.02705 THB</v>
      </c>
    </row>
    <row r="796" spans="1:5" x14ac:dyDescent="0.2">
      <c r="A796" t="e" vm="709">
        <v>#VALUE!</v>
      </c>
      <c r="B796" s="217" cm="1">
        <f t="array" ref="B796">_FV(exchangerates[[#This Row],[Currency pairs]],"Previous close",TRUE)</f>
        <v>1.5864</v>
      </c>
      <c r="C796" s="235" t="s">
        <v>2014</v>
      </c>
      <c r="D796" s="240">
        <f>exchangerates[[#This Row],[Exchange rates]]</f>
        <v>1.5864</v>
      </c>
      <c r="E796" s="328" t="str">
        <f>"Understand: 1.00 "&amp;LEFT(C796,3)&amp;" = "&amp;exchangerates[[#This Row],[Exchange rates]]&amp;" "&amp;RIGHT(C796,3)</f>
        <v>Understand: 1.00 MXN = 1.5864 THB</v>
      </c>
    </row>
    <row r="797" spans="1:5" x14ac:dyDescent="0.2">
      <c r="A797" t="e" vm="710">
        <v>#VALUE!</v>
      </c>
      <c r="B797" s="218" cm="1">
        <f t="array" ref="B797">_FV(exchangerates[[#This Row],[Currency pairs]],"Previous close",TRUE)</f>
        <v>7.7634999999999996</v>
      </c>
      <c r="C797" s="235" t="s">
        <v>2015</v>
      </c>
      <c r="D797" s="240">
        <f>exchangerates[[#This Row],[Exchange rates]]</f>
        <v>7.7634999999999996</v>
      </c>
      <c r="E797" s="328" t="str">
        <f>"Understand: 1.00 "&amp;LEFT(C797,3)&amp;" = "&amp;exchangerates[[#This Row],[Exchange rates]]&amp;" "&amp;RIGHT(C797,3)</f>
        <v>Understand: 1.00 MYR = 7.7635 THB</v>
      </c>
    </row>
    <row r="798" spans="1:5" x14ac:dyDescent="0.2">
      <c r="A798" t="e" vm="711">
        <v>#VALUE!</v>
      </c>
      <c r="B798" s="219" cm="1">
        <f t="array" ref="B798">_FV(exchangerates[[#This Row],[Currency pairs]],"Previous close",TRUE)</f>
        <v>3.6408</v>
      </c>
      <c r="C798" s="235" t="s">
        <v>2016</v>
      </c>
      <c r="D798" s="240">
        <f>exchangerates[[#This Row],[Exchange rates]]</f>
        <v>3.6408</v>
      </c>
      <c r="E798" s="328" t="str">
        <f>"Understand: 1.00 "&amp;LEFT(C798,3)&amp;" = "&amp;exchangerates[[#This Row],[Exchange rates]]&amp;" "&amp;RIGHT(C798,3)</f>
        <v>Understand: 1.00 NOK = 3.6408 THB</v>
      </c>
    </row>
    <row r="799" spans="1:5" x14ac:dyDescent="0.2">
      <c r="A799" t="e" vm="712">
        <v>#VALUE!</v>
      </c>
      <c r="B799" s="220" cm="1">
        <f t="array" ref="B799">_FV(exchangerates[[#This Row],[Currency pairs]],"Previous close",TRUE)</f>
        <v>21.83</v>
      </c>
      <c r="C799" s="235" t="s">
        <v>2017</v>
      </c>
      <c r="D799" s="240">
        <f>exchangerates[[#This Row],[Exchange rates]]</f>
        <v>21.83</v>
      </c>
      <c r="E799" s="328" t="str">
        <f>"Understand: 1.00 "&amp;LEFT(C799,3)&amp;" = "&amp;exchangerates[[#This Row],[Exchange rates]]&amp;" "&amp;RIGHT(C799,3)</f>
        <v>Understand: 1.00 NZD = 21.83 THB</v>
      </c>
    </row>
    <row r="800" spans="1:5" x14ac:dyDescent="0.2">
      <c r="A800" t="e" vm="713">
        <v>#VALUE!</v>
      </c>
      <c r="B800" s="221" cm="1">
        <f t="array" ref="B800">_FV(exchangerates[[#This Row],[Currency pairs]],"Previous close",TRUE)</f>
        <v>0.63590000000000002</v>
      </c>
      <c r="C800" s="235" t="s">
        <v>2018</v>
      </c>
      <c r="D800" s="240">
        <f>exchangerates[[#This Row],[Exchange rates]]</f>
        <v>0.63590000000000002</v>
      </c>
      <c r="E800" s="328" t="str">
        <f>"Understand: 1.00 "&amp;LEFT(C800,3)&amp;" = "&amp;exchangerates[[#This Row],[Exchange rates]]&amp;" "&amp;RIGHT(C800,3)</f>
        <v>Understand: 1.00 PHP = 0.6359 THB</v>
      </c>
    </row>
    <row r="801" spans="1:5" x14ac:dyDescent="0.2">
      <c r="A801" t="e" vm="714">
        <v>#VALUE!</v>
      </c>
      <c r="B801" s="222" cm="1">
        <f t="array" ref="B801">_FV(exchangerates[[#This Row],[Currency pairs]],"Previous close",TRUE)</f>
        <v>7.8826000000000001</v>
      </c>
      <c r="C801" s="235" t="s">
        <v>2019</v>
      </c>
      <c r="D801" s="240">
        <f>exchangerates[[#This Row],[Exchange rates]]</f>
        <v>7.8826000000000001</v>
      </c>
      <c r="E801" s="328" t="str">
        <f>"Understand: 1.00 "&amp;LEFT(C801,3)&amp;" = "&amp;exchangerates[[#This Row],[Exchange rates]]&amp;" "&amp;RIGHT(C801,3)</f>
        <v>Understand: 1.00 PLN = 7.8826 THB</v>
      </c>
    </row>
    <row r="802" spans="1:5" x14ac:dyDescent="0.2">
      <c r="A802" t="e" vm="715">
        <v>#VALUE!</v>
      </c>
      <c r="B802" s="223" cm="1">
        <f t="array" ref="B802">_FV(exchangerates[[#This Row],[Currency pairs]],"Previous close",TRUE)</f>
        <v>0.38569999999999999</v>
      </c>
      <c r="C802" s="235" t="s">
        <v>2020</v>
      </c>
      <c r="D802" s="240">
        <f>exchangerates[[#This Row],[Exchange rates]]</f>
        <v>0.38569999999999999</v>
      </c>
      <c r="E802" s="328" t="str">
        <f>"Understand: 1.00 "&amp;LEFT(C802,3)&amp;" = "&amp;exchangerates[[#This Row],[Exchange rates]]&amp;" "&amp;RIGHT(C802,3)</f>
        <v>Understand: 1.00 RUB = 0.3857 THB</v>
      </c>
    </row>
    <row r="803" spans="1:5" x14ac:dyDescent="0.2">
      <c r="A803" t="e" vm="716">
        <v>#VALUE!</v>
      </c>
      <c r="B803" s="224" cm="1">
        <f t="array" ref="B803">_FV(exchangerates[[#This Row],[Currency pairs]],"Previous close",TRUE)</f>
        <v>3.4388000000000001</v>
      </c>
      <c r="C803" s="235" t="s">
        <v>2021</v>
      </c>
      <c r="D803" s="240">
        <f>exchangerates[[#This Row],[Exchange rates]]</f>
        <v>3.4388000000000001</v>
      </c>
      <c r="E803" s="328" t="str">
        <f>"Understand: 1.00 "&amp;LEFT(C803,3)&amp;" = "&amp;exchangerates[[#This Row],[Exchange rates]]&amp;" "&amp;RIGHT(C803,3)</f>
        <v>Understand: 1.00 SEK = 3.4388 THB</v>
      </c>
    </row>
    <row r="804" spans="1:5" x14ac:dyDescent="0.2">
      <c r="A804" t="e" vm="717">
        <v>#VALUE!</v>
      </c>
      <c r="B804" s="225" cm="1">
        <f t="array" ref="B804">_FV(exchangerates[[#This Row],[Currency pairs]],"Previous close",TRUE)</f>
        <v>24.070499999999999</v>
      </c>
      <c r="C804" s="235" t="s">
        <v>2022</v>
      </c>
      <c r="D804" s="240">
        <f>exchangerates[[#This Row],[Exchange rates]]</f>
        <v>24.070499999999999</v>
      </c>
      <c r="E804" s="328" t="str">
        <f>"Understand: 1.00 "&amp;LEFT(C804,3)&amp;" = "&amp;exchangerates[[#This Row],[Exchange rates]]&amp;" "&amp;RIGHT(C804,3)</f>
        <v>Understand: 1.00 SGD = 24.0705 THB</v>
      </c>
    </row>
    <row r="805" spans="1:5" x14ac:dyDescent="0.2">
      <c r="A805" t="e" vm="716">
        <v>#VALUE!</v>
      </c>
      <c r="B805" s="224" cm="1">
        <f t="array" ref="B805">_FV(exchangerates[[#This Row],[Currency pairs]],"Previous close",TRUE)</f>
        <v>3.4388000000000001</v>
      </c>
      <c r="C805" s="235" t="s">
        <v>2021</v>
      </c>
      <c r="D805" s="240">
        <f>exchangerates[[#This Row],[Exchange rates]]</f>
        <v>3.4388000000000001</v>
      </c>
      <c r="E805" s="328" t="str">
        <f>"Understand: 1.00 "&amp;LEFT(C805,3)&amp;" = "&amp;exchangerates[[#This Row],[Exchange rates]]&amp;" "&amp;RIGHT(C805,3)</f>
        <v>Understand: 1.00 SEK = 3.4388 THB</v>
      </c>
    </row>
    <row r="806" spans="1:5" x14ac:dyDescent="0.2">
      <c r="A806" t="e" vm="718">
        <v>#VALUE!</v>
      </c>
      <c r="B806" s="227" cm="1">
        <f t="array" ref="B806">_FV(exchangerates[[#This Row],[Currency pairs]],"Previous close",TRUE)</f>
        <v>2.3197999999999999</v>
      </c>
      <c r="C806" s="235" t="s">
        <v>2023</v>
      </c>
      <c r="D806" s="240">
        <f>exchangerates[[#This Row],[Exchange rates]]</f>
        <v>2.3197999999999999</v>
      </c>
      <c r="E806" s="328" t="str">
        <f>"Understand: 1.00 "&amp;LEFT(C806,3)&amp;" = "&amp;exchangerates[[#This Row],[Exchange rates]]&amp;" "&amp;RIGHT(C806,3)</f>
        <v>Understand: 1.00 TRY = 2.3198 THB</v>
      </c>
    </row>
    <row r="807" spans="1:5" x14ac:dyDescent="0.2">
      <c r="A807" t="e" vm="719">
        <v>#VALUE!</v>
      </c>
      <c r="B807" s="228" cm="1">
        <f t="array" ref="B807">_FV(exchangerates[[#This Row],[Currency pairs]],"Previous close",TRUE)</f>
        <v>1.1618999999999999</v>
      </c>
      <c r="C807" s="235" t="s">
        <v>2024</v>
      </c>
      <c r="D807" s="240">
        <f>exchangerates[[#This Row],[Exchange rates]]</f>
        <v>1.1618999999999999</v>
      </c>
      <c r="E807" s="328" t="str">
        <f>"Understand: 1.00 "&amp;LEFT(C807,3)&amp;" = "&amp;exchangerates[[#This Row],[Exchange rates]]&amp;" "&amp;RIGHT(C807,3)</f>
        <v>Understand: 1.00 TWD = 1.1619 THB</v>
      </c>
    </row>
    <row r="808" spans="1:5" x14ac:dyDescent="0.2">
      <c r="A808" t="e" vm="720">
        <v>#VALUE!</v>
      </c>
      <c r="B808" s="229" cm="1">
        <f t="array" ref="B808">_FV(exchangerates[[#This Row],[Currency pairs]],"Previous close",TRUE)</f>
        <v>1.428E-3</v>
      </c>
      <c r="C808" s="235" t="s">
        <v>2025</v>
      </c>
      <c r="D808" s="240">
        <f>exchangerates[[#This Row],[Exchange rates]]</f>
        <v>1.428E-3</v>
      </c>
      <c r="E808" s="328" t="str">
        <f>"Understand: 1.00 "&amp;LEFT(C808,3)&amp;" = "&amp;exchangerates[[#This Row],[Exchange rates]]&amp;" "&amp;RIGHT(C808,3)</f>
        <v>Understand: 1.00 VND = 0.001428 THB</v>
      </c>
    </row>
    <row r="809" spans="1:5" x14ac:dyDescent="0.2">
      <c r="A809" t="e" vm="721">
        <v>#VALUE!</v>
      </c>
      <c r="B809" s="230" cm="1">
        <f t="array" ref="B809">_FV(exchangerates[[#This Row],[Currency pairs]],"Previous close",TRUE)</f>
        <v>2.1229</v>
      </c>
      <c r="C809" s="235" t="s">
        <v>2026</v>
      </c>
      <c r="D809" s="240">
        <f>exchangerates[[#This Row],[Exchange rates]]</f>
        <v>2.1229</v>
      </c>
      <c r="E809" s="328" t="str">
        <f>"Understand: 1.00 "&amp;LEFT(C809,3)&amp;" = "&amp;exchangerates[[#This Row],[Exchange rates]]&amp;" "&amp;RIGHT(C809,3)</f>
        <v>Understand: 1.00 ZAR = 2.1229 THB</v>
      </c>
    </row>
    <row r="810" spans="1:5" x14ac:dyDescent="0.2">
      <c r="A810" t="e" vm="722">
        <v>#VALUE!</v>
      </c>
      <c r="B810" s="202" cm="1">
        <f t="array" ref="B810">_FV(exchangerates[[#This Row],[Currency pairs]],"Previous close",TRUE)</f>
        <v>14.003399999999999</v>
      </c>
      <c r="C810" s="235" t="s">
        <v>2027</v>
      </c>
      <c r="D810" s="240">
        <f>exchangerates[[#This Row],[Exchange rates]]</f>
        <v>14.003399999999999</v>
      </c>
      <c r="E810" s="328" t="str">
        <f>"Understand: 1.00 "&amp;LEFT(C810,3)&amp;" = "&amp;exchangerates[[#This Row],[Exchange rates]]&amp;" "&amp;RIGHT(C810,3)</f>
        <v>Understand: 1.00 USD = 14.0034 TRY</v>
      </c>
    </row>
    <row r="811" spans="1:5" x14ac:dyDescent="0.2">
      <c r="A811" t="e" vm="723">
        <v>#VALUE!</v>
      </c>
      <c r="B811" s="203" cm="1">
        <f t="array" ref="B811">_FV(exchangerates[[#This Row],[Currency pairs]],"Previous close",TRUE)</f>
        <v>15.671200000000001</v>
      </c>
      <c r="C811" s="235" t="s">
        <v>2028</v>
      </c>
      <c r="D811" s="240">
        <f>exchangerates[[#This Row],[Exchange rates]]</f>
        <v>15.671200000000001</v>
      </c>
      <c r="E811" s="328" t="str">
        <f>"Understand: 1.00 "&amp;LEFT(C811,3)&amp;" = "&amp;exchangerates[[#This Row],[Exchange rates]]&amp;" "&amp;RIGHT(C811,3)</f>
        <v>Understand: 1.00 EUR = 15.6712 TRY</v>
      </c>
    </row>
    <row r="812" spans="1:5" x14ac:dyDescent="0.2">
      <c r="A812" t="e" vm="724">
        <v>#VALUE!</v>
      </c>
      <c r="B812" s="204" cm="1">
        <f t="array" ref="B812">_FV(exchangerates[[#This Row],[Currency pairs]],"Previous close",TRUE)</f>
        <v>2.2122000000000002</v>
      </c>
      <c r="C812" s="235" t="s">
        <v>2029</v>
      </c>
      <c r="D812" s="240">
        <f>exchangerates[[#This Row],[Exchange rates]]</f>
        <v>2.2122000000000002</v>
      </c>
      <c r="E812" s="328" t="str">
        <f>"Understand: 1.00 "&amp;LEFT(C812,3)&amp;" = "&amp;exchangerates[[#This Row],[Exchange rates]]&amp;" "&amp;RIGHT(C812,3)</f>
        <v>Understand: 1.00 CNY = 2.2122 TRY</v>
      </c>
    </row>
    <row r="813" spans="1:5" x14ac:dyDescent="0.2">
      <c r="A813" t="e" vm="725">
        <v>#VALUE!</v>
      </c>
      <c r="B813" s="231" cm="1">
        <f t="array" ref="B813">_FV(exchangerates[[#This Row],[Currency pairs]],"Previous close",TRUE)</f>
        <v>10.029199999999999</v>
      </c>
      <c r="C813" s="235" t="s">
        <v>2030</v>
      </c>
      <c r="D813" s="240">
        <f>exchangerates[[#This Row],[Exchange rates]]</f>
        <v>10.029199999999999</v>
      </c>
      <c r="E813" s="328" t="str">
        <f>"Understand: 1.00 "&amp;LEFT(C813,3)&amp;" = "&amp;exchangerates[[#This Row],[Exchange rates]]&amp;" "&amp;RIGHT(C813,3)</f>
        <v>Understand: 1.00 AUD = 10.0292 TRY</v>
      </c>
    </row>
    <row r="814" spans="1:5" x14ac:dyDescent="0.2">
      <c r="A814" t="e" vm="726">
        <v>#VALUE!</v>
      </c>
      <c r="B814" s="205" cm="1">
        <f t="array" ref="B814">_FV(exchangerates[[#This Row],[Currency pairs]],"Previous close",TRUE)</f>
        <v>2.7328999999999999</v>
      </c>
      <c r="C814" s="235" t="s">
        <v>2031</v>
      </c>
      <c r="D814" s="240">
        <f>exchangerates[[#This Row],[Exchange rates]]</f>
        <v>2.7328999999999999</v>
      </c>
      <c r="E814" s="328" t="str">
        <f>"Understand: 1.00 "&amp;LEFT(C814,3)&amp;" = "&amp;exchangerates[[#This Row],[Exchange rates]]&amp;" "&amp;RIGHT(C814,3)</f>
        <v>Understand: 1.00 BRL = 2.7329 TRY</v>
      </c>
    </row>
    <row r="815" spans="1:5" x14ac:dyDescent="0.2">
      <c r="A815" t="e" vm="727">
        <v>#VALUE!</v>
      </c>
      <c r="B815" s="206" cm="1">
        <f t="array" ref="B815">_FV(exchangerates[[#This Row],[Currency pairs]],"Previous close",TRUE)</f>
        <v>10.9282</v>
      </c>
      <c r="C815" s="235" t="s">
        <v>2032</v>
      </c>
      <c r="D815" s="240">
        <f>exchangerates[[#This Row],[Exchange rates]]</f>
        <v>10.9282</v>
      </c>
      <c r="E815" s="328" t="str">
        <f>"Understand: 1.00 "&amp;LEFT(C815,3)&amp;" = "&amp;exchangerates[[#This Row],[Exchange rates]]&amp;" "&amp;RIGHT(C815,3)</f>
        <v>Understand: 1.00 CAD = 10.9282 TRY</v>
      </c>
    </row>
    <row r="816" spans="1:5" x14ac:dyDescent="0.2">
      <c r="A816" t="e" vm="728">
        <v>#VALUE!</v>
      </c>
      <c r="B816" s="207" cm="1">
        <f t="array" ref="B816">_FV(exchangerates[[#This Row],[Currency pairs]],"Previous close",TRUE)</f>
        <v>15.117599999999999</v>
      </c>
      <c r="C816" s="235" t="s">
        <v>2033</v>
      </c>
      <c r="D816" s="240">
        <f>exchangerates[[#This Row],[Exchange rates]]</f>
        <v>15.117599999999999</v>
      </c>
      <c r="E816" s="328" t="str">
        <f>"Understand: 1.00 "&amp;LEFT(C816,3)&amp;" = "&amp;exchangerates[[#This Row],[Exchange rates]]&amp;" "&amp;RIGHT(C816,3)</f>
        <v>Understand: 1.00 CHF = 15.1176 TRY</v>
      </c>
    </row>
    <row r="817" spans="1:5" x14ac:dyDescent="0.2">
      <c r="A817" t="e" vm="729">
        <v>#VALUE!</v>
      </c>
      <c r="B817" s="208" cm="1">
        <f t="array" ref="B817">_FV(exchangerates[[#This Row],[Currency pairs]],"Previous close",TRUE)</f>
        <v>0.63239999999999996</v>
      </c>
      <c r="C817" s="235" t="s">
        <v>2034</v>
      </c>
      <c r="D817" s="240">
        <f>exchangerates[[#This Row],[Exchange rates]]</f>
        <v>0.63239999999999996</v>
      </c>
      <c r="E817" s="328" t="str">
        <f>"Understand: 1.00 "&amp;LEFT(C817,3)&amp;" = "&amp;exchangerates[[#This Row],[Exchange rates]]&amp;" "&amp;RIGHT(C817,3)</f>
        <v>Understand: 1.00 CZK = 0.6324 TRY</v>
      </c>
    </row>
    <row r="818" spans="1:5" x14ac:dyDescent="0.2">
      <c r="A818" t="e" vm="730">
        <v>#VALUE!</v>
      </c>
      <c r="B818" s="209" cm="1">
        <f t="array" ref="B818">_FV(exchangerates[[#This Row],[Currency pairs]],"Previous close",TRUE)</f>
        <v>2.1061000000000001</v>
      </c>
      <c r="C818" s="235" t="s">
        <v>2035</v>
      </c>
      <c r="D818" s="240">
        <f>exchangerates[[#This Row],[Exchange rates]]</f>
        <v>2.1061000000000001</v>
      </c>
      <c r="E818" s="328" t="str">
        <f>"Understand: 1.00 "&amp;LEFT(C818,3)&amp;" = "&amp;exchangerates[[#This Row],[Exchange rates]]&amp;" "&amp;RIGHT(C818,3)</f>
        <v>Understand: 1.00 DKK = 2.1061 TRY</v>
      </c>
    </row>
    <row r="819" spans="1:5" x14ac:dyDescent="0.2">
      <c r="A819" t="e" vm="731">
        <v>#VALUE!</v>
      </c>
      <c r="B819" s="210" cm="1">
        <f t="array" ref="B819">_FV(exchangerates[[#This Row],[Currency pairs]],"Previous close",TRUE)</f>
        <v>18.729500000000002</v>
      </c>
      <c r="C819" s="235" t="s">
        <v>2036</v>
      </c>
      <c r="D819" s="240">
        <f>exchangerates[[#This Row],[Exchange rates]]</f>
        <v>18.729500000000002</v>
      </c>
      <c r="E819" s="328" t="str">
        <f>"Understand: 1.00 "&amp;LEFT(C819,3)&amp;" = "&amp;exchangerates[[#This Row],[Exchange rates]]&amp;" "&amp;RIGHT(C819,3)</f>
        <v>Understand: 1.00 GBP = 18.7295 TRY</v>
      </c>
    </row>
    <row r="820" spans="1:5" x14ac:dyDescent="0.2">
      <c r="A820" t="e" vm="732">
        <v>#VALUE!</v>
      </c>
      <c r="B820" s="211" cm="1">
        <f t="array" ref="B820">_FV(exchangerates[[#This Row],[Currency pairs]],"Previous close",TRUE)</f>
        <v>1.7935000000000001</v>
      </c>
      <c r="C820" s="235" t="s">
        <v>2037</v>
      </c>
      <c r="D820" s="240">
        <f>exchangerates[[#This Row],[Exchange rates]]</f>
        <v>1.7935000000000001</v>
      </c>
      <c r="E820" s="328" t="str">
        <f>"Understand: 1.00 "&amp;LEFT(C820,3)&amp;" = "&amp;exchangerates[[#This Row],[Exchange rates]]&amp;" "&amp;RIGHT(C820,3)</f>
        <v>Understand: 1.00 HKD = 1.7935 TRY</v>
      </c>
    </row>
    <row r="821" spans="1:5" x14ac:dyDescent="0.2">
      <c r="A821" t="e" vm="733">
        <v>#VALUE!</v>
      </c>
      <c r="B821" s="212" cm="1">
        <f t="array" ref="B821">_FV(exchangerates[[#This Row],[Currency pairs]],"Previous close",TRUE)</f>
        <v>4.274E-2</v>
      </c>
      <c r="C821" s="235" t="s">
        <v>2038</v>
      </c>
      <c r="D821" s="240">
        <f>exchangerates[[#This Row],[Exchange rates]]</f>
        <v>4.274E-2</v>
      </c>
      <c r="E821" s="328" t="str">
        <f>"Understand: 1.00 "&amp;LEFT(C821,3)&amp;" = "&amp;exchangerates[[#This Row],[Exchange rates]]&amp;" "&amp;RIGHT(C821,3)</f>
        <v>Understand: 1.00 HUF = 0.04274 TRY</v>
      </c>
    </row>
    <row r="822" spans="1:5" x14ac:dyDescent="0.2">
      <c r="A822" t="e" vm="734">
        <v>#VALUE!</v>
      </c>
      <c r="B822" s="213" cm="1">
        <f t="array" ref="B822">_FV(exchangerates[[#This Row],[Currency pairs]],"Previous close",TRUE)</f>
        <v>1E-3</v>
      </c>
      <c r="C822" s="235" t="s">
        <v>2039</v>
      </c>
      <c r="D822" s="240">
        <f>exchangerates[[#This Row],[Exchange rates]]</f>
        <v>1E-3</v>
      </c>
      <c r="E822" s="328" t="str">
        <f>"Understand: 1.00 "&amp;LEFT(C822,3)&amp;" = "&amp;exchangerates[[#This Row],[Exchange rates]]&amp;" "&amp;RIGHT(C822,3)</f>
        <v>Understand: 1.00 IDR = 0.001 TRY</v>
      </c>
    </row>
    <row r="823" spans="1:5" x14ac:dyDescent="0.2">
      <c r="A823" t="e" vm="735">
        <v>#VALUE!</v>
      </c>
      <c r="B823" s="214" cm="1">
        <f t="array" ref="B823">_FV(exchangerates[[#This Row],[Currency pairs]],"Previous close",TRUE)</f>
        <v>0.1852</v>
      </c>
      <c r="C823" s="235" t="s">
        <v>2040</v>
      </c>
      <c r="D823" s="240">
        <f>exchangerates[[#This Row],[Exchange rates]]</f>
        <v>0.1852</v>
      </c>
      <c r="E823" s="328" t="str">
        <f>"Understand: 1.00 "&amp;LEFT(C823,3)&amp;" = "&amp;exchangerates[[#This Row],[Exchange rates]]&amp;" "&amp;RIGHT(C823,3)</f>
        <v>Understand: 1.00 INR = 0.1852 TRY</v>
      </c>
    </row>
    <row r="824" spans="1:5" x14ac:dyDescent="0.2">
      <c r="A824" t="e" vm="736">
        <v>#VALUE!</v>
      </c>
      <c r="B824" s="215" cm="1">
        <f t="array" ref="B824">_FV(exchangerates[[#This Row],[Currency pairs]],"Previous close",TRUE)</f>
        <v>0.1212</v>
      </c>
      <c r="C824" s="235" t="s">
        <v>2041</v>
      </c>
      <c r="D824" s="240">
        <f>exchangerates[[#This Row],[Exchange rates]]</f>
        <v>0.1212</v>
      </c>
      <c r="E824" s="328" t="str">
        <f>"Understand: 1.00 "&amp;LEFT(C824,3)&amp;" = "&amp;exchangerates[[#This Row],[Exchange rates]]&amp;" "&amp;RIGHT(C824,3)</f>
        <v>Understand: 1.00 JPY = 0.1212 TRY</v>
      </c>
    </row>
    <row r="825" spans="1:5" x14ac:dyDescent="0.2">
      <c r="A825" t="e" vm="737">
        <v>#VALUE!</v>
      </c>
      <c r="B825" s="216" cm="1">
        <f t="array" ref="B825">_FV(exchangerates[[#This Row],[Currency pairs]],"Previous close",TRUE)</f>
        <v>1.1610000000000001E-2</v>
      </c>
      <c r="C825" s="235" t="s">
        <v>2042</v>
      </c>
      <c r="D825" s="240">
        <f>exchangerates[[#This Row],[Exchange rates]]</f>
        <v>1.1610000000000001E-2</v>
      </c>
      <c r="E825" s="328" t="str">
        <f>"Understand: 1.00 "&amp;LEFT(C825,3)&amp;" = "&amp;exchangerates[[#This Row],[Exchange rates]]&amp;" "&amp;RIGHT(C825,3)</f>
        <v>Understand: 1.00 KRW = 0.01161 TRY</v>
      </c>
    </row>
    <row r="826" spans="1:5" x14ac:dyDescent="0.2">
      <c r="A826" t="e" vm="738">
        <v>#VALUE!</v>
      </c>
      <c r="B826" s="217" cm="1">
        <f t="array" ref="B826">_FV(exchangerates[[#This Row],[Currency pairs]],"Previous close",TRUE)</f>
        <v>0.68079999999999996</v>
      </c>
      <c r="C826" s="235" t="s">
        <v>2043</v>
      </c>
      <c r="D826" s="240">
        <f>exchangerates[[#This Row],[Exchange rates]]</f>
        <v>0.68079999999999996</v>
      </c>
      <c r="E826" s="328" t="str">
        <f>"Understand: 1.00 "&amp;LEFT(C826,3)&amp;" = "&amp;exchangerates[[#This Row],[Exchange rates]]&amp;" "&amp;RIGHT(C826,3)</f>
        <v>Understand: 1.00 MXN = 0.6808 TRY</v>
      </c>
    </row>
    <row r="827" spans="1:5" x14ac:dyDescent="0.2">
      <c r="A827" t="e" vm="739">
        <v>#VALUE!</v>
      </c>
      <c r="B827" s="218" cm="1">
        <f t="array" ref="B827">_FV(exchangerates[[#This Row],[Currency pairs]],"Previous close",TRUE)</f>
        <v>3.3317999999999999</v>
      </c>
      <c r="C827" s="235" t="s">
        <v>2044</v>
      </c>
      <c r="D827" s="240">
        <f>exchangerates[[#This Row],[Exchange rates]]</f>
        <v>3.3317999999999999</v>
      </c>
      <c r="E827" s="328" t="str">
        <f>"Understand: 1.00 "&amp;LEFT(C827,3)&amp;" = "&amp;exchangerates[[#This Row],[Exchange rates]]&amp;" "&amp;RIGHT(C827,3)</f>
        <v>Understand: 1.00 MYR = 3.3318 TRY</v>
      </c>
    </row>
    <row r="828" spans="1:5" x14ac:dyDescent="0.2">
      <c r="A828" t="e" vm="740">
        <v>#VALUE!</v>
      </c>
      <c r="B828" s="219" cm="1">
        <f t="array" ref="B828">_FV(exchangerates[[#This Row],[Currency pairs]],"Previous close",TRUE)</f>
        <v>1.5625</v>
      </c>
      <c r="C828" s="235" t="s">
        <v>2045</v>
      </c>
      <c r="D828" s="240">
        <f>exchangerates[[#This Row],[Exchange rates]]</f>
        <v>1.5625</v>
      </c>
      <c r="E828" s="328" t="str">
        <f>"Understand: 1.00 "&amp;LEFT(C828,3)&amp;" = "&amp;exchangerates[[#This Row],[Exchange rates]]&amp;" "&amp;RIGHT(C828,3)</f>
        <v>Understand: 1.00 NOK = 1.5625 TRY</v>
      </c>
    </row>
    <row r="829" spans="1:5" x14ac:dyDescent="0.2">
      <c r="A829" t="e" vm="741">
        <v>#VALUE!</v>
      </c>
      <c r="B829" s="220" cm="1">
        <f t="array" ref="B829">_FV(exchangerates[[#This Row],[Currency pairs]],"Previous close",TRUE)</f>
        <v>9.3696999999999999</v>
      </c>
      <c r="C829" s="235" t="s">
        <v>2046</v>
      </c>
      <c r="D829" s="240">
        <f>exchangerates[[#This Row],[Exchange rates]]</f>
        <v>9.3696999999999999</v>
      </c>
      <c r="E829" s="328" t="str">
        <f>"Understand: 1.00 "&amp;LEFT(C829,3)&amp;" = "&amp;exchangerates[[#This Row],[Exchange rates]]&amp;" "&amp;RIGHT(C829,3)</f>
        <v>Understand: 1.00 NZD = 9.3697 TRY</v>
      </c>
    </row>
    <row r="830" spans="1:5" x14ac:dyDescent="0.2">
      <c r="A830" t="e" vm="742">
        <v>#VALUE!</v>
      </c>
      <c r="B830" s="221" cm="1">
        <f t="array" ref="B830">_FV(exchangerates[[#This Row],[Currency pairs]],"Previous close",TRUE)</f>
        <v>0.27289999999999998</v>
      </c>
      <c r="C830" s="235" t="s">
        <v>2047</v>
      </c>
      <c r="D830" s="240">
        <f>exchangerates[[#This Row],[Exchange rates]]</f>
        <v>0.27289999999999998</v>
      </c>
      <c r="E830" s="328" t="str">
        <f>"Understand: 1.00 "&amp;LEFT(C830,3)&amp;" = "&amp;exchangerates[[#This Row],[Exchange rates]]&amp;" "&amp;RIGHT(C830,3)</f>
        <v>Understand: 1.00 PHP = 0.2729 TRY</v>
      </c>
    </row>
    <row r="831" spans="1:5" x14ac:dyDescent="0.2">
      <c r="A831" t="e" vm="743">
        <v>#VALUE!</v>
      </c>
      <c r="B831" s="222" cm="1">
        <f t="array" ref="B831">_FV(exchangerates[[#This Row],[Currency pairs]],"Previous close",TRUE)</f>
        <v>3.3828999999999998</v>
      </c>
      <c r="C831" s="235" t="s">
        <v>2048</v>
      </c>
      <c r="D831" s="240">
        <f>exchangerates[[#This Row],[Exchange rates]]</f>
        <v>3.3828999999999998</v>
      </c>
      <c r="E831" s="328" t="str">
        <f>"Understand: 1.00 "&amp;LEFT(C831,3)&amp;" = "&amp;exchangerates[[#This Row],[Exchange rates]]&amp;" "&amp;RIGHT(C831,3)</f>
        <v>Understand: 1.00 PLN = 3.3829 TRY</v>
      </c>
    </row>
    <row r="832" spans="1:5" x14ac:dyDescent="0.2">
      <c r="A832" t="e" vm="744">
        <v>#VALUE!</v>
      </c>
      <c r="B832" s="223" cm="1">
        <f t="array" ref="B832">_FV(exchangerates[[#This Row],[Currency pairs]],"Previous close",TRUE)</f>
        <v>0.16550000000000001</v>
      </c>
      <c r="C832" s="235" t="s">
        <v>2049</v>
      </c>
      <c r="D832" s="240">
        <f>exchangerates[[#This Row],[Exchange rates]]</f>
        <v>0.16550000000000001</v>
      </c>
      <c r="E832" s="328" t="str">
        <f>"Understand: 1.00 "&amp;LEFT(C832,3)&amp;" = "&amp;exchangerates[[#This Row],[Exchange rates]]&amp;" "&amp;RIGHT(C832,3)</f>
        <v>Understand: 1.00 RUB = 0.1655 TRY</v>
      </c>
    </row>
    <row r="833" spans="1:5" x14ac:dyDescent="0.2">
      <c r="A833" t="e" vm="745">
        <v>#VALUE!</v>
      </c>
      <c r="B833" s="224" cm="1">
        <f t="array" ref="B833">_FV(exchangerates[[#This Row],[Currency pairs]],"Previous close",TRUE)</f>
        <v>1.4758</v>
      </c>
      <c r="C833" s="235" t="s">
        <v>2050</v>
      </c>
      <c r="D833" s="240">
        <f>exchangerates[[#This Row],[Exchange rates]]</f>
        <v>1.4758</v>
      </c>
      <c r="E833" s="328" t="str">
        <f>"Understand: 1.00 "&amp;LEFT(C833,3)&amp;" = "&amp;exchangerates[[#This Row],[Exchange rates]]&amp;" "&amp;RIGHT(C833,3)</f>
        <v>Understand: 1.00 SEK = 1.4758 TRY</v>
      </c>
    </row>
    <row r="834" spans="1:5" x14ac:dyDescent="0.2">
      <c r="A834" t="e" vm="746">
        <v>#VALUE!</v>
      </c>
      <c r="B834" s="225" cm="1">
        <f t="array" ref="B834">_FV(exchangerates[[#This Row],[Currency pairs]],"Previous close",TRUE)</f>
        <v>10.33</v>
      </c>
      <c r="C834" s="235" t="s">
        <v>2051</v>
      </c>
      <c r="D834" s="240">
        <f>exchangerates[[#This Row],[Exchange rates]]</f>
        <v>10.33</v>
      </c>
      <c r="E834" s="328" t="str">
        <f>"Understand: 1.00 "&amp;LEFT(C834,3)&amp;" = "&amp;exchangerates[[#This Row],[Exchange rates]]&amp;" "&amp;RIGHT(C834,3)</f>
        <v>Understand: 1.00 SGD = 10.33 TRY</v>
      </c>
    </row>
    <row r="835" spans="1:5" x14ac:dyDescent="0.2">
      <c r="A835" t="e" vm="747">
        <v>#VALUE!</v>
      </c>
      <c r="B835" s="226" cm="1">
        <f t="array" ref="B835">_FV(exchangerates[[#This Row],[Currency pairs]],"Previous close",TRUE)</f>
        <v>0.4289</v>
      </c>
      <c r="C835" s="235" t="s">
        <v>2052</v>
      </c>
      <c r="D835" s="240">
        <f>exchangerates[[#This Row],[Exchange rates]]</f>
        <v>0.4289</v>
      </c>
      <c r="E835" s="328" t="str">
        <f>"Understand: 1.00 "&amp;LEFT(C835,3)&amp;" = "&amp;exchangerates[[#This Row],[Exchange rates]]&amp;" "&amp;RIGHT(C835,3)</f>
        <v>Understand: 1.00 THB = 0.4289 TRY</v>
      </c>
    </row>
    <row r="836" spans="1:5" x14ac:dyDescent="0.2">
      <c r="A836" t="e" vm="736">
        <v>#VALUE!</v>
      </c>
      <c r="B836" s="215" cm="1">
        <f t="array" ref="B836">_FV(exchangerates[[#This Row],[Currency pairs]],"Previous close",TRUE)</f>
        <v>0.1212</v>
      </c>
      <c r="C836" s="235" t="s">
        <v>2041</v>
      </c>
      <c r="D836" s="240">
        <f>exchangerates[[#This Row],[Exchange rates]]</f>
        <v>0.1212</v>
      </c>
      <c r="E836" s="328" t="str">
        <f>"Understand: 1.00 "&amp;LEFT(C836,3)&amp;" = "&amp;exchangerates[[#This Row],[Exchange rates]]&amp;" "&amp;RIGHT(C836,3)</f>
        <v>Understand: 1.00 JPY = 0.1212 TRY</v>
      </c>
    </row>
    <row r="837" spans="1:5" x14ac:dyDescent="0.2">
      <c r="A837" t="e" vm="748">
        <v>#VALUE!</v>
      </c>
      <c r="B837" s="228" cm="1">
        <f t="array" ref="B837">_FV(exchangerates[[#This Row],[Currency pairs]],"Previous close",TRUE)</f>
        <v>0.49859999999999999</v>
      </c>
      <c r="C837" s="235" t="s">
        <v>2053</v>
      </c>
      <c r="D837" s="240">
        <f>exchangerates[[#This Row],[Exchange rates]]</f>
        <v>0.49859999999999999</v>
      </c>
      <c r="E837" s="328" t="str">
        <f>"Understand: 1.00 "&amp;LEFT(C837,3)&amp;" = "&amp;exchangerates[[#This Row],[Exchange rates]]&amp;" "&amp;RIGHT(C837,3)</f>
        <v>Understand: 1.00 TWD = 0.4986 TRY</v>
      </c>
    </row>
    <row r="838" spans="1:5" x14ac:dyDescent="0.2">
      <c r="A838" t="e" vm="749">
        <v>#VALUE!</v>
      </c>
      <c r="B838" s="229" cm="1">
        <f t="array" ref="B838">_FV(exchangerates[[#This Row],[Currency pairs]],"Previous close",TRUE)</f>
        <v>6.1300000000000005E-4</v>
      </c>
      <c r="C838" s="235" t="s">
        <v>2054</v>
      </c>
      <c r="D838" s="240">
        <f>exchangerates[[#This Row],[Exchange rates]]</f>
        <v>6.1300000000000005E-4</v>
      </c>
      <c r="E838" s="328" t="str">
        <f>"Understand: 1.00 "&amp;LEFT(C838,3)&amp;" = "&amp;exchangerates[[#This Row],[Exchange rates]]&amp;" "&amp;RIGHT(C838,3)</f>
        <v>Understand: 1.00 VND = 0.000613 TRY</v>
      </c>
    </row>
    <row r="839" spans="1:5" x14ac:dyDescent="0.2">
      <c r="A839" t="e" vm="750">
        <v>#VALUE!</v>
      </c>
      <c r="B839" s="230" cm="1">
        <f t="array" ref="B839">_FV(exchangerates[[#This Row],[Currency pairs]],"Previous close",TRUE)</f>
        <v>0.91110000000000002</v>
      </c>
      <c r="C839" s="235" t="s">
        <v>2055</v>
      </c>
      <c r="D839" s="240">
        <f>exchangerates[[#This Row],[Exchange rates]]</f>
        <v>0.91110000000000002</v>
      </c>
      <c r="E839" s="328" t="str">
        <f>"Understand: 1.00 "&amp;LEFT(C839,3)&amp;" = "&amp;exchangerates[[#This Row],[Exchange rates]]&amp;" "&amp;RIGHT(C839,3)</f>
        <v>Understand: 1.00 ZAR = 0.9111 TRY</v>
      </c>
    </row>
    <row r="840" spans="1:5" x14ac:dyDescent="0.2">
      <c r="A840" t="e" vm="751">
        <v>#VALUE!</v>
      </c>
      <c r="B840" s="202" cm="1">
        <f t="array" ref="B840">_FV(exchangerates[[#This Row],[Currency pairs]],"Previous close",TRUE)</f>
        <v>28.053999999999998</v>
      </c>
      <c r="C840" s="235" t="s">
        <v>2056</v>
      </c>
      <c r="D840" s="240">
        <f>exchangerates[[#This Row],[Exchange rates]]</f>
        <v>28.053999999999998</v>
      </c>
      <c r="E840" s="328" t="str">
        <f>"Understand: 1.00 "&amp;LEFT(C840,3)&amp;" = "&amp;exchangerates[[#This Row],[Exchange rates]]&amp;" "&amp;RIGHT(C840,3)</f>
        <v>Understand: 1.00 USD = 28.054 TWD</v>
      </c>
    </row>
    <row r="841" spans="1:5" x14ac:dyDescent="0.2">
      <c r="A841" t="e" vm="752">
        <v>#VALUE!</v>
      </c>
      <c r="B841" s="203" cm="1">
        <f t="array" ref="B841">_FV(exchangerates[[#This Row],[Currency pairs]],"Previous close",TRUE)</f>
        <v>31.395199999999999</v>
      </c>
      <c r="C841" s="235" t="s">
        <v>2057</v>
      </c>
      <c r="D841" s="240">
        <f>exchangerates[[#This Row],[Exchange rates]]</f>
        <v>31.395199999999999</v>
      </c>
      <c r="E841" s="328" t="str">
        <f>"Understand: 1.00 "&amp;LEFT(C841,3)&amp;" = "&amp;exchangerates[[#This Row],[Exchange rates]]&amp;" "&amp;RIGHT(C841,3)</f>
        <v>Understand: 1.00 EUR = 31.3952 TWD</v>
      </c>
    </row>
    <row r="842" spans="1:5" x14ac:dyDescent="0.2">
      <c r="A842" t="e" vm="753">
        <v>#VALUE!</v>
      </c>
      <c r="B842" s="204" cm="1">
        <f t="array" ref="B842">_FV(exchangerates[[#This Row],[Currency pairs]],"Previous close",TRUE)</f>
        <v>4.4318999999999997</v>
      </c>
      <c r="C842" s="235" t="s">
        <v>2058</v>
      </c>
      <c r="D842" s="240">
        <f>exchangerates[[#This Row],[Exchange rates]]</f>
        <v>4.4318999999999997</v>
      </c>
      <c r="E842" s="328" t="str">
        <f>"Understand: 1.00 "&amp;LEFT(C842,3)&amp;" = "&amp;exchangerates[[#This Row],[Exchange rates]]&amp;" "&amp;RIGHT(C842,3)</f>
        <v>Understand: 1.00 CNY = 4.4319 TWD</v>
      </c>
    </row>
    <row r="843" spans="1:5" x14ac:dyDescent="0.2">
      <c r="A843" t="e" vm="754">
        <v>#VALUE!</v>
      </c>
      <c r="B843" s="231" cm="1">
        <f t="array" ref="B843">_FV(exchangerates[[#This Row],[Currency pairs]],"Previous close",TRUE)</f>
        <v>20.092300000000002</v>
      </c>
      <c r="C843" s="235" t="s">
        <v>2059</v>
      </c>
      <c r="D843" s="240">
        <f>exchangerates[[#This Row],[Exchange rates]]</f>
        <v>20.092300000000002</v>
      </c>
      <c r="E843" s="328" t="str">
        <f>"Understand: 1.00 "&amp;LEFT(C843,3)&amp;" = "&amp;exchangerates[[#This Row],[Exchange rates]]&amp;" "&amp;RIGHT(C843,3)</f>
        <v>Understand: 1.00 AUD = 20.0923 TWD</v>
      </c>
    </row>
    <row r="844" spans="1:5" x14ac:dyDescent="0.2">
      <c r="A844" t="e" vm="755">
        <v>#VALUE!</v>
      </c>
      <c r="B844" s="205" cm="1">
        <f t="array" ref="B844">_FV(exchangerates[[#This Row],[Currency pairs]],"Previous close",TRUE)</f>
        <v>5.4748999999999999</v>
      </c>
      <c r="C844" s="235" t="s">
        <v>2060</v>
      </c>
      <c r="D844" s="240">
        <f>exchangerates[[#This Row],[Exchange rates]]</f>
        <v>5.4748999999999999</v>
      </c>
      <c r="E844" s="328" t="str">
        <f>"Understand: 1.00 "&amp;LEFT(C844,3)&amp;" = "&amp;exchangerates[[#This Row],[Exchange rates]]&amp;" "&amp;RIGHT(C844,3)</f>
        <v>Understand: 1.00 BRL = 5.4749 TWD</v>
      </c>
    </row>
    <row r="845" spans="1:5" x14ac:dyDescent="0.2">
      <c r="A845" t="e" vm="756">
        <v>#VALUE!</v>
      </c>
      <c r="B845" s="206" cm="1">
        <f t="array" ref="B845">_FV(exchangerates[[#This Row],[Currency pairs]],"Previous close",TRUE)</f>
        <v>21.8932</v>
      </c>
      <c r="C845" s="235" t="s">
        <v>2061</v>
      </c>
      <c r="D845" s="240">
        <f>exchangerates[[#This Row],[Exchange rates]]</f>
        <v>21.8932</v>
      </c>
      <c r="E845" s="328" t="str">
        <f>"Understand: 1.00 "&amp;LEFT(C845,3)&amp;" = "&amp;exchangerates[[#This Row],[Exchange rates]]&amp;" "&amp;RIGHT(C845,3)</f>
        <v>Understand: 1.00 CAD = 21.8932 TWD</v>
      </c>
    </row>
    <row r="846" spans="1:5" x14ac:dyDescent="0.2">
      <c r="A846" t="e" vm="757">
        <v>#VALUE!</v>
      </c>
      <c r="B846" s="207" cm="1">
        <f t="array" ref="B846">_FV(exchangerates[[#This Row],[Currency pairs]],"Previous close",TRUE)</f>
        <v>30.286100000000001</v>
      </c>
      <c r="C846" s="235" t="s">
        <v>2062</v>
      </c>
      <c r="D846" s="240">
        <f>exchangerates[[#This Row],[Exchange rates]]</f>
        <v>30.286100000000001</v>
      </c>
      <c r="E846" s="328" t="str">
        <f>"Understand: 1.00 "&amp;LEFT(C846,3)&amp;" = "&amp;exchangerates[[#This Row],[Exchange rates]]&amp;" "&amp;RIGHT(C846,3)</f>
        <v>Understand: 1.00 CHF = 30.2861 TWD</v>
      </c>
    </row>
    <row r="847" spans="1:5" x14ac:dyDescent="0.2">
      <c r="A847" t="e" vm="758">
        <v>#VALUE!</v>
      </c>
      <c r="B847" s="208" cm="1">
        <f t="array" ref="B847">_FV(exchangerates[[#This Row],[Currency pairs]],"Previous close",TRUE)</f>
        <v>1.2667999999999999</v>
      </c>
      <c r="C847" s="235" t="s">
        <v>2063</v>
      </c>
      <c r="D847" s="240">
        <f>exchangerates[[#This Row],[Exchange rates]]</f>
        <v>1.2667999999999999</v>
      </c>
      <c r="E847" s="328" t="str">
        <f>"Understand: 1.00 "&amp;LEFT(C847,3)&amp;" = "&amp;exchangerates[[#This Row],[Exchange rates]]&amp;" "&amp;RIGHT(C847,3)</f>
        <v>Understand: 1.00 CZK = 1.2668 TWD</v>
      </c>
    </row>
    <row r="848" spans="1:5" x14ac:dyDescent="0.2">
      <c r="A848" t="e" vm="759">
        <v>#VALUE!</v>
      </c>
      <c r="B848" s="209" cm="1">
        <f t="array" ref="B848">_FV(exchangerates[[#This Row],[Currency pairs]],"Previous close",TRUE)</f>
        <v>4.2192999999999996</v>
      </c>
      <c r="C848" s="235" t="s">
        <v>2064</v>
      </c>
      <c r="D848" s="240">
        <f>exchangerates[[#This Row],[Exchange rates]]</f>
        <v>4.2192999999999996</v>
      </c>
      <c r="E848" s="328" t="str">
        <f>"Understand: 1.00 "&amp;LEFT(C848,3)&amp;" = "&amp;exchangerates[[#This Row],[Exchange rates]]&amp;" "&amp;RIGHT(C848,3)</f>
        <v>Understand: 1.00 DKK = 4.2193 TWD</v>
      </c>
    </row>
    <row r="849" spans="1:5" x14ac:dyDescent="0.2">
      <c r="A849" t="e" vm="760">
        <v>#VALUE!</v>
      </c>
      <c r="B849" s="210" cm="1">
        <f t="array" ref="B849">_FV(exchangerates[[#This Row],[Currency pairs]],"Previous close",TRUE)</f>
        <v>37.522199999999998</v>
      </c>
      <c r="C849" s="235" t="s">
        <v>2065</v>
      </c>
      <c r="D849" s="240">
        <f>exchangerates[[#This Row],[Exchange rates]]</f>
        <v>37.522199999999998</v>
      </c>
      <c r="E849" s="328" t="str">
        <f>"Understand: 1.00 "&amp;LEFT(C849,3)&amp;" = "&amp;exchangerates[[#This Row],[Exchange rates]]&amp;" "&amp;RIGHT(C849,3)</f>
        <v>Understand: 1.00 GBP = 37.5222 TWD</v>
      </c>
    </row>
    <row r="850" spans="1:5" x14ac:dyDescent="0.2">
      <c r="A850" t="e" vm="761">
        <v>#VALUE!</v>
      </c>
      <c r="B850" s="211" cm="1">
        <f t="array" ref="B850">_FV(exchangerates[[#This Row],[Currency pairs]],"Previous close",TRUE)</f>
        <v>3.593</v>
      </c>
      <c r="C850" s="235" t="s">
        <v>2066</v>
      </c>
      <c r="D850" s="240">
        <f>exchangerates[[#This Row],[Exchange rates]]</f>
        <v>3.593</v>
      </c>
      <c r="E850" s="328" t="str">
        <f>"Understand: 1.00 "&amp;LEFT(C850,3)&amp;" = "&amp;exchangerates[[#This Row],[Exchange rates]]&amp;" "&amp;RIGHT(C850,3)</f>
        <v>Understand: 1.00 HKD = 3.593 TWD</v>
      </c>
    </row>
    <row r="851" spans="1:5" x14ac:dyDescent="0.2">
      <c r="A851" t="e" vm="762">
        <v>#VALUE!</v>
      </c>
      <c r="B851" s="212" cm="1">
        <f t="array" ref="B851">_FV(exchangerates[[#This Row],[Currency pairs]],"Previous close",TRUE)</f>
        <v>8.5599999999999996E-2</v>
      </c>
      <c r="C851" s="235" t="s">
        <v>2067</v>
      </c>
      <c r="D851" s="240">
        <f>exchangerates[[#This Row],[Exchange rates]]</f>
        <v>8.5599999999999996E-2</v>
      </c>
      <c r="E851" s="328" t="str">
        <f>"Understand: 1.00 "&amp;LEFT(C851,3)&amp;" = "&amp;exchangerates[[#This Row],[Exchange rates]]&amp;" "&amp;RIGHT(C851,3)</f>
        <v>Understand: 1.00 HUF = 0.0856 TWD</v>
      </c>
    </row>
    <row r="852" spans="1:5" x14ac:dyDescent="0.2">
      <c r="A852" t="e" vm="763">
        <v>#VALUE!</v>
      </c>
      <c r="B852" s="213" cm="1">
        <f t="array" ref="B852">_FV(exchangerates[[#This Row],[Currency pairs]],"Previous close",TRUE)</f>
        <v>1.9499999999999999E-3</v>
      </c>
      <c r="C852" s="235" t="s">
        <v>2068</v>
      </c>
      <c r="D852" s="240">
        <f>exchangerates[[#This Row],[Exchange rates]]</f>
        <v>1.9499999999999999E-3</v>
      </c>
      <c r="E852" s="328" t="str">
        <f>"Understand: 1.00 "&amp;LEFT(C852,3)&amp;" = "&amp;exchangerates[[#This Row],[Exchange rates]]&amp;" "&amp;RIGHT(C852,3)</f>
        <v>Understand: 1.00 IDR = 0.00195 TWD</v>
      </c>
    </row>
    <row r="853" spans="1:5" x14ac:dyDescent="0.2">
      <c r="A853" t="e" vm="764">
        <v>#VALUE!</v>
      </c>
      <c r="B853" s="214" cm="1">
        <f t="array" ref="B853">_FV(exchangerates[[#This Row],[Currency pairs]],"Previous close",TRUE)</f>
        <v>0.37090000000000001</v>
      </c>
      <c r="C853" s="235" t="s">
        <v>2069</v>
      </c>
      <c r="D853" s="240">
        <f>exchangerates[[#This Row],[Exchange rates]]</f>
        <v>0.37090000000000001</v>
      </c>
      <c r="E853" s="328" t="str">
        <f>"Understand: 1.00 "&amp;LEFT(C853,3)&amp;" = "&amp;exchangerates[[#This Row],[Exchange rates]]&amp;" "&amp;RIGHT(C853,3)</f>
        <v>Understand: 1.00 INR = 0.3709 TWD</v>
      </c>
    </row>
    <row r="854" spans="1:5" x14ac:dyDescent="0.2">
      <c r="A854" t="e" vm="765">
        <v>#VALUE!</v>
      </c>
      <c r="B854" s="215" cm="1">
        <f t="array" ref="B854">_FV(exchangerates[[#This Row],[Currency pairs]],"Previous close",TRUE)</f>
        <v>0.24279999999999999</v>
      </c>
      <c r="C854" s="235" t="s">
        <v>2070</v>
      </c>
      <c r="D854" s="240">
        <f>exchangerates[[#This Row],[Exchange rates]]</f>
        <v>0.24279999999999999</v>
      </c>
      <c r="E854" s="328" t="str">
        <f>"Understand: 1.00 "&amp;LEFT(C854,3)&amp;" = "&amp;exchangerates[[#This Row],[Exchange rates]]&amp;" "&amp;RIGHT(C854,3)</f>
        <v>Understand: 1.00 JPY = 0.2428 TWD</v>
      </c>
    </row>
    <row r="855" spans="1:5" x14ac:dyDescent="0.2">
      <c r="A855" t="e" vm="766">
        <v>#VALUE!</v>
      </c>
      <c r="B855" s="216" cm="1">
        <f t="array" ref="B855">_FV(exchangerates[[#This Row],[Currency pairs]],"Previous close",TRUE)</f>
        <v>2.3300000000000001E-2</v>
      </c>
      <c r="C855" s="235" t="s">
        <v>2071</v>
      </c>
      <c r="D855" s="240">
        <f>exchangerates[[#This Row],[Exchange rates]]</f>
        <v>2.3300000000000001E-2</v>
      </c>
      <c r="E855" s="328" t="str">
        <f>"Understand: 1.00 "&amp;LEFT(C855,3)&amp;" = "&amp;exchangerates[[#This Row],[Exchange rates]]&amp;" "&amp;RIGHT(C855,3)</f>
        <v>Understand: 1.00 KRW = 0.0233 TWD</v>
      </c>
    </row>
    <row r="856" spans="1:5" x14ac:dyDescent="0.2">
      <c r="A856" t="e" vm="767">
        <v>#VALUE!</v>
      </c>
      <c r="B856" s="217" cm="1">
        <f t="array" ref="B856">_FV(exchangerates[[#This Row],[Currency pairs]],"Previous close",TRUE)</f>
        <v>1.3640000000000001</v>
      </c>
      <c r="C856" s="235" t="s">
        <v>2072</v>
      </c>
      <c r="D856" s="240">
        <f>exchangerates[[#This Row],[Exchange rates]]</f>
        <v>1.3640000000000001</v>
      </c>
      <c r="E856" s="328" t="str">
        <f>"Understand: 1.00 "&amp;LEFT(C856,3)&amp;" = "&amp;exchangerates[[#This Row],[Exchange rates]]&amp;" "&amp;RIGHT(C856,3)</f>
        <v>Understand: 1.00 MXN = 1.364 TWD</v>
      </c>
    </row>
    <row r="857" spans="1:5" x14ac:dyDescent="0.2">
      <c r="A857" t="e" vm="768">
        <v>#VALUE!</v>
      </c>
      <c r="B857" s="218" cm="1">
        <f t="array" ref="B857">_FV(exchangerates[[#This Row],[Currency pairs]],"Previous close",TRUE)</f>
        <v>6.6748000000000003</v>
      </c>
      <c r="C857" s="235" t="s">
        <v>2073</v>
      </c>
      <c r="D857" s="240">
        <f>exchangerates[[#This Row],[Exchange rates]]</f>
        <v>6.6748000000000003</v>
      </c>
      <c r="E857" s="328" t="str">
        <f>"Understand: 1.00 "&amp;LEFT(C857,3)&amp;" = "&amp;exchangerates[[#This Row],[Exchange rates]]&amp;" "&amp;RIGHT(C857,3)</f>
        <v>Understand: 1.00 MYR = 6.6748 TWD</v>
      </c>
    </row>
    <row r="858" spans="1:5" x14ac:dyDescent="0.2">
      <c r="A858" t="e" vm="769">
        <v>#VALUE!</v>
      </c>
      <c r="B858" s="219" cm="1">
        <f t="array" ref="B858">_FV(exchangerates[[#This Row],[Currency pairs]],"Previous close",TRUE)</f>
        <v>3.1301999999999999</v>
      </c>
      <c r="C858" s="235" t="s">
        <v>2074</v>
      </c>
      <c r="D858" s="240">
        <f>exchangerates[[#This Row],[Exchange rates]]</f>
        <v>3.1301999999999999</v>
      </c>
      <c r="E858" s="328" t="str">
        <f>"Understand: 1.00 "&amp;LEFT(C858,3)&amp;" = "&amp;exchangerates[[#This Row],[Exchange rates]]&amp;" "&amp;RIGHT(C858,3)</f>
        <v>Understand: 1.00 NOK = 3.1302 TWD</v>
      </c>
    </row>
    <row r="859" spans="1:5" x14ac:dyDescent="0.2">
      <c r="A859" t="e" vm="770">
        <v>#VALUE!</v>
      </c>
      <c r="B859" s="220" cm="1">
        <f t="array" ref="B859">_FV(exchangerates[[#This Row],[Currency pairs]],"Previous close",TRUE)</f>
        <v>18.770900000000001</v>
      </c>
      <c r="C859" s="235" t="s">
        <v>2075</v>
      </c>
      <c r="D859" s="240">
        <f>exchangerates[[#This Row],[Exchange rates]]</f>
        <v>18.770900000000001</v>
      </c>
      <c r="E859" s="328" t="str">
        <f>"Understand: 1.00 "&amp;LEFT(C859,3)&amp;" = "&amp;exchangerates[[#This Row],[Exchange rates]]&amp;" "&amp;RIGHT(C859,3)</f>
        <v>Understand: 1.00 NZD = 18.7709 TWD</v>
      </c>
    </row>
    <row r="860" spans="1:5" x14ac:dyDescent="0.2">
      <c r="A860" t="e" vm="771">
        <v>#VALUE!</v>
      </c>
      <c r="B860" s="221" cm="1">
        <f t="array" ref="B860">_FV(exchangerates[[#This Row],[Currency pairs]],"Previous close",TRUE)</f>
        <v>0.54679999999999995</v>
      </c>
      <c r="C860" s="235" t="s">
        <v>2076</v>
      </c>
      <c r="D860" s="240">
        <f>exchangerates[[#This Row],[Exchange rates]]</f>
        <v>0.54679999999999995</v>
      </c>
      <c r="E860" s="328" t="str">
        <f>"Understand: 1.00 "&amp;LEFT(C860,3)&amp;" = "&amp;exchangerates[[#This Row],[Exchange rates]]&amp;" "&amp;RIGHT(C860,3)</f>
        <v>Understand: 1.00 PHP = 0.5468 TWD</v>
      </c>
    </row>
    <row r="861" spans="1:5" x14ac:dyDescent="0.2">
      <c r="A861" t="e" vm="772">
        <v>#VALUE!</v>
      </c>
      <c r="B861" s="222" cm="1">
        <f t="array" ref="B861">_FV(exchangerates[[#This Row],[Currency pairs]],"Previous close",TRUE)</f>
        <v>6.7770999999999999</v>
      </c>
      <c r="C861" s="235" t="s">
        <v>2077</v>
      </c>
      <c r="D861" s="240">
        <f>exchangerates[[#This Row],[Exchange rates]]</f>
        <v>6.7770999999999999</v>
      </c>
      <c r="E861" s="328" t="str">
        <f>"Understand: 1.00 "&amp;LEFT(C861,3)&amp;" = "&amp;exchangerates[[#This Row],[Exchange rates]]&amp;" "&amp;RIGHT(C861,3)</f>
        <v>Understand: 1.00 PLN = 6.7771 TWD</v>
      </c>
    </row>
    <row r="862" spans="1:5" x14ac:dyDescent="0.2">
      <c r="A862" t="e" vm="773">
        <v>#VALUE!</v>
      </c>
      <c r="B862" s="223" cm="1">
        <f t="array" ref="B862">_FV(exchangerates[[#This Row],[Currency pairs]],"Previous close",TRUE)</f>
        <v>0.33160000000000001</v>
      </c>
      <c r="C862" s="235" t="s">
        <v>2078</v>
      </c>
      <c r="D862" s="240">
        <f>exchangerates[[#This Row],[Exchange rates]]</f>
        <v>0.33160000000000001</v>
      </c>
      <c r="E862" s="328" t="str">
        <f>"Understand: 1.00 "&amp;LEFT(C862,3)&amp;" = "&amp;exchangerates[[#This Row],[Exchange rates]]&amp;" "&amp;RIGHT(C862,3)</f>
        <v>Understand: 1.00 RUB = 0.3316 TWD</v>
      </c>
    </row>
    <row r="863" spans="1:5" x14ac:dyDescent="0.2">
      <c r="A863" t="e" vm="774">
        <v>#VALUE!</v>
      </c>
      <c r="B863" s="224" cm="1">
        <f t="array" ref="B863">_FV(exchangerates[[#This Row],[Currency pairs]],"Previous close",TRUE)</f>
        <v>2.9565000000000001</v>
      </c>
      <c r="C863" s="235" t="s">
        <v>2079</v>
      </c>
      <c r="D863" s="240">
        <f>exchangerates[[#This Row],[Exchange rates]]</f>
        <v>2.9565000000000001</v>
      </c>
      <c r="E863" s="328" t="str">
        <f>"Understand: 1.00 "&amp;LEFT(C863,3)&amp;" = "&amp;exchangerates[[#This Row],[Exchange rates]]&amp;" "&amp;RIGHT(C863,3)</f>
        <v>Understand: 1.00 SEK = 2.9565 TWD</v>
      </c>
    </row>
    <row r="864" spans="1:5" x14ac:dyDescent="0.2">
      <c r="A864" t="e" vm="775">
        <v>#VALUE!</v>
      </c>
      <c r="B864" s="225" cm="1">
        <f t="array" ref="B864">_FV(exchangerates[[#This Row],[Currency pairs]],"Previous close",TRUE)</f>
        <v>20.694900000000001</v>
      </c>
      <c r="C864" s="235" t="s">
        <v>2080</v>
      </c>
      <c r="D864" s="240">
        <f>exchangerates[[#This Row],[Exchange rates]]</f>
        <v>20.694900000000001</v>
      </c>
      <c r="E864" s="328" t="str">
        <f>"Understand: 1.00 "&amp;LEFT(C864,3)&amp;" = "&amp;exchangerates[[#This Row],[Exchange rates]]&amp;" "&amp;RIGHT(C864,3)</f>
        <v>Understand: 1.00 SGD = 20.6949 TWD</v>
      </c>
    </row>
    <row r="865" spans="1:5" x14ac:dyDescent="0.2">
      <c r="A865" t="e" vm="776">
        <v>#VALUE!</v>
      </c>
      <c r="B865" s="226" cm="1">
        <f t="array" ref="B865">_FV(exchangerates[[#This Row],[Currency pairs]],"Previous close",TRUE)</f>
        <v>0.85919999999999996</v>
      </c>
      <c r="C865" s="235" t="s">
        <v>2081</v>
      </c>
      <c r="D865" s="240">
        <f>exchangerates[[#This Row],[Exchange rates]]</f>
        <v>0.85919999999999996</v>
      </c>
      <c r="E865" s="328" t="str">
        <f>"Understand: 1.00 "&amp;LEFT(C865,3)&amp;" = "&amp;exchangerates[[#This Row],[Exchange rates]]&amp;" "&amp;RIGHT(C865,3)</f>
        <v>Understand: 1.00 THB = 0.8592 TWD</v>
      </c>
    </row>
    <row r="866" spans="1:5" x14ac:dyDescent="0.2">
      <c r="A866" t="e" vm="777">
        <v>#VALUE!</v>
      </c>
      <c r="B866" s="227" cm="1">
        <f t="array" ref="B866">_FV(exchangerates[[#This Row],[Currency pairs]],"Previous close",TRUE)</f>
        <v>1.9944999999999999</v>
      </c>
      <c r="C866" s="235" t="s">
        <v>2082</v>
      </c>
      <c r="D866" s="240">
        <f>exchangerates[[#This Row],[Exchange rates]]</f>
        <v>1.9944999999999999</v>
      </c>
      <c r="E866" s="328" t="str">
        <f>"Understand: 1.00 "&amp;LEFT(C866,3)&amp;" = "&amp;exchangerates[[#This Row],[Exchange rates]]&amp;" "&amp;RIGHT(C866,3)</f>
        <v>Understand: 1.00 TRY = 1.9945 TWD</v>
      </c>
    </row>
    <row r="867" spans="1:5" x14ac:dyDescent="0.2">
      <c r="A867" t="e" vm="774">
        <v>#VALUE!</v>
      </c>
      <c r="B867" s="224" cm="1">
        <f t="array" ref="B867">_FV(exchangerates[[#This Row],[Currency pairs]],"Previous close",TRUE)</f>
        <v>2.9565000000000001</v>
      </c>
      <c r="C867" s="235" t="s">
        <v>2079</v>
      </c>
      <c r="D867" s="240">
        <f>exchangerates[[#This Row],[Exchange rates]]</f>
        <v>2.9565000000000001</v>
      </c>
      <c r="E867" s="328" t="str">
        <f>"Understand: 1.00 "&amp;LEFT(C867,3)&amp;" = "&amp;exchangerates[[#This Row],[Exchange rates]]&amp;" "&amp;RIGHT(C867,3)</f>
        <v>Understand: 1.00 SEK = 2.9565 TWD</v>
      </c>
    </row>
    <row r="868" spans="1:5" x14ac:dyDescent="0.2">
      <c r="A868" t="e" vm="778">
        <v>#VALUE!</v>
      </c>
      <c r="B868" s="229" cm="1">
        <f t="array" ref="B868">_FV(exchangerates[[#This Row],[Currency pairs]],"Previous close",TRUE)</f>
        <v>1.2279999999999999E-3</v>
      </c>
      <c r="C868" s="235" t="s">
        <v>2083</v>
      </c>
      <c r="D868" s="240">
        <f>exchangerates[[#This Row],[Exchange rates]]</f>
        <v>1.2279999999999999E-3</v>
      </c>
      <c r="E868" s="328" t="str">
        <f>"Understand: 1.00 "&amp;LEFT(C868,3)&amp;" = "&amp;exchangerates[[#This Row],[Exchange rates]]&amp;" "&amp;RIGHT(C868,3)</f>
        <v>Understand: 1.00 VND = 0.001228 TWD</v>
      </c>
    </row>
    <row r="869" spans="1:5" x14ac:dyDescent="0.2">
      <c r="A869" t="e" vm="779">
        <v>#VALUE!</v>
      </c>
      <c r="B869" s="230" cm="1">
        <f t="array" ref="B869">_FV(exchangerates[[#This Row],[Currency pairs]],"Previous close",TRUE)</f>
        <v>1.8251999999999999</v>
      </c>
      <c r="C869" s="235" t="s">
        <v>2084</v>
      </c>
      <c r="D869" s="240">
        <f>exchangerates[[#This Row],[Exchange rates]]</f>
        <v>1.8251999999999999</v>
      </c>
      <c r="E869" s="328" t="str">
        <f>"Understand: 1.00 "&amp;LEFT(C869,3)&amp;" = "&amp;exchangerates[[#This Row],[Exchange rates]]&amp;" "&amp;RIGHT(C869,3)</f>
        <v>Understand: 1.00 ZAR = 1.8252 TWD</v>
      </c>
    </row>
    <row r="870" spans="1:5" x14ac:dyDescent="0.2">
      <c r="A870" t="e" vm="780">
        <v>#VALUE!</v>
      </c>
      <c r="B870" s="203" cm="1">
        <f t="array" ref="B870">_FV(exchangerates[[#This Row],[Currency pairs]],"Previous close",TRUE)</f>
        <v>1.1191</v>
      </c>
      <c r="C870" s="235" t="s">
        <v>2085</v>
      </c>
      <c r="D870" s="240">
        <f>exchangerates[[#This Row],[Exchange rates]]</f>
        <v>1.1191</v>
      </c>
      <c r="E870" s="328" t="str">
        <f>"Understand: 1.00 "&amp;LEFT(C870,3)&amp;" = "&amp;exchangerates[[#This Row],[Exchange rates]]&amp;" "&amp;RIGHT(C870,3)</f>
        <v>Understand: 1.00 EUR = 1.1191 USD</v>
      </c>
    </row>
    <row r="871" spans="1:5" x14ac:dyDescent="0.2">
      <c r="A871" t="e" vm="781">
        <v>#VALUE!</v>
      </c>
      <c r="B871" s="204" cm="1">
        <f t="array" ref="B871">_FV(exchangerates[[#This Row],[Currency pairs]],"Previous close",TRUE)</f>
        <v>0.158</v>
      </c>
      <c r="C871" s="235" t="s">
        <v>2086</v>
      </c>
      <c r="D871" s="240">
        <f>exchangerates[[#This Row],[Exchange rates]]</f>
        <v>0.158</v>
      </c>
      <c r="E871" s="328" t="str">
        <f>"Understand: 1.00 "&amp;LEFT(C871,3)&amp;" = "&amp;exchangerates[[#This Row],[Exchange rates]]&amp;" "&amp;RIGHT(C871,3)</f>
        <v>Understand: 1.00 CNY = 0.158 USD</v>
      </c>
    </row>
    <row r="872" spans="1:5" x14ac:dyDescent="0.2">
      <c r="A872" t="e" vm="782">
        <v>#VALUE!</v>
      </c>
      <c r="B872" s="231" cm="1">
        <f t="array" ref="B872">_FV(exchangerates[[#This Row],[Currency pairs]],"Previous close",TRUE)</f>
        <v>0.71619999999999995</v>
      </c>
      <c r="C872" s="235" t="s">
        <v>2087</v>
      </c>
      <c r="D872" s="240">
        <f>exchangerates[[#This Row],[Exchange rates]]</f>
        <v>0.71619999999999995</v>
      </c>
      <c r="E872" s="328" t="str">
        <f>"Understand: 1.00 "&amp;LEFT(C872,3)&amp;" = "&amp;exchangerates[[#This Row],[Exchange rates]]&amp;" "&amp;RIGHT(C872,3)</f>
        <v>Understand: 1.00 AUD = 0.7162 USD</v>
      </c>
    </row>
    <row r="873" spans="1:5" x14ac:dyDescent="0.2">
      <c r="A873" t="e" vm="783">
        <v>#VALUE!</v>
      </c>
      <c r="B873" s="205" cm="1">
        <f t="array" ref="B873">_FV(exchangerates[[#This Row],[Currency pairs]],"Previous close",TRUE)</f>
        <v>0.19520000000000001</v>
      </c>
      <c r="C873" s="235" t="s">
        <v>2088</v>
      </c>
      <c r="D873" s="240">
        <f>exchangerates[[#This Row],[Exchange rates]]</f>
        <v>0.19520000000000001</v>
      </c>
      <c r="E873" s="328" t="str">
        <f>"Understand: 1.00 "&amp;LEFT(C873,3)&amp;" = "&amp;exchangerates[[#This Row],[Exchange rates]]&amp;" "&amp;RIGHT(C873,3)</f>
        <v>Understand: 1.00 BRL = 0.1952 USD</v>
      </c>
    </row>
    <row r="874" spans="1:5" x14ac:dyDescent="0.2">
      <c r="A874" t="e" vm="784">
        <v>#VALUE!</v>
      </c>
      <c r="B874" s="206" cm="1">
        <f t="array" ref="B874">_FV(exchangerates[[#This Row],[Currency pairs]],"Previous close",TRUE)</f>
        <v>0.78039999999999998</v>
      </c>
      <c r="C874" s="235" t="s">
        <v>2089</v>
      </c>
      <c r="D874" s="240">
        <f>exchangerates[[#This Row],[Exchange rates]]</f>
        <v>0.78039999999999998</v>
      </c>
      <c r="E874" s="328" t="str">
        <f>"Understand: 1.00 "&amp;LEFT(C874,3)&amp;" = "&amp;exchangerates[[#This Row],[Exchange rates]]&amp;" "&amp;RIGHT(C874,3)</f>
        <v>Understand: 1.00 CAD = 0.7804 USD</v>
      </c>
    </row>
    <row r="875" spans="1:5" x14ac:dyDescent="0.2">
      <c r="A875" t="e" vm="785">
        <v>#VALUE!</v>
      </c>
      <c r="B875" s="207" cm="1">
        <f t="array" ref="B875">_FV(exchangerates[[#This Row],[Currency pairs]],"Previous close",TRUE)</f>
        <v>1.0795999999999999</v>
      </c>
      <c r="C875" s="235" t="s">
        <v>2090</v>
      </c>
      <c r="D875" s="240">
        <f>exchangerates[[#This Row],[Exchange rates]]</f>
        <v>1.0795999999999999</v>
      </c>
      <c r="E875" s="328" t="str">
        <f>"Understand: 1.00 "&amp;LEFT(C875,3)&amp;" = "&amp;exchangerates[[#This Row],[Exchange rates]]&amp;" "&amp;RIGHT(C875,3)</f>
        <v>Understand: 1.00 CHF = 1.0796 USD</v>
      </c>
    </row>
    <row r="876" spans="1:5" x14ac:dyDescent="0.2">
      <c r="A876" t="e" vm="786">
        <v>#VALUE!</v>
      </c>
      <c r="B876" s="208" cm="1">
        <f t="array" ref="B876">_FV(exchangerates[[#This Row],[Currency pairs]],"Previous close",TRUE)</f>
        <v>4.5159999999999999E-2</v>
      </c>
      <c r="C876" s="235" t="s">
        <v>2091</v>
      </c>
      <c r="D876" s="240">
        <f>exchangerates[[#This Row],[Exchange rates]]</f>
        <v>4.5159999999999999E-2</v>
      </c>
      <c r="E876" s="328" t="str">
        <f>"Understand: 1.00 "&amp;LEFT(C876,3)&amp;" = "&amp;exchangerates[[#This Row],[Exchange rates]]&amp;" "&amp;RIGHT(C876,3)</f>
        <v>Understand: 1.00 CZK = 0.04516 USD</v>
      </c>
    </row>
    <row r="877" spans="1:5" x14ac:dyDescent="0.2">
      <c r="A877" t="e" vm="787">
        <v>#VALUE!</v>
      </c>
      <c r="B877" s="209" cm="1">
        <f t="array" ref="B877">_FV(exchangerates[[#This Row],[Currency pairs]],"Previous close",TRUE)</f>
        <v>0.15040000000000001</v>
      </c>
      <c r="C877" s="235" t="s">
        <v>2092</v>
      </c>
      <c r="D877" s="240">
        <f>exchangerates[[#This Row],[Exchange rates]]</f>
        <v>0.15040000000000001</v>
      </c>
      <c r="E877" s="328" t="str">
        <f>"Understand: 1.00 "&amp;LEFT(C877,3)&amp;" = "&amp;exchangerates[[#This Row],[Exchange rates]]&amp;" "&amp;RIGHT(C877,3)</f>
        <v>Understand: 1.00 DKK = 0.1504 USD</v>
      </c>
    </row>
    <row r="878" spans="1:5" x14ac:dyDescent="0.2">
      <c r="A878" t="e" vm="788">
        <v>#VALUE!</v>
      </c>
      <c r="B878" s="210" cm="1">
        <f t="array" ref="B878">_FV(exchangerates[[#This Row],[Currency pairs]],"Previous close",TRUE)</f>
        <v>1.3374999999999999</v>
      </c>
      <c r="C878" s="235" t="s">
        <v>2093</v>
      </c>
      <c r="D878" s="240">
        <f>exchangerates[[#This Row],[Exchange rates]]</f>
        <v>1.3374999999999999</v>
      </c>
      <c r="E878" s="328" t="str">
        <f>"Understand: 1.00 "&amp;LEFT(C878,3)&amp;" = "&amp;exchangerates[[#This Row],[Exchange rates]]&amp;" "&amp;RIGHT(C878,3)</f>
        <v>Understand: 1.00 GBP = 1.3375 USD</v>
      </c>
    </row>
    <row r="879" spans="1:5" x14ac:dyDescent="0.2">
      <c r="A879" t="e" vm="789">
        <v>#VALUE!</v>
      </c>
      <c r="B879" s="211" cm="1">
        <f t="array" ref="B879">_FV(exchangerates[[#This Row],[Currency pairs]],"Previous close",TRUE)</f>
        <v>0.12809999999999999</v>
      </c>
      <c r="C879" s="235" t="s">
        <v>2094</v>
      </c>
      <c r="D879" s="240">
        <f>exchangerates[[#This Row],[Exchange rates]]</f>
        <v>0.12809999999999999</v>
      </c>
      <c r="E879" s="328" t="str">
        <f>"Understand: 1.00 "&amp;LEFT(C879,3)&amp;" = "&amp;exchangerates[[#This Row],[Exchange rates]]&amp;" "&amp;RIGHT(C879,3)</f>
        <v>Understand: 1.00 HKD = 0.1281 USD</v>
      </c>
    </row>
    <row r="880" spans="1:5" x14ac:dyDescent="0.2">
      <c r="A880" t="e" vm="790">
        <v>#VALUE!</v>
      </c>
      <c r="B880" s="212" cm="1">
        <f t="array" ref="B880">_FV(exchangerates[[#This Row],[Currency pairs]],"Previous close",TRUE)</f>
        <v>3.052E-3</v>
      </c>
      <c r="C880" s="235" t="s">
        <v>2095</v>
      </c>
      <c r="D880" s="240">
        <f>exchangerates[[#This Row],[Exchange rates]]</f>
        <v>3.052E-3</v>
      </c>
      <c r="E880" s="328" t="str">
        <f>"Understand: 1.00 "&amp;LEFT(C880,3)&amp;" = "&amp;exchangerates[[#This Row],[Exchange rates]]&amp;" "&amp;RIGHT(C880,3)</f>
        <v>Understand: 1.00 HUF = 0.003052 USD</v>
      </c>
    </row>
    <row r="881" spans="1:5" x14ac:dyDescent="0.2">
      <c r="A881" t="e" vm="791">
        <v>#VALUE!</v>
      </c>
      <c r="B881" s="213" cm="1">
        <f t="array" ref="B881">_FV(exchangerates[[#This Row],[Currency pairs]],"Previous close",TRUE)</f>
        <v>6.9510000000000004E-5</v>
      </c>
      <c r="C881" s="235" t="s">
        <v>2096</v>
      </c>
      <c r="D881" s="240">
        <f>exchangerates[[#This Row],[Exchange rates]]</f>
        <v>6.9510000000000004E-5</v>
      </c>
      <c r="E881" s="328" t="str">
        <f>"Understand: 1.00 "&amp;LEFT(C881,3)&amp;" = "&amp;exchangerates[[#This Row],[Exchange rates]]&amp;" "&amp;RIGHT(C881,3)</f>
        <v>Understand: 1.00 IDR = 0.00006951 USD</v>
      </c>
    </row>
    <row r="882" spans="1:5" x14ac:dyDescent="0.2">
      <c r="A882" t="e" vm="792">
        <v>#VALUE!</v>
      </c>
      <c r="B882" s="214" cm="1">
        <f t="array" ref="B882">_FV(exchangerates[[#This Row],[Currency pairs]],"Previous close",TRUE)</f>
        <v>1.3220000000000001E-2</v>
      </c>
      <c r="C882" s="235" t="s">
        <v>2097</v>
      </c>
      <c r="D882" s="240">
        <f>exchangerates[[#This Row],[Exchange rates]]</f>
        <v>1.3220000000000001E-2</v>
      </c>
      <c r="E882" s="328" t="str">
        <f>"Understand: 1.00 "&amp;LEFT(C882,3)&amp;" = "&amp;exchangerates[[#This Row],[Exchange rates]]&amp;" "&amp;RIGHT(C882,3)</f>
        <v>Understand: 1.00 INR = 0.01322 USD</v>
      </c>
    </row>
    <row r="883" spans="1:5" x14ac:dyDescent="0.2">
      <c r="A883" t="e" vm="793">
        <v>#VALUE!</v>
      </c>
      <c r="B883" s="215" cm="1">
        <f t="array" ref="B883">_FV(exchangerates[[#This Row],[Currency pairs]],"Previous close",TRUE)</f>
        <v>8.6540000000000002E-3</v>
      </c>
      <c r="C883" s="235" t="s">
        <v>2098</v>
      </c>
      <c r="D883" s="240">
        <f>exchangerates[[#This Row],[Exchange rates]]</f>
        <v>8.6540000000000002E-3</v>
      </c>
      <c r="E883" s="328" t="str">
        <f>"Understand: 1.00 "&amp;LEFT(C883,3)&amp;" = "&amp;exchangerates[[#This Row],[Exchange rates]]&amp;" "&amp;RIGHT(C883,3)</f>
        <v>Understand: 1.00 JPY = 0.008654 USD</v>
      </c>
    </row>
    <row r="884" spans="1:5" x14ac:dyDescent="0.2">
      <c r="A884" t="e" vm="794">
        <v>#VALUE!</v>
      </c>
      <c r="B884" s="216" cm="1">
        <f t="array" ref="B884">_FV(exchangerates[[#This Row],[Currency pairs]],"Previous close",TRUE)</f>
        <v>8.2910000000000004E-4</v>
      </c>
      <c r="C884" s="235" t="s">
        <v>2099</v>
      </c>
      <c r="D884" s="240">
        <f>exchangerates[[#This Row],[Exchange rates]]</f>
        <v>8.2910000000000004E-4</v>
      </c>
      <c r="E884" s="328" t="str">
        <f>"Understand: 1.00 "&amp;LEFT(C884,3)&amp;" = "&amp;exchangerates[[#This Row],[Exchange rates]]&amp;" "&amp;RIGHT(C884,3)</f>
        <v>Understand: 1.00 KRW = 0.0008291 USD</v>
      </c>
    </row>
    <row r="885" spans="1:5" x14ac:dyDescent="0.2">
      <c r="A885" t="e" vm="795">
        <v>#VALUE!</v>
      </c>
      <c r="B885" s="217" cm="1">
        <f t="array" ref="B885">_FV(exchangerates[[#This Row],[Currency pairs]],"Previous close",TRUE)</f>
        <v>4.8619999999999997E-2</v>
      </c>
      <c r="C885" s="235" t="s">
        <v>2100</v>
      </c>
      <c r="D885" s="240">
        <f>exchangerates[[#This Row],[Exchange rates]]</f>
        <v>4.8619999999999997E-2</v>
      </c>
      <c r="E885" s="328" t="str">
        <f>"Understand: 1.00 "&amp;LEFT(C885,3)&amp;" = "&amp;exchangerates[[#This Row],[Exchange rates]]&amp;" "&amp;RIGHT(C885,3)</f>
        <v>Understand: 1.00 MXN = 0.04862 USD</v>
      </c>
    </row>
    <row r="886" spans="1:5" x14ac:dyDescent="0.2">
      <c r="A886" t="e" vm="796">
        <v>#VALUE!</v>
      </c>
      <c r="B886" s="218" cm="1">
        <f t="array" ref="B886">_FV(exchangerates[[#This Row],[Currency pairs]],"Previous close",TRUE)</f>
        <v>0.2379</v>
      </c>
      <c r="C886" s="235" t="s">
        <v>2101</v>
      </c>
      <c r="D886" s="240">
        <f>exchangerates[[#This Row],[Exchange rates]]</f>
        <v>0.2379</v>
      </c>
      <c r="E886" s="328" t="str">
        <f>"Understand: 1.00 "&amp;LEFT(C886,3)&amp;" = "&amp;exchangerates[[#This Row],[Exchange rates]]&amp;" "&amp;RIGHT(C886,3)</f>
        <v>Understand: 1.00 MYR = 0.2379 USD</v>
      </c>
    </row>
    <row r="887" spans="1:5" x14ac:dyDescent="0.2">
      <c r="A887" t="e" vm="797">
        <v>#VALUE!</v>
      </c>
      <c r="B887" s="219" cm="1">
        <f t="array" ref="B887">_FV(exchangerates[[#This Row],[Currency pairs]],"Previous close",TRUE)</f>
        <v>0.1116</v>
      </c>
      <c r="C887" s="235" t="s">
        <v>2102</v>
      </c>
      <c r="D887" s="240">
        <f>exchangerates[[#This Row],[Exchange rates]]</f>
        <v>0.1116</v>
      </c>
      <c r="E887" s="328" t="str">
        <f>"Understand: 1.00 "&amp;LEFT(C887,3)&amp;" = "&amp;exchangerates[[#This Row],[Exchange rates]]&amp;" "&amp;RIGHT(C887,3)</f>
        <v>Understand: 1.00 NOK = 0.1116 USD</v>
      </c>
    </row>
    <row r="888" spans="1:5" x14ac:dyDescent="0.2">
      <c r="A888" t="e" vm="798">
        <v>#VALUE!</v>
      </c>
      <c r="B888" s="220" cm="1">
        <f t="array" ref="B888">_FV(exchangerates[[#This Row],[Currency pairs]],"Previous close",TRUE)</f>
        <v>0.66910000000000003</v>
      </c>
      <c r="C888" s="235" t="s">
        <v>2103</v>
      </c>
      <c r="D888" s="240">
        <f>exchangerates[[#This Row],[Exchange rates]]</f>
        <v>0.66910000000000003</v>
      </c>
      <c r="E888" s="328" t="str">
        <f>"Understand: 1.00 "&amp;LEFT(C888,3)&amp;" = "&amp;exchangerates[[#This Row],[Exchange rates]]&amp;" "&amp;RIGHT(C888,3)</f>
        <v>Understand: 1.00 NZD = 0.6691 USD</v>
      </c>
    </row>
    <row r="889" spans="1:5" x14ac:dyDescent="0.2">
      <c r="A889" t="e" vm="799">
        <v>#VALUE!</v>
      </c>
      <c r="B889" s="221" cm="1">
        <f t="array" ref="B889">_FV(exchangerates[[#This Row],[Currency pairs]],"Previous close",TRUE)</f>
        <v>1.949E-2</v>
      </c>
      <c r="C889" s="235" t="s">
        <v>2104</v>
      </c>
      <c r="D889" s="240">
        <f>exchangerates[[#This Row],[Exchange rates]]</f>
        <v>1.949E-2</v>
      </c>
      <c r="E889" s="328" t="str">
        <f>"Understand: 1.00 "&amp;LEFT(C889,3)&amp;" = "&amp;exchangerates[[#This Row],[Exchange rates]]&amp;" "&amp;RIGHT(C889,3)</f>
        <v>Understand: 1.00 PHP = 0.01949 USD</v>
      </c>
    </row>
    <row r="890" spans="1:5" x14ac:dyDescent="0.2">
      <c r="A890" t="e" vm="800">
        <v>#VALUE!</v>
      </c>
      <c r="B890" s="222" cm="1">
        <f t="array" ref="B890">_FV(exchangerates[[#This Row],[Currency pairs]],"Previous close",TRUE)</f>
        <v>0.24160000000000001</v>
      </c>
      <c r="C890" s="235" t="s">
        <v>2105</v>
      </c>
      <c r="D890" s="240">
        <f>exchangerates[[#This Row],[Exchange rates]]</f>
        <v>0.24160000000000001</v>
      </c>
      <c r="E890" s="328" t="str">
        <f>"Understand: 1.00 "&amp;LEFT(C890,3)&amp;" = "&amp;exchangerates[[#This Row],[Exchange rates]]&amp;" "&amp;RIGHT(C890,3)</f>
        <v>Understand: 1.00 PLN = 0.2416 USD</v>
      </c>
    </row>
    <row r="891" spans="1:5" x14ac:dyDescent="0.2">
      <c r="A891" t="e" vm="801">
        <v>#VALUE!</v>
      </c>
      <c r="B891" s="223" cm="1">
        <f t="array" ref="B891">_FV(exchangerates[[#This Row],[Currency pairs]],"Previous close",TRUE)</f>
        <v>1.1820000000000001E-2</v>
      </c>
      <c r="C891" s="235" t="s">
        <v>2106</v>
      </c>
      <c r="D891" s="240">
        <f>exchangerates[[#This Row],[Exchange rates]]</f>
        <v>1.1820000000000001E-2</v>
      </c>
      <c r="E891" s="328" t="str">
        <f>"Understand: 1.00 "&amp;LEFT(C891,3)&amp;" = "&amp;exchangerates[[#This Row],[Exchange rates]]&amp;" "&amp;RIGHT(C891,3)</f>
        <v>Understand: 1.00 RUB = 0.01182 USD</v>
      </c>
    </row>
    <row r="892" spans="1:5" x14ac:dyDescent="0.2">
      <c r="A892" t="e" vm="802">
        <v>#VALUE!</v>
      </c>
      <c r="B892" s="224" cm="1">
        <f t="array" ref="B892">_FV(exchangerates[[#This Row],[Currency pairs]],"Previous close",TRUE)</f>
        <v>0.10539999999999999</v>
      </c>
      <c r="C892" s="235" t="s">
        <v>2107</v>
      </c>
      <c r="D892" s="240">
        <f>exchangerates[[#This Row],[Exchange rates]]</f>
        <v>0.10539999999999999</v>
      </c>
      <c r="E892" s="328" t="str">
        <f>"Understand: 1.00 "&amp;LEFT(C892,3)&amp;" = "&amp;exchangerates[[#This Row],[Exchange rates]]&amp;" "&amp;RIGHT(C892,3)</f>
        <v>Understand: 1.00 SEK = 0.1054 USD</v>
      </c>
    </row>
    <row r="893" spans="1:5" x14ac:dyDescent="0.2">
      <c r="A893" t="e" vm="803">
        <v>#VALUE!</v>
      </c>
      <c r="B893" s="225" cm="1">
        <f t="array" ref="B893">_FV(exchangerates[[#This Row],[Currency pairs]],"Previous close",TRUE)</f>
        <v>0.73770000000000002</v>
      </c>
      <c r="C893" s="235" t="s">
        <v>2108</v>
      </c>
      <c r="D893" s="240">
        <f>exchangerates[[#This Row],[Exchange rates]]</f>
        <v>0.73770000000000002</v>
      </c>
      <c r="E893" s="328" t="str">
        <f>"Understand: 1.00 "&amp;LEFT(C893,3)&amp;" = "&amp;exchangerates[[#This Row],[Exchange rates]]&amp;" "&amp;RIGHT(C893,3)</f>
        <v>Understand: 1.00 SGD = 0.7377 USD</v>
      </c>
    </row>
    <row r="894" spans="1:5" x14ac:dyDescent="0.2">
      <c r="A894" t="e" vm="804">
        <v>#VALUE!</v>
      </c>
      <c r="B894" s="226" cm="1">
        <f t="array" ref="B894">_FV(exchangerates[[#This Row],[Currency pairs]],"Previous close",TRUE)</f>
        <v>3.0630000000000001E-2</v>
      </c>
      <c r="C894" s="235" t="s">
        <v>2109</v>
      </c>
      <c r="D894" s="240">
        <f>exchangerates[[#This Row],[Exchange rates]]</f>
        <v>3.0630000000000001E-2</v>
      </c>
      <c r="E894" s="328" t="str">
        <f>"Understand: 1.00 "&amp;LEFT(C894,3)&amp;" = "&amp;exchangerates[[#This Row],[Exchange rates]]&amp;" "&amp;RIGHT(C894,3)</f>
        <v>Understand: 1.00 THB = 0.03063 USD</v>
      </c>
    </row>
    <row r="895" spans="1:5" x14ac:dyDescent="0.2">
      <c r="A895" t="e" vm="805">
        <v>#VALUE!</v>
      </c>
      <c r="B895" s="227" cm="1">
        <f t="array" ref="B895">_FV(exchangerates[[#This Row],[Currency pairs]],"Previous close",TRUE)</f>
        <v>7.1099999999999997E-2</v>
      </c>
      <c r="C895" s="235" t="s">
        <v>2110</v>
      </c>
      <c r="D895" s="240">
        <f>exchangerates[[#This Row],[Exchange rates]]</f>
        <v>7.1099999999999997E-2</v>
      </c>
      <c r="E895" s="328" t="str">
        <f>"Understand: 1.00 "&amp;LEFT(C895,3)&amp;" = "&amp;exchangerates[[#This Row],[Exchange rates]]&amp;" "&amp;RIGHT(C895,3)</f>
        <v>Understand: 1.00 TRY = 0.0711 USD</v>
      </c>
    </row>
    <row r="896" spans="1:5" x14ac:dyDescent="0.2">
      <c r="A896" t="e" vm="806">
        <v>#VALUE!</v>
      </c>
      <c r="B896" s="228" cm="1">
        <f t="array" ref="B896">_FV(exchangerates[[#This Row],[Currency pairs]],"Previous close",TRUE)</f>
        <v>3.5610000000000003E-2</v>
      </c>
      <c r="C896" s="235" t="s">
        <v>2111</v>
      </c>
      <c r="D896" s="240">
        <f>exchangerates[[#This Row],[Exchange rates]]</f>
        <v>3.5610000000000003E-2</v>
      </c>
      <c r="E896" s="328" t="str">
        <f>"Understand: 1.00 "&amp;LEFT(C896,3)&amp;" = "&amp;exchangerates[[#This Row],[Exchange rates]]&amp;" "&amp;RIGHT(C896,3)</f>
        <v>Understand: 1.00 TWD = 0.03561 USD</v>
      </c>
    </row>
    <row r="897" spans="1:5" x14ac:dyDescent="0.2">
      <c r="A897" t="e" vm="802">
        <v>#VALUE!</v>
      </c>
      <c r="B897" s="224" cm="1">
        <f t="array" ref="B897">_FV(exchangerates[[#This Row],[Currency pairs]],"Previous close",TRUE)</f>
        <v>0.10539999999999999</v>
      </c>
      <c r="C897" s="235" t="s">
        <v>2107</v>
      </c>
      <c r="D897" s="240">
        <f>exchangerates[[#This Row],[Exchange rates]]</f>
        <v>0.10539999999999999</v>
      </c>
      <c r="E897" s="328" t="str">
        <f>"Understand: 1.00 "&amp;LEFT(C897,3)&amp;" = "&amp;exchangerates[[#This Row],[Exchange rates]]&amp;" "&amp;RIGHT(C897,3)</f>
        <v>Understand: 1.00 SEK = 0.1054 USD</v>
      </c>
    </row>
    <row r="898" spans="1:5" x14ac:dyDescent="0.2">
      <c r="A898" t="e" vm="57">
        <v>#VALUE!</v>
      </c>
      <c r="B898" s="229" cm="1">
        <f t="array" ref="B898">_FV(exchangerates[[#This Row],[Currency pairs]],"Previous close",TRUE)</f>
        <v>4.3770000000000003E-5</v>
      </c>
      <c r="C898" s="235" t="s">
        <v>2112</v>
      </c>
      <c r="D898" s="240">
        <f>exchangerates[[#This Row],[Exchange rates]]</f>
        <v>4.3770000000000003E-5</v>
      </c>
      <c r="E898" s="328" t="str">
        <f>"Understand: 1.00 "&amp;LEFT(C898,3)&amp;" = "&amp;exchangerates[[#This Row],[Exchange rates]]&amp;" "&amp;RIGHT(C898,3)</f>
        <v>Understand: 1.00 VND = 0.00004377 USD</v>
      </c>
    </row>
    <row r="899" spans="1:5" x14ac:dyDescent="0.2">
      <c r="A899" t="e" vm="807">
        <v>#VALUE!</v>
      </c>
      <c r="B899" s="230" cm="1">
        <f t="array" ref="B899">_FV(exchangerates[[#This Row],[Currency pairs]],"Previous close",TRUE)</f>
        <v>6.5060000000000007E-2</v>
      </c>
      <c r="C899" s="235" t="s">
        <v>2113</v>
      </c>
      <c r="D899" s="240">
        <f>exchangerates[[#This Row],[Exchange rates]]</f>
        <v>6.5060000000000007E-2</v>
      </c>
      <c r="E899" s="328" t="str">
        <f>"Understand: 1.00 "&amp;LEFT(C899,3)&amp;" = "&amp;exchangerates[[#This Row],[Exchange rates]]&amp;" "&amp;RIGHT(C899,3)</f>
        <v>Understand: 1.00 ZAR = 0.06506 USD</v>
      </c>
    </row>
    <row r="900" spans="1:5" x14ac:dyDescent="0.2">
      <c r="A900" t="e" vm="808">
        <v>#VALUE!</v>
      </c>
      <c r="B900" s="202" cm="1">
        <f t="array" ref="B900">_FV(exchangerates[[#This Row],[Currency pairs]],"Previous close",TRUE)</f>
        <v>22840</v>
      </c>
      <c r="C900" s="235" t="s">
        <v>2114</v>
      </c>
      <c r="D900" s="240">
        <f>exchangerates[[#This Row],[Exchange rates]]</f>
        <v>22840</v>
      </c>
      <c r="E900" s="328" t="str">
        <f>"Understand: 1.00 "&amp;LEFT(C900,3)&amp;" = "&amp;exchangerates[[#This Row],[Exchange rates]]&amp;" "&amp;RIGHT(C900,3)</f>
        <v>Understand: 1.00 USD = 22840 VND</v>
      </c>
    </row>
    <row r="901" spans="1:5" x14ac:dyDescent="0.2">
      <c r="A901" t="e" vm="809">
        <v>#VALUE!</v>
      </c>
      <c r="B901" s="203" cm="1">
        <f t="array" ref="B901">_FV(exchangerates[[#This Row],[Currency pairs]],"Previous close",TRUE)</f>
        <v>25560.240000000002</v>
      </c>
      <c r="C901" s="235" t="s">
        <v>2115</v>
      </c>
      <c r="D901" s="240">
        <f>exchangerates[[#This Row],[Exchange rates]]</f>
        <v>25560.240000000002</v>
      </c>
      <c r="E901" s="328" t="str">
        <f>"Understand: 1.00 "&amp;LEFT(C901,3)&amp;" = "&amp;exchangerates[[#This Row],[Exchange rates]]&amp;" "&amp;RIGHT(C901,3)</f>
        <v>Understand: 1.00 EUR = 25560.24 VND</v>
      </c>
    </row>
    <row r="902" spans="1:5" x14ac:dyDescent="0.2">
      <c r="A902" t="e" vm="810">
        <v>#VALUE!</v>
      </c>
      <c r="B902" s="204" cm="1">
        <f t="array" ref="B902">_FV(exchangerates[[#This Row],[Currency pairs]],"Previous close",TRUE)</f>
        <v>3608.21</v>
      </c>
      <c r="C902" s="235" t="s">
        <v>2116</v>
      </c>
      <c r="D902" s="240">
        <f>exchangerates[[#This Row],[Exchange rates]]</f>
        <v>3608.21</v>
      </c>
      <c r="E902" s="328" t="str">
        <f>"Understand: 1.00 "&amp;LEFT(C902,3)&amp;" = "&amp;exchangerates[[#This Row],[Exchange rates]]&amp;" "&amp;RIGHT(C902,3)</f>
        <v>Understand: 1.00 CNY = 3608.21 VND</v>
      </c>
    </row>
    <row r="903" spans="1:5" x14ac:dyDescent="0.2">
      <c r="A903" t="e" vm="811">
        <v>#VALUE!</v>
      </c>
      <c r="B903" s="231" cm="1">
        <f t="array" ref="B903">_FV(exchangerates[[#This Row],[Currency pairs]],"Previous close",TRUE)</f>
        <v>16358.01</v>
      </c>
      <c r="C903" s="235" t="s">
        <v>2117</v>
      </c>
      <c r="D903" s="240">
        <f>exchangerates[[#This Row],[Exchange rates]]</f>
        <v>16358.01</v>
      </c>
      <c r="E903" s="328" t="str">
        <f>"Understand: 1.00 "&amp;LEFT(C903,3)&amp;" = "&amp;exchangerates[[#This Row],[Exchange rates]]&amp;" "&amp;RIGHT(C903,3)</f>
        <v>Understand: 1.00 AUD = 16358.01 VND</v>
      </c>
    </row>
    <row r="904" spans="1:5" x14ac:dyDescent="0.2">
      <c r="A904" t="e" vm="812">
        <v>#VALUE!</v>
      </c>
      <c r="B904" s="207" cm="1">
        <f t="array" ref="B904">_FV(exchangerates[[#This Row],[Currency pairs]],"Previous close",TRUE)</f>
        <v>24657.24</v>
      </c>
      <c r="C904" s="235" t="s">
        <v>2118</v>
      </c>
      <c r="D904" s="240">
        <f>exchangerates[[#This Row],[Exchange rates]]</f>
        <v>24657.24</v>
      </c>
      <c r="E904" s="328" t="str">
        <f>"Understand: 1.00 "&amp;LEFT(C904,3)&amp;" = "&amp;exchangerates[[#This Row],[Exchange rates]]&amp;" "&amp;RIGHT(C904,3)</f>
        <v>Understand: 1.00 CHF = 24657.24 VND</v>
      </c>
    </row>
    <row r="905" spans="1:5" x14ac:dyDescent="0.2">
      <c r="A905" t="e" vm="813">
        <v>#VALUE!</v>
      </c>
      <c r="B905" s="208" cm="1">
        <f t="array" ref="B905">_FV(exchangerates[[#This Row],[Currency pairs]],"Previous close",TRUE)</f>
        <v>1031.3800000000001</v>
      </c>
      <c r="C905" s="235" t="s">
        <v>2119</v>
      </c>
      <c r="D905" s="240">
        <f>exchangerates[[#This Row],[Exchange rates]]</f>
        <v>1031.3800000000001</v>
      </c>
      <c r="E905" s="328" t="str">
        <f>"Understand: 1.00 "&amp;LEFT(C905,3)&amp;" = "&amp;exchangerates[[#This Row],[Exchange rates]]&amp;" "&amp;RIGHT(C905,3)</f>
        <v>Understand: 1.00 CZK = 1031.38 VND</v>
      </c>
    </row>
    <row r="906" spans="1:5" x14ac:dyDescent="0.2">
      <c r="A906" t="e" vm="814">
        <v>#VALUE!</v>
      </c>
      <c r="B906" s="209" cm="1">
        <f t="array" ref="B906">_FV(exchangerates[[#This Row],[Currency pairs]],"Previous close",TRUE)</f>
        <v>3435.1</v>
      </c>
      <c r="C906" s="235" t="s">
        <v>2120</v>
      </c>
      <c r="D906" s="240">
        <f>exchangerates[[#This Row],[Exchange rates]]</f>
        <v>3435.1</v>
      </c>
      <c r="E906" s="328" t="str">
        <f>"Understand: 1.00 "&amp;LEFT(C906,3)&amp;" = "&amp;exchangerates[[#This Row],[Exchange rates]]&amp;" "&amp;RIGHT(C906,3)</f>
        <v>Understand: 1.00 DKK = 3435.1 VND</v>
      </c>
    </row>
    <row r="907" spans="1:5" x14ac:dyDescent="0.2">
      <c r="A907" t="e" vm="815">
        <v>#VALUE!</v>
      </c>
      <c r="B907" s="210" cm="1">
        <f t="array" ref="B907">_FV(exchangerates[[#This Row],[Currency pairs]],"Previous close",TRUE)</f>
        <v>30549</v>
      </c>
      <c r="C907" s="235" t="s">
        <v>2121</v>
      </c>
      <c r="D907" s="240">
        <f>exchangerates[[#This Row],[Exchange rates]]</f>
        <v>30549</v>
      </c>
      <c r="E907" s="328" t="str">
        <f>"Understand: 1.00 "&amp;LEFT(C907,3)&amp;" = "&amp;exchangerates[[#This Row],[Exchange rates]]&amp;" "&amp;RIGHT(C907,3)</f>
        <v>Understand: 1.00 GBP = 30549 VND</v>
      </c>
    </row>
    <row r="908" spans="1:5" x14ac:dyDescent="0.2">
      <c r="A908" t="e" vm="816">
        <v>#VALUE!</v>
      </c>
      <c r="B908" s="211" cm="1">
        <f t="array" ref="B908">_FV(exchangerates[[#This Row],[Currency pairs]],"Previous close",TRUE)</f>
        <v>2925.2</v>
      </c>
      <c r="C908" s="235" t="s">
        <v>2122</v>
      </c>
      <c r="D908" s="240">
        <f>exchangerates[[#This Row],[Exchange rates]]</f>
        <v>2925.2</v>
      </c>
      <c r="E908" s="328" t="str">
        <f>"Understand: 1.00 "&amp;LEFT(C908,3)&amp;" = "&amp;exchangerates[[#This Row],[Exchange rates]]&amp;" "&amp;RIGHT(C908,3)</f>
        <v>Understand: 1.00 HKD = 2925.2 VND</v>
      </c>
    </row>
    <row r="909" spans="1:5" x14ac:dyDescent="0.2">
      <c r="A909" t="e" vm="817">
        <v>#VALUE!</v>
      </c>
      <c r="B909" s="212" cm="1">
        <f t="array" ref="B909">_FV(exchangerates[[#This Row],[Currency pairs]],"Previous close",TRUE)</f>
        <v>69.712999999999994</v>
      </c>
      <c r="C909" s="235" t="s">
        <v>2123</v>
      </c>
      <c r="D909" s="240">
        <f>exchangerates[[#This Row],[Exchange rates]]</f>
        <v>69.712999999999994</v>
      </c>
      <c r="E909" s="328" t="str">
        <f>"Understand: 1.00 "&amp;LEFT(C909,3)&amp;" = "&amp;exchangerates[[#This Row],[Exchange rates]]&amp;" "&amp;RIGHT(C909,3)</f>
        <v>Understand: 1.00 HUF = 69.713 VND</v>
      </c>
    </row>
    <row r="910" spans="1:5" x14ac:dyDescent="0.2">
      <c r="A910" t="e" vm="818">
        <v>#VALUE!</v>
      </c>
      <c r="B910" s="213" cm="1">
        <f t="array" ref="B910">_FV(exchangerates[[#This Row],[Currency pairs]],"Previous close",TRUE)</f>
        <v>1.5878000000000001</v>
      </c>
      <c r="C910" s="235" t="s">
        <v>2124</v>
      </c>
      <c r="D910" s="240">
        <f>exchangerates[[#This Row],[Exchange rates]]</f>
        <v>1.5878000000000001</v>
      </c>
      <c r="E910" s="328" t="str">
        <f>"Understand: 1.00 "&amp;LEFT(C910,3)&amp;" = "&amp;exchangerates[[#This Row],[Exchange rates]]&amp;" "&amp;RIGHT(C910,3)</f>
        <v>Understand: 1.00 IDR = 1.5878 VND</v>
      </c>
    </row>
    <row r="911" spans="1:5" x14ac:dyDescent="0.2">
      <c r="A911" t="e" vm="819">
        <v>#VALUE!</v>
      </c>
      <c r="B911" s="214" cm="1">
        <f t="array" ref="B911">_FV(exchangerates[[#This Row],[Currency pairs]],"Previous close",TRUE)</f>
        <v>302</v>
      </c>
      <c r="C911" s="235" t="s">
        <v>2125</v>
      </c>
      <c r="D911" s="240">
        <f>exchangerates[[#This Row],[Exchange rates]]</f>
        <v>302</v>
      </c>
      <c r="E911" s="328" t="str">
        <f>"Understand: 1.00 "&amp;LEFT(C911,3)&amp;" = "&amp;exchangerates[[#This Row],[Exchange rates]]&amp;" "&amp;RIGHT(C911,3)</f>
        <v>Understand: 1.00 INR = 302 VND</v>
      </c>
    </row>
    <row r="912" spans="1:5" x14ac:dyDescent="0.2">
      <c r="A912" t="e" vm="820">
        <v>#VALUE!</v>
      </c>
      <c r="B912" s="215" cm="1">
        <f t="array" ref="B912">_FV(exchangerates[[#This Row],[Currency pairs]],"Previous close",TRUE)</f>
        <v>197.66</v>
      </c>
      <c r="C912" s="235" t="s">
        <v>2126</v>
      </c>
      <c r="D912" s="240">
        <f>exchangerates[[#This Row],[Exchange rates]]</f>
        <v>197.66</v>
      </c>
      <c r="E912" s="328" t="str">
        <f>"Understand: 1.00 "&amp;LEFT(C912,3)&amp;" = "&amp;exchangerates[[#This Row],[Exchange rates]]&amp;" "&amp;RIGHT(C912,3)</f>
        <v>Understand: 1.00 JPY = 197.66 VND</v>
      </c>
    </row>
    <row r="913" spans="1:5" x14ac:dyDescent="0.2">
      <c r="A913" t="e" vm="821">
        <v>#VALUE!</v>
      </c>
      <c r="B913" s="216" cm="1">
        <f t="array" ref="B913">_FV(exchangerates[[#This Row],[Currency pairs]],"Previous close",TRUE)</f>
        <v>18.936</v>
      </c>
      <c r="C913" s="235" t="s">
        <v>2127</v>
      </c>
      <c r="D913" s="240">
        <f>exchangerates[[#This Row],[Exchange rates]]</f>
        <v>18.936</v>
      </c>
      <c r="E913" s="328" t="str">
        <f>"Understand: 1.00 "&amp;LEFT(C913,3)&amp;" = "&amp;exchangerates[[#This Row],[Exchange rates]]&amp;" "&amp;RIGHT(C913,3)</f>
        <v>Understand: 1.00 KRW = 18.936 VND</v>
      </c>
    </row>
    <row r="914" spans="1:5" x14ac:dyDescent="0.2">
      <c r="A914" t="e" vm="822">
        <v>#VALUE!</v>
      </c>
      <c r="B914" s="217" cm="1">
        <f t="array" ref="B914">_FV(exchangerates[[#This Row],[Currency pairs]],"Previous close",TRUE)</f>
        <v>1110.46</v>
      </c>
      <c r="C914" s="235" t="s">
        <v>2128</v>
      </c>
      <c r="D914" s="240">
        <f>exchangerates[[#This Row],[Exchange rates]]</f>
        <v>1110.46</v>
      </c>
      <c r="E914" s="328" t="str">
        <f>"Understand: 1.00 "&amp;LEFT(C914,3)&amp;" = "&amp;exchangerates[[#This Row],[Exchange rates]]&amp;" "&amp;RIGHT(C914,3)</f>
        <v>Understand: 1.00 MXN = 1110.46 VND</v>
      </c>
    </row>
    <row r="915" spans="1:5" x14ac:dyDescent="0.2">
      <c r="A915" t="e" vm="823">
        <v>#VALUE!</v>
      </c>
      <c r="B915" s="218" cm="1">
        <f t="array" ref="B915">_FV(exchangerates[[#This Row],[Currency pairs]],"Previous close",TRUE)</f>
        <v>5434.21</v>
      </c>
      <c r="C915" s="235" t="s">
        <v>2129</v>
      </c>
      <c r="D915" s="240">
        <f>exchangerates[[#This Row],[Exchange rates]]</f>
        <v>5434.21</v>
      </c>
      <c r="E915" s="328" t="str">
        <f>"Understand: 1.00 "&amp;LEFT(C915,3)&amp;" = "&amp;exchangerates[[#This Row],[Exchange rates]]&amp;" "&amp;RIGHT(C915,3)</f>
        <v>Understand: 1.00 MYR = 5434.21 VND</v>
      </c>
    </row>
    <row r="916" spans="1:5" x14ac:dyDescent="0.2">
      <c r="A916" t="e" vm="824">
        <v>#VALUE!</v>
      </c>
      <c r="B916" s="219" cm="1">
        <f t="array" ref="B916">_FV(exchangerates[[#This Row],[Currency pairs]],"Previous close",TRUE)</f>
        <v>2548.453</v>
      </c>
      <c r="C916" s="235" t="s">
        <v>2130</v>
      </c>
      <c r="D916" s="240">
        <f>exchangerates[[#This Row],[Exchange rates]]</f>
        <v>2548.453</v>
      </c>
      <c r="E916" s="328" t="str">
        <f>"Understand: 1.00 "&amp;LEFT(C916,3)&amp;" = "&amp;exchangerates[[#This Row],[Exchange rates]]&amp;" "&amp;RIGHT(C916,3)</f>
        <v>Understand: 1.00 NOK = 2548.453 VND</v>
      </c>
    </row>
    <row r="917" spans="1:5" x14ac:dyDescent="0.2">
      <c r="A917" t="e" vm="825">
        <v>#VALUE!</v>
      </c>
      <c r="B917" s="220" cm="1">
        <f t="array" ref="B917">_FV(exchangerates[[#This Row],[Currency pairs]],"Previous close",TRUE)</f>
        <v>15282.24</v>
      </c>
      <c r="C917" s="235" t="s">
        <v>2131</v>
      </c>
      <c r="D917" s="240">
        <f>exchangerates[[#This Row],[Exchange rates]]</f>
        <v>15282.24</v>
      </c>
      <c r="E917" s="328" t="str">
        <f>"Understand: 1.00 "&amp;LEFT(C917,3)&amp;" = "&amp;exchangerates[[#This Row],[Exchange rates]]&amp;" "&amp;RIGHT(C917,3)</f>
        <v>Understand: 1.00 NZD = 15282.24 VND</v>
      </c>
    </row>
    <row r="918" spans="1:5" x14ac:dyDescent="0.2">
      <c r="A918" t="e" vm="826">
        <v>#VALUE!</v>
      </c>
      <c r="B918" s="221" cm="1">
        <f t="array" ref="B918">_FV(exchangerates[[#This Row],[Currency pairs]],"Previous close",TRUE)</f>
        <v>445.13740000000001</v>
      </c>
      <c r="C918" s="235" t="s">
        <v>2132</v>
      </c>
      <c r="D918" s="240">
        <f>exchangerates[[#This Row],[Exchange rates]]</f>
        <v>445.13740000000001</v>
      </c>
      <c r="E918" s="328" t="str">
        <f>"Understand: 1.00 "&amp;LEFT(C918,3)&amp;" = "&amp;exchangerates[[#This Row],[Exchange rates]]&amp;" "&amp;RIGHT(C918,3)</f>
        <v>Understand: 1.00 PHP = 445.1374 VND</v>
      </c>
    </row>
    <row r="919" spans="1:5" x14ac:dyDescent="0.2">
      <c r="A919" t="e" vm="827">
        <v>#VALUE!</v>
      </c>
      <c r="B919" s="222" cm="1">
        <f t="array" ref="B919">_FV(exchangerates[[#This Row],[Currency pairs]],"Previous close",TRUE)</f>
        <v>5517.57</v>
      </c>
      <c r="C919" s="235" t="s">
        <v>2133</v>
      </c>
      <c r="D919" s="240">
        <f>exchangerates[[#This Row],[Exchange rates]]</f>
        <v>5517.57</v>
      </c>
      <c r="E919" s="328" t="str">
        <f>"Understand: 1.00 "&amp;LEFT(C919,3)&amp;" = "&amp;exchangerates[[#This Row],[Exchange rates]]&amp;" "&amp;RIGHT(C919,3)</f>
        <v>Understand: 1.00 PLN = 5517.57 VND</v>
      </c>
    </row>
    <row r="920" spans="1:5" x14ac:dyDescent="0.2">
      <c r="A920" t="e" vm="828">
        <v>#VALUE!</v>
      </c>
      <c r="B920" s="223" cm="1">
        <f t="array" ref="B920">_FV(exchangerates[[#This Row],[Currency pairs]],"Previous close",TRUE)</f>
        <v>270.01</v>
      </c>
      <c r="C920" s="235" t="s">
        <v>2134</v>
      </c>
      <c r="D920" s="240">
        <f>exchangerates[[#This Row],[Exchange rates]]</f>
        <v>270.01</v>
      </c>
      <c r="E920" s="328" t="str">
        <f>"Understand: 1.00 "&amp;LEFT(C920,3)&amp;" = "&amp;exchangerates[[#This Row],[Exchange rates]]&amp;" "&amp;RIGHT(C920,3)</f>
        <v>Understand: 1.00 RUB = 270.01 VND</v>
      </c>
    </row>
    <row r="921" spans="1:5" x14ac:dyDescent="0.2">
      <c r="A921" t="e" vm="820">
        <v>#VALUE!</v>
      </c>
      <c r="B921" s="215" cm="1">
        <f t="array" ref="B921">_FV(exchangerates[[#This Row],[Currency pairs]],"Previous close",TRUE)</f>
        <v>197.66</v>
      </c>
      <c r="C921" s="235" t="s">
        <v>2126</v>
      </c>
      <c r="D921" s="240">
        <f>exchangerates[[#This Row],[Exchange rates]]</f>
        <v>197.66</v>
      </c>
      <c r="E921" s="328" t="str">
        <f>"Understand: 1.00 "&amp;LEFT(C921,3)&amp;" = "&amp;exchangerates[[#This Row],[Exchange rates]]&amp;" "&amp;RIGHT(C921,3)</f>
        <v>Understand: 1.00 JPY = 197.66 VND</v>
      </c>
    </row>
    <row r="922" spans="1:5" x14ac:dyDescent="0.2">
      <c r="A922" t="e" vm="829">
        <v>#VALUE!</v>
      </c>
      <c r="B922" s="225" cm="1">
        <f t="array" ref="B922">_FV(exchangerates[[#This Row],[Currency pairs]],"Previous close",TRUE)</f>
        <v>16849</v>
      </c>
      <c r="C922" s="235" t="s">
        <v>2135</v>
      </c>
      <c r="D922" s="240">
        <f>exchangerates[[#This Row],[Exchange rates]]</f>
        <v>16849</v>
      </c>
      <c r="E922" s="328" t="str">
        <f>"Understand: 1.00 "&amp;LEFT(C922,3)&amp;" = "&amp;exchangerates[[#This Row],[Exchange rates]]&amp;" "&amp;RIGHT(C922,3)</f>
        <v>Understand: 1.00 SGD = 16849 VND</v>
      </c>
    </row>
    <row r="923" spans="1:5" x14ac:dyDescent="0.2">
      <c r="A923" t="e" vm="830">
        <v>#VALUE!</v>
      </c>
      <c r="B923" s="226" cm="1">
        <f t="array" ref="B923">_FV(exchangerates[[#This Row],[Currency pairs]],"Previous close",TRUE)</f>
        <v>699.54</v>
      </c>
      <c r="C923" s="235" t="s">
        <v>2136</v>
      </c>
      <c r="D923" s="240">
        <f>exchangerates[[#This Row],[Exchange rates]]</f>
        <v>699.54</v>
      </c>
      <c r="E923" s="328" t="str">
        <f>"Understand: 1.00 "&amp;LEFT(C923,3)&amp;" = "&amp;exchangerates[[#This Row],[Exchange rates]]&amp;" "&amp;RIGHT(C923,3)</f>
        <v>Understand: 1.00 THB = 699.54 VND</v>
      </c>
    </row>
    <row r="924" spans="1:5" x14ac:dyDescent="0.2">
      <c r="A924" t="e" vm="831">
        <v>#VALUE!</v>
      </c>
      <c r="B924" s="227" cm="1">
        <f t="array" ref="B924">_FV(exchangerates[[#This Row],[Currency pairs]],"Previous close",TRUE)</f>
        <v>1623.79</v>
      </c>
      <c r="C924" s="235" t="s">
        <v>2137</v>
      </c>
      <c r="D924" s="240">
        <f>exchangerates[[#This Row],[Exchange rates]]</f>
        <v>1623.79</v>
      </c>
      <c r="E924" s="328" t="str">
        <f>"Understand: 1.00 "&amp;LEFT(C924,3)&amp;" = "&amp;exchangerates[[#This Row],[Exchange rates]]&amp;" "&amp;RIGHT(C924,3)</f>
        <v>Understand: 1.00 TRY = 1623.79 VND</v>
      </c>
    </row>
    <row r="925" spans="1:5" x14ac:dyDescent="0.2">
      <c r="A925" t="e" vm="832">
        <v>#VALUE!</v>
      </c>
      <c r="B925" s="228" cm="1">
        <f t="array" ref="B925">_FV(exchangerates[[#This Row],[Currency pairs]],"Previous close",TRUE)</f>
        <v>813.27</v>
      </c>
      <c r="C925" s="235" t="s">
        <v>2138</v>
      </c>
      <c r="D925" s="240">
        <f>exchangerates[[#This Row],[Exchange rates]]</f>
        <v>813.27</v>
      </c>
      <c r="E925" s="328" t="str">
        <f>"Understand: 1.00 "&amp;LEFT(C925,3)&amp;" = "&amp;exchangerates[[#This Row],[Exchange rates]]&amp;" "&amp;RIGHT(C925,3)</f>
        <v>Understand: 1.00 TWD = 813.27 VND</v>
      </c>
    </row>
    <row r="926" spans="1:5" x14ac:dyDescent="0.2">
      <c r="A926" t="e" vm="833">
        <v>#VALUE!</v>
      </c>
      <c r="B926" s="230" cm="1">
        <f t="array" ref="B926">_FV(exchangerates[[#This Row],[Currency pairs]],"Previous close",TRUE)</f>
        <v>1485.97</v>
      </c>
      <c r="C926" s="235" t="s">
        <v>2139</v>
      </c>
      <c r="D926" s="240">
        <f>exchangerates[[#This Row],[Exchange rates]]</f>
        <v>1485.97</v>
      </c>
      <c r="E926" s="328" t="str">
        <f>"Understand: 1.00 "&amp;LEFT(C926,3)&amp;" = "&amp;exchangerates[[#This Row],[Exchange rates]]&amp;" "&amp;RIGHT(C926,3)</f>
        <v>Understand: 1.00 ZAR = 1485.97 VND</v>
      </c>
    </row>
    <row r="927" spans="1:5" x14ac:dyDescent="0.2">
      <c r="A927" t="e" vm="834">
        <v>#VALUE!</v>
      </c>
      <c r="B927" s="202" cm="1">
        <f t="array" ref="B927">_FV(exchangerates[[#This Row],[Currency pairs]],"Previous close",TRUE)</f>
        <v>15.355399999999999</v>
      </c>
      <c r="C927" s="235" t="s">
        <v>2140</v>
      </c>
      <c r="D927" s="240">
        <f>exchangerates[[#This Row],[Exchange rates]]</f>
        <v>15.355399999999999</v>
      </c>
      <c r="E927" s="328" t="str">
        <f>"Understand: 1.00 "&amp;LEFT(C927,3)&amp;" = "&amp;exchangerates[[#This Row],[Exchange rates]]&amp;" "&amp;RIGHT(C927,3)</f>
        <v>Understand: 1.00 USD = 15.3554 ZAR</v>
      </c>
    </row>
    <row r="928" spans="1:5" x14ac:dyDescent="0.2">
      <c r="A928" t="e" vm="835">
        <v>#VALUE!</v>
      </c>
      <c r="B928" s="203" cm="1">
        <f t="array" ref="B928">_FV(exchangerates[[#This Row],[Currency pairs]],"Previous close",TRUE)</f>
        <v>17.184200000000001</v>
      </c>
      <c r="C928" s="235" t="s">
        <v>2141</v>
      </c>
      <c r="D928" s="240">
        <f>exchangerates[[#This Row],[Exchange rates]]</f>
        <v>17.184200000000001</v>
      </c>
      <c r="E928" s="328" t="str">
        <f>"Understand: 1.00 "&amp;LEFT(C928,3)&amp;" = "&amp;exchangerates[[#This Row],[Exchange rates]]&amp;" "&amp;RIGHT(C928,3)</f>
        <v>Understand: 1.00 EUR = 17.1842 ZAR</v>
      </c>
    </row>
    <row r="929" spans="1:5" x14ac:dyDescent="0.2">
      <c r="A929" t="e" vm="836">
        <v>#VALUE!</v>
      </c>
      <c r="B929" s="204" cm="1">
        <f t="array" ref="B929">_FV(exchangerates[[#This Row],[Currency pairs]],"Previous close",TRUE)</f>
        <v>2.4258000000000002</v>
      </c>
      <c r="C929" s="235" t="s">
        <v>2142</v>
      </c>
      <c r="D929" s="240">
        <f>exchangerates[[#This Row],[Exchange rates]]</f>
        <v>2.4258000000000002</v>
      </c>
      <c r="E929" s="328" t="str">
        <f>"Understand: 1.00 "&amp;LEFT(C929,3)&amp;" = "&amp;exchangerates[[#This Row],[Exchange rates]]&amp;" "&amp;RIGHT(C929,3)</f>
        <v>Understand: 1.00 CNY = 2.4258 ZAR</v>
      </c>
    </row>
    <row r="930" spans="1:5" x14ac:dyDescent="0.2">
      <c r="A930" t="e" vm="837">
        <v>#VALUE!</v>
      </c>
      <c r="B930" s="231" cm="1">
        <f t="array" ref="B930">_FV(exchangerates[[#This Row],[Currency pairs]],"Previous close",TRUE)</f>
        <v>10.9975</v>
      </c>
      <c r="C930" s="235" t="s">
        <v>2143</v>
      </c>
      <c r="D930" s="240">
        <f>exchangerates[[#This Row],[Exchange rates]]</f>
        <v>10.9975</v>
      </c>
      <c r="E930" s="328" t="str">
        <f>"Understand: 1.00 "&amp;LEFT(C930,3)&amp;" = "&amp;exchangerates[[#This Row],[Exchange rates]]&amp;" "&amp;RIGHT(C930,3)</f>
        <v>Understand: 1.00 AUD = 10.9975 ZAR</v>
      </c>
    </row>
    <row r="931" spans="1:5" x14ac:dyDescent="0.2">
      <c r="A931" t="e" vm="838">
        <v>#VALUE!</v>
      </c>
      <c r="B931" s="205" cm="1">
        <f t="array" ref="B931">_FV(exchangerates[[#This Row],[Currency pairs]],"Previous close",TRUE)</f>
        <v>2.9967000000000001</v>
      </c>
      <c r="C931" s="235" t="s">
        <v>2144</v>
      </c>
      <c r="D931" s="240">
        <f>exchangerates[[#This Row],[Exchange rates]]</f>
        <v>2.9967000000000001</v>
      </c>
      <c r="E931" s="328" t="str">
        <f>"Understand: 1.00 "&amp;LEFT(C931,3)&amp;" = "&amp;exchangerates[[#This Row],[Exchange rates]]&amp;" "&amp;RIGHT(C931,3)</f>
        <v>Understand: 1.00 BRL = 2.9967 ZAR</v>
      </c>
    </row>
    <row r="932" spans="1:5" x14ac:dyDescent="0.2">
      <c r="A932" t="e" vm="839">
        <v>#VALUE!</v>
      </c>
      <c r="B932" s="206" cm="1">
        <f t="array" ref="B932">_FV(exchangerates[[#This Row],[Currency pairs]],"Previous close",TRUE)</f>
        <v>11.9833</v>
      </c>
      <c r="C932" s="235" t="s">
        <v>2145</v>
      </c>
      <c r="D932" s="240">
        <f>exchangerates[[#This Row],[Exchange rates]]</f>
        <v>11.9833</v>
      </c>
      <c r="E932" s="328" t="str">
        <f>"Understand: 1.00 "&amp;LEFT(C932,3)&amp;" = "&amp;exchangerates[[#This Row],[Exchange rates]]&amp;" "&amp;RIGHT(C932,3)</f>
        <v>Understand: 1.00 CAD = 11.9833 ZAR</v>
      </c>
    </row>
    <row r="933" spans="1:5" x14ac:dyDescent="0.2">
      <c r="A933" t="e" vm="840">
        <v>#VALUE!</v>
      </c>
      <c r="B933" s="207" cm="1">
        <f t="array" ref="B933">_FV(exchangerates[[#This Row],[Currency pairs]],"Previous close",TRUE)</f>
        <v>16.577100000000002</v>
      </c>
      <c r="C933" s="235" t="s">
        <v>2146</v>
      </c>
      <c r="D933" s="240">
        <f>exchangerates[[#This Row],[Exchange rates]]</f>
        <v>16.577100000000002</v>
      </c>
      <c r="E933" s="328" t="str">
        <f>"Understand: 1.00 "&amp;LEFT(C933,3)&amp;" = "&amp;exchangerates[[#This Row],[Exchange rates]]&amp;" "&amp;RIGHT(C933,3)</f>
        <v>Understand: 1.00 CHF = 16.5771 ZAR</v>
      </c>
    </row>
    <row r="934" spans="1:5" x14ac:dyDescent="0.2">
      <c r="A934" t="e" vm="841">
        <v>#VALUE!</v>
      </c>
      <c r="B934" s="208" cm="1">
        <f t="array" ref="B934">_FV(exchangerates[[#This Row],[Currency pairs]],"Previous close",TRUE)</f>
        <v>0.69340000000000002</v>
      </c>
      <c r="C934" s="235" t="s">
        <v>2147</v>
      </c>
      <c r="D934" s="240">
        <f>exchangerates[[#This Row],[Exchange rates]]</f>
        <v>0.69340000000000002</v>
      </c>
      <c r="E934" s="328" t="str">
        <f>"Understand: 1.00 "&amp;LEFT(C934,3)&amp;" = "&amp;exchangerates[[#This Row],[Exchange rates]]&amp;" "&amp;RIGHT(C934,3)</f>
        <v>Understand: 1.00 CZK = 0.6934 ZAR</v>
      </c>
    </row>
    <row r="935" spans="1:5" x14ac:dyDescent="0.2">
      <c r="A935" t="e" vm="842">
        <v>#VALUE!</v>
      </c>
      <c r="B935" s="209" cm="1">
        <f t="array" ref="B935">_FV(exchangerates[[#This Row],[Currency pairs]],"Previous close",TRUE)</f>
        <v>2.3094000000000001</v>
      </c>
      <c r="C935" s="235" t="s">
        <v>2148</v>
      </c>
      <c r="D935" s="240">
        <f>exchangerates[[#This Row],[Exchange rates]]</f>
        <v>2.3094000000000001</v>
      </c>
      <c r="E935" s="328" t="str">
        <f>"Understand: 1.00 "&amp;LEFT(C935,3)&amp;" = "&amp;exchangerates[[#This Row],[Exchange rates]]&amp;" "&amp;RIGHT(C935,3)</f>
        <v>Understand: 1.00 DKK = 2.3094 ZAR</v>
      </c>
    </row>
    <row r="936" spans="1:5" x14ac:dyDescent="0.2">
      <c r="A936" t="e" vm="843">
        <v>#VALUE!</v>
      </c>
      <c r="B936" s="210" cm="1">
        <f t="array" ref="B936">_FV(exchangerates[[#This Row],[Currency pairs]],"Previous close",TRUE)</f>
        <v>20.537800000000001</v>
      </c>
      <c r="C936" s="235" t="s">
        <v>2149</v>
      </c>
      <c r="D936" s="240">
        <f>exchangerates[[#This Row],[Exchange rates]]</f>
        <v>20.537800000000001</v>
      </c>
      <c r="E936" s="328" t="str">
        <f>"Understand: 1.00 "&amp;LEFT(C936,3)&amp;" = "&amp;exchangerates[[#This Row],[Exchange rates]]&amp;" "&amp;RIGHT(C936,3)</f>
        <v>Understand: 1.00 GBP = 20.5378 ZAR</v>
      </c>
    </row>
    <row r="937" spans="1:5" x14ac:dyDescent="0.2">
      <c r="A937" t="e" vm="844">
        <v>#VALUE!</v>
      </c>
      <c r="B937" s="211" cm="1">
        <f t="array" ref="B937">_FV(exchangerates[[#This Row],[Currency pairs]],"Previous close",TRUE)</f>
        <v>1.9665999999999999</v>
      </c>
      <c r="C937" s="235" t="s">
        <v>2150</v>
      </c>
      <c r="D937" s="240">
        <f>exchangerates[[#This Row],[Exchange rates]]</f>
        <v>1.9665999999999999</v>
      </c>
      <c r="E937" s="328" t="str">
        <f>"Understand: 1.00 "&amp;LEFT(C937,3)&amp;" = "&amp;exchangerates[[#This Row],[Exchange rates]]&amp;" "&amp;RIGHT(C937,3)</f>
        <v>Understand: 1.00 HKD = 1.9666 ZAR</v>
      </c>
    </row>
    <row r="938" spans="1:5" x14ac:dyDescent="0.2">
      <c r="A938" t="e" vm="845">
        <v>#VALUE!</v>
      </c>
      <c r="B938" s="212" cm="1">
        <f t="array" ref="B938">_FV(exchangerates[[#This Row],[Currency pairs]],"Previous close",TRUE)</f>
        <v>4.6870000000000002E-2</v>
      </c>
      <c r="C938" s="235" t="s">
        <v>2151</v>
      </c>
      <c r="D938" s="240">
        <f>exchangerates[[#This Row],[Exchange rates]]</f>
        <v>4.6870000000000002E-2</v>
      </c>
      <c r="E938" s="328" t="str">
        <f>"Understand: 1.00 "&amp;LEFT(C938,3)&amp;" = "&amp;exchangerates[[#This Row],[Exchange rates]]&amp;" "&amp;RIGHT(C938,3)</f>
        <v>Understand: 1.00 HUF = 0.04687 ZAR</v>
      </c>
    </row>
    <row r="939" spans="1:5" x14ac:dyDescent="0.2">
      <c r="A939" t="e" vm="846">
        <v>#VALUE!</v>
      </c>
      <c r="B939" s="213" cm="1">
        <f t="array" ref="B939">_FV(exchangerates[[#This Row],[Currency pairs]],"Previous close",TRUE)</f>
        <v>1.07E-3</v>
      </c>
      <c r="C939" s="235" t="s">
        <v>2152</v>
      </c>
      <c r="D939" s="240">
        <f>exchangerates[[#This Row],[Exchange rates]]</f>
        <v>1.07E-3</v>
      </c>
      <c r="E939" s="328" t="str">
        <f>"Understand: 1.00 "&amp;LEFT(C939,3)&amp;" = "&amp;exchangerates[[#This Row],[Exchange rates]]&amp;" "&amp;RIGHT(C939,3)</f>
        <v>Understand: 1.00 IDR = 0.00107 ZAR</v>
      </c>
    </row>
    <row r="940" spans="1:5" x14ac:dyDescent="0.2">
      <c r="A940" t="e" vm="847">
        <v>#VALUE!</v>
      </c>
      <c r="B940" s="214" cm="1">
        <f t="array" ref="B940">_FV(exchangerates[[#This Row],[Currency pairs]],"Previous close",TRUE)</f>
        <v>0.20300000000000001</v>
      </c>
      <c r="C940" s="235" t="s">
        <v>2153</v>
      </c>
      <c r="D940" s="240">
        <f>exchangerates[[#This Row],[Exchange rates]]</f>
        <v>0.20300000000000001</v>
      </c>
      <c r="E940" s="328" t="str">
        <f>"Understand: 1.00 "&amp;LEFT(C940,3)&amp;" = "&amp;exchangerates[[#This Row],[Exchange rates]]&amp;" "&amp;RIGHT(C940,3)</f>
        <v>Understand: 1.00 INR = 0.203 ZAR</v>
      </c>
    </row>
    <row r="941" spans="1:5" x14ac:dyDescent="0.2">
      <c r="A941" t="e" vm="848">
        <v>#VALUE!</v>
      </c>
      <c r="B941" s="215" cm="1">
        <f t="array" ref="B941">_FV(exchangerates[[#This Row],[Currency pairs]],"Previous close",TRUE)</f>
        <v>0.13289999999999999</v>
      </c>
      <c r="C941" s="235" t="s">
        <v>2154</v>
      </c>
      <c r="D941" s="240">
        <f>exchangerates[[#This Row],[Exchange rates]]</f>
        <v>0.13289999999999999</v>
      </c>
      <c r="E941" s="328" t="str">
        <f>"Understand: 1.00 "&amp;LEFT(C941,3)&amp;" = "&amp;exchangerates[[#This Row],[Exchange rates]]&amp;" "&amp;RIGHT(C941,3)</f>
        <v>Understand: 1.00 JPY = 0.1329 ZAR</v>
      </c>
    </row>
    <row r="942" spans="1:5" x14ac:dyDescent="0.2">
      <c r="A942" t="e" vm="849">
        <v>#VALUE!</v>
      </c>
      <c r="B942" s="216" cm="1">
        <f t="array" ref="B942">_FV(exchangerates[[#This Row],[Currency pairs]],"Previous close",TRUE)</f>
        <v>1.273E-2</v>
      </c>
      <c r="C942" s="235" t="s">
        <v>2155</v>
      </c>
      <c r="D942" s="240">
        <f>exchangerates[[#This Row],[Exchange rates]]</f>
        <v>1.273E-2</v>
      </c>
      <c r="E942" s="328" t="str">
        <f>"Understand: 1.00 "&amp;LEFT(C942,3)&amp;" = "&amp;exchangerates[[#This Row],[Exchange rates]]&amp;" "&amp;RIGHT(C942,3)</f>
        <v>Understand: 1.00 KRW = 0.01273 ZAR</v>
      </c>
    </row>
    <row r="943" spans="1:5" x14ac:dyDescent="0.2">
      <c r="A943" t="e" vm="850">
        <v>#VALUE!</v>
      </c>
      <c r="B943" s="217" cm="1">
        <f t="array" ref="B943">_FV(exchangerates[[#This Row],[Currency pairs]],"Previous close",TRUE)</f>
        <v>0.74660000000000004</v>
      </c>
      <c r="C943" s="235" t="s">
        <v>2156</v>
      </c>
      <c r="D943" s="240">
        <f>exchangerates[[#This Row],[Exchange rates]]</f>
        <v>0.74660000000000004</v>
      </c>
      <c r="E943" s="328" t="str">
        <f>"Understand: 1.00 "&amp;LEFT(C943,3)&amp;" = "&amp;exchangerates[[#This Row],[Exchange rates]]&amp;" "&amp;RIGHT(C943,3)</f>
        <v>Understand: 1.00 MXN = 0.7466 ZAR</v>
      </c>
    </row>
    <row r="944" spans="1:5" x14ac:dyDescent="0.2">
      <c r="A944" t="e" vm="851">
        <v>#VALUE!</v>
      </c>
      <c r="B944" s="218" cm="1">
        <f t="array" ref="B944">_FV(exchangerates[[#This Row],[Currency pairs]],"Previous close",TRUE)</f>
        <v>3.6534</v>
      </c>
      <c r="C944" s="235" t="s">
        <v>2157</v>
      </c>
      <c r="D944" s="240">
        <f>exchangerates[[#This Row],[Exchange rates]]</f>
        <v>3.6534</v>
      </c>
      <c r="E944" s="328" t="str">
        <f>"Understand: 1.00 "&amp;LEFT(C944,3)&amp;" = "&amp;exchangerates[[#This Row],[Exchange rates]]&amp;" "&amp;RIGHT(C944,3)</f>
        <v>Understand: 1.00 MYR = 3.6534 ZAR</v>
      </c>
    </row>
    <row r="945" spans="1:5" x14ac:dyDescent="0.2">
      <c r="A945" t="e" vm="852">
        <v>#VALUE!</v>
      </c>
      <c r="B945" s="219" cm="1">
        <f t="array" ref="B945">_FV(exchangerates[[#This Row],[Currency pairs]],"Previous close",TRUE)</f>
        <v>1.7133</v>
      </c>
      <c r="C945" s="235" t="s">
        <v>2158</v>
      </c>
      <c r="D945" s="240">
        <f>exchangerates[[#This Row],[Exchange rates]]</f>
        <v>1.7133</v>
      </c>
      <c r="E945" s="328" t="str">
        <f>"Understand: 1.00 "&amp;LEFT(C945,3)&amp;" = "&amp;exchangerates[[#This Row],[Exchange rates]]&amp;" "&amp;RIGHT(C945,3)</f>
        <v>Understand: 1.00 NOK = 1.7133 ZAR</v>
      </c>
    </row>
    <row r="946" spans="1:5" x14ac:dyDescent="0.2">
      <c r="A946" t="e" vm="853">
        <v>#VALUE!</v>
      </c>
      <c r="B946" s="220" cm="1">
        <f t="array" ref="B946">_FV(exchangerates[[#This Row],[Currency pairs]],"Previous close",TRUE)</f>
        <v>10.2743</v>
      </c>
      <c r="C946" s="235" t="s">
        <v>2159</v>
      </c>
      <c r="D946" s="240">
        <f>exchangerates[[#This Row],[Exchange rates]]</f>
        <v>10.2743</v>
      </c>
      <c r="E946" s="328" t="str">
        <f>"Understand: 1.00 "&amp;LEFT(C946,3)&amp;" = "&amp;exchangerates[[#This Row],[Exchange rates]]&amp;" "&amp;RIGHT(C946,3)</f>
        <v>Understand: 1.00 NZD = 10.2743 ZAR</v>
      </c>
    </row>
    <row r="947" spans="1:5" x14ac:dyDescent="0.2">
      <c r="A947" t="e" vm="854">
        <v>#VALUE!</v>
      </c>
      <c r="B947" s="221" cm="1">
        <f t="array" ref="B947">_FV(exchangerates[[#This Row],[Currency pairs]],"Previous close",TRUE)</f>
        <v>0.29930000000000001</v>
      </c>
      <c r="C947" s="235" t="s">
        <v>2160</v>
      </c>
      <c r="D947" s="240">
        <f>exchangerates[[#This Row],[Exchange rates]]</f>
        <v>0.29930000000000001</v>
      </c>
      <c r="E947" s="328" t="str">
        <f>"Understand: 1.00 "&amp;LEFT(C947,3)&amp;" = "&amp;exchangerates[[#This Row],[Exchange rates]]&amp;" "&amp;RIGHT(C947,3)</f>
        <v>Understand: 1.00 PHP = 0.2993 ZAR</v>
      </c>
    </row>
    <row r="948" spans="1:5" x14ac:dyDescent="0.2">
      <c r="A948" t="e" vm="855">
        <v>#VALUE!</v>
      </c>
      <c r="B948" s="222" cm="1">
        <f t="array" ref="B948">_FV(exchangerates[[#This Row],[Currency pairs]],"Previous close",TRUE)</f>
        <v>3.7094999999999998</v>
      </c>
      <c r="C948" s="235" t="s">
        <v>2161</v>
      </c>
      <c r="D948" s="240">
        <f>exchangerates[[#This Row],[Exchange rates]]</f>
        <v>3.7094999999999998</v>
      </c>
      <c r="E948" s="328" t="str">
        <f>"Understand: 1.00 "&amp;LEFT(C948,3)&amp;" = "&amp;exchangerates[[#This Row],[Exchange rates]]&amp;" "&amp;RIGHT(C948,3)</f>
        <v>Understand: 1.00 PLN = 3.7095 ZAR</v>
      </c>
    </row>
    <row r="949" spans="1:5" x14ac:dyDescent="0.2">
      <c r="A949" t="e" vm="856">
        <v>#VALUE!</v>
      </c>
      <c r="B949" s="223" cm="1">
        <f t="array" ref="B949">_FV(exchangerates[[#This Row],[Currency pairs]],"Previous close",TRUE)</f>
        <v>0.18149999999999999</v>
      </c>
      <c r="C949" s="235" t="s">
        <v>2162</v>
      </c>
      <c r="D949" s="240">
        <f>exchangerates[[#This Row],[Exchange rates]]</f>
        <v>0.18149999999999999</v>
      </c>
      <c r="E949" s="328" t="str">
        <f>"Understand: 1.00 "&amp;LEFT(C949,3)&amp;" = "&amp;exchangerates[[#This Row],[Exchange rates]]&amp;" "&amp;RIGHT(C949,3)</f>
        <v>Understand: 1.00 RUB = 0.1815 ZAR</v>
      </c>
    </row>
    <row r="950" spans="1:5" x14ac:dyDescent="0.2">
      <c r="A950" t="e" vm="857">
        <v>#VALUE!</v>
      </c>
      <c r="B950" s="224" cm="1">
        <f t="array" ref="B950">_FV(exchangerates[[#This Row],[Currency pairs]],"Previous close",TRUE)</f>
        <v>1.6183000000000001</v>
      </c>
      <c r="C950" s="235" t="s">
        <v>2163</v>
      </c>
      <c r="D950" s="240">
        <f>exchangerates[[#This Row],[Exchange rates]]</f>
        <v>1.6183000000000001</v>
      </c>
      <c r="E950" s="328" t="str">
        <f>"Understand: 1.00 "&amp;LEFT(C950,3)&amp;" = "&amp;exchangerates[[#This Row],[Exchange rates]]&amp;" "&amp;RIGHT(C950,3)</f>
        <v>Understand: 1.00 SEK = 1.6183 ZAR</v>
      </c>
    </row>
    <row r="951" spans="1:5" x14ac:dyDescent="0.2">
      <c r="A951" t="e" vm="858">
        <v>#VALUE!</v>
      </c>
      <c r="B951" s="225" cm="1">
        <f t="array" ref="B951">_FV(exchangerates[[#This Row],[Currency pairs]],"Previous close",TRUE)</f>
        <v>11.327400000000001</v>
      </c>
      <c r="C951" s="235" t="s">
        <v>2164</v>
      </c>
      <c r="D951" s="240">
        <f>exchangerates[[#This Row],[Exchange rates]]</f>
        <v>11.327400000000001</v>
      </c>
      <c r="E951" s="328" t="str">
        <f>"Understand: 1.00 "&amp;LEFT(C951,3)&amp;" = "&amp;exchangerates[[#This Row],[Exchange rates]]&amp;" "&amp;RIGHT(C951,3)</f>
        <v>Understand: 1.00 SGD = 11.3274 ZAR</v>
      </c>
    </row>
    <row r="952" spans="1:5" x14ac:dyDescent="0.2">
      <c r="A952" t="e" vm="859">
        <v>#VALUE!</v>
      </c>
      <c r="B952" s="226" cm="1">
        <f t="array" ref="B952">_FV(exchangerates[[#This Row],[Currency pairs]],"Previous close",TRUE)</f>
        <v>0.4703</v>
      </c>
      <c r="C952" s="235" t="s">
        <v>2165</v>
      </c>
      <c r="D952" s="240">
        <f>exchangerates[[#This Row],[Exchange rates]]</f>
        <v>0.4703</v>
      </c>
      <c r="E952" s="328" t="str">
        <f>"Understand: 1.00 "&amp;LEFT(C952,3)&amp;" = "&amp;exchangerates[[#This Row],[Exchange rates]]&amp;" "&amp;RIGHT(C952,3)</f>
        <v>Understand: 1.00 THB = 0.4703 ZAR</v>
      </c>
    </row>
    <row r="953" spans="1:5" x14ac:dyDescent="0.2">
      <c r="A953" t="e" vm="860">
        <v>#VALUE!</v>
      </c>
      <c r="B953" s="227" cm="1">
        <f t="array" ref="B953">_FV(exchangerates[[#This Row],[Currency pairs]],"Previous close",TRUE)</f>
        <v>1.0916999999999999</v>
      </c>
      <c r="C953" s="235" t="s">
        <v>2166</v>
      </c>
      <c r="D953" s="240">
        <f>exchangerates[[#This Row],[Exchange rates]]</f>
        <v>1.0916999999999999</v>
      </c>
      <c r="E953" s="328" t="str">
        <f>"Understand: 1.00 "&amp;LEFT(C953,3)&amp;" = "&amp;exchangerates[[#This Row],[Exchange rates]]&amp;" "&amp;RIGHT(C953,3)</f>
        <v>Understand: 1.00 TRY = 1.0917 ZAR</v>
      </c>
    </row>
    <row r="954" spans="1:5" x14ac:dyDescent="0.2">
      <c r="A954" t="e" vm="861">
        <v>#VALUE!</v>
      </c>
      <c r="B954" s="228" cm="1">
        <f t="array" ref="B954">_FV(exchangerates[[#This Row],[Currency pairs]],"Previous close",TRUE)</f>
        <v>0.54679999999999995</v>
      </c>
      <c r="C954" s="235" t="s">
        <v>2167</v>
      </c>
      <c r="D954" s="240">
        <f>exchangerates[[#This Row],[Exchange rates]]</f>
        <v>0.54679999999999995</v>
      </c>
      <c r="E954" s="328" t="str">
        <f>"Understand: 1.00 "&amp;LEFT(C954,3)&amp;" = "&amp;exchangerates[[#This Row],[Exchange rates]]&amp;" "&amp;RIGHT(C954,3)</f>
        <v>Understand: 1.00 TWD = 0.5468 ZAR</v>
      </c>
    </row>
    <row r="955" spans="1:5" x14ac:dyDescent="0.2">
      <c r="A955" t="e" vm="862">
        <v>#VALUE!</v>
      </c>
      <c r="B955" s="229" cm="1">
        <f t="array" ref="B955">_FV(exchangerates[[#This Row],[Currency pairs]],"Previous close",TRUE)</f>
        <v>6.7219999999999997E-4</v>
      </c>
      <c r="C955" s="235" t="s">
        <v>2168</v>
      </c>
      <c r="D955" s="240">
        <f>exchangerates[[#This Row],[Exchange rates]]</f>
        <v>6.7219999999999997E-4</v>
      </c>
      <c r="E955" s="328" t="str">
        <f>"Understand: 1.00 "&amp;LEFT(C955,3)&amp;" = "&amp;exchangerates[[#This Row],[Exchange rates]]&amp;" "&amp;RIGHT(C955,3)</f>
        <v>Understand: 1.00 VND = 0.0006722 ZAR</v>
      </c>
    </row>
  </sheetData>
  <phoneticPr fontId="4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B4"/>
  <sheetViews>
    <sheetView workbookViewId="0">
      <selection activeCell="C13" sqref="C13"/>
    </sheetView>
  </sheetViews>
  <sheetFormatPr defaultColWidth="9" defaultRowHeight="14.25" x14ac:dyDescent="0.2"/>
  <cols>
    <col min="1" max="1" width="20.75" customWidth="1"/>
    <col min="2" max="2" width="11.375" customWidth="1"/>
  </cols>
  <sheetData>
    <row r="1" spans="1:2" x14ac:dyDescent="0.2">
      <c r="A1" t="s">
        <v>2169</v>
      </c>
      <c r="B1" t="s">
        <v>2170</v>
      </c>
    </row>
    <row r="2" spans="1:2" x14ac:dyDescent="0.2">
      <c r="A2" t="s">
        <v>2171</v>
      </c>
      <c r="B2" t="s">
        <v>2172</v>
      </c>
    </row>
    <row r="3" spans="1:2" x14ac:dyDescent="0.2">
      <c r="A3" t="s">
        <v>2173</v>
      </c>
      <c r="B3" t="s">
        <v>2174</v>
      </c>
    </row>
    <row r="4" spans="1:2" x14ac:dyDescent="0.2">
      <c r="A4" t="s">
        <v>2175</v>
      </c>
      <c r="B4" t="s">
        <v>2176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A71"/>
  <sheetViews>
    <sheetView workbookViewId="0">
      <selection activeCell="A8" sqref="A8"/>
    </sheetView>
  </sheetViews>
  <sheetFormatPr defaultColWidth="9" defaultRowHeight="14.25" x14ac:dyDescent="0.2"/>
  <cols>
    <col min="1" max="1" width="21.25" customWidth="1"/>
  </cols>
  <sheetData>
    <row r="1" spans="1:1" x14ac:dyDescent="0.2">
      <c r="A1" t="s">
        <v>2177</v>
      </c>
    </row>
    <row r="2" spans="1:1" x14ac:dyDescent="0.2">
      <c r="A2" t="s">
        <v>2178</v>
      </c>
    </row>
    <row r="3" spans="1:1" x14ac:dyDescent="0.2">
      <c r="A3" t="s">
        <v>2179</v>
      </c>
    </row>
    <row r="4" spans="1:1" x14ac:dyDescent="0.2">
      <c r="A4" t="s">
        <v>2180</v>
      </c>
    </row>
    <row r="5" spans="1:1" x14ac:dyDescent="0.2">
      <c r="A5" t="s">
        <v>2181</v>
      </c>
    </row>
    <row r="6" spans="1:1" x14ac:dyDescent="0.2">
      <c r="A6" t="s">
        <v>2182</v>
      </c>
    </row>
    <row r="7" spans="1:1" x14ac:dyDescent="0.2">
      <c r="A7" t="s">
        <v>2549</v>
      </c>
    </row>
    <row r="8" spans="1:1" x14ac:dyDescent="0.2">
      <c r="A8" t="s">
        <v>2183</v>
      </c>
    </row>
    <row r="9" spans="1:1" x14ac:dyDescent="0.2">
      <c r="A9" t="s">
        <v>2184</v>
      </c>
    </row>
    <row r="10" spans="1:1" x14ac:dyDescent="0.2">
      <c r="A10" t="s">
        <v>2185</v>
      </c>
    </row>
    <row r="11" spans="1:1" x14ac:dyDescent="0.2">
      <c r="A11" t="s">
        <v>2186</v>
      </c>
    </row>
    <row r="12" spans="1:1" x14ac:dyDescent="0.2">
      <c r="A12" t="s">
        <v>2187</v>
      </c>
    </row>
    <row r="13" spans="1:1" x14ac:dyDescent="0.2">
      <c r="A13" t="s">
        <v>2188</v>
      </c>
    </row>
    <row r="14" spans="1:1" x14ac:dyDescent="0.2">
      <c r="A14" t="s">
        <v>2189</v>
      </c>
    </row>
    <row r="15" spans="1:1" x14ac:dyDescent="0.2">
      <c r="A15" t="s">
        <v>2190</v>
      </c>
    </row>
    <row r="16" spans="1:1" x14ac:dyDescent="0.2">
      <c r="A16" t="s">
        <v>2191</v>
      </c>
    </row>
    <row r="17" spans="1:1" x14ac:dyDescent="0.2">
      <c r="A17" t="s">
        <v>2192</v>
      </c>
    </row>
    <row r="18" spans="1:1" x14ac:dyDescent="0.2">
      <c r="A18" t="s">
        <v>2193</v>
      </c>
    </row>
    <row r="19" spans="1:1" x14ac:dyDescent="0.2">
      <c r="A19" t="s">
        <v>2194</v>
      </c>
    </row>
    <row r="20" spans="1:1" x14ac:dyDescent="0.2">
      <c r="A20" t="s">
        <v>2195</v>
      </c>
    </row>
    <row r="21" spans="1:1" x14ac:dyDescent="0.2">
      <c r="A21" t="s">
        <v>2196</v>
      </c>
    </row>
    <row r="22" spans="1:1" x14ac:dyDescent="0.2">
      <c r="A22" t="s">
        <v>2197</v>
      </c>
    </row>
    <row r="23" spans="1:1" x14ac:dyDescent="0.2">
      <c r="A23" t="s">
        <v>2198</v>
      </c>
    </row>
    <row r="24" spans="1:1" x14ac:dyDescent="0.2">
      <c r="A24" t="s">
        <v>2199</v>
      </c>
    </row>
    <row r="27" spans="1:1" x14ac:dyDescent="0.2">
      <c r="A27" t="s">
        <v>2200</v>
      </c>
    </row>
    <row r="28" spans="1:1" x14ac:dyDescent="0.2">
      <c r="A28" t="s">
        <v>2179</v>
      </c>
    </row>
    <row r="29" spans="1:1" x14ac:dyDescent="0.2">
      <c r="A29" t="s">
        <v>2180</v>
      </c>
    </row>
    <row r="30" spans="1:1" x14ac:dyDescent="0.2">
      <c r="A30" t="s">
        <v>2181</v>
      </c>
    </row>
    <row r="31" spans="1:1" x14ac:dyDescent="0.2">
      <c r="A31" t="s">
        <v>2182</v>
      </c>
    </row>
    <row r="32" spans="1:1" x14ac:dyDescent="0.2">
      <c r="A32" t="s">
        <v>2201</v>
      </c>
    </row>
    <row r="33" spans="1:1" x14ac:dyDescent="0.2">
      <c r="A33" t="s">
        <v>2185</v>
      </c>
    </row>
    <row r="34" spans="1:1" x14ac:dyDescent="0.2">
      <c r="A34" t="s">
        <v>2186</v>
      </c>
    </row>
    <row r="35" spans="1:1" x14ac:dyDescent="0.2">
      <c r="A35" t="s">
        <v>2187</v>
      </c>
    </row>
    <row r="36" spans="1:1" x14ac:dyDescent="0.2">
      <c r="A36" t="s">
        <v>2188</v>
      </c>
    </row>
    <row r="37" spans="1:1" x14ac:dyDescent="0.2">
      <c r="A37" t="s">
        <v>2189</v>
      </c>
    </row>
    <row r="38" spans="1:1" x14ac:dyDescent="0.2">
      <c r="A38" t="s">
        <v>2190</v>
      </c>
    </row>
    <row r="39" spans="1:1" x14ac:dyDescent="0.2">
      <c r="A39" t="s">
        <v>2191</v>
      </c>
    </row>
    <row r="40" spans="1:1" x14ac:dyDescent="0.2">
      <c r="A40" t="s">
        <v>2192</v>
      </c>
    </row>
    <row r="41" spans="1:1" x14ac:dyDescent="0.2">
      <c r="A41" t="s">
        <v>2193</v>
      </c>
    </row>
    <row r="42" spans="1:1" x14ac:dyDescent="0.2">
      <c r="A42" t="s">
        <v>2194</v>
      </c>
    </row>
    <row r="43" spans="1:1" x14ac:dyDescent="0.2">
      <c r="A43" t="s">
        <v>2195</v>
      </c>
    </row>
    <row r="44" spans="1:1" x14ac:dyDescent="0.2">
      <c r="A44" t="s">
        <v>2196</v>
      </c>
    </row>
    <row r="45" spans="1:1" x14ac:dyDescent="0.2">
      <c r="A45" t="s">
        <v>2197</v>
      </c>
    </row>
    <row r="46" spans="1:1" x14ac:dyDescent="0.2">
      <c r="A46" t="s">
        <v>2198</v>
      </c>
    </row>
    <row r="47" spans="1:1" x14ac:dyDescent="0.2">
      <c r="A47" t="s">
        <v>2199</v>
      </c>
    </row>
    <row r="50" spans="1:1" x14ac:dyDescent="0.2">
      <c r="A50" t="s">
        <v>2202</v>
      </c>
    </row>
    <row r="51" spans="1:1" x14ac:dyDescent="0.2">
      <c r="A51" t="s">
        <v>2179</v>
      </c>
    </row>
    <row r="52" spans="1:1" x14ac:dyDescent="0.2">
      <c r="A52" t="s">
        <v>2180</v>
      </c>
    </row>
    <row r="53" spans="1:1" x14ac:dyDescent="0.2">
      <c r="A53" t="s">
        <v>2181</v>
      </c>
    </row>
    <row r="54" spans="1:1" x14ac:dyDescent="0.2">
      <c r="A54" t="s">
        <v>2183</v>
      </c>
    </row>
    <row r="55" spans="1:1" x14ac:dyDescent="0.2">
      <c r="A55" t="s">
        <v>2184</v>
      </c>
    </row>
    <row r="56" spans="1:1" x14ac:dyDescent="0.2">
      <c r="A56" t="s">
        <v>2185</v>
      </c>
    </row>
    <row r="57" spans="1:1" x14ac:dyDescent="0.2">
      <c r="A57" t="s">
        <v>2186</v>
      </c>
    </row>
    <row r="58" spans="1:1" x14ac:dyDescent="0.2">
      <c r="A58" t="s">
        <v>2187</v>
      </c>
    </row>
    <row r="59" spans="1:1" x14ac:dyDescent="0.2">
      <c r="A59" t="s">
        <v>2188</v>
      </c>
    </row>
    <row r="60" spans="1:1" x14ac:dyDescent="0.2">
      <c r="A60" t="s">
        <v>2189</v>
      </c>
    </row>
    <row r="61" spans="1:1" x14ac:dyDescent="0.2">
      <c r="A61" t="s">
        <v>2190</v>
      </c>
    </row>
    <row r="62" spans="1:1" x14ac:dyDescent="0.2">
      <c r="A62" t="s">
        <v>2191</v>
      </c>
    </row>
    <row r="63" spans="1:1" x14ac:dyDescent="0.2">
      <c r="A63" t="s">
        <v>2192</v>
      </c>
    </row>
    <row r="64" spans="1:1" x14ac:dyDescent="0.2">
      <c r="A64" t="s">
        <v>2203</v>
      </c>
    </row>
    <row r="65" spans="1:1" x14ac:dyDescent="0.2">
      <c r="A65" t="s">
        <v>2193</v>
      </c>
    </row>
    <row r="66" spans="1:1" x14ac:dyDescent="0.2">
      <c r="A66" t="s">
        <v>2194</v>
      </c>
    </row>
    <row r="67" spans="1:1" x14ac:dyDescent="0.2">
      <c r="A67" t="s">
        <v>2195</v>
      </c>
    </row>
    <row r="68" spans="1:1" x14ac:dyDescent="0.2">
      <c r="A68" t="s">
        <v>2196</v>
      </c>
    </row>
    <row r="69" spans="1:1" x14ac:dyDescent="0.2">
      <c r="A69" t="s">
        <v>2197</v>
      </c>
    </row>
    <row r="70" spans="1:1" x14ac:dyDescent="0.2">
      <c r="A70" t="s">
        <v>2198</v>
      </c>
    </row>
    <row r="71" spans="1:1" x14ac:dyDescent="0.2">
      <c r="A71" t="s">
        <v>2199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B19"/>
  <sheetViews>
    <sheetView workbookViewId="0">
      <selection activeCell="A6" sqref="A6:A7"/>
    </sheetView>
  </sheetViews>
  <sheetFormatPr defaultColWidth="9" defaultRowHeight="14.25" x14ac:dyDescent="0.2"/>
  <cols>
    <col min="1" max="2" width="21.25" customWidth="1"/>
  </cols>
  <sheetData>
    <row r="1" spans="1:2" x14ac:dyDescent="0.2">
      <c r="A1" t="s">
        <v>2204</v>
      </c>
      <c r="B1" t="s">
        <v>2205</v>
      </c>
    </row>
    <row r="2" spans="1:2" x14ac:dyDescent="0.2">
      <c r="A2" s="4" t="s">
        <v>95</v>
      </c>
      <c r="B2">
        <v>1</v>
      </c>
    </row>
    <row r="3" spans="1:2" x14ac:dyDescent="0.2">
      <c r="A3" t="s">
        <v>2206</v>
      </c>
      <c r="B3">
        <v>2</v>
      </c>
    </row>
    <row r="4" spans="1:2" x14ac:dyDescent="0.2">
      <c r="A4" t="s">
        <v>103</v>
      </c>
      <c r="B4">
        <v>2</v>
      </c>
    </row>
    <row r="5" spans="1:2" x14ac:dyDescent="0.2">
      <c r="A5" t="s">
        <v>2207</v>
      </c>
      <c r="B5">
        <v>2.5</v>
      </c>
    </row>
    <row r="6" spans="1:2" x14ac:dyDescent="0.2">
      <c r="A6" t="s">
        <v>2208</v>
      </c>
      <c r="B6">
        <v>1</v>
      </c>
    </row>
    <row r="7" spans="1:2" x14ac:dyDescent="0.2">
      <c r="A7" t="s">
        <v>2283</v>
      </c>
      <c r="B7">
        <v>2</v>
      </c>
    </row>
    <row r="8" spans="1:2" x14ac:dyDescent="0.2">
      <c r="A8" t="s">
        <v>2209</v>
      </c>
      <c r="B8">
        <v>2</v>
      </c>
    </row>
    <row r="9" spans="1:2" x14ac:dyDescent="0.2">
      <c r="A9" t="s">
        <v>2210</v>
      </c>
      <c r="B9">
        <v>2.5</v>
      </c>
    </row>
    <row r="10" spans="1:2" x14ac:dyDescent="0.2">
      <c r="A10" t="s">
        <v>2211</v>
      </c>
      <c r="B10">
        <v>1</v>
      </c>
    </row>
    <row r="11" spans="1:2" x14ac:dyDescent="0.2">
      <c r="A11" t="s">
        <v>2212</v>
      </c>
      <c r="B11">
        <v>2</v>
      </c>
    </row>
    <row r="12" spans="1:2" x14ac:dyDescent="0.2">
      <c r="A12" t="s">
        <v>2213</v>
      </c>
      <c r="B12" t="s">
        <v>2214</v>
      </c>
    </row>
    <row r="13" spans="1:2" x14ac:dyDescent="0.2">
      <c r="A13" t="s">
        <v>2215</v>
      </c>
      <c r="B13" t="s">
        <v>2214</v>
      </c>
    </row>
    <row r="14" spans="1:2" x14ac:dyDescent="0.2">
      <c r="A14" t="s">
        <v>2216</v>
      </c>
      <c r="B14" t="s">
        <v>2214</v>
      </c>
    </row>
    <row r="15" spans="1:2" x14ac:dyDescent="0.2">
      <c r="A15" t="s">
        <v>2217</v>
      </c>
      <c r="B15" t="s">
        <v>2214</v>
      </c>
    </row>
    <row r="16" spans="1:2" x14ac:dyDescent="0.2">
      <c r="A16" t="s">
        <v>2218</v>
      </c>
      <c r="B16" t="s">
        <v>2214</v>
      </c>
    </row>
    <row r="17" spans="1:2" x14ac:dyDescent="0.2">
      <c r="A17" t="s">
        <v>2219</v>
      </c>
      <c r="B17" t="s">
        <v>2214</v>
      </c>
    </row>
    <row r="18" spans="1:2" x14ac:dyDescent="0.2">
      <c r="A18" t="s">
        <v>2220</v>
      </c>
      <c r="B18" t="s">
        <v>2214</v>
      </c>
    </row>
    <row r="19" spans="1:2" x14ac:dyDescent="0.2">
      <c r="A19" t="s">
        <v>2221</v>
      </c>
      <c r="B19" t="s">
        <v>2214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C19"/>
  <sheetViews>
    <sheetView workbookViewId="0">
      <selection activeCell="C14" sqref="C14"/>
    </sheetView>
  </sheetViews>
  <sheetFormatPr defaultColWidth="9" defaultRowHeight="14.25" x14ac:dyDescent="0.2"/>
  <cols>
    <col min="1" max="1" width="26" customWidth="1"/>
    <col min="2" max="2" width="30.25" customWidth="1"/>
    <col min="3" max="3" width="35.5" customWidth="1"/>
  </cols>
  <sheetData>
    <row r="1" spans="1:3" x14ac:dyDescent="0.2">
      <c r="A1" t="s">
        <v>2222</v>
      </c>
      <c r="B1" t="s">
        <v>2223</v>
      </c>
      <c r="C1" t="s">
        <v>2224</v>
      </c>
    </row>
    <row r="2" spans="1:3" x14ac:dyDescent="0.2">
      <c r="A2" t="s">
        <v>92</v>
      </c>
      <c r="B2" t="s">
        <v>2225</v>
      </c>
      <c r="C2" t="s">
        <v>2226</v>
      </c>
    </row>
    <row r="3" spans="1:3" x14ac:dyDescent="0.2">
      <c r="A3" t="s">
        <v>2227</v>
      </c>
      <c r="B3" t="s">
        <v>2228</v>
      </c>
      <c r="C3" t="s">
        <v>2229</v>
      </c>
    </row>
    <row r="4" spans="1:3" x14ac:dyDescent="0.2">
      <c r="A4" t="s">
        <v>2230</v>
      </c>
      <c r="B4" t="s">
        <v>2231</v>
      </c>
      <c r="C4" t="s">
        <v>2232</v>
      </c>
    </row>
    <row r="5" spans="1:3" x14ac:dyDescent="0.2">
      <c r="A5" t="s">
        <v>2233</v>
      </c>
      <c r="B5" t="s">
        <v>2234</v>
      </c>
      <c r="C5" t="s">
        <v>2235</v>
      </c>
    </row>
    <row r="6" spans="1:3" x14ac:dyDescent="0.2">
      <c r="A6" t="s">
        <v>2236</v>
      </c>
      <c r="B6" t="s">
        <v>2237</v>
      </c>
      <c r="C6" t="s">
        <v>2238</v>
      </c>
    </row>
    <row r="7" spans="1:3" x14ac:dyDescent="0.2">
      <c r="A7" t="s">
        <v>2239</v>
      </c>
      <c r="B7" t="s">
        <v>2240</v>
      </c>
      <c r="C7" t="s">
        <v>2241</v>
      </c>
    </row>
    <row r="8" spans="1:3" x14ac:dyDescent="0.2">
      <c r="A8" t="s">
        <v>2242</v>
      </c>
      <c r="B8" t="s">
        <v>2243</v>
      </c>
      <c r="C8" t="s">
        <v>2244</v>
      </c>
    </row>
    <row r="9" spans="1:3" x14ac:dyDescent="0.2">
      <c r="A9" t="s">
        <v>2245</v>
      </c>
      <c r="B9" t="s">
        <v>2246</v>
      </c>
      <c r="C9" t="s">
        <v>2247</v>
      </c>
    </row>
    <row r="10" spans="1:3" x14ac:dyDescent="0.2">
      <c r="A10" t="s">
        <v>2248</v>
      </c>
      <c r="B10" t="s">
        <v>2249</v>
      </c>
      <c r="C10" t="s">
        <v>2250</v>
      </c>
    </row>
    <row r="11" spans="1:3" x14ac:dyDescent="0.2">
      <c r="A11" t="s">
        <v>2251</v>
      </c>
      <c r="B11" t="s">
        <v>2252</v>
      </c>
      <c r="C11" t="s">
        <v>2253</v>
      </c>
    </row>
    <row r="12" spans="1:3" x14ac:dyDescent="0.2">
      <c r="A12" t="s">
        <v>2254</v>
      </c>
      <c r="B12" t="s">
        <v>2255</v>
      </c>
      <c r="C12" t="s">
        <v>2256</v>
      </c>
    </row>
    <row r="15" spans="1:3" x14ac:dyDescent="0.2">
      <c r="A15" t="s">
        <v>2257</v>
      </c>
      <c r="B15" t="s">
        <v>2258</v>
      </c>
    </row>
    <row r="16" spans="1:3" x14ac:dyDescent="0.2">
      <c r="A16" t="s">
        <v>2259</v>
      </c>
      <c r="B16" t="s">
        <v>93</v>
      </c>
    </row>
    <row r="17" spans="1:2" x14ac:dyDescent="0.2">
      <c r="A17" t="s">
        <v>2260</v>
      </c>
      <c r="B17" t="s">
        <v>2261</v>
      </c>
    </row>
    <row r="18" spans="1:2" x14ac:dyDescent="0.2">
      <c r="A18" t="s">
        <v>2262</v>
      </c>
      <c r="B18" t="s">
        <v>2263</v>
      </c>
    </row>
    <row r="19" spans="1:2" x14ac:dyDescent="0.2">
      <c r="A19" t="s">
        <v>2264</v>
      </c>
      <c r="B19" t="s">
        <v>2265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B16"/>
  <sheetViews>
    <sheetView topLeftCell="A4" workbookViewId="0">
      <selection activeCell="C13" sqref="C13"/>
    </sheetView>
  </sheetViews>
  <sheetFormatPr defaultColWidth="9" defaultRowHeight="14.25" x14ac:dyDescent="0.2"/>
  <cols>
    <col min="1" max="1" width="23.25" customWidth="1"/>
    <col min="2" max="2" width="17.875" customWidth="1"/>
  </cols>
  <sheetData>
    <row r="1" spans="1:2" x14ac:dyDescent="0.2">
      <c r="A1" t="s">
        <v>105</v>
      </c>
    </row>
    <row r="2" spans="1:2" x14ac:dyDescent="0.2">
      <c r="A2" t="s">
        <v>108</v>
      </c>
    </row>
    <row r="3" spans="1:2" x14ac:dyDescent="0.2">
      <c r="A3" t="s">
        <v>2266</v>
      </c>
    </row>
    <row r="7" spans="1:2" x14ac:dyDescent="0.2">
      <c r="A7" t="s">
        <v>2267</v>
      </c>
      <c r="B7" t="s">
        <v>2268</v>
      </c>
    </row>
    <row r="8" spans="1:2" x14ac:dyDescent="0.2">
      <c r="A8" t="s">
        <v>2269</v>
      </c>
      <c r="B8" t="s">
        <v>2269</v>
      </c>
    </row>
    <row r="9" spans="1:2" x14ac:dyDescent="0.2">
      <c r="A9" t="s">
        <v>2270</v>
      </c>
      <c r="B9" t="s">
        <v>2271</v>
      </c>
    </row>
    <row r="10" spans="1:2" x14ac:dyDescent="0.2">
      <c r="A10" t="s">
        <v>2272</v>
      </c>
      <c r="B10" t="s">
        <v>2272</v>
      </c>
    </row>
    <row r="11" spans="1:2" x14ac:dyDescent="0.2">
      <c r="A11" t="s">
        <v>2273</v>
      </c>
      <c r="B11" t="s">
        <v>2274</v>
      </c>
    </row>
    <row r="12" spans="1:2" x14ac:dyDescent="0.2">
      <c r="A12" t="s">
        <v>2275</v>
      </c>
      <c r="B12" t="s">
        <v>2275</v>
      </c>
    </row>
    <row r="13" spans="1:2" x14ac:dyDescent="0.2">
      <c r="A13" t="s">
        <v>2276</v>
      </c>
      <c r="B13" t="s">
        <v>2277</v>
      </c>
    </row>
    <row r="14" spans="1:2" x14ac:dyDescent="0.2">
      <c r="A14" t="s">
        <v>2278</v>
      </c>
      <c r="B14" t="s">
        <v>2279</v>
      </c>
    </row>
    <row r="15" spans="1:2" x14ac:dyDescent="0.2">
      <c r="A15" t="s">
        <v>2280</v>
      </c>
      <c r="B15" t="s">
        <v>107</v>
      </c>
    </row>
    <row r="16" spans="1:2" x14ac:dyDescent="0.2">
      <c r="A16" t="s">
        <v>2281</v>
      </c>
      <c r="B16" t="s">
        <v>2281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A128"/>
  <sheetViews>
    <sheetView workbookViewId="0">
      <selection activeCell="I23" sqref="I23"/>
    </sheetView>
  </sheetViews>
  <sheetFormatPr defaultColWidth="9" defaultRowHeight="14.25" x14ac:dyDescent="0.2"/>
  <cols>
    <col min="1" max="1" width="23.25" customWidth="1"/>
  </cols>
  <sheetData>
    <row r="1" spans="1:1" x14ac:dyDescent="0.2">
      <c r="A1" t="s">
        <v>2282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12</v>
      </c>
    </row>
    <row r="10" spans="1:1" x14ac:dyDescent="0.2">
      <c r="A10">
        <v>13</v>
      </c>
    </row>
    <row r="11" spans="1:1" x14ac:dyDescent="0.2">
      <c r="A11">
        <v>14</v>
      </c>
    </row>
    <row r="12" spans="1:1" x14ac:dyDescent="0.2">
      <c r="A12">
        <v>15</v>
      </c>
    </row>
    <row r="13" spans="1:1" x14ac:dyDescent="0.2">
      <c r="A13">
        <v>16</v>
      </c>
    </row>
    <row r="14" spans="1:1" x14ac:dyDescent="0.2">
      <c r="A14">
        <v>17</v>
      </c>
    </row>
    <row r="15" spans="1:1" x14ac:dyDescent="0.2">
      <c r="A15">
        <v>23</v>
      </c>
    </row>
    <row r="16" spans="1:1" x14ac:dyDescent="0.2">
      <c r="A16">
        <v>24</v>
      </c>
    </row>
    <row r="17" spans="1:1" x14ac:dyDescent="0.2">
      <c r="A17">
        <v>25</v>
      </c>
    </row>
    <row r="18" spans="1:1" x14ac:dyDescent="0.2">
      <c r="A18">
        <v>26</v>
      </c>
    </row>
    <row r="19" spans="1:1" x14ac:dyDescent="0.2">
      <c r="A19">
        <v>27</v>
      </c>
    </row>
    <row r="20" spans="1:1" x14ac:dyDescent="0.2">
      <c r="A20">
        <v>34</v>
      </c>
    </row>
    <row r="21" spans="1:1" x14ac:dyDescent="0.2">
      <c r="A21">
        <v>35</v>
      </c>
    </row>
    <row r="22" spans="1:1" x14ac:dyDescent="0.2">
      <c r="A22">
        <v>36</v>
      </c>
    </row>
    <row r="23" spans="1:1" x14ac:dyDescent="0.2">
      <c r="A23">
        <v>37</v>
      </c>
    </row>
    <row r="24" spans="1:1" x14ac:dyDescent="0.2">
      <c r="A24">
        <v>45</v>
      </c>
    </row>
    <row r="25" spans="1:1" x14ac:dyDescent="0.2">
      <c r="A25">
        <v>46</v>
      </c>
    </row>
    <row r="26" spans="1:1" x14ac:dyDescent="0.2">
      <c r="A26">
        <v>47</v>
      </c>
    </row>
    <row r="27" spans="1:1" x14ac:dyDescent="0.2">
      <c r="A27">
        <v>56</v>
      </c>
    </row>
    <row r="28" spans="1:1" x14ac:dyDescent="0.2">
      <c r="A28">
        <v>57</v>
      </c>
    </row>
    <row r="29" spans="1:1" x14ac:dyDescent="0.2">
      <c r="A29">
        <v>67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134</v>
      </c>
    </row>
    <row r="36" spans="1:1" x14ac:dyDescent="0.2">
      <c r="A36">
        <v>135</v>
      </c>
    </row>
    <row r="37" spans="1:1" x14ac:dyDescent="0.2">
      <c r="A37">
        <v>136</v>
      </c>
    </row>
    <row r="38" spans="1:1" x14ac:dyDescent="0.2">
      <c r="A38">
        <v>137</v>
      </c>
    </row>
    <row r="39" spans="1:1" x14ac:dyDescent="0.2">
      <c r="A39">
        <v>145</v>
      </c>
    </row>
    <row r="40" spans="1:1" x14ac:dyDescent="0.2">
      <c r="A40">
        <v>146</v>
      </c>
    </row>
    <row r="41" spans="1:1" x14ac:dyDescent="0.2">
      <c r="A41">
        <v>147</v>
      </c>
    </row>
    <row r="42" spans="1:1" x14ac:dyDescent="0.2">
      <c r="A42">
        <v>156</v>
      </c>
    </row>
    <row r="43" spans="1:1" x14ac:dyDescent="0.2">
      <c r="A43">
        <v>157</v>
      </c>
    </row>
    <row r="44" spans="1:1" x14ac:dyDescent="0.2">
      <c r="A44">
        <v>167</v>
      </c>
    </row>
    <row r="45" spans="1:1" x14ac:dyDescent="0.2">
      <c r="A45">
        <v>234</v>
      </c>
    </row>
    <row r="46" spans="1:1" x14ac:dyDescent="0.2">
      <c r="A46">
        <v>235</v>
      </c>
    </row>
    <row r="47" spans="1:1" x14ac:dyDescent="0.2">
      <c r="A47">
        <v>236</v>
      </c>
    </row>
    <row r="48" spans="1:1" x14ac:dyDescent="0.2">
      <c r="A48">
        <v>237</v>
      </c>
    </row>
    <row r="49" spans="1:1" x14ac:dyDescent="0.2">
      <c r="A49">
        <v>245</v>
      </c>
    </row>
    <row r="50" spans="1:1" x14ac:dyDescent="0.2">
      <c r="A50">
        <v>246</v>
      </c>
    </row>
    <row r="51" spans="1:1" x14ac:dyDescent="0.2">
      <c r="A51">
        <v>247</v>
      </c>
    </row>
    <row r="52" spans="1:1" x14ac:dyDescent="0.2">
      <c r="A52">
        <v>256</v>
      </c>
    </row>
    <row r="53" spans="1:1" x14ac:dyDescent="0.2">
      <c r="A53">
        <v>257</v>
      </c>
    </row>
    <row r="54" spans="1:1" x14ac:dyDescent="0.2">
      <c r="A54">
        <v>267</v>
      </c>
    </row>
    <row r="55" spans="1:1" x14ac:dyDescent="0.2">
      <c r="A55">
        <v>345</v>
      </c>
    </row>
    <row r="56" spans="1:1" x14ac:dyDescent="0.2">
      <c r="A56">
        <v>346</v>
      </c>
    </row>
    <row r="57" spans="1:1" x14ac:dyDescent="0.2">
      <c r="A57">
        <v>347</v>
      </c>
    </row>
    <row r="58" spans="1:1" x14ac:dyDescent="0.2">
      <c r="A58">
        <v>356</v>
      </c>
    </row>
    <row r="59" spans="1:1" x14ac:dyDescent="0.2">
      <c r="A59">
        <v>357</v>
      </c>
    </row>
    <row r="60" spans="1:1" x14ac:dyDescent="0.2">
      <c r="A60">
        <v>367</v>
      </c>
    </row>
    <row r="61" spans="1:1" x14ac:dyDescent="0.2">
      <c r="A61">
        <v>456</v>
      </c>
    </row>
    <row r="62" spans="1:1" x14ac:dyDescent="0.2">
      <c r="A62">
        <v>457</v>
      </c>
    </row>
    <row r="63" spans="1:1" x14ac:dyDescent="0.2">
      <c r="A63">
        <v>467</v>
      </c>
    </row>
    <row r="64" spans="1:1" x14ac:dyDescent="0.2">
      <c r="A64">
        <v>567</v>
      </c>
    </row>
    <row r="65" spans="1:1" x14ac:dyDescent="0.2">
      <c r="A65">
        <v>1234</v>
      </c>
    </row>
    <row r="66" spans="1:1" x14ac:dyDescent="0.2">
      <c r="A66">
        <v>1235</v>
      </c>
    </row>
    <row r="67" spans="1:1" x14ac:dyDescent="0.2">
      <c r="A67">
        <v>1236</v>
      </c>
    </row>
    <row r="68" spans="1:1" x14ac:dyDescent="0.2">
      <c r="A68">
        <v>1237</v>
      </c>
    </row>
    <row r="69" spans="1:1" x14ac:dyDescent="0.2">
      <c r="A69">
        <v>1245</v>
      </c>
    </row>
    <row r="70" spans="1:1" x14ac:dyDescent="0.2">
      <c r="A70">
        <v>1246</v>
      </c>
    </row>
    <row r="71" spans="1:1" x14ac:dyDescent="0.2">
      <c r="A71">
        <v>1247</v>
      </c>
    </row>
    <row r="72" spans="1:1" x14ac:dyDescent="0.2">
      <c r="A72">
        <v>1256</v>
      </c>
    </row>
    <row r="73" spans="1:1" x14ac:dyDescent="0.2">
      <c r="A73">
        <v>1257</v>
      </c>
    </row>
    <row r="74" spans="1:1" x14ac:dyDescent="0.2">
      <c r="A74">
        <v>1267</v>
      </c>
    </row>
    <row r="75" spans="1:1" x14ac:dyDescent="0.2">
      <c r="A75">
        <v>1345</v>
      </c>
    </row>
    <row r="76" spans="1:1" x14ac:dyDescent="0.2">
      <c r="A76">
        <v>1346</v>
      </c>
    </row>
    <row r="77" spans="1:1" x14ac:dyDescent="0.2">
      <c r="A77">
        <v>1347</v>
      </c>
    </row>
    <row r="78" spans="1:1" x14ac:dyDescent="0.2">
      <c r="A78">
        <v>1356</v>
      </c>
    </row>
    <row r="79" spans="1:1" x14ac:dyDescent="0.2">
      <c r="A79">
        <v>1357</v>
      </c>
    </row>
    <row r="80" spans="1:1" x14ac:dyDescent="0.2">
      <c r="A80">
        <v>1367</v>
      </c>
    </row>
    <row r="81" spans="1:1" x14ac:dyDescent="0.2">
      <c r="A81">
        <v>1456</v>
      </c>
    </row>
    <row r="82" spans="1:1" x14ac:dyDescent="0.2">
      <c r="A82">
        <v>1457</v>
      </c>
    </row>
    <row r="83" spans="1:1" x14ac:dyDescent="0.2">
      <c r="A83">
        <v>1467</v>
      </c>
    </row>
    <row r="84" spans="1:1" x14ac:dyDescent="0.2">
      <c r="A84">
        <v>1567</v>
      </c>
    </row>
    <row r="85" spans="1:1" x14ac:dyDescent="0.2">
      <c r="A85">
        <v>2345</v>
      </c>
    </row>
    <row r="86" spans="1:1" x14ac:dyDescent="0.2">
      <c r="A86">
        <v>2346</v>
      </c>
    </row>
    <row r="87" spans="1:1" x14ac:dyDescent="0.2">
      <c r="A87">
        <v>2347</v>
      </c>
    </row>
    <row r="88" spans="1:1" x14ac:dyDescent="0.2">
      <c r="A88">
        <v>2356</v>
      </c>
    </row>
    <row r="89" spans="1:1" x14ac:dyDescent="0.2">
      <c r="A89">
        <v>2357</v>
      </c>
    </row>
    <row r="90" spans="1:1" x14ac:dyDescent="0.2">
      <c r="A90">
        <v>2367</v>
      </c>
    </row>
    <row r="91" spans="1:1" x14ac:dyDescent="0.2">
      <c r="A91">
        <v>2456</v>
      </c>
    </row>
    <row r="92" spans="1:1" x14ac:dyDescent="0.2">
      <c r="A92">
        <v>2457</v>
      </c>
    </row>
    <row r="93" spans="1:1" x14ac:dyDescent="0.2">
      <c r="A93">
        <v>2467</v>
      </c>
    </row>
    <row r="94" spans="1:1" x14ac:dyDescent="0.2">
      <c r="A94">
        <v>2567</v>
      </c>
    </row>
    <row r="95" spans="1:1" x14ac:dyDescent="0.2">
      <c r="A95">
        <v>3456</v>
      </c>
    </row>
    <row r="96" spans="1:1" x14ac:dyDescent="0.2">
      <c r="A96">
        <v>3457</v>
      </c>
    </row>
    <row r="97" spans="1:1" x14ac:dyDescent="0.2">
      <c r="A97">
        <v>3467</v>
      </c>
    </row>
    <row r="98" spans="1:1" x14ac:dyDescent="0.2">
      <c r="A98">
        <v>3567</v>
      </c>
    </row>
    <row r="99" spans="1:1" x14ac:dyDescent="0.2">
      <c r="A99">
        <v>4567</v>
      </c>
    </row>
    <row r="100" spans="1:1" x14ac:dyDescent="0.2">
      <c r="A100">
        <v>12345</v>
      </c>
    </row>
    <row r="101" spans="1:1" x14ac:dyDescent="0.2">
      <c r="A101">
        <v>12346</v>
      </c>
    </row>
    <row r="102" spans="1:1" x14ac:dyDescent="0.2">
      <c r="A102">
        <v>12347</v>
      </c>
    </row>
    <row r="103" spans="1:1" x14ac:dyDescent="0.2">
      <c r="A103">
        <v>12356</v>
      </c>
    </row>
    <row r="104" spans="1:1" x14ac:dyDescent="0.2">
      <c r="A104">
        <v>12357</v>
      </c>
    </row>
    <row r="105" spans="1:1" x14ac:dyDescent="0.2">
      <c r="A105">
        <v>12367</v>
      </c>
    </row>
    <row r="106" spans="1:1" x14ac:dyDescent="0.2">
      <c r="A106">
        <v>12456</v>
      </c>
    </row>
    <row r="107" spans="1:1" x14ac:dyDescent="0.2">
      <c r="A107">
        <v>12457</v>
      </c>
    </row>
    <row r="108" spans="1:1" x14ac:dyDescent="0.2">
      <c r="A108">
        <v>12467</v>
      </c>
    </row>
    <row r="109" spans="1:1" x14ac:dyDescent="0.2">
      <c r="A109">
        <v>12567</v>
      </c>
    </row>
    <row r="110" spans="1:1" x14ac:dyDescent="0.2">
      <c r="A110">
        <v>13456</v>
      </c>
    </row>
    <row r="111" spans="1:1" x14ac:dyDescent="0.2">
      <c r="A111">
        <v>13457</v>
      </c>
    </row>
    <row r="112" spans="1:1" x14ac:dyDescent="0.2">
      <c r="A112">
        <v>13467</v>
      </c>
    </row>
    <row r="113" spans="1:1" x14ac:dyDescent="0.2">
      <c r="A113">
        <v>13567</v>
      </c>
    </row>
    <row r="114" spans="1:1" x14ac:dyDescent="0.2">
      <c r="A114">
        <v>14567</v>
      </c>
    </row>
    <row r="115" spans="1:1" x14ac:dyDescent="0.2">
      <c r="A115">
        <v>23456</v>
      </c>
    </row>
    <row r="116" spans="1:1" x14ac:dyDescent="0.2">
      <c r="A116">
        <v>23457</v>
      </c>
    </row>
    <row r="117" spans="1:1" x14ac:dyDescent="0.2">
      <c r="A117">
        <v>23467</v>
      </c>
    </row>
    <row r="118" spans="1:1" x14ac:dyDescent="0.2">
      <c r="A118">
        <v>23567</v>
      </c>
    </row>
    <row r="119" spans="1:1" x14ac:dyDescent="0.2">
      <c r="A119">
        <v>24567</v>
      </c>
    </row>
    <row r="120" spans="1:1" x14ac:dyDescent="0.2">
      <c r="A120">
        <v>34567</v>
      </c>
    </row>
    <row r="121" spans="1:1" x14ac:dyDescent="0.2">
      <c r="A121">
        <v>123456</v>
      </c>
    </row>
    <row r="122" spans="1:1" x14ac:dyDescent="0.2">
      <c r="A122">
        <v>123457</v>
      </c>
    </row>
    <row r="123" spans="1:1" x14ac:dyDescent="0.2">
      <c r="A123">
        <v>123467</v>
      </c>
    </row>
    <row r="124" spans="1:1" x14ac:dyDescent="0.2">
      <c r="A124">
        <v>123567</v>
      </c>
    </row>
    <row r="125" spans="1:1" x14ac:dyDescent="0.2">
      <c r="A125">
        <v>124567</v>
      </c>
    </row>
    <row r="126" spans="1:1" x14ac:dyDescent="0.2">
      <c r="A126">
        <v>134567</v>
      </c>
    </row>
    <row r="127" spans="1:1" x14ac:dyDescent="0.2">
      <c r="A127">
        <v>234567</v>
      </c>
    </row>
    <row r="128" spans="1:1" x14ac:dyDescent="0.2">
      <c r="A128">
        <v>1234567</v>
      </c>
    </row>
  </sheetData>
  <sortState xmlns:xlrd2="http://schemas.microsoft.com/office/spreadsheetml/2017/richdata2" ref="A2:A512">
    <sortCondition ref="A2:A512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F8ED5BEFD5943B055A9FBC8F8E57A" ma:contentTypeVersion="4" ma:contentTypeDescription="Create a new document." ma:contentTypeScope="" ma:versionID="8475ee32945a38a54a71cda88eced17b">
  <xsd:schema xmlns:xsd="http://www.w3.org/2001/XMLSchema" xmlns:xs="http://www.w3.org/2001/XMLSchema" xmlns:p="http://schemas.microsoft.com/office/2006/metadata/properties" xmlns:ns2="249607ac-c13a-4ff7-aee9-c8e282da238c" targetNamespace="http://schemas.microsoft.com/office/2006/metadata/properties" ma:root="true" ma:fieldsID="cf29140d0fedc6bf25d9e3ddbb14cab3" ns2:_="">
    <xsd:import namespace="249607ac-c13a-4ff7-aee9-c8e282da2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607ac-c13a-4ff7-aee9-c8e282da23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A4C2A5-96F0-4392-A3C3-4C22E2514D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D9B057-9D3F-40DD-9CB3-05346B00F1C5}">
  <ds:schemaRefs>
    <ds:schemaRef ds:uri="http://schemas.microsoft.com/office/2006/documentManagement/types"/>
    <ds:schemaRef ds:uri="http://purl.org/dc/dcmitype/"/>
    <ds:schemaRef ds:uri="249607ac-c13a-4ff7-aee9-c8e282da238c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7963FC2-2E4A-4416-927D-3BCE2088B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607ac-c13a-4ff7-aee9-c8e282da2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FCL (No min.)</vt:lpstr>
      <vt:lpstr>As is _ Opportunities</vt:lpstr>
      <vt:lpstr>Countries</vt:lpstr>
      <vt:lpstr>Carriage mode</vt:lpstr>
      <vt:lpstr>Dates</vt:lpstr>
      <vt:lpstr>Logical connectors</vt:lpstr>
      <vt:lpstr>Currencies</vt:lpstr>
      <vt:lpstr>Documentation types</vt:lpstr>
      <vt:lpstr>Units of measurement</vt:lpstr>
      <vt:lpstr>Container types</vt:lpstr>
      <vt:lpstr>Incoterms &amp; Service Scope</vt:lpstr>
      <vt:lpstr>Parcel type &amp; data</vt:lpstr>
      <vt:lpstr>Departure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Martinez, Alberto</dc:creator>
  <cp:keywords/>
  <dc:description/>
  <cp:lastModifiedBy>Chaibgalli, Clement</cp:lastModifiedBy>
  <cp:revision/>
  <dcterms:created xsi:type="dcterms:W3CDTF">2019-02-26T06:59:18Z</dcterms:created>
  <dcterms:modified xsi:type="dcterms:W3CDTF">2022-02-25T16:58:55Z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0x0101008F5F8ED5BEFD5943B055A9FBC8F8E57A</vt:lpwstr>
  </property>
</Properties>
</file>