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540" documentId="13_ncr:1_{BB587B11-3DD4-41F6-9455-588F5FC05102}" xr6:coauthVersionLast="47" xr6:coauthVersionMax="47" xr10:uidLastSave="{348B7D6B-B996-4A1A-8829-70E195F7B275}"/>
  <bookViews>
    <workbookView xWindow="-120" yWindow="16080" windowWidth="29040" windowHeight="15840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D30" i="1" s="1"/>
  <c r="B29" i="1"/>
  <c r="B31" i="1"/>
  <c r="B19" i="1"/>
  <c r="B56" i="1"/>
  <c r="B57" i="1"/>
  <c r="B58" i="1"/>
  <c r="B32" i="1"/>
  <c r="D32" i="1" s="1"/>
  <c r="B27" i="1"/>
  <c r="B26" i="1"/>
  <c r="B22" i="1"/>
  <c r="D22" i="1" s="1"/>
  <c r="B33" i="1"/>
  <c r="B28" i="1"/>
  <c r="B25" i="1"/>
  <c r="B24" i="1"/>
  <c r="D24" i="1" s="1"/>
  <c r="B21" i="1"/>
  <c r="B23" i="1"/>
  <c r="D23" i="1" s="1"/>
  <c r="B20" i="1"/>
  <c r="D20" i="1" s="1"/>
  <c r="B17" i="1"/>
  <c r="B16" i="1"/>
  <c r="B15" i="1"/>
  <c r="M12" i="1"/>
  <c r="L12" i="1"/>
  <c r="K12" i="1"/>
  <c r="J12" i="1"/>
  <c r="J25" i="1" s="1"/>
  <c r="I12" i="1"/>
  <c r="I25" i="1" s="1"/>
  <c r="M11" i="1"/>
  <c r="L11" i="1"/>
  <c r="K11" i="1"/>
  <c r="J11" i="1"/>
  <c r="I11" i="1"/>
  <c r="M10" i="1"/>
  <c r="L10" i="1"/>
  <c r="L23" i="1" s="1"/>
  <c r="K10" i="1"/>
  <c r="K23" i="1" s="1"/>
  <c r="J10" i="1"/>
  <c r="I10" i="1"/>
  <c r="M9" i="1"/>
  <c r="L9" i="1"/>
  <c r="K9" i="1"/>
  <c r="J9" i="1"/>
  <c r="I9" i="1"/>
  <c r="I22" i="1" s="1"/>
  <c r="M8" i="1"/>
  <c r="M21" i="1" s="1"/>
  <c r="L8" i="1"/>
  <c r="K8" i="1"/>
  <c r="J8" i="1"/>
  <c r="I8" i="1"/>
  <c r="B53" i="1"/>
  <c r="B52" i="1"/>
  <c r="B51" i="1"/>
  <c r="B50" i="1"/>
  <c r="B49" i="1"/>
  <c r="B10" i="1"/>
  <c r="B45" i="1"/>
  <c r="B44" i="1"/>
  <c r="B43" i="1"/>
  <c r="B42" i="1"/>
  <c r="B40" i="1"/>
  <c r="B39" i="1"/>
  <c r="B38" i="1"/>
  <c r="B37" i="1"/>
  <c r="B13" i="1"/>
  <c r="B12" i="1"/>
  <c r="D29" i="1" l="1"/>
  <c r="D31" i="1"/>
  <c r="D26" i="1"/>
  <c r="J22" i="1"/>
  <c r="M23" i="1"/>
  <c r="K25" i="1"/>
  <c r="D21" i="1"/>
  <c r="D27" i="1"/>
  <c r="D25" i="1"/>
  <c r="D28" i="1"/>
  <c r="D33" i="1"/>
  <c r="L21" i="1"/>
  <c r="J23" i="1"/>
  <c r="M24" i="1"/>
  <c r="K22" i="1"/>
  <c r="I24" i="1"/>
  <c r="L25" i="1"/>
  <c r="M25" i="1"/>
  <c r="J21" i="1"/>
  <c r="M22" i="1"/>
  <c r="K24" i="1"/>
  <c r="K21" i="1"/>
  <c r="I23" i="1"/>
  <c r="L24" i="1"/>
  <c r="L22" i="1"/>
  <c r="J24" i="1"/>
  <c r="I21" i="1"/>
  <c r="D12" i="1"/>
  <c r="D56" i="1"/>
  <c r="D57" i="1"/>
  <c r="D58" i="1"/>
  <c r="D49" i="1"/>
  <c r="D13" i="1"/>
  <c r="D38" i="1"/>
  <c r="D39" i="1"/>
  <c r="D50" i="1"/>
  <c r="D40" i="1"/>
  <c r="D51" i="1"/>
  <c r="D37" i="1"/>
  <c r="D52" i="1"/>
  <c r="D53" i="1"/>
  <c r="D15" i="1"/>
  <c r="D16" i="1"/>
  <c r="D17" i="1"/>
  <c r="D19" i="1"/>
</calcChain>
</file>

<file path=xl/sharedStrings.xml><?xml version="1.0" encoding="utf-8"?>
<sst xmlns="http://schemas.openxmlformats.org/spreadsheetml/2006/main" count="154" uniqueCount="112">
  <si>
    <t>Preadvise ID</t>
  </si>
  <si>
    <t>Record date</t>
  </si>
  <si>
    <t>Last modified date</t>
  </si>
  <si>
    <t>Is launched</t>
  </si>
  <si>
    <t>Launched date</t>
  </si>
  <si>
    <t>Country location</t>
  </si>
  <si>
    <t>Company name</t>
  </si>
  <si>
    <t>Sugar ID</t>
  </si>
  <si>
    <t>Expected receive date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</si>
  <si>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</si>
  <si>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</si>
  <si>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</si>
  <si>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</si>
  <si>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</si>
  <si>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</si>
  <si>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</si>
  <si>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</si>
  <si>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</si>
  <si>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</si>
  <si>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</si>
  <si>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</si>
  <si>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</si>
  <si>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</si>
  <si>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</si>
  <si>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</si>
  <si>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</si>
  <si>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</si>
  <si>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</si>
  <si>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</si>
  <si>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</si>
  <si>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</si>
  <si>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</si>
  <si>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</si>
  <si>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</si>
  <si>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</si>
  <si>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</si>
  <si>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</si>
  <si>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</si>
  <si>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</si>
  <si>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</si>
  <si>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</si>
  <si>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</si>
  <si>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No history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</si>
  <si>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</si>
  <si>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</si>
  <si>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</si>
  <si>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</si>
  <si>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</si>
  <si>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Number of preadvised tender</t>
  </si>
  <si>
    <t>Number of preadvised related to Airfreight</t>
  </si>
  <si>
    <t>Number of preadvised related to Seafreight LCL</t>
  </si>
  <si>
    <t>Number of preadvised related to Seafreight FCL</t>
  </si>
  <si>
    <t>Number of preadvised related to Railfreight FCL</t>
  </si>
  <si>
    <t>Number of preadvised related to the AM area</t>
  </si>
  <si>
    <t>Number of preadvised related to the EU area</t>
  </si>
  <si>
    <t>Number of preadvised related to the AP area</t>
  </si>
  <si>
    <t>Number of preadvised tender already launched</t>
  </si>
  <si>
    <t>Number of preadvised tender expected to be launched</t>
  </si>
  <si>
    <t>Scope</t>
  </si>
  <si>
    <t>Time range span</t>
  </si>
  <si>
    <t>Geographic span range</t>
  </si>
  <si>
    <t>Processed data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</si>
  <si>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</si>
  <si>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</si>
  <si>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</si>
  <si>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</si>
  <si>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</si>
  <si>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</si>
  <si>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</si>
  <si>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</si>
  <si>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of all preadvised opportunities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</si>
  <si>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</si>
  <si>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</si>
  <si>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</si>
  <si>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</si>
  <si>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</si>
  <si>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</si>
  <si>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</si>
  <si>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</si>
  <si>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</si>
  <si>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</si>
  <si>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</si>
  <si>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</si>
  <si>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r>
      <t>Number of preadvised with a "</t>
    </r>
    <r>
      <rPr>
        <i/>
        <sz val="11"/>
        <color theme="1"/>
        <rFont val="Fira Sans"/>
        <family val="2"/>
        <scheme val="minor"/>
      </rPr>
      <t>No history</t>
    </r>
    <r>
      <rPr>
        <sz val="11"/>
        <color theme="1"/>
        <rFont val="Fira Sans"/>
        <family val="2"/>
        <scheme val="minor"/>
      </rPr>
      <t>" prospect</t>
    </r>
  </si>
  <si>
    <r>
      <t>Number of preadvised with an "</t>
    </r>
    <r>
      <rPr>
        <i/>
        <sz val="11"/>
        <color theme="1"/>
        <rFont val="Fira Sans"/>
        <family val="2"/>
        <scheme val="minor"/>
      </rPr>
      <t>Air &amp; Ocean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</si>
  <si>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Road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</si>
  <si>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Contract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</si>
  <si>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Port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</si>
  <si>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A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</si>
  <si>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B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</si>
  <si>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</t>
    </r>
    <r>
      <rPr>
        <sz val="11"/>
        <color theme="1"/>
        <rFont val="Fira Sans"/>
        <family val="2"/>
        <scheme val="minor"/>
      </rPr>
      <t>" prospect</t>
    </r>
  </si>
  <si>
    <t>related to North America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</si>
  <si>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</si>
  <si>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</si>
  <si>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</si>
  <si>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</si>
  <si>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</si>
  <si>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</si>
  <si>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</si>
  <si>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</si>
  <si>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</si>
  <si>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</si>
  <si>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Western Asia</t>
  </si>
  <si>
    <t>related to Central Asia</t>
  </si>
  <si>
    <t>related to Southern Africa</t>
  </si>
  <si>
    <t>related to South America</t>
  </si>
  <si>
    <t>related to Central America &amp; the Carribeans</t>
  </si>
  <si>
    <t>related to Eastern Europe</t>
  </si>
  <si>
    <t>Number of tenders involved in the following tradelanes</t>
  </si>
  <si>
    <t>Share of tenders involved in the following tradelanes</t>
  </si>
  <si>
    <t>All</t>
  </si>
  <si>
    <t>related to Eastern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</si>
</sst>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</numFmts>
  <fonts count="6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  <font>
      <sz val="10"/>
      <color theme="3"/>
      <name val="Fira Mon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5" fillId="0" borderId="1" applyBorder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3" applyBorder="1"/>
    <xf numFmtId="0" fontId="1" fillId="0" borderId="2" xfId="1"/>
    <xf numFmtId="164" fontId="5" fillId="0" borderId="0" xfId="3" applyNumberFormat="1" applyBorder="1"/>
    <xf numFmtId="165" fontId="5" fillId="0" borderId="0" xfId="3" applyNumberFormat="1" applyBorder="1"/>
    <xf numFmtId="166" fontId="5" fillId="0" borderId="0" xfId="3" applyNumberFormat="1" applyBorder="1"/>
    <xf numFmtId="10" fontId="5" fillId="0" borderId="0" xfId="3" applyNumberFormat="1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5" applyBorder="1"/>
    <xf numFmtId="0" fontId="5" fillId="0" borderId="8" xfId="3" applyBorder="1" applyAlignment="1">
      <alignment vertical="center"/>
    </xf>
    <xf numFmtId="0" fontId="5" fillId="0" borderId="9" xfId="3" applyBorder="1" applyAlignment="1">
      <alignment vertical="center"/>
    </xf>
    <xf numFmtId="0" fontId="5" fillId="0" borderId="10" xfId="3" applyBorder="1" applyAlignment="1">
      <alignment vertical="center"/>
    </xf>
    <xf numFmtId="0" fontId="5" fillId="0" borderId="11" xfId="3" applyBorder="1" applyAlignment="1">
      <alignment vertical="center"/>
    </xf>
    <xf numFmtId="0" fontId="5" fillId="0" borderId="12" xfId="3" applyBorder="1" applyAlignment="1">
      <alignment vertical="center"/>
    </xf>
    <xf numFmtId="0" fontId="5" fillId="0" borderId="13" xfId="3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5" fillId="0" borderId="8" xfId="4" applyNumberFormat="1" applyFont="1" applyBorder="1" applyAlignment="1">
      <alignment vertical="center"/>
    </xf>
    <xf numFmtId="10" fontId="5" fillId="0" borderId="9" xfId="4" applyNumberFormat="1" applyFont="1" applyBorder="1" applyAlignment="1">
      <alignment vertical="center"/>
    </xf>
    <xf numFmtId="10" fontId="5" fillId="0" borderId="10" xfId="4" applyNumberFormat="1" applyFont="1" applyBorder="1" applyAlignment="1">
      <alignment vertical="center"/>
    </xf>
    <xf numFmtId="10" fontId="5" fillId="0" borderId="11" xfId="4" applyNumberFormat="1" applyFont="1" applyBorder="1" applyAlignment="1">
      <alignment vertical="center"/>
    </xf>
    <xf numFmtId="10" fontId="5" fillId="0" borderId="12" xfId="4" applyNumberFormat="1" applyFont="1" applyBorder="1" applyAlignment="1">
      <alignment vertical="center"/>
    </xf>
    <xf numFmtId="10" fontId="5" fillId="0" borderId="13" xfId="4" applyNumberFormat="1" applyFont="1" applyBorder="1" applyAlignment="1">
      <alignment vertical="center"/>
    </xf>
    <xf numFmtId="0" fontId="3" fillId="0" borderId="0" xfId="0" applyFont="1"/>
    <xf numFmtId="0" fontId="5" fillId="0" borderId="0" xfId="3" applyBorder="1" applyAlignment="1">
      <alignment horizontal="right"/>
    </xf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AX3" totalsRowShown="0">
  <autoFilter ref="A1:AX3" xr:uid="{9EF5C85F-01A4-46CF-9039-EFF5C6FFD4F7}"/>
  <tableColumns count="50">
    <tableColumn id="1" xr3:uid="{2CB6E984-6BB5-4D7A-A81F-D0601EB90E6A}" name="Preadvise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launched"/>
    <tableColumn id="5" xr3:uid="{C111619E-5FC8-4255-9FEC-05AACDE8DC3E}" name="Launche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9" xr3:uid="{DF846A5D-087C-4010-87D3-BFCA5507319A}" name="Expected receive date"/>
    <tableColumn id="10" xr3:uid="{9F4133B5-6FC4-4D95-846D-4AD29FD45838}" name="Has Airfreight"/>
    <tableColumn id="14" xr3:uid="{D9F27BFB-FDBE-4901-B320-E17EA0AC8EE9}" name="Airfreight volumes"/>
    <tableColumn id="11" xr3:uid="{7024A668-3905-4EBF-9FC1-4AE72572170E}" name="Has Seafreight FCL"/>
    <tableColumn id="15" xr3:uid="{EC3C5490-BFF6-4E80-82BE-5414F55FAF1B}" name="Seafreight FCL volumes"/>
    <tableColumn id="12" xr3:uid="{6F5F80C7-1F64-47B3-A195-070A856F559B}" name="Has Seafreight LCL"/>
    <tableColumn id="16" xr3:uid="{687FDB9C-F19F-4B4B-A908-3B5B301DC775}" name="Seafreight LCL volumes"/>
    <tableColumn id="13" xr3:uid="{5E7CFE4E-4DE4-4112-AA04-968204F842EA}" name="Has Railfreight FCL"/>
    <tableColumn id="17" xr3:uid="{2344510B-2AC9-4095-B95F-B1061456BD99}" name="Railfreight FCL volumes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43" xr3:uid="{7B376205-11F4-4B2B-A1EA-6AD8CC59C066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P58"/>
  <sheetViews>
    <sheetView showGridLines="0" tabSelected="1" view="pageLayout" zoomScaleNormal="100" workbookViewId="0">
      <selection activeCell="A2" sqref="A2"/>
    </sheetView>
  </sheetViews>
  <sheetFormatPr defaultColWidth="8.75" defaultRowHeight="14.25"/>
  <cols>
    <col min="1" max="1" width="60" customWidth="1"/>
    <col min="2" max="2" width="24.25" customWidth="1"/>
    <col min="3" max="3" width="3.5" customWidth="1"/>
    <col min="4" max="4" width="10.125" customWidth="1"/>
    <col min="7" max="7" width="10.625" customWidth="1"/>
    <col min="8" max="13" width="17.25" customWidth="1"/>
    <col min="16" max="16" width="4.875" customWidth="1"/>
  </cols>
  <sheetData>
    <row r="1" spans="1:16" ht="15" customHeight="1" thickBot="1">
      <c r="A1" s="2" t="s">
        <v>58</v>
      </c>
      <c r="B1" s="2"/>
      <c r="C1" s="2"/>
      <c r="D1" s="2"/>
      <c r="E1" s="2"/>
      <c r="F1" s="2"/>
      <c r="G1" s="2"/>
      <c r="H1" s="7" t="s">
        <v>71</v>
      </c>
      <c r="I1" s="7"/>
      <c r="J1" s="7"/>
      <c r="K1" s="7"/>
      <c r="L1" s="7"/>
      <c r="M1" s="7"/>
      <c r="N1" s="7"/>
      <c r="O1" s="7"/>
      <c r="P1" s="7"/>
    </row>
    <row r="2" spans="1:16" ht="15" customHeight="1" thickTop="1">
      <c r="B2" s="1"/>
    </row>
    <row r="3" spans="1:16" ht="15" customHeight="1">
      <c r="A3" t="s">
        <v>59</v>
      </c>
      <c r="B3" s="26" t="s">
        <v>110</v>
      </c>
      <c r="H3" s="10" t="s">
        <v>94</v>
      </c>
      <c r="I3" s="10"/>
      <c r="J3" s="10"/>
      <c r="K3" s="10"/>
      <c r="L3" s="10"/>
      <c r="M3" s="10"/>
      <c r="N3" s="10"/>
      <c r="O3" s="10"/>
      <c r="P3" s="10"/>
    </row>
    <row r="4" spans="1:16" ht="15" customHeight="1">
      <c r="A4" t="s">
        <v>60</v>
      </c>
      <c r="B4" s="26" t="s">
        <v>110</v>
      </c>
    </row>
    <row r="5" spans="1:16" ht="15" customHeight="1">
      <c r="B5" s="1"/>
      <c r="H5" s="25" t="s">
        <v>108</v>
      </c>
    </row>
    <row r="6" spans="1:16" ht="15" customHeight="1" thickBot="1">
      <c r="A6" s="2" t="s">
        <v>61</v>
      </c>
      <c r="B6" s="2"/>
      <c r="C6" s="2"/>
      <c r="D6" s="2"/>
      <c r="E6" s="2"/>
      <c r="F6" s="2"/>
      <c r="G6" s="2"/>
    </row>
    <row r="7" spans="1:16" ht="15" customHeight="1" thickTop="1">
      <c r="B7" s="1"/>
      <c r="I7" s="8" t="s">
        <v>77</v>
      </c>
      <c r="J7" s="8" t="s">
        <v>78</v>
      </c>
      <c r="K7" s="8" t="s">
        <v>79</v>
      </c>
      <c r="L7" s="8" t="s">
        <v>80</v>
      </c>
      <c r="M7" s="9" t="s">
        <v>81</v>
      </c>
    </row>
    <row r="8" spans="1:16" ht="15" customHeight="1" thickBot="1">
      <c r="A8" s="7" t="s">
        <v>64</v>
      </c>
      <c r="B8" s="7"/>
      <c r="C8" s="7"/>
      <c r="D8" s="7"/>
      <c r="E8" s="7"/>
      <c r="F8" s="7"/>
      <c r="G8" s="7"/>
      <c r="H8" s="17" t="s">
        <v>72</v>
      </c>
      <c r="I8" s="11">
        <f>COUNTIF(Data!T2:T1048576,"Yes")</f>
        <v>0</v>
      </c>
      <c r="J8" s="12">
        <f>COUNTIF(Data!U2:U1048576,"Yes")</f>
        <v>0</v>
      </c>
      <c r="K8" s="12">
        <f>COUNTIF(Data!V2:V1048576,"Yes")</f>
        <v>0</v>
      </c>
      <c r="L8" s="12">
        <f>COUNTIF(Data!W2:W1048576,"Yes")</f>
        <v>0</v>
      </c>
      <c r="M8" s="13">
        <f>COUNTIF(Data!X2:X1048576,"Yes")</f>
        <v>0</v>
      </c>
    </row>
    <row r="9" spans="1:16" ht="15" customHeight="1">
      <c r="B9" s="1"/>
      <c r="H9" s="17" t="s">
        <v>73</v>
      </c>
      <c r="I9" s="11">
        <f>COUNTIF(Data!Y2:Y1048576,"Yes")</f>
        <v>0</v>
      </c>
      <c r="J9" s="12">
        <f>COUNTIF(Data!Z2:Z1048576,"Yes")</f>
        <v>0</v>
      </c>
      <c r="K9" s="12">
        <f>COUNTIF(Data!AA2:AA1048576,"Yes")</f>
        <v>0</v>
      </c>
      <c r="L9" s="12">
        <f>COUNTIF(Data!AB2:AB1048576,"Yes")</f>
        <v>0</v>
      </c>
      <c r="M9" s="13">
        <f>COUNTIF(Data!AC2:AC1048576,"Yes")</f>
        <v>0</v>
      </c>
    </row>
    <row r="10" spans="1:16" ht="15" customHeight="1">
      <c r="A10" t="s">
        <v>48</v>
      </c>
      <c r="B10" s="1">
        <f>COUNTIF(Data!A2:A1048576,"&lt;&gt;"&amp;"")</f>
        <v>2</v>
      </c>
      <c r="H10" s="17" t="s">
        <v>74</v>
      </c>
      <c r="I10" s="11">
        <f>COUNTIF(Data!AD2:AD1048576,"Yes")</f>
        <v>0</v>
      </c>
      <c r="J10" s="12">
        <f>COUNTIF(Data!AE2:AE1048576,"Yes")</f>
        <v>0</v>
      </c>
      <c r="K10" s="12">
        <f>COUNTIF(Data!AF2:AF1048576,"Yes")</f>
        <v>0</v>
      </c>
      <c r="L10" s="12">
        <f>COUNTIF(Data!AG2:AG1048576,"Yes")</f>
        <v>0</v>
      </c>
      <c r="M10" s="13">
        <f>COUNTIF(Data!AH2:AH1048576,"Yes")</f>
        <v>0</v>
      </c>
    </row>
    <row r="11" spans="1:16" ht="15" customHeight="1">
      <c r="B11" s="1"/>
      <c r="H11" s="17" t="s">
        <v>75</v>
      </c>
      <c r="I11" s="11">
        <f>COUNTIF(Data!AI2:AI1048576,"Yes")</f>
        <v>0</v>
      </c>
      <c r="J11" s="12">
        <f>COUNTIF(Data!AJ2:AJ1048576,"Yes")</f>
        <v>0</v>
      </c>
      <c r="K11" s="12">
        <f>COUNTIF(Data!AK2:AK1048576,"Yes")</f>
        <v>0</v>
      </c>
      <c r="L11" s="12">
        <f>COUNTIF(Data!AL2:AL1048576,"Yes")</f>
        <v>0</v>
      </c>
      <c r="M11" s="13">
        <f>COUNTIF(Data!AM2:AM1048576,"Yes")</f>
        <v>0</v>
      </c>
    </row>
    <row r="12" spans="1:16" ht="15" customHeight="1">
      <c r="A12" t="s">
        <v>56</v>
      </c>
      <c r="B12" s="1">
        <f>COUNTIFS(Data!D2:D1048576,"&lt;&gt;"&amp;"Not Launched",Data!D2:D1048576,"&lt;&gt;"&amp;"")</f>
        <v>2</v>
      </c>
      <c r="D12" s="6">
        <f>$B12/$B$10</f>
        <v>1</v>
      </c>
      <c r="E12" t="s">
        <v>70</v>
      </c>
      <c r="H12" s="18" t="s">
        <v>76</v>
      </c>
      <c r="I12" s="14">
        <f>COUNTIF(Data!AN2:AN1048576,"Yes")</f>
        <v>0</v>
      </c>
      <c r="J12" s="15">
        <f>COUNTIF(Data!AO2:AO1048576,"Yes")</f>
        <v>0</v>
      </c>
      <c r="K12" s="15">
        <f>COUNTIF(Data!AP2:AP1048576,"Yes")</f>
        <v>0</v>
      </c>
      <c r="L12" s="15">
        <f>COUNTIF(Data!AQ2:AQ1048576,"Yes")</f>
        <v>0</v>
      </c>
      <c r="M12" s="16">
        <f>COUNTIF(Data!AR2:AR1048576,"Yes")</f>
        <v>0</v>
      </c>
    </row>
    <row r="13" spans="1:16" ht="15" customHeight="1">
      <c r="A13" t="s">
        <v>57</v>
      </c>
      <c r="B13" s="1">
        <f>COUNTIF(Data!D2:D1048576,"Not Launched")</f>
        <v>0</v>
      </c>
      <c r="D13" s="6">
        <f>$B13/$B$10</f>
        <v>0</v>
      </c>
      <c r="E13" t="s">
        <v>70</v>
      </c>
    </row>
    <row r="14" spans="1:16" ht="15" customHeight="1">
      <c r="B14" s="1"/>
    </row>
    <row r="15" spans="1:16" ht="15" customHeight="1">
      <c r="A15" t="s">
        <v>53</v>
      </c>
      <c r="B15" s="1">
        <f>COUNTIF(Data!G2:G1048576,"AM")</f>
        <v>0</v>
      </c>
      <c r="D15" s="6">
        <f>$B15/$B$10</f>
        <v>0</v>
      </c>
      <c r="E15" t="s">
        <v>70</v>
      </c>
    </row>
    <row r="16" spans="1:16" ht="15" customHeight="1">
      <c r="A16" t="s">
        <v>55</v>
      </c>
      <c r="B16" s="1">
        <f>COUNTIF(Data!G2:G1048576,"AP")</f>
        <v>0</v>
      </c>
      <c r="D16" s="6">
        <f>$B16/$B$10</f>
        <v>0</v>
      </c>
      <c r="E16" t="s">
        <v>70</v>
      </c>
      <c r="H16" s="10" t="s">
        <v>95</v>
      </c>
      <c r="I16" s="10"/>
      <c r="J16" s="10"/>
      <c r="K16" s="10"/>
      <c r="L16" s="10"/>
      <c r="M16" s="10"/>
      <c r="N16" s="10"/>
      <c r="O16" s="10"/>
      <c r="P16" s="10"/>
    </row>
    <row r="17" spans="1:13" ht="15" customHeight="1">
      <c r="A17" t="s">
        <v>54</v>
      </c>
      <c r="B17" s="1">
        <f>COUNTIF(Data!G2:G1048576,"EU")</f>
        <v>0</v>
      </c>
      <c r="D17" s="6">
        <f>$B17/$B$10</f>
        <v>0</v>
      </c>
      <c r="E17" t="s">
        <v>70</v>
      </c>
    </row>
    <row r="18" spans="1:13" ht="15" customHeight="1">
      <c r="B18" s="1"/>
      <c r="H18" s="25" t="s">
        <v>109</v>
      </c>
    </row>
    <row r="19" spans="1:13" ht="15" customHeight="1">
      <c r="A19" t="s">
        <v>91</v>
      </c>
      <c r="B19" s="1">
        <f>COUNTIFS(Data!H2:H1048576,"North America")</f>
        <v>0</v>
      </c>
      <c r="D19" s="6">
        <f t="shared" ref="D19:D33" si="0">$B19/$B$10</f>
        <v>0</v>
      </c>
      <c r="E19" t="s">
        <v>70</v>
      </c>
    </row>
    <row r="20" spans="1:13" ht="15" customHeight="1">
      <c r="A20" t="s">
        <v>106</v>
      </c>
      <c r="B20" s="1">
        <f>COUNTIFS(Data!H2:H1048576,"Central America",Data!H2:H1048576,"Caribbean")</f>
        <v>0</v>
      </c>
      <c r="D20" s="6">
        <f t="shared" si="0"/>
        <v>0</v>
      </c>
      <c r="E20" t="s">
        <v>70</v>
      </c>
      <c r="I20" s="8" t="s">
        <v>77</v>
      </c>
      <c r="J20" s="8" t="s">
        <v>78</v>
      </c>
      <c r="K20" s="8" t="s">
        <v>79</v>
      </c>
      <c r="L20" s="8" t="s">
        <v>80</v>
      </c>
      <c r="M20" s="9" t="s">
        <v>81</v>
      </c>
    </row>
    <row r="21" spans="1:13" ht="15" customHeight="1">
      <c r="A21" t="s">
        <v>105</v>
      </c>
      <c r="B21" s="1">
        <f>COUNTIF(Data!H2:H1048576,"South America")</f>
        <v>0</v>
      </c>
      <c r="D21" s="6">
        <f t="shared" si="0"/>
        <v>0</v>
      </c>
      <c r="E21" t="s">
        <v>70</v>
      </c>
      <c r="H21" s="17" t="s">
        <v>72</v>
      </c>
      <c r="I21" s="19">
        <f t="shared" ref="I21:M25" si="1">I8/$B$10</f>
        <v>0</v>
      </c>
      <c r="J21" s="20">
        <f t="shared" si="1"/>
        <v>0</v>
      </c>
      <c r="K21" s="20">
        <f t="shared" si="1"/>
        <v>0</v>
      </c>
      <c r="L21" s="20">
        <f t="shared" si="1"/>
        <v>0</v>
      </c>
      <c r="M21" s="21">
        <f t="shared" si="1"/>
        <v>0</v>
      </c>
    </row>
    <row r="22" spans="1:13" ht="15" customHeight="1">
      <c r="A22" t="s">
        <v>97</v>
      </c>
      <c r="B22" s="1">
        <f>COUNTIFS(Data!H2:H1048576,"Southern Asia",Data!H2:H1048576,"Eastern Asia",Data!H2:H1048576,"South-Eastern Asia",Data!H2:H1048576,"Melanesia")</f>
        <v>0</v>
      </c>
      <c r="D22" s="6">
        <f t="shared" si="0"/>
        <v>0</v>
      </c>
      <c r="E22" t="s">
        <v>70</v>
      </c>
      <c r="H22" s="17" t="s">
        <v>73</v>
      </c>
      <c r="I22" s="19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1">
        <f t="shared" si="1"/>
        <v>0</v>
      </c>
    </row>
    <row r="23" spans="1:13" ht="15" customHeight="1">
      <c r="A23" t="s">
        <v>98</v>
      </c>
      <c r="B23" s="1">
        <f>COUNTIFS(Data!H2:H1048576,"Australia and New Zealand",Data!H2:H1048576,"Polynesia",Data!H2:H1048576,"Micronesia")</f>
        <v>0</v>
      </c>
      <c r="D23" s="6">
        <f t="shared" si="0"/>
        <v>0</v>
      </c>
      <c r="E23" t="s">
        <v>70</v>
      </c>
      <c r="H23" s="17" t="s">
        <v>74</v>
      </c>
      <c r="I23" s="19">
        <f t="shared" si="1"/>
        <v>0</v>
      </c>
      <c r="J23" s="20">
        <f t="shared" si="1"/>
        <v>0</v>
      </c>
      <c r="K23" s="20">
        <f t="shared" si="1"/>
        <v>0</v>
      </c>
      <c r="L23" s="20">
        <f t="shared" si="1"/>
        <v>0</v>
      </c>
      <c r="M23" s="21">
        <f t="shared" si="1"/>
        <v>0</v>
      </c>
    </row>
    <row r="24" spans="1:13" ht="15" customHeight="1">
      <c r="A24" t="s">
        <v>99</v>
      </c>
      <c r="B24" s="1">
        <f>COUNTIF(Data!H2:H1048576,"Northern Europe")</f>
        <v>0</v>
      </c>
      <c r="D24" s="6">
        <f t="shared" si="0"/>
        <v>0</v>
      </c>
      <c r="E24" t="s">
        <v>70</v>
      </c>
      <c r="H24" s="17" t="s">
        <v>75</v>
      </c>
      <c r="I24" s="19">
        <f t="shared" si="1"/>
        <v>0</v>
      </c>
      <c r="J24" s="20">
        <f t="shared" si="1"/>
        <v>0</v>
      </c>
      <c r="K24" s="20">
        <f t="shared" si="1"/>
        <v>0</v>
      </c>
      <c r="L24" s="20">
        <f t="shared" si="1"/>
        <v>0</v>
      </c>
      <c r="M24" s="21">
        <f t="shared" si="1"/>
        <v>0</v>
      </c>
    </row>
    <row r="25" spans="1:13" ht="15" customHeight="1">
      <c r="A25" t="s">
        <v>100</v>
      </c>
      <c r="B25" s="1">
        <f>COUNTIF(Data!H2:H1048576,"Southern Europe")</f>
        <v>0</v>
      </c>
      <c r="D25" s="6">
        <f t="shared" si="0"/>
        <v>0</v>
      </c>
      <c r="E25" t="s">
        <v>70</v>
      </c>
      <c r="H25" s="18" t="s">
        <v>76</v>
      </c>
      <c r="I25" s="22">
        <f t="shared" si="1"/>
        <v>0</v>
      </c>
      <c r="J25" s="23">
        <f t="shared" si="1"/>
        <v>0</v>
      </c>
      <c r="K25" s="23">
        <f t="shared" si="1"/>
        <v>0</v>
      </c>
      <c r="L25" s="23">
        <f t="shared" si="1"/>
        <v>0</v>
      </c>
      <c r="M25" s="24">
        <f t="shared" si="1"/>
        <v>0</v>
      </c>
    </row>
    <row r="26" spans="1:13" ht="15" customHeight="1">
      <c r="A26" t="s">
        <v>101</v>
      </c>
      <c r="B26" s="1">
        <f>COUNTIF(Data!H2:H1048576,"Western Europe")</f>
        <v>0</v>
      </c>
      <c r="D26" s="6">
        <f t="shared" si="0"/>
        <v>0</v>
      </c>
      <c r="E26" t="s">
        <v>70</v>
      </c>
    </row>
    <row r="27" spans="1:13" ht="15" customHeight="1">
      <c r="A27" t="s">
        <v>107</v>
      </c>
      <c r="B27" s="1">
        <f>COUNTIF(Data!H2:H1048576,"Eastern Europe")</f>
        <v>0</v>
      </c>
      <c r="D27" s="6">
        <f t="shared" si="0"/>
        <v>0</v>
      </c>
      <c r="E27" t="s">
        <v>70</v>
      </c>
    </row>
    <row r="28" spans="1:13" ht="15" customHeight="1">
      <c r="A28" t="s">
        <v>102</v>
      </c>
      <c r="B28" s="1">
        <f>COUNTIF(Data!H2:H1048576,"Western Asia")</f>
        <v>0</v>
      </c>
      <c r="D28" s="6">
        <f t="shared" si="0"/>
        <v>0</v>
      </c>
      <c r="E28" t="s">
        <v>70</v>
      </c>
    </row>
    <row r="29" spans="1:13" ht="15" customHeight="1">
      <c r="A29" t="s">
        <v>103</v>
      </c>
      <c r="B29" s="1">
        <f>COUNTIF(Data!H2:H1048576,"Central Asia")</f>
        <v>0</v>
      </c>
      <c r="D29" s="6">
        <f t="shared" si="0"/>
        <v>0</v>
      </c>
      <c r="E29" t="s">
        <v>70</v>
      </c>
    </row>
    <row r="30" spans="1:13" ht="15" customHeight="1">
      <c r="A30" t="s">
        <v>111</v>
      </c>
      <c r="B30" s="1">
        <f>COUNTIF(Data!H2:H1048576,"Eastern Asia")</f>
        <v>0</v>
      </c>
      <c r="D30" s="6">
        <f t="shared" si="0"/>
        <v>0</v>
      </c>
      <c r="E30" t="s">
        <v>70</v>
      </c>
    </row>
    <row r="31" spans="1:13" ht="15" customHeight="1">
      <c r="A31" t="s">
        <v>93</v>
      </c>
      <c r="B31" s="1">
        <f>COUNTIF(Data!H2:H1048576,"Northern Africa")</f>
        <v>0</v>
      </c>
      <c r="D31" s="6">
        <f t="shared" si="0"/>
        <v>0</v>
      </c>
      <c r="E31" t="s">
        <v>70</v>
      </c>
    </row>
    <row r="32" spans="1:13" ht="15" customHeight="1">
      <c r="A32" t="s">
        <v>92</v>
      </c>
      <c r="B32" s="1">
        <f>COUNTIFS(Data!H2:H1048576,"Middle Africa",Data!H2:H1048576,"Western Africa",Data!H2:H1048576,"Eastern Africa")</f>
        <v>0</v>
      </c>
      <c r="D32" s="6">
        <f t="shared" si="0"/>
        <v>0</v>
      </c>
      <c r="E32" t="s">
        <v>70</v>
      </c>
    </row>
    <row r="33" spans="1:7" ht="15" customHeight="1">
      <c r="A33" t="s">
        <v>104</v>
      </c>
      <c r="B33" s="1">
        <f>COUNTIF(Data!H2:H1048576,"Southern Africa")</f>
        <v>0</v>
      </c>
      <c r="D33" s="6">
        <f t="shared" si="0"/>
        <v>0</v>
      </c>
      <c r="E33" t="s">
        <v>70</v>
      </c>
    </row>
    <row r="34" spans="1:7" ht="15" customHeight="1">
      <c r="B34" s="1"/>
    </row>
    <row r="35" spans="1:7" ht="15" customHeight="1" thickBot="1">
      <c r="A35" s="7" t="s">
        <v>65</v>
      </c>
      <c r="B35" s="7"/>
      <c r="C35" s="7"/>
      <c r="D35" s="7"/>
      <c r="E35" s="7"/>
      <c r="F35" s="7"/>
      <c r="G35" s="7"/>
    </row>
    <row r="36" spans="1:7" ht="15" customHeight="1">
      <c r="B36" s="1"/>
    </row>
    <row r="37" spans="1:7" ht="15" customHeight="1">
      <c r="A37" t="s">
        <v>49</v>
      </c>
      <c r="B37" s="1">
        <f>COUNTIF(Data!L2:L1048576,"Yes")</f>
        <v>0</v>
      </c>
      <c r="D37" s="6">
        <f>$B37/$B$10</f>
        <v>0</v>
      </c>
      <c r="E37" t="s">
        <v>70</v>
      </c>
    </row>
    <row r="38" spans="1:7" ht="15" customHeight="1">
      <c r="A38" t="s">
        <v>51</v>
      </c>
      <c r="B38" s="1">
        <f>COUNTIF(Data!N2:N1048576,"Yes")</f>
        <v>0</v>
      </c>
      <c r="D38" s="6">
        <f>$B38/$B$10</f>
        <v>0</v>
      </c>
      <c r="E38" t="s">
        <v>70</v>
      </c>
    </row>
    <row r="39" spans="1:7" ht="15" customHeight="1">
      <c r="A39" t="s">
        <v>50</v>
      </c>
      <c r="B39" s="1">
        <f>COUNTIF(Data!P2:P1048576,"Yes")</f>
        <v>0</v>
      </c>
      <c r="D39" s="6">
        <f>$B39/$B$10</f>
        <v>0</v>
      </c>
      <c r="E39" t="s">
        <v>70</v>
      </c>
    </row>
    <row r="40" spans="1:7" ht="15" customHeight="1">
      <c r="A40" t="s">
        <v>52</v>
      </c>
      <c r="B40" s="1">
        <f>COUNTIF(Data!R2:R1048576,"Yes")</f>
        <v>0</v>
      </c>
      <c r="D40" s="6">
        <f>$B40/$B$10</f>
        <v>0</v>
      </c>
      <c r="E40" t="s">
        <v>70</v>
      </c>
    </row>
    <row r="41" spans="1:7" ht="15" customHeight="1">
      <c r="B41" s="1"/>
    </row>
    <row r="42" spans="1:7" ht="15" customHeight="1">
      <c r="A42" t="s">
        <v>66</v>
      </c>
      <c r="B42" s="4">
        <f>SUM(Data!M2:M1048576)</f>
        <v>2</v>
      </c>
    </row>
    <row r="43" spans="1:7" ht="15" customHeight="1">
      <c r="A43" t="s">
        <v>67</v>
      </c>
      <c r="B43" s="3">
        <f>SUM(Data!O2:O1048576)</f>
        <v>2</v>
      </c>
    </row>
    <row r="44" spans="1:7" ht="15" customHeight="1">
      <c r="A44" t="s">
        <v>68</v>
      </c>
      <c r="B44" s="5">
        <f>SUM(Data!Q2:Q1048576)</f>
        <v>2</v>
      </c>
    </row>
    <row r="45" spans="1:7" ht="15" customHeight="1">
      <c r="A45" t="s">
        <v>69</v>
      </c>
      <c r="B45" s="3">
        <f>SUM(Data!S2:S1048576)</f>
        <v>2</v>
      </c>
    </row>
    <row r="46" spans="1:7" ht="15" customHeight="1"/>
    <row r="47" spans="1:7" ht="15.75" thickBot="1">
      <c r="A47" s="7" t="s">
        <v>82</v>
      </c>
      <c r="B47" s="7"/>
      <c r="C47" s="7"/>
      <c r="D47" s="7"/>
      <c r="E47" s="7"/>
      <c r="F47" s="7"/>
      <c r="G47" s="7"/>
    </row>
    <row r="49" spans="1:7" ht="15">
      <c r="A49" t="s">
        <v>83</v>
      </c>
      <c r="B49" s="1">
        <f>COUNTIF(Data!AS2:AS1048576,"Yes")</f>
        <v>0</v>
      </c>
      <c r="D49" s="6">
        <f>$B49/$B$10</f>
        <v>0</v>
      </c>
      <c r="E49" t="s">
        <v>70</v>
      </c>
    </row>
    <row r="50" spans="1:7" ht="15">
      <c r="A50" t="s">
        <v>84</v>
      </c>
      <c r="B50" s="1">
        <f>COUNTIF(Data!AT2:AT1048576,"Yes")</f>
        <v>0</v>
      </c>
      <c r="D50" s="6">
        <f>$B50/$B$10</f>
        <v>0</v>
      </c>
      <c r="E50" t="s">
        <v>70</v>
      </c>
    </row>
    <row r="51" spans="1:7" ht="15">
      <c r="A51" t="s">
        <v>85</v>
      </c>
      <c r="B51" s="1">
        <f>COUNTIF(Data!AU2:AU1048576,"Yes")</f>
        <v>0</v>
      </c>
      <c r="D51" s="6">
        <f>$B51/$B$10</f>
        <v>0</v>
      </c>
      <c r="E51" t="s">
        <v>70</v>
      </c>
    </row>
    <row r="52" spans="1:7" ht="15">
      <c r="A52" t="s">
        <v>86</v>
      </c>
      <c r="B52" s="1">
        <f>COUNTIF(Data!AV2:AV1048576,"Yes")</f>
        <v>0</v>
      </c>
      <c r="D52" s="6">
        <f>$B52/$B$10</f>
        <v>0</v>
      </c>
      <c r="E52" t="s">
        <v>70</v>
      </c>
    </row>
    <row r="53" spans="1:7" ht="15">
      <c r="A53" t="s">
        <v>87</v>
      </c>
      <c r="B53" s="1">
        <f>COUNTIF(Data!AW2:AW1048576,"Yes")</f>
        <v>0</v>
      </c>
      <c r="D53" s="6">
        <f>$B53/$B$10</f>
        <v>0</v>
      </c>
      <c r="E53" t="s">
        <v>70</v>
      </c>
    </row>
    <row r="55" spans="1:7" ht="15">
      <c r="A55" s="10" t="s">
        <v>96</v>
      </c>
      <c r="B55" s="10"/>
      <c r="C55" s="10"/>
      <c r="D55" s="10"/>
      <c r="E55" s="10"/>
      <c r="F55" s="10"/>
      <c r="G55" s="10"/>
    </row>
    <row r="56" spans="1:7" ht="15">
      <c r="A56" t="s">
        <v>88</v>
      </c>
      <c r="B56" s="1">
        <f>COUNTIF(Data!AX2:AX1048576,"A-customer")</f>
        <v>0</v>
      </c>
      <c r="D56" s="6">
        <f>$B56/$B$10</f>
        <v>0</v>
      </c>
      <c r="E56" t="s">
        <v>70</v>
      </c>
    </row>
    <row r="57" spans="1:7" ht="15">
      <c r="A57" t="s">
        <v>89</v>
      </c>
      <c r="B57" s="1">
        <f>COUNTIF(Data!AX2:AX1048576,"B-customer")</f>
        <v>0</v>
      </c>
      <c r="D57" s="6">
        <f>$B57/$B$10</f>
        <v>0</v>
      </c>
      <c r="E57" t="s">
        <v>70</v>
      </c>
    </row>
    <row r="58" spans="1:7" ht="15">
      <c r="A58" t="s">
        <v>90</v>
      </c>
      <c r="B58" s="1">
        <f>COUNTIF(Data!AX2:AX1048576,"C-customer")</f>
        <v>0</v>
      </c>
      <c r="D58" s="6">
        <f>$B58/$B$10</f>
        <v>0</v>
      </c>
      <c r="E58" t="s">
        <v>70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&amp;16Preadvise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AX3"/>
  <sheetViews>
    <sheetView workbookViewId="0"/>
  </sheetViews>
  <sheetFormatPr defaultRowHeight="14.25"/>
  <cols>
    <col min="1" max="1" width="13.375" customWidth="1"/>
    <col min="2" max="2" width="13.125" customWidth="1"/>
    <col min="3" max="3" width="18.875" customWidth="1"/>
    <col min="4" max="4" width="12.5" customWidth="1"/>
    <col min="5" max="5" width="15.5" customWidth="1"/>
    <col min="6" max="8" width="17.25" customWidth="1"/>
    <col min="9" max="9" width="16.125" customWidth="1"/>
    <col min="10" max="10" width="10" customWidth="1"/>
    <col min="11" max="11" width="21.625" customWidth="1"/>
    <col min="12" max="12" width="14.5" customWidth="1"/>
    <col min="13" max="13" width="18.625" customWidth="1"/>
    <col min="14" max="14" width="18.75" customWidth="1"/>
    <col min="16" max="16" width="18.875" customWidth="1"/>
    <col min="18" max="18" width="18.75" customWidth="1"/>
    <col min="20" max="20" width="22.875" customWidth="1"/>
    <col min="21" max="21" width="23" customWidth="1"/>
    <col min="22" max="22" width="22.875" customWidth="1"/>
    <col min="23" max="23" width="15.5" customWidth="1"/>
    <col min="24" max="24" width="18.375" customWidth="1"/>
    <col min="25" max="25" width="14.125" customWidth="1"/>
    <col min="26" max="26" width="16.75" customWidth="1"/>
    <col min="27" max="27" width="17.375" customWidth="1"/>
    <col min="28" max="28" width="18.375" customWidth="1"/>
    <col min="29" max="29" width="21.25" customWidth="1"/>
    <col min="30" max="30" width="17" customWidth="1"/>
    <col min="31" max="31" width="19.625" customWidth="1"/>
    <col min="32" max="32" width="20.25" customWidth="1"/>
    <col min="33" max="33" width="14.125" customWidth="1"/>
    <col min="34" max="34" width="17" customWidth="1"/>
    <col min="35" max="35" width="12.75" customWidth="1"/>
    <col min="36" max="36" width="15.375" customWidth="1"/>
    <col min="37" max="37" width="16" customWidth="1"/>
    <col min="38" max="38" width="16.75" customWidth="1"/>
    <col min="39" max="39" width="19.625" customWidth="1"/>
    <col min="40" max="40" width="15.375" customWidth="1"/>
    <col min="41" max="41" width="18" customWidth="1"/>
    <col min="42" max="42" width="18.625" customWidth="1"/>
    <col min="43" max="43" width="17.375" customWidth="1"/>
    <col min="44" max="44" width="20.25" customWidth="1"/>
    <col min="45" max="45" width="16" customWidth="1"/>
    <col min="46" max="46" width="18.625" customWidth="1"/>
    <col min="47" max="47" width="19.25" customWidth="1"/>
    <col min="48" max="48" width="11.75" customWidth="1"/>
    <col min="49" max="49" width="26.25" customWidth="1"/>
    <col min="50" max="50" width="20.625" customWidth="1"/>
    <col min="51" max="51" width="31.75" customWidth="1"/>
    <col min="52" max="52" width="28" customWidth="1"/>
    <col min="53" max="53" width="19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14</v>
      </c>
      <c r="P1" t="s">
        <v>11</v>
      </c>
      <c r="Q1" t="s">
        <v>15</v>
      </c>
      <c r="R1" t="s">
        <v>12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2022-07-03T11:01:49Z</dcterms:modified>
</cp:coreProperties>
</file>