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I:\PrivateData\Hearth_Stone\"/>
    </mc:Choice>
  </mc:AlternateContent>
  <xr:revisionPtr revIDLastSave="0" documentId="13_ncr:1_{CE9D2F58-C282-49E0-9BC2-3DBA4A5B8775}" xr6:coauthVersionLast="45" xr6:coauthVersionMax="45" xr10:uidLastSave="{00000000-0000-0000-0000-000000000000}"/>
  <bookViews>
    <workbookView xWindow="-108" yWindow="-108" windowWidth="30936" windowHeight="17496" activeTab="1" xr2:uid="{00000000-000D-0000-FFFF-FFFF00000000}"/>
  </bookViews>
  <sheets>
    <sheet name="Detail-retinue-rotate" sheetId="25" r:id="rId1"/>
    <sheet name="Sheet2" sheetId="27" r:id="rId2"/>
    <sheet name="Detail-retinue" sheetId="24" r:id="rId3"/>
    <sheet name="Detail-hero" sheetId="20" r:id="rId4"/>
  </sheets>
  <definedNames>
    <definedName name="_xlnm._FilterDatabase" localSheetId="0" hidden="1">'Detail-retinue-rotate'!$L$9:$S$16</definedName>
    <definedName name="ExternalData_1" localSheetId="3" hidden="1">'Detail-hero'!$A$1:$A$103</definedName>
    <definedName name="ExternalData_2" localSheetId="2" hidden="1">'Detail-retinue'!$B$3:$I$126</definedName>
    <definedName name="ExternalData_2" localSheetId="0" hidden="1">'Detail-retinue-rotate'!$B$3:$I$126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24" l="1"/>
  <c r="V27" i="24" l="1"/>
  <c r="AB26" i="24"/>
  <c r="V26" i="24"/>
  <c r="AB25" i="24"/>
  <c r="V25" i="24"/>
  <c r="N7" i="24" s="1"/>
  <c r="AB24" i="24"/>
  <c r="V24" i="24"/>
  <c r="W23" i="24"/>
  <c r="V23" i="24"/>
  <c r="V21" i="24"/>
  <c r="V20" i="24"/>
  <c r="V19" i="24"/>
  <c r="V18" i="24"/>
  <c r="V17" i="24"/>
  <c r="V16" i="24"/>
  <c r="V15" i="24"/>
  <c r="V14" i="24"/>
  <c r="V13" i="24"/>
  <c r="V12" i="24"/>
  <c r="S5" i="24"/>
  <c r="R5" i="24"/>
  <c r="K99" i="24" s="1"/>
  <c r="Q5" i="24"/>
  <c r="K79" i="24" s="1"/>
  <c r="P5" i="24"/>
  <c r="K66" i="24" s="1"/>
  <c r="O5" i="24"/>
  <c r="K41" i="24" s="1"/>
  <c r="N5" i="24"/>
  <c r="K20" i="24" s="1"/>
  <c r="K5" i="24"/>
  <c r="B10" i="27"/>
  <c r="N7" i="25"/>
  <c r="W23" i="25"/>
  <c r="Z11" i="24" l="1"/>
  <c r="Y12" i="24"/>
  <c r="AA11" i="24"/>
  <c r="Z12" i="24"/>
  <c r="Y13" i="24"/>
  <c r="AC13" i="24"/>
  <c r="AB14" i="24"/>
  <c r="AA15" i="24"/>
  <c r="Z16" i="24"/>
  <c r="X12" i="24"/>
  <c r="X16" i="24"/>
  <c r="AB11" i="24"/>
  <c r="AA12" i="24"/>
  <c r="Z13" i="24"/>
  <c r="Y14" i="24"/>
  <c r="AC14" i="24"/>
  <c r="AB15" i="24"/>
  <c r="AA16" i="24"/>
  <c r="X13" i="24"/>
  <c r="Y11" i="24"/>
  <c r="AC11" i="24"/>
  <c r="AB12" i="24"/>
  <c r="AA13" i="24"/>
  <c r="Z14" i="24"/>
  <c r="Y15" i="24"/>
  <c r="AC15" i="24"/>
  <c r="AB16" i="24"/>
  <c r="X14" i="24"/>
  <c r="AC12" i="24"/>
  <c r="AB13" i="24"/>
  <c r="AA14" i="24"/>
  <c r="Z15" i="24"/>
  <c r="Y16" i="24"/>
  <c r="AC16" i="24"/>
  <c r="X15" i="24"/>
  <c r="K44" i="24"/>
  <c r="K55" i="24"/>
  <c r="K17" i="24"/>
  <c r="K45" i="24"/>
  <c r="K59" i="24"/>
  <c r="K47" i="24"/>
  <c r="K63" i="24"/>
  <c r="K10" i="24"/>
  <c r="K51" i="24"/>
  <c r="K67" i="24"/>
  <c r="K126" i="24"/>
  <c r="K122" i="24"/>
  <c r="K118" i="24"/>
  <c r="K114" i="24"/>
  <c r="K125" i="24"/>
  <c r="K121" i="24"/>
  <c r="K117" i="24"/>
  <c r="K113" i="24"/>
  <c r="K124" i="24"/>
  <c r="K120" i="24"/>
  <c r="K116" i="24"/>
  <c r="K22" i="24"/>
  <c r="K24" i="24"/>
  <c r="K7" i="24"/>
  <c r="K11" i="24"/>
  <c r="K23" i="24"/>
  <c r="X29" i="24"/>
  <c r="K95" i="24"/>
  <c r="K111" i="24"/>
  <c r="K36" i="24"/>
  <c r="K32" i="24"/>
  <c r="K29" i="24"/>
  <c r="K38" i="24"/>
  <c r="K37" i="24"/>
  <c r="K33" i="24"/>
  <c r="K31" i="24"/>
  <c r="K28" i="24"/>
  <c r="K25" i="24"/>
  <c r="K40" i="24"/>
  <c r="K39" i="24"/>
  <c r="K34" i="24"/>
  <c r="K30" i="24"/>
  <c r="K26" i="24"/>
  <c r="K90" i="24"/>
  <c r="K86" i="24"/>
  <c r="K82" i="24"/>
  <c r="K78" i="24"/>
  <c r="K74" i="24"/>
  <c r="K70" i="24"/>
  <c r="K89" i="24"/>
  <c r="K85" i="24"/>
  <c r="K81" i="24"/>
  <c r="K77" i="24"/>
  <c r="K73" i="24"/>
  <c r="K69" i="24"/>
  <c r="K92" i="24"/>
  <c r="K88" i="24"/>
  <c r="K84" i="24"/>
  <c r="K80" i="24"/>
  <c r="K76" i="24"/>
  <c r="K72" i="24"/>
  <c r="K83" i="24"/>
  <c r="K115" i="24"/>
  <c r="K18" i="24"/>
  <c r="K16" i="24"/>
  <c r="K13" i="24"/>
  <c r="K9" i="24"/>
  <c r="K6" i="24"/>
  <c r="K4" i="24"/>
  <c r="K21" i="24"/>
  <c r="K19" i="24"/>
  <c r="K15" i="24"/>
  <c r="K14" i="24"/>
  <c r="K110" i="24"/>
  <c r="K106" i="24"/>
  <c r="K102" i="24"/>
  <c r="K98" i="24"/>
  <c r="K94" i="24"/>
  <c r="K109" i="24"/>
  <c r="K105" i="24"/>
  <c r="K101" i="24"/>
  <c r="K97" i="24"/>
  <c r="K93" i="24"/>
  <c r="K112" i="24"/>
  <c r="K108" i="24"/>
  <c r="K104" i="24"/>
  <c r="K100" i="24"/>
  <c r="K96" i="24"/>
  <c r="K8" i="24"/>
  <c r="K12" i="24"/>
  <c r="K27" i="24"/>
  <c r="K35" i="24"/>
  <c r="K71" i="24"/>
  <c r="K87" i="24"/>
  <c r="K103" i="24"/>
  <c r="K119" i="24"/>
  <c r="K42" i="24"/>
  <c r="K75" i="24"/>
  <c r="K91" i="24"/>
  <c r="K107" i="24"/>
  <c r="K123" i="24"/>
  <c r="K43" i="24"/>
  <c r="K48" i="24"/>
  <c r="K52" i="24"/>
  <c r="K56" i="24"/>
  <c r="K60" i="24"/>
  <c r="K64" i="24"/>
  <c r="K68" i="24"/>
  <c r="K49" i="24"/>
  <c r="K53" i="24"/>
  <c r="K57" i="24"/>
  <c r="K61" i="24"/>
  <c r="K65" i="24"/>
  <c r="K46" i="24"/>
  <c r="K50" i="24"/>
  <c r="K54" i="24"/>
  <c r="K58" i="24"/>
  <c r="K62" i="24"/>
  <c r="V27" i="25"/>
  <c r="V26" i="25"/>
  <c r="V25" i="25"/>
  <c r="V24" i="25"/>
  <c r="V23" i="25"/>
  <c r="AA37" i="24" l="1"/>
  <c r="AA36" i="24"/>
  <c r="Z35" i="24"/>
  <c r="AC34" i="24"/>
  <c r="Y34" i="24"/>
  <c r="AB33" i="24"/>
  <c r="X33" i="24"/>
  <c r="AA32" i="24"/>
  <c r="Z37" i="24"/>
  <c r="Z36" i="24"/>
  <c r="AC35" i="24"/>
  <c r="Y35" i="24"/>
  <c r="Y43" i="24" s="1"/>
  <c r="O40" i="24" s="1"/>
  <c r="AB34" i="24"/>
  <c r="X34" i="24"/>
  <c r="AA33" i="24"/>
  <c r="Z32" i="24"/>
  <c r="AC37" i="24"/>
  <c r="AC45" i="24" s="1"/>
  <c r="S42" i="24" s="1"/>
  <c r="Y37" i="24"/>
  <c r="AC36" i="24"/>
  <c r="Y36" i="24"/>
  <c r="AB35" i="24"/>
  <c r="AB43" i="24" s="1"/>
  <c r="X35" i="24"/>
  <c r="AA34" i="24"/>
  <c r="AA42" i="24" s="1"/>
  <c r="Z33" i="24"/>
  <c r="AC32" i="24"/>
  <c r="Y32" i="24"/>
  <c r="Y40" i="24" s="1"/>
  <c r="AB37" i="24"/>
  <c r="AA35" i="24"/>
  <c r="Y33" i="24"/>
  <c r="X37" i="24"/>
  <c r="AB32" i="24"/>
  <c r="AB36" i="24"/>
  <c r="Z34" i="24"/>
  <c r="X32" i="24"/>
  <c r="X36" i="24"/>
  <c r="AC33" i="24"/>
  <c r="AC41" i="24" s="1"/>
  <c r="AB25" i="25"/>
  <c r="AB24" i="25"/>
  <c r="X42" i="24" l="1"/>
  <c r="N39" i="24" s="1"/>
  <c r="Q16" i="24"/>
  <c r="P16" i="24"/>
  <c r="O13" i="24"/>
  <c r="N14" i="24"/>
  <c r="O12" i="24"/>
  <c r="N11" i="24"/>
  <c r="P15" i="24"/>
  <c r="R15" i="24"/>
  <c r="O16" i="24"/>
  <c r="P14" i="24"/>
  <c r="O14" i="24"/>
  <c r="N15" i="24"/>
  <c r="Q15" i="24"/>
  <c r="S16" i="24"/>
  <c r="N12" i="24"/>
  <c r="P13" i="24"/>
  <c r="R16" i="24"/>
  <c r="N16" i="24"/>
  <c r="O15" i="24"/>
  <c r="Q14" i="24"/>
  <c r="N13" i="24"/>
  <c r="AB42" i="24"/>
  <c r="X43" i="24"/>
  <c r="N40" i="24" s="1"/>
  <c r="Z42" i="24"/>
  <c r="P39" i="24" s="1"/>
  <c r="X44" i="24"/>
  <c r="N41" i="24" s="1"/>
  <c r="AB40" i="24"/>
  <c r="AA44" i="24"/>
  <c r="Q41" i="24" s="1"/>
  <c r="X41" i="24"/>
  <c r="N38" i="24" s="1"/>
  <c r="X40" i="24"/>
  <c r="N37" i="24" s="1"/>
  <c r="Z41" i="24"/>
  <c r="Z45" i="24"/>
  <c r="P42" i="24" s="1"/>
  <c r="AB45" i="24"/>
  <c r="R42" i="24" s="1"/>
  <c r="X45" i="24"/>
  <c r="N42" i="24" s="1"/>
  <c r="Z40" i="24"/>
  <c r="Y44" i="24"/>
  <c r="O41" i="24" s="1"/>
  <c r="AC44" i="24"/>
  <c r="Y45" i="24"/>
  <c r="O42" i="24" s="1"/>
  <c r="Z43" i="24"/>
  <c r="P40" i="24" s="1"/>
  <c r="Y42" i="24"/>
  <c r="O39" i="24" s="1"/>
  <c r="AC43" i="24"/>
  <c r="AA41" i="24"/>
  <c r="Y41" i="24"/>
  <c r="O38" i="24" s="1"/>
  <c r="AC42" i="24"/>
  <c r="AB41" i="24"/>
  <c r="AA45" i="24"/>
  <c r="Q42" i="24" s="1"/>
  <c r="AA40" i="24"/>
  <c r="Z44" i="24"/>
  <c r="P41" i="24" s="1"/>
  <c r="AB44" i="24"/>
  <c r="R41" i="24" s="1"/>
  <c r="AA43" i="24"/>
  <c r="Q40" i="24" s="1"/>
  <c r="AC40" i="24"/>
  <c r="S5" i="25"/>
  <c r="K113" i="25" s="1"/>
  <c r="R5" i="25"/>
  <c r="K93" i="25" s="1"/>
  <c r="Q5" i="25"/>
  <c r="K69" i="25" s="1"/>
  <c r="P5" i="25"/>
  <c r="K45" i="25" s="1"/>
  <c r="O5" i="25"/>
  <c r="K25" i="25" s="1"/>
  <c r="N5" i="25"/>
  <c r="K5" i="25" s="1"/>
  <c r="N44" i="24" l="1"/>
  <c r="N18" i="24"/>
  <c r="K111" i="25"/>
  <c r="K100" i="25"/>
  <c r="K56" i="25"/>
  <c r="K16" i="25"/>
  <c r="K87" i="25"/>
  <c r="K108" i="25"/>
  <c r="K84" i="25"/>
  <c r="K107" i="25"/>
  <c r="K95" i="25"/>
  <c r="K79" i="25"/>
  <c r="K20" i="25"/>
  <c r="K11" i="25"/>
  <c r="K71" i="25"/>
  <c r="K99" i="25"/>
  <c r="K12" i="25"/>
  <c r="K4" i="25"/>
  <c r="X11" i="25" s="1"/>
  <c r="K103" i="25"/>
  <c r="K92" i="25"/>
  <c r="K76" i="25"/>
  <c r="K19" i="25"/>
  <c r="K8" i="25"/>
  <c r="K68" i="25"/>
  <c r="K52" i="25"/>
  <c r="K124" i="25"/>
  <c r="K91" i="25"/>
  <c r="K83" i="25"/>
  <c r="K75" i="25"/>
  <c r="K64" i="25"/>
  <c r="K48" i="25"/>
  <c r="K112" i="25"/>
  <c r="K104" i="25"/>
  <c r="K96" i="25"/>
  <c r="K88" i="25"/>
  <c r="K80" i="25"/>
  <c r="K72" i="25"/>
  <c r="K60" i="25"/>
  <c r="K44" i="25"/>
  <c r="K15" i="25"/>
  <c r="K7" i="25"/>
  <c r="K116" i="25"/>
  <c r="K40" i="25"/>
  <c r="K32" i="25"/>
  <c r="K24" i="25"/>
  <c r="K119" i="25"/>
  <c r="K67" i="25"/>
  <c r="K59" i="25"/>
  <c r="K51" i="25"/>
  <c r="K43" i="25"/>
  <c r="K35" i="25"/>
  <c r="K27" i="25"/>
  <c r="K126" i="25"/>
  <c r="K122" i="25"/>
  <c r="K118" i="25"/>
  <c r="K114" i="25"/>
  <c r="K110" i="25"/>
  <c r="K106" i="25"/>
  <c r="K102" i="25"/>
  <c r="K98" i="25"/>
  <c r="K94" i="25"/>
  <c r="K90" i="25"/>
  <c r="K86" i="25"/>
  <c r="K82" i="25"/>
  <c r="K78" i="25"/>
  <c r="K74" i="25"/>
  <c r="K70" i="25"/>
  <c r="K66" i="25"/>
  <c r="K62" i="25"/>
  <c r="K58" i="25"/>
  <c r="K54" i="25"/>
  <c r="K50" i="25"/>
  <c r="K46" i="25"/>
  <c r="K42" i="25"/>
  <c r="K38" i="25"/>
  <c r="K34" i="25"/>
  <c r="K30" i="25"/>
  <c r="K26" i="25"/>
  <c r="K22" i="25"/>
  <c r="K18" i="25"/>
  <c r="K14" i="25"/>
  <c r="K10" i="25"/>
  <c r="K6" i="25"/>
  <c r="K120" i="25"/>
  <c r="K36" i="25"/>
  <c r="K28" i="25"/>
  <c r="K123" i="25"/>
  <c r="K115" i="25"/>
  <c r="K63" i="25"/>
  <c r="K55" i="25"/>
  <c r="K47" i="25"/>
  <c r="K39" i="25"/>
  <c r="K31" i="25"/>
  <c r="K23" i="25"/>
  <c r="K125" i="25"/>
  <c r="K121" i="25"/>
  <c r="K117" i="25"/>
  <c r="K109" i="25"/>
  <c r="K105" i="25"/>
  <c r="K101" i="25"/>
  <c r="K97" i="25"/>
  <c r="K89" i="25"/>
  <c r="K85" i="25"/>
  <c r="K81" i="25"/>
  <c r="K77" i="25"/>
  <c r="K73" i="25"/>
  <c r="K65" i="25"/>
  <c r="K61" i="25"/>
  <c r="K57" i="25"/>
  <c r="K53" i="25"/>
  <c r="K49" i="25"/>
  <c r="K41" i="25"/>
  <c r="K37" i="25"/>
  <c r="K33" i="25"/>
  <c r="K29" i="25"/>
  <c r="K21" i="25"/>
  <c r="K17" i="25"/>
  <c r="K13" i="25"/>
  <c r="K9" i="25"/>
  <c r="V21" i="25"/>
  <c r="V20" i="25"/>
  <c r="V19" i="25"/>
  <c r="V18" i="25"/>
  <c r="V17" i="25"/>
  <c r="V16" i="25"/>
  <c r="V15" i="25"/>
  <c r="V14" i="25"/>
  <c r="V13" i="25"/>
  <c r="V12" i="25"/>
  <c r="Y11" i="25" l="1"/>
  <c r="AA14" i="25"/>
  <c r="Z12" i="25"/>
  <c r="AA15" i="25"/>
  <c r="AB11" i="25"/>
  <c r="AC14" i="25"/>
  <c r="Y15" i="25"/>
  <c r="AB13" i="25"/>
  <c r="Z15" i="25"/>
  <c r="X16" i="25"/>
  <c r="AA13" i="25"/>
  <c r="Z14" i="25"/>
  <c r="Y16" i="25"/>
  <c r="Y13" i="25"/>
  <c r="Z16" i="25"/>
  <c r="AA12" i="25"/>
  <c r="AB15" i="25"/>
  <c r="AC11" i="25"/>
  <c r="AC15" i="25"/>
  <c r="AA11" i="25"/>
  <c r="Y14" i="25"/>
  <c r="Y12" i="25"/>
  <c r="X14" i="25"/>
  <c r="X15" i="25"/>
  <c r="AC13" i="25"/>
  <c r="X12" i="25"/>
  <c r="Z13" i="25"/>
  <c r="AA16" i="25"/>
  <c r="AB12" i="25"/>
  <c r="AB16" i="25"/>
  <c r="AC16" i="25"/>
  <c r="AC12" i="25"/>
  <c r="AB14" i="25"/>
  <c r="X13" i="25"/>
  <c r="Z11" i="25"/>
  <c r="X21" i="25"/>
  <c r="X32" i="25"/>
  <c r="Y32" i="25"/>
  <c r="Y40" i="25" s="1"/>
  <c r="AC32" i="25"/>
  <c r="AB33" i="25"/>
  <c r="AA34" i="25"/>
  <c r="Z35" i="25"/>
  <c r="Y36" i="25"/>
  <c r="AC36" i="25"/>
  <c r="AC44" i="25" s="1"/>
  <c r="AB37" i="25"/>
  <c r="X35" i="25"/>
  <c r="Z36" i="25"/>
  <c r="AC37" i="25"/>
  <c r="AA32" i="25"/>
  <c r="AA40" i="25" s="1"/>
  <c r="Y34" i="25"/>
  <c r="AC34" i="25"/>
  <c r="AC42" i="25" s="1"/>
  <c r="AB35" i="25"/>
  <c r="AA36" i="25"/>
  <c r="Z37" i="25"/>
  <c r="X33" i="25"/>
  <c r="X37" i="25"/>
  <c r="AB32" i="25"/>
  <c r="Z32" i="25"/>
  <c r="Y33" i="25"/>
  <c r="AC33" i="25"/>
  <c r="AB34" i="25"/>
  <c r="AA35" i="25"/>
  <c r="Y37" i="25"/>
  <c r="X36" i="25"/>
  <c r="Z33" i="25"/>
  <c r="Z41" i="25" s="1"/>
  <c r="AA33" i="25"/>
  <c r="Y35" i="25"/>
  <c r="AC35" i="25"/>
  <c r="AC43" i="25" s="1"/>
  <c r="AA37" i="25"/>
  <c r="Z34" i="25"/>
  <c r="AB36" i="25"/>
  <c r="R15" i="25" s="1"/>
  <c r="X34" i="25"/>
  <c r="AB26" i="25"/>
  <c r="B1" i="25"/>
  <c r="X29" i="25"/>
  <c r="Z40" i="25" l="1"/>
  <c r="AC41" i="25"/>
  <c r="AB40" i="25"/>
  <c r="AA42" i="25"/>
  <c r="AB43" i="25"/>
  <c r="AB41" i="25"/>
  <c r="N11" i="25"/>
  <c r="N13" i="25"/>
  <c r="AB42" i="25"/>
  <c r="AC40" i="25"/>
  <c r="O14" i="25"/>
  <c r="N16" i="25"/>
  <c r="P15" i="25"/>
  <c r="O12" i="25"/>
  <c r="Q16" i="25"/>
  <c r="P13" i="25"/>
  <c r="N12" i="25"/>
  <c r="N15" i="25"/>
  <c r="Q14" i="25"/>
  <c r="O15" i="25"/>
  <c r="P16" i="25"/>
  <c r="O13" i="25"/>
  <c r="S16" i="25"/>
  <c r="N14" i="25"/>
  <c r="P14" i="25"/>
  <c r="AA41" i="25"/>
  <c r="Q15" i="25"/>
  <c r="O16" i="25"/>
  <c r="R16" i="25"/>
  <c r="X42" i="25"/>
  <c r="N39" i="25" s="1"/>
  <c r="AA44" i="25"/>
  <c r="Q41" i="25" s="1"/>
  <c r="X44" i="25"/>
  <c r="N41" i="25" s="1"/>
  <c r="X40" i="25"/>
  <c r="N37" i="25" s="1"/>
  <c r="Z44" i="25"/>
  <c r="P41" i="25" s="1"/>
  <c r="AB45" i="25"/>
  <c r="R42" i="25" s="1"/>
  <c r="X45" i="25"/>
  <c r="N42" i="25" s="1"/>
  <c r="AB44" i="25"/>
  <c r="R41" i="25" s="1"/>
  <c r="AA43" i="25"/>
  <c r="Q40" i="25" s="1"/>
  <c r="Z42" i="25"/>
  <c r="P39" i="25" s="1"/>
  <c r="X41" i="25"/>
  <c r="N38" i="25" s="1"/>
  <c r="AA45" i="25"/>
  <c r="Q42" i="25" s="1"/>
  <c r="Y41" i="25"/>
  <c r="O38" i="25" s="1"/>
  <c r="AC45" i="25"/>
  <c r="S42" i="25" s="1"/>
  <c r="Y44" i="25"/>
  <c r="O41" i="25" s="1"/>
  <c r="Z45" i="25"/>
  <c r="P42" i="25" s="1"/>
  <c r="Y42" i="25"/>
  <c r="O39" i="25" s="1"/>
  <c r="Y43" i="25"/>
  <c r="O40" i="25" s="1"/>
  <c r="Y45" i="25"/>
  <c r="O42" i="25" s="1"/>
  <c r="X43" i="25"/>
  <c r="N40" i="25" s="1"/>
  <c r="Z43" i="25"/>
  <c r="P40" i="25" s="1"/>
  <c r="N44" i="25" l="1"/>
  <c r="N18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BC987E-064D-4C77-8195-24E320D462BA}" keepAlive="1" name="查询 - run_results" description="与工作簿中“run_results”查询的连接。" type="5" refreshedVersion="6" background="1">
    <dbPr connection="Provider=Microsoft.Mashup.OleDb.1;Data Source=$Workbook$;Location=run_results;Extended Properties=&quot;&quot;" command="SELECT * FROM [run_results]"/>
  </connection>
  <connection id="2" xr16:uid="{A8955C80-13A4-4782-B369-90294E1F0B57}" keepAlive="1" name="查询 - run_results (2)" description="与工作簿中“run_results (2)”查询的连接。" type="5" refreshedVersion="6" background="1" saveData="1">
    <dbPr connection="Provider=Microsoft.Mashup.OleDb.1;Data Source=$Workbook$;Location=&quot;run_results (2)&quot;;Extended Properties=&quot;&quot;" command="SELECT * FROM [run_results (2)]"/>
  </connection>
  <connection id="3" xr16:uid="{916A680A-EE3B-4A33-BD92-E84150F4AF3B}" keepAlive="1" name="查询 - run_results (3)" description="与工作簿中“run_results (3)”查询的连接。" type="5" refreshedVersion="6" background="1" saveData="1">
    <dbPr connection="Provider=Microsoft.Mashup.OleDb.1;Data Source=$Workbook$;Location=run_results (3);Extended Properties=&quot;&quot;" command="SELECT * FROM [run_results (3)]"/>
  </connection>
  <connection id="4" xr16:uid="{8C5C95AB-92F2-42F0-8715-072F567FE1D6}" keepAlive="1" name="查询 - run_results (4)" description="与工作簿中“run_results (4)”查询的连接。" type="5" refreshedVersion="6" background="1" saveData="1">
    <dbPr connection="Provider=Microsoft.Mashup.OleDb.1;Data Source=$Workbook$;Location=&quot;run_results (4)&quot;;Extended Properties=&quot;&quot;" command="SELECT * FROM [run_results (4)]"/>
  </connection>
  <connection id="5" xr16:uid="{8AA3E7F0-10A1-4808-8483-489684FFDE76}" keepAlive="1" name="查询 - Table 0" description="与工作簿中“Table 0”查询的连接。" type="5" refreshedVersion="6" background="1" saveData="1">
    <dbPr connection="Provider=Microsoft.Mashup.OleDb.1;Data Source=$Workbook$;Location=Table 0;Extended Properties=&quot;&quot;" command="SELECT * FROM [Table 0]"/>
  </connection>
  <connection id="6" xr16:uid="{EF485904-8AE9-4A6E-A2E8-FA250BEEE9BE}" keepAlive="1" name="查询 - Table 0 (2)" description="与工作簿中“Table 0 (2)”查询的连接。" type="5" refreshedVersion="6" background="1" saveData="1">
    <dbPr connection="Provider=Microsoft.Mashup.OleDb.1;Data Source=$Workbook$;Location=Table 0 (2);Extended Properties=&quot;&quot;" command="SELECT * FROM [Table 0 (2)]"/>
  </connection>
  <connection id="7" xr16:uid="{83BC8E2F-C315-4B01-A433-B9EF108305BD}" keepAlive="1" name="查询 - Table 1" description="与工作簿中“Table 1”查询的连接。" type="5" refreshedVersion="6" background="1" saveData="1">
    <dbPr connection="Provider=Microsoft.Mashup.OleDb.1;Data Source=$Workbook$;Location=Table 1;Extended Properties=&quot;&quot;" command="SELECT * FROM [Table 1]"/>
  </connection>
  <connection id="8" xr16:uid="{F8735E07-4F21-43AD-ADD6-AA9047AAECC1}" keepAlive="1" name="查询 - 表4" description="与工作簿中“表4”查询的连接。" type="5" refreshedVersion="6" background="1">
    <dbPr connection="Provider=Microsoft.Mashup.OleDb.1;Data Source=$Workbook$;Location=表4;Extended Properties=&quot;&quot;" command="SELECT * FROM [表4]"/>
  </connection>
</connections>
</file>

<file path=xl/sharedStrings.xml><?xml version="1.0" encoding="utf-8"?>
<sst xmlns="http://schemas.openxmlformats.org/spreadsheetml/2006/main" count="1805" uniqueCount="318">
  <si>
    <t>*</t>
    <phoneticPr fontId="1" type="noConversion"/>
  </si>
  <si>
    <t>恶魔</t>
    <phoneticPr fontId="1" type="noConversion"/>
  </si>
  <si>
    <t>鱼人</t>
    <phoneticPr fontId="1" type="noConversion"/>
  </si>
  <si>
    <t>机械</t>
    <phoneticPr fontId="1" type="noConversion"/>
  </si>
  <si>
    <t>海盗</t>
    <phoneticPr fontId="1" type="noConversion"/>
  </si>
  <si>
    <t>龙</t>
    <phoneticPr fontId="1" type="noConversion"/>
  </si>
  <si>
    <t>野兽</t>
    <phoneticPr fontId="1" type="noConversion"/>
  </si>
  <si>
    <t>恶魔</t>
  </si>
  <si>
    <t>鱼人</t>
  </si>
  <si>
    <t>机械</t>
  </si>
  <si>
    <t>海盗</t>
  </si>
  <si>
    <t>龙</t>
  </si>
  <si>
    <t>野兽</t>
  </si>
  <si>
    <t>愤怒编织者</t>
  </si>
  <si>
    <t>漂浮观察者</t>
  </si>
  <si>
    <t>粗俗的矮劣魔</t>
  </si>
  <si>
    <t>鱼人招潮者</t>
  </si>
  <si>
    <t>石塘猎人</t>
  </si>
  <si>
    <t>微型战斗机甲</t>
  </si>
  <si>
    <t>甲板杂兵</t>
  </si>
  <si>
    <t>海盗无赖</t>
  </si>
  <si>
    <t>红色雏龙</t>
  </si>
  <si>
    <t>龙人军官</t>
  </si>
  <si>
    <t>雄斑虎</t>
  </si>
  <si>
    <t>食腐土狼</t>
  </si>
  <si>
    <t>无私的英雄</t>
  </si>
  <si>
    <t>正义保护者</t>
  </si>
  <si>
    <t>邪魔仆从</t>
  </si>
  <si>
    <t>鱼人猎潮者</t>
  </si>
  <si>
    <t>纳斯雷兹姆监工</t>
  </si>
  <si>
    <t>小鬼囚徒</t>
  </si>
  <si>
    <t>老瞎眼</t>
  </si>
  <si>
    <t>鱼人领军</t>
  </si>
  <si>
    <t>金刚刃牙兽</t>
  </si>
  <si>
    <t>蹦蹦兔</t>
  </si>
  <si>
    <t>南海船长</t>
  </si>
  <si>
    <t>白赚赌徒</t>
  </si>
  <si>
    <t>蜡烛骑士托瓦格尔</t>
  </si>
  <si>
    <t>时间管理者</t>
  </si>
  <si>
    <t>慈祥的外婆</t>
  </si>
  <si>
    <t>族群领袖</t>
  </si>
  <si>
    <t>蹒跚的食尸鬼</t>
  </si>
  <si>
    <t>恩佐斯的子嗣</t>
  </si>
  <si>
    <t>麦田傀儡</t>
  </si>
  <si>
    <t>爆爆机器人</t>
  </si>
  <si>
    <t>雕文护卫者</t>
  </si>
  <si>
    <t>暴怒的巨蜥</t>
  </si>
  <si>
    <t>展馆茶杯</t>
  </si>
  <si>
    <t>小鬼首领</t>
  </si>
  <si>
    <t>魔瘾结晶者</t>
  </si>
  <si>
    <t>寒光先知</t>
  </si>
  <si>
    <t>邪鳍导航员</t>
  </si>
  <si>
    <t>载人收割机</t>
  </si>
  <si>
    <t>血帆炮手</t>
  </si>
  <si>
    <t>喊号食人魔</t>
  </si>
  <si>
    <t>青铜守卫</t>
  </si>
  <si>
    <t>比斯巨兽</t>
  </si>
  <si>
    <t>寄生恶狼</t>
  </si>
  <si>
    <t>人气选手</t>
  </si>
  <si>
    <t>百变泽鲁斯</t>
  </si>
  <si>
    <t>灵魂杂耍者</t>
  </si>
  <si>
    <t>偏折机器人</t>
  </si>
  <si>
    <t>废旧螺栓机甲</t>
  </si>
  <si>
    <t>海上掠夺者</t>
  </si>
  <si>
    <t>暮光使者</t>
  </si>
  <si>
    <t>驯兽师</t>
  </si>
  <si>
    <t>巨大的金刚鹦鹉</t>
  </si>
  <si>
    <t>卡德加</t>
  </si>
  <si>
    <t>瘟疫鼠群</t>
  </si>
  <si>
    <t>攻城恶魔</t>
  </si>
  <si>
    <t>蛮鱼斥候</t>
  </si>
  <si>
    <t>毒鳍鱼人</t>
  </si>
  <si>
    <t>吵吵模组</t>
  </si>
  <si>
    <t>安保巡游者</t>
  </si>
  <si>
    <t>南海勇夫</t>
  </si>
  <si>
    <t>撕心狼队长</t>
  </si>
  <si>
    <t>深蓝刃鳞龙人</t>
  </si>
  <si>
    <t>火焰传令官</t>
  </si>
  <si>
    <t>兔妖教头</t>
  </si>
  <si>
    <t>浴火者伯瓦尔</t>
  </si>
  <si>
    <t>阿古斯防御者</t>
  </si>
  <si>
    <t>钢铁武道家</t>
  </si>
  <si>
    <t>机械蛋</t>
  </si>
  <si>
    <t>掘金者</t>
  </si>
  <si>
    <t>龙人执行者</t>
  </si>
  <si>
    <t>洞穴多头蛇</t>
  </si>
  <si>
    <t>展馆茶壶</t>
  </si>
  <si>
    <t>虚空领主</t>
  </si>
  <si>
    <t>拜戈尔格国王</t>
  </si>
  <si>
    <t>回收机器人</t>
  </si>
  <si>
    <t>斯尼德的伐木机</t>
  </si>
  <si>
    <t>“钓鱼王”纳特·帕格</t>
  </si>
  <si>
    <t>霍格船长</t>
  </si>
  <si>
    <t>狂野的拉佐格尔</t>
  </si>
  <si>
    <t>姆诺兹多</t>
  </si>
  <si>
    <t>铁皮恐角龙</t>
  </si>
  <si>
    <t>熊妈妈</t>
  </si>
  <si>
    <t>瑞文戴尔男爵</t>
  </si>
  <si>
    <t>硬壳清道夫</t>
  </si>
  <si>
    <t>破浪巨人</t>
  </si>
  <si>
    <t>布莱恩·铜须</t>
  </si>
  <si>
    <t>光牙执行者</t>
  </si>
  <si>
    <t>小鬼妈妈</t>
  </si>
  <si>
    <t>死神4000型</t>
  </si>
  <si>
    <t>坎格尔的学徒</t>
  </si>
  <si>
    <t>亡灵舰长伊丽扎</t>
  </si>
  <si>
    <t>海浪剃刀号</t>
  </si>
  <si>
    <t>红衣纳迪娜</t>
  </si>
  <si>
    <t>奥术守护者卡雷苟斯</t>
  </si>
  <si>
    <t>迈克斯纳</t>
  </si>
  <si>
    <t>阴森巨蟒</t>
  </si>
  <si>
    <t>扎普·斯里维克</t>
  </si>
  <si>
    <t>融合巨怪</t>
  </si>
  <si>
    <t>巨狼戈德林</t>
  </si>
  <si>
    <t>被禁用</t>
    <phoneticPr fontId="1" type="noConversion"/>
  </si>
  <si>
    <t>元素</t>
    <phoneticPr fontId="1" type="noConversion"/>
  </si>
  <si>
    <t>卡牌名称</t>
  </si>
  <si>
    <t>微型木乃伊</t>
  </si>
  <si>
    <t>商贩元素</t>
  </si>
  <si>
    <t>刷新畸体</t>
  </si>
  <si>
    <t>派对元素</t>
  </si>
  <si>
    <t>熔融岩石</t>
  </si>
  <si>
    <t>量产型恐吓机</t>
  </si>
  <si>
    <t>急饿巨龙</t>
  </si>
  <si>
    <t>爆裂飓风</t>
  </si>
  <si>
    <t>静滞元素</t>
  </si>
  <si>
    <t>奥术助手</t>
  </si>
  <si>
    <t>长鬃草原狮</t>
  </si>
  <si>
    <t>暴走旋风</t>
  </si>
  <si>
    <t>管理者埃克索图斯</t>
  </si>
  <si>
    <t>野火元素</t>
  </si>
  <si>
    <t>致命的孢子</t>
  </si>
  <si>
    <t>安尼赫兰战场军官</t>
  </si>
  <si>
    <t>玛尔加尼斯</t>
  </si>
  <si>
    <t>小拉格</t>
  </si>
  <si>
    <t>“厨房煞星”诺米</t>
  </si>
  <si>
    <t>酒馆旋风</t>
  </si>
  <si>
    <t>温和的灯神</t>
  </si>
  <si>
    <t>炎魔副官加尔</t>
  </si>
  <si>
    <t>辛达苟萨</t>
  </si>
  <si>
    <t>被动英雄技能 在你的回合结束时，被冻结的随从获得+1/+1。</t>
  </si>
  <si>
    <t>调酒机器人</t>
  </si>
  <si>
    <t>被动英雄技能 提升酒馆等级所需的铸币减少 （1）枚。</t>
  </si>
  <si>
    <t>馆长</t>
  </si>
  <si>
    <t>被动英雄技能 开局时获得一个具有全部随从类型的1/1的融合怪。</t>
  </si>
  <si>
    <t>穆克拉</t>
  </si>
  <si>
    <t>英雄技能 获得两根香蕉。在你的回合结束时，使其他所有人获得一根。</t>
  </si>
  <si>
    <t>永恒者托奇</t>
  </si>
  <si>
    <t>英雄技能 刷新鲍勃的酒馆，其中包含一个更高等级的随从。</t>
  </si>
  <si>
    <t>奈法利安</t>
  </si>
  <si>
    <t>英雄技能 战斗开始时：对所有敌方随从造成1点伤害。</t>
  </si>
  <si>
    <t>帕奇维克</t>
  </si>
  <si>
    <t>被动英雄技能 初始生命值为50点，而非40点。</t>
  </si>
  <si>
    <t>疯狂金字塔</t>
  </si>
  <si>
    <t>英雄技能 随机使一个友方随从获得+4生命值。</t>
  </si>
  <si>
    <t>尤格-萨隆</t>
  </si>
  <si>
    <t>英雄技能 随机将鲍勃的酒馆中的一个随从置入你的手牌，并使其获得+1/+1。</t>
  </si>
  <si>
    <t>伊莉斯·逐星</t>
  </si>
  <si>
    <t>被动英雄技能 当你升级鲍勃的酒馆时，获得一张“人才地图”。</t>
  </si>
  <si>
    <t>舞者达瑞尔</t>
  </si>
  <si>
    <t>被动英雄技能 在你出售一个随从后，随机使鲍勃的酒馆中的一个随从获得+1/+1，触发 两次。</t>
  </si>
  <si>
    <t>加拉克苏斯大王</t>
  </si>
  <si>
    <t>英雄技能 使你的恶魔获得+1/+1。</t>
  </si>
  <si>
    <t>恐龙大师布莱恩</t>
  </si>
  <si>
    <t>英雄技能 刷新鲍勃的酒馆，使其中的随从变为战吼随从。</t>
  </si>
  <si>
    <t>芬利·莫格顿爵士</t>
  </si>
  <si>
    <t>被动英雄技能 对战开始时，发现一个英雄技能。</t>
  </si>
  <si>
    <t>至尊盗王拉法姆</t>
  </si>
  <si>
    <t>英雄技能 下一场战斗，将你消灭的第一个随从的原始版复制置入你的手牌。</t>
  </si>
  <si>
    <t>瓦托格尔女王</t>
  </si>
  <si>
    <t>英雄技能 随机使每个随从类型的各一个友方随从获得+2攻击力。</t>
  </si>
  <si>
    <t>米尔菲丝·法力风暴</t>
  </si>
  <si>
    <t>被动英雄技能 鲍勃的酒馆中的机械获得+1/+1。</t>
  </si>
  <si>
    <t>鼠王</t>
  </si>
  <si>
    <t>被动英雄技能 每当你购买一个恶魔，使其获得+1/+2。每回合切换类型。</t>
  </si>
  <si>
    <t>挂机的阿凯</t>
  </si>
  <si>
    <t>被动英雄技能 跳过你的前两个回合。开局时获得两个等级3的随从。</t>
  </si>
  <si>
    <t>堕落的乔治</t>
  </si>
  <si>
    <t>英雄技能 使一个友方随从获得圣盾。</t>
  </si>
  <si>
    <t>巫妖王</t>
  </si>
  <si>
    <t>英雄技能 在下一场战斗中，使一个友方随从获得复生。</t>
  </si>
  <si>
    <t>海盗帕奇斯</t>
  </si>
  <si>
    <t>英雄技能 获得一个海盗。在你购买一个海盗后，你的下一个英雄技能消耗减少（1）枚铸币。</t>
  </si>
  <si>
    <t>沙德沃克</t>
  </si>
  <si>
    <t>英雄技能 你在本回合中的下一个战吼将触发 两次。</t>
  </si>
  <si>
    <t>炎魔之王拉格纳罗斯</t>
  </si>
  <si>
    <t>英雄技能 在你消灭20个敌方随从后，获得萨弗拉斯。（还剩 个！）</t>
  </si>
  <si>
    <t>伟大的阿卡扎曼扎拉克</t>
  </si>
  <si>
    <t>英雄技能 发现一个奥秘。将其置入战场。</t>
  </si>
  <si>
    <t>巫妖巴兹亚尔</t>
  </si>
  <si>
    <t>英雄技能 受到 2点伤害，将一枚铸币置入你的 手牌。</t>
  </si>
  <si>
    <t>艾德温·范克里夫</t>
  </si>
  <si>
    <t>英雄技能 在本回合中，你每购买过一个随从，使一个随从获得+1/+1。</t>
  </si>
  <si>
    <t>米尔豪斯·法力风暴</t>
  </si>
  <si>
    <t>被动英雄技能 购买随从的消耗改为（2）枚铸币，刷新酒馆消耗（2）枚铸币。提升酒馆等级所需的铸币增加（1）枚。</t>
  </si>
  <si>
    <t>迦拉克隆</t>
  </si>
  <si>
    <t>英雄技能 将鲍勃的酒馆中的一个随从替换为一个更高等级的随从，并使其冻结。</t>
  </si>
  <si>
    <t>雷诺·杰克逊</t>
  </si>
  <si>
    <t>英雄技能 使一个友方随从变成金色。（每场对战限一次。）</t>
  </si>
  <si>
    <t>死亡之翼</t>
  </si>
  <si>
    <t>被动英雄技能 所有随从获得+2攻击力。</t>
  </si>
  <si>
    <t>伊瑟拉</t>
  </si>
  <si>
    <t>被动英雄技能 在你的回合开始时，在鲍勃的酒馆添加一条龙。</t>
  </si>
  <si>
    <t>阿莱克丝塔萨</t>
  </si>
  <si>
    <t>被动英雄技能 在你将鲍勃的酒馆升至5级后，发现两条龙。</t>
  </si>
  <si>
    <t>诺兹多姆</t>
  </si>
  <si>
    <t>被动英雄技能 每回合你第一次刷新酒馆的消耗为（0）枚铸币。</t>
  </si>
  <si>
    <t>玛里苟斯</t>
  </si>
  <si>
    <t>英雄技能 将一个随从随机替换为一个等级相同的随从。</t>
  </si>
  <si>
    <t>菌菇术士弗洛格尔</t>
  </si>
  <si>
    <t>被动英雄技能 在你出售一个鱼人后，随机在鲍勃的酒馆中添加一个鱼人。</t>
  </si>
  <si>
    <t>伊利丹·怒风</t>
  </si>
  <si>
    <t>被动英雄技能 战斗开始时：你最左边和最右边的随从立即发起攻击。</t>
  </si>
  <si>
    <t>凯尔萨斯·逐日者</t>
  </si>
  <si>
    <t>被动英雄技能 你每购买三个随从，第三个随从获得+2/+2。</t>
  </si>
  <si>
    <t>玛维·影歌</t>
  </si>
  <si>
    <t>英雄技能 使鲍勃的酒馆中的一个随从休眠。2回合后，得到该随从并使其获得+1/+1。</t>
  </si>
  <si>
    <t>尤朵拉船长</t>
  </si>
  <si>
    <t>英雄技能 挖出一个金色随从！（还要挖 次）</t>
  </si>
  <si>
    <t>钩牙船长</t>
  </si>
  <si>
    <t>英雄技能 移除一个友方随从。随机获得一个更低等级的随从。</t>
  </si>
  <si>
    <t>天空上尉库拉格</t>
  </si>
  <si>
    <t>英雄技能 在本回合中获得 枚铸币。每回合都会提高。（每场对战限一次。）</t>
  </si>
  <si>
    <t>阿兰娜·逐星</t>
  </si>
  <si>
    <t>被动英雄技能 在你刷新5次后，鲍勃始终拥有7个随从。（还剩 次！）</t>
  </si>
  <si>
    <t>苔丝·格雷迈恩</t>
  </si>
  <si>
    <t>英雄技能 刷新鲍勃的酒馆，使其中的随从变为你上一个对手的战队的随从。</t>
  </si>
  <si>
    <t>比格沃斯先生</t>
  </si>
  <si>
    <t>被动英雄技能 当一个玩家被淘汰时，从该玩家的战队中发现一个随从。保留任何强化 效果。</t>
  </si>
  <si>
    <t>詹迪斯·巴罗夫</t>
  </si>
  <si>
    <t>英雄技能 将一个非金色的友方随从和鲍勃的酒馆中随机一个随从交换。</t>
  </si>
  <si>
    <t>巴罗夫领主</t>
  </si>
  <si>
    <t>英雄技能 猜测下一场战斗中获胜的玩家。如果猜中，获得三枚铸币。</t>
  </si>
  <si>
    <t>林地守护者欧穆</t>
  </si>
  <si>
    <t>被动英雄技能 在你升级鲍勃的酒馆后，在本回合中获得两枚铸币。</t>
  </si>
  <si>
    <t>拉卡尼休</t>
  </si>
  <si>
    <t>英雄技能 随机使一个友方随从获得等同于你的酒馆等级的属性值。</t>
  </si>
  <si>
    <t>奥拉基尔</t>
  </si>
  <si>
    <t>被动英雄技能 战斗开始时：使你最左边的随从获得风怒，圣盾以及嘲讽。</t>
  </si>
  <si>
    <t>齐恩瓦拉</t>
  </si>
  <si>
    <t>英雄技能 在你使用三张元素牌后，提升酒馆等级所需的铸币减少（2）枚。</t>
  </si>
  <si>
    <t>name</t>
  </si>
  <si>
    <t>level</t>
  </si>
  <si>
    <t>-</t>
  </si>
  <si>
    <t>亡语</t>
  </si>
  <si>
    <t xml:space="preserve"> 圣盾</t>
  </si>
  <si>
    <t>战吼</t>
  </si>
  <si>
    <t>嘲讽</t>
  </si>
  <si>
    <t xml:space="preserve"> 战吼</t>
  </si>
  <si>
    <t>复生</t>
  </si>
  <si>
    <t>元素</t>
  </si>
  <si>
    <t>冲锋</t>
  </si>
  <si>
    <t xml:space="preserve"> 嘲讽</t>
  </si>
  <si>
    <t xml:space="preserve"> 磁力</t>
  </si>
  <si>
    <t>圣盾</t>
  </si>
  <si>
    <t xml:space="preserve"> 复生</t>
  </si>
  <si>
    <t xml:space="preserve"> 风怒</t>
  </si>
  <si>
    <t>冻结</t>
  </si>
  <si>
    <t>发现</t>
  </si>
  <si>
    <t>剧毒</t>
  </si>
  <si>
    <t>超级风怒</t>
  </si>
  <si>
    <t>超杀</t>
  </si>
  <si>
    <t>免疫</t>
  </si>
  <si>
    <t>风怒</t>
  </si>
  <si>
    <t xml:space="preserve"> 进化</t>
  </si>
  <si>
    <t>aggressivity</t>
  </si>
  <si>
    <t>blood_volume</t>
  </si>
  <si>
    <t>race</t>
  </si>
  <si>
    <t>keys.1</t>
  </si>
  <si>
    <t>keys.2</t>
  </si>
  <si>
    <t>keys.3</t>
  </si>
  <si>
    <t>special</t>
    <phoneticPr fontId="1" type="noConversion"/>
  </si>
  <si>
    <t>星级</t>
    <phoneticPr fontId="1" type="noConversion"/>
  </si>
  <si>
    <t>随从数量</t>
    <phoneticPr fontId="1" type="noConversion"/>
  </si>
  <si>
    <t>总平均值</t>
    <phoneticPr fontId="1" type="noConversion"/>
  </si>
  <si>
    <t>酒馆等级</t>
    <phoneticPr fontId="1" type="noConversion"/>
  </si>
  <si>
    <t>传说</t>
    <phoneticPr fontId="1" type="noConversion"/>
  </si>
  <si>
    <t>-</t>
    <phoneticPr fontId="1" type="noConversion"/>
  </si>
  <si>
    <t>*-</t>
    <phoneticPr fontId="1" type="noConversion"/>
  </si>
  <si>
    <t>~</t>
    <phoneticPr fontId="1" type="noConversion"/>
  </si>
  <si>
    <t>*~</t>
    <phoneticPr fontId="1" type="noConversion"/>
  </si>
  <si>
    <t>~-</t>
    <phoneticPr fontId="1" type="noConversion"/>
  </si>
  <si>
    <t>~：删除了些随从不具备的属性，-：增加了传说属性，*：随从本身没有种族，但被归入特定随从的轮换池</t>
    <phoneticPr fontId="1" type="noConversion"/>
  </si>
  <si>
    <t>分母</t>
    <phoneticPr fontId="1" type="noConversion"/>
  </si>
  <si>
    <t>全部</t>
    <phoneticPr fontId="1" type="noConversion"/>
  </si>
  <si>
    <t>n星随从在随从池的数量</t>
    <phoneticPr fontId="1" type="noConversion"/>
  </si>
  <si>
    <t>种族</t>
    <phoneticPr fontId="1" type="noConversion"/>
  </si>
  <si>
    <t>随从等级</t>
    <phoneticPr fontId="1" type="noConversion"/>
  </si>
  <si>
    <t>特定英雄</t>
    <phoneticPr fontId="1" type="noConversion"/>
  </si>
  <si>
    <t>被禁用</t>
  </si>
  <si>
    <t>分子</t>
    <phoneticPr fontId="1" type="noConversion"/>
  </si>
  <si>
    <t>平均数学期望</t>
    <phoneticPr fontId="1" type="noConversion"/>
  </si>
  <si>
    <t>总平均值</t>
  </si>
  <si>
    <t>计算种族</t>
    <phoneticPr fontId="1" type="noConversion"/>
  </si>
  <si>
    <t>考虑数量</t>
    <phoneticPr fontId="1" type="noConversion"/>
  </si>
  <si>
    <t>分数</t>
    <phoneticPr fontId="1" type="noConversion"/>
  </si>
  <si>
    <t>总n星随从</t>
    <phoneticPr fontId="1" type="noConversion"/>
  </si>
  <si>
    <t>伟大的阿卡扎曼扎拉克</t>
    <phoneticPr fontId="1" type="noConversion"/>
  </si>
  <si>
    <t>百变泽鲁斯</t>
    <phoneticPr fontId="1" type="noConversion"/>
  </si>
  <si>
    <t>"钓鱼王"纳特帕格出现指定随从的平均概率</t>
    <phoneticPr fontId="1" type="noConversion"/>
  </si>
  <si>
    <t xml:space="preserve">                  指定随从等级 
酒馆等级</t>
    <phoneticPr fontId="1" type="noConversion"/>
  </si>
  <si>
    <t>平均概率</t>
    <phoneticPr fontId="1" type="noConversion"/>
  </si>
  <si>
    <t>"钓鱼王"纳特帕格出现指定星级的平均概率</t>
    <phoneticPr fontId="1" type="noConversion"/>
  </si>
  <si>
    <t>小鬼妈妈出现指定恶魔的概率</t>
    <phoneticPr fontId="1" type="noConversion"/>
  </si>
  <si>
    <t>海浪剃刀号出现指定海盗的概率</t>
    <phoneticPr fontId="1" type="noConversion"/>
  </si>
  <si>
    <t>阴森巨蟒出现指定亡语随从的概率</t>
    <phoneticPr fontId="1" type="noConversion"/>
  </si>
  <si>
    <t xml:space="preserve">                  随从等级 
酒馆等级</t>
    <phoneticPr fontId="1" type="noConversion"/>
  </si>
  <si>
    <t>静滞元素出现指定随从的平均概率</t>
    <phoneticPr fontId="1" type="noConversion"/>
  </si>
  <si>
    <t>酒馆旋风出现指定星级的平均概率</t>
    <phoneticPr fontId="1" type="noConversion"/>
  </si>
  <si>
    <t>温和的灯神发现指定随从的概率</t>
    <phoneticPr fontId="1" type="noConversion"/>
  </si>
  <si>
    <t>恐龙大师布莱恩出现指定随从的平均概率</t>
    <phoneticPr fontId="1" type="noConversion"/>
  </si>
  <si>
    <t>芬利·莫格顿爵士发现指定英雄的概率</t>
    <phoneticPr fontId="1" type="noConversion"/>
  </si>
  <si>
    <t>帕奇斯出现指定海盗的平均概率</t>
    <phoneticPr fontId="1" type="noConversion"/>
  </si>
  <si>
    <t>伊瑟拉出现指定龙的平均概率</t>
    <phoneticPr fontId="1" type="noConversion"/>
  </si>
  <si>
    <t>指定龙的等级</t>
    <phoneticPr fontId="1" type="noConversion"/>
  </si>
  <si>
    <t>概率</t>
    <phoneticPr fontId="1" type="noConversion"/>
  </si>
  <si>
    <t>阿莱克斯塔萨发现指定龙的概率</t>
    <phoneticPr fontId="1" type="noConversion"/>
  </si>
  <si>
    <t>蛮鱼斥候发现指定鱼人的概率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</si>
</sst>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176" fontId="0" fillId="0" borderId="0" xfId="1" applyNumberFormat="1" applyFont="1" applyAlignment="1"/>
    <xf numFmtId="0" fontId="0" fillId="2" borderId="0" xfId="0" applyFill="1" applyBorder="1" applyAlignment="1">
      <alignment horizontal="center"/>
    </xf>
    <xf numFmtId="0" fontId="0" fillId="3" borderId="0" xfId="0" applyFill="1" applyBorder="1"/>
    <xf numFmtId="22" fontId="0" fillId="0" borderId="0" xfId="0" applyNumberFormat="1"/>
    <xf numFmtId="0" fontId="0" fillId="0" borderId="1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3" xfId="0" applyBorder="1" applyAlignment="1"/>
    <xf numFmtId="176" fontId="0" fillId="0" borderId="0" xfId="0" applyNumberFormat="1" applyAlignment="1">
      <alignment horizontal="center"/>
    </xf>
    <xf numFmtId="0" fontId="0" fillId="0" borderId="3" xfId="0" applyBorder="1"/>
    <xf numFmtId="0" fontId="0" fillId="0" borderId="3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4" borderId="5" xfId="0" applyNumberFormat="1" applyFont="1" applyFill="1" applyBorder="1"/>
    <xf numFmtId="0" fontId="0" fillId="0" borderId="5" xfId="0" applyNumberFormat="1" applyFont="1" applyBorder="1"/>
    <xf numFmtId="0" fontId="0" fillId="0" borderId="6" xfId="0" applyBorder="1"/>
    <xf numFmtId="176" fontId="0" fillId="0" borderId="0" xfId="1" applyNumberFormat="1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177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78" fontId="0" fillId="0" borderId="0" xfId="1" applyNumberFormat="1" applyFont="1" applyBorder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79" fontId="0" fillId="0" borderId="0" xfId="1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76" fontId="0" fillId="0" borderId="7" xfId="0" applyNumberFormat="1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176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常规" xfId="0" builtinId="0"/>
    <cellStyle name="百分比" xfId="1" builtinId="5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7BEB1C5-A1B5-411C-B49D-91F262D6EC82}" autoFormatId="16" applyNumberFormats="0" applyBorderFormats="0" applyFontFormats="0" applyPatternFormats="0" applyAlignmentFormats="0" applyWidthHeightFormats="0">
  <queryTableRefresh nextId="10">
    <queryTableFields count="8">
      <queryTableField id="1" name="name" tableColumnId="1"/>
      <queryTableField id="2" name="level" tableColumnId="2"/>
      <queryTableField id="3" name="aggressivity" tableColumnId="3"/>
      <queryTableField id="4" name="blood_volume" tableColumnId="4"/>
      <queryTableField id="5" name="race" tableColumnId="5"/>
      <queryTableField id="6" name="keys.1" tableColumnId="6"/>
      <queryTableField id="7" name="keys.2" tableColumnId="7"/>
      <queryTableField id="8" name="keys.3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BC2BD9A-EE81-4640-9AFE-1623FB43F24D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level" tableColumnId="2"/>
      <queryTableField id="3" name="aggressivity" tableColumnId="3"/>
      <queryTableField id="4" name="blood_volume" tableColumnId="4"/>
      <queryTableField id="5" name="race" tableColumnId="5"/>
      <queryTableField id="6" name="keys.1" tableColumnId="6"/>
      <queryTableField id="7" name="keys.2" tableColumnId="7"/>
      <queryTableField id="8" name="keys.3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EED8307-FBDD-4EEF-8B54-420E6696BCD5}" autoFormatId="16" applyNumberFormats="0" applyBorderFormats="0" applyFontFormats="0" applyPatternFormats="0" applyAlignmentFormats="0" applyWidthHeightFormats="0">
  <queryTableRefresh nextId="2">
    <queryTableFields count="1">
      <queryTableField id="1" name="卡牌名称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8B7FE1-5708-4776-8368-AFFFF854CA54}" name="run_results__310" displayName="run_results__310" ref="B3:I126" tableType="queryTable" totalsRowShown="0">
  <autoFilter ref="B3:I126" xr:uid="{533BD5BD-F62C-4723-BEE4-FEF89AFE0F34}"/>
  <tableColumns count="8">
    <tableColumn id="1" xr3:uid="{35AA5592-36A0-4B09-BB2E-C529BA0DAA15}" uniqueName="1" name="name" queryTableFieldId="1" dataDxfId="10"/>
    <tableColumn id="2" xr3:uid="{892257FB-3FFF-4A5C-BA40-4579CB8ECEA5}" uniqueName="2" name="level" queryTableFieldId="2"/>
    <tableColumn id="3" xr3:uid="{7571D2A8-71C5-4F1F-86BD-54797FB8D53B}" uniqueName="3" name="aggressivity" queryTableFieldId="3"/>
    <tableColumn id="4" xr3:uid="{FF54CDCE-F2A5-4EA9-9B00-AEB7A56B384C}" uniqueName="4" name="blood_volume" queryTableFieldId="4"/>
    <tableColumn id="5" xr3:uid="{B9956617-893E-4EC6-AE58-38A9A6979E5E}" uniqueName="5" name="race" queryTableFieldId="5" dataDxfId="9"/>
    <tableColumn id="6" xr3:uid="{9A9F1081-CD79-43E3-AFF2-FEC0D44D647C}" uniqueName="6" name="keys.1" queryTableFieldId="6" dataDxfId="8"/>
    <tableColumn id="7" xr3:uid="{F94F0104-0C00-4EAA-99CD-ADB3F05D06DE}" uniqueName="7" name="keys.2" queryTableFieldId="7" dataDxfId="7"/>
    <tableColumn id="8" xr3:uid="{AC42D46F-BF58-466B-80E3-8A06A2601059}" uniqueName="8" name="keys.3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DA0AFA-F5D8-40D7-A389-40D019148145}" name="run_results__3" displayName="run_results__3" ref="B3:I126" tableType="queryTable" totalsRowShown="0">
  <autoFilter ref="B3:I126" xr:uid="{533BD5BD-F62C-4723-BEE4-FEF89AFE0F34}"/>
  <tableColumns count="8">
    <tableColumn id="1" xr3:uid="{C42CD173-3FFB-446B-B9A0-4976A8A3681C}" uniqueName="1" name="name" queryTableFieldId="1" dataDxfId="5"/>
    <tableColumn id="2" xr3:uid="{E89DF61B-2708-4D8D-9824-8BD498943136}" uniqueName="2" name="level" queryTableFieldId="2"/>
    <tableColumn id="3" xr3:uid="{5B4F9B11-C443-4B93-AA07-538928E69814}" uniqueName="3" name="aggressivity" queryTableFieldId="3"/>
    <tableColumn id="4" xr3:uid="{F1151309-2EDE-4E20-8C5F-681F9DA5E742}" uniqueName="4" name="blood_volume" queryTableFieldId="4"/>
    <tableColumn id="5" xr3:uid="{A979A1CE-DE79-44D8-ADCB-D95C6FFC504B}" uniqueName="5" name="race" queryTableFieldId="5" dataDxfId="4"/>
    <tableColumn id="6" xr3:uid="{3FC7915E-CEEF-4D1F-BDC8-0B05BC06752C}" uniqueName="6" name="keys.1" queryTableFieldId="6" dataDxfId="3"/>
    <tableColumn id="7" xr3:uid="{8ED88490-1D89-458C-84F7-B86796A7C596}" uniqueName="7" name="keys.2" queryTableFieldId="7" dataDxfId="2"/>
    <tableColumn id="8" xr3:uid="{C1A1F00A-BB2E-498F-A961-ADED8E7F9520}" uniqueName="8" name="keys.3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FE386B-341F-4BDB-B3DD-C7C3505D19B9}" name="Table_0__2" displayName="Table_0__2" ref="A1:A103" tableType="queryTable" totalsRowShown="0">
  <autoFilter ref="A1:A103" xr:uid="{DE27EB90-04FB-46E7-84C6-A3F233187972}"/>
  <tableColumns count="1">
    <tableColumn id="1" xr3:uid="{13B1F147-37EE-43F7-BC6A-A29676958AB7}" uniqueName="1" name="卡牌名称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DC9E-39E2-4F74-B697-AE179792C044}">
  <dimension ref="A1:AF230"/>
  <sheetViews>
    <sheetView zoomScaleNormal="100" workbookViewId="0">
      <selection activeCell="P7" sqref="P7"/>
    </sheetView>
  </sheetViews>
  <sheetFormatPr defaultRowHeight="13.8" x14ac:dyDescent="0.25"/>
  <cols>
    <col min="1" max="1" width="3" customWidth="1"/>
    <col min="2" max="2" width="20.44140625" bestFit="1" customWidth="1"/>
    <col min="3" max="3" width="8.109375" bestFit="1" customWidth="1"/>
    <col min="4" max="4" width="15" bestFit="1" customWidth="1"/>
    <col min="5" max="5" width="17.33203125" bestFit="1" customWidth="1"/>
    <col min="6" max="6" width="7.5546875" bestFit="1" customWidth="1"/>
    <col min="7" max="7" width="9.5546875" bestFit="1" customWidth="1"/>
    <col min="8" max="9" width="9.33203125" bestFit="1" customWidth="1"/>
    <col min="10" max="11" width="9.33203125" customWidth="1"/>
    <col min="13" max="13" width="10.21875" customWidth="1"/>
    <col min="14" max="14" width="9.5546875" bestFit="1" customWidth="1"/>
  </cols>
  <sheetData>
    <row r="1" spans="1:31" x14ac:dyDescent="0.25">
      <c r="B1" s="9">
        <f ca="1">NOW()</f>
        <v>44110.67079837963</v>
      </c>
      <c r="V1">
        <v>1</v>
      </c>
      <c r="W1">
        <v>3</v>
      </c>
      <c r="AE1" s="23" t="s">
        <v>139</v>
      </c>
    </row>
    <row r="2" spans="1:31" x14ac:dyDescent="0.25">
      <c r="A2" t="s">
        <v>282</v>
      </c>
      <c r="V2">
        <v>2</v>
      </c>
      <c r="W2">
        <v>4</v>
      </c>
      <c r="AE2" s="24" t="s">
        <v>140</v>
      </c>
    </row>
    <row r="3" spans="1:31" x14ac:dyDescent="0.25">
      <c r="A3" t="s">
        <v>271</v>
      </c>
      <c r="B3" t="s">
        <v>241</v>
      </c>
      <c r="C3" t="s">
        <v>242</v>
      </c>
      <c r="D3" t="s">
        <v>265</v>
      </c>
      <c r="E3" t="s">
        <v>266</v>
      </c>
      <c r="F3" t="s">
        <v>267</v>
      </c>
      <c r="G3" t="s">
        <v>268</v>
      </c>
      <c r="H3" t="s">
        <v>269</v>
      </c>
      <c r="I3" t="s">
        <v>270</v>
      </c>
      <c r="N3" s="5" t="s">
        <v>285</v>
      </c>
      <c r="O3" s="5"/>
      <c r="P3" s="5"/>
      <c r="Q3" s="5"/>
      <c r="R3" s="5"/>
      <c r="S3" s="5"/>
      <c r="V3">
        <v>3</v>
      </c>
      <c r="W3">
        <v>4</v>
      </c>
      <c r="AE3" s="23" t="s">
        <v>141</v>
      </c>
    </row>
    <row r="4" spans="1:31" x14ac:dyDescent="0.25">
      <c r="B4" s="4" t="s">
        <v>16</v>
      </c>
      <c r="C4">
        <v>1</v>
      </c>
      <c r="D4">
        <v>1</v>
      </c>
      <c r="E4">
        <v>2</v>
      </c>
      <c r="F4" s="4" t="s">
        <v>8</v>
      </c>
      <c r="G4" s="4" t="s">
        <v>243</v>
      </c>
      <c r="H4" s="4" t="s">
        <v>243</v>
      </c>
      <c r="I4" s="4" t="s">
        <v>243</v>
      </c>
      <c r="J4" s="4"/>
      <c r="K4" s="4">
        <f>HLOOKUP(run_results__310[[#This Row],[level]],$N$4:$S$5,2,FALSE)</f>
        <v>16</v>
      </c>
      <c r="M4" t="s">
        <v>272</v>
      </c>
      <c r="N4" s="2">
        <v>1</v>
      </c>
      <c r="O4" s="2">
        <v>2</v>
      </c>
      <c r="P4" s="2">
        <v>3</v>
      </c>
      <c r="Q4" s="2">
        <v>4</v>
      </c>
      <c r="R4" s="2">
        <v>5</v>
      </c>
      <c r="S4" s="2">
        <v>6</v>
      </c>
      <c r="T4" s="2"/>
      <c r="V4">
        <v>4</v>
      </c>
      <c r="W4">
        <v>5</v>
      </c>
      <c r="AE4" s="24" t="s">
        <v>142</v>
      </c>
    </row>
    <row r="5" spans="1:31" x14ac:dyDescent="0.25">
      <c r="A5" t="s">
        <v>279</v>
      </c>
      <c r="B5" s="4" t="s">
        <v>25</v>
      </c>
      <c r="C5">
        <v>1</v>
      </c>
      <c r="D5">
        <v>2</v>
      </c>
      <c r="E5">
        <v>1</v>
      </c>
      <c r="F5" s="4" t="s">
        <v>243</v>
      </c>
      <c r="G5" s="4" t="s">
        <v>244</v>
      </c>
      <c r="H5" s="4"/>
      <c r="I5" s="4" t="s">
        <v>243</v>
      </c>
      <c r="J5" s="4"/>
      <c r="K5" s="4">
        <f>HLOOKUP(run_results__310[[#This Row],[level]],$N$4:$S$5,2,FALSE)</f>
        <v>16</v>
      </c>
      <c r="M5" t="s">
        <v>273</v>
      </c>
      <c r="N5" s="2">
        <f>IF($Q$7,16,1)</f>
        <v>16</v>
      </c>
      <c r="O5" s="2">
        <f>IF($Q$7,15,1)</f>
        <v>15</v>
      </c>
      <c r="P5" s="2">
        <f>IF($Q$7,13,1)</f>
        <v>13</v>
      </c>
      <c r="Q5" s="2">
        <f>IF($Q$7,11,1)</f>
        <v>11</v>
      </c>
      <c r="R5" s="2">
        <f>IF($Q$7,9,1)</f>
        <v>9</v>
      </c>
      <c r="S5" s="2">
        <f>IF($Q$7,7,1)</f>
        <v>7</v>
      </c>
      <c r="T5" s="2"/>
      <c r="V5">
        <v>5</v>
      </c>
      <c r="W5">
        <v>5</v>
      </c>
      <c r="AE5" s="23" t="s">
        <v>143</v>
      </c>
    </row>
    <row r="6" spans="1:31" x14ac:dyDescent="0.25">
      <c r="B6" s="4" t="s">
        <v>23</v>
      </c>
      <c r="C6">
        <v>1</v>
      </c>
      <c r="D6">
        <v>1</v>
      </c>
      <c r="E6">
        <v>1</v>
      </c>
      <c r="F6" s="4" t="s">
        <v>12</v>
      </c>
      <c r="G6" s="4" t="s">
        <v>246</v>
      </c>
      <c r="H6" s="4" t="s">
        <v>243</v>
      </c>
      <c r="I6" s="4" t="s">
        <v>243</v>
      </c>
      <c r="J6" s="4"/>
      <c r="K6" s="4">
        <f>HLOOKUP(run_results__310[[#This Row],[level]],$N$4:$S$5,2,FALSE)</f>
        <v>16</v>
      </c>
      <c r="N6" t="s">
        <v>286</v>
      </c>
      <c r="O6" t="s">
        <v>275</v>
      </c>
      <c r="P6" t="s">
        <v>287</v>
      </c>
      <c r="Q6" t="s">
        <v>294</v>
      </c>
      <c r="R6" t="s">
        <v>293</v>
      </c>
      <c r="S6" t="s">
        <v>296</v>
      </c>
      <c r="T6" t="s">
        <v>286</v>
      </c>
      <c r="V6">
        <v>6</v>
      </c>
      <c r="W6">
        <v>6</v>
      </c>
      <c r="AE6" s="24" t="s">
        <v>144</v>
      </c>
    </row>
    <row r="7" spans="1:31" x14ac:dyDescent="0.25">
      <c r="B7" s="4" t="s">
        <v>26</v>
      </c>
      <c r="C7">
        <v>1</v>
      </c>
      <c r="D7">
        <v>1</v>
      </c>
      <c r="E7">
        <v>1</v>
      </c>
      <c r="F7" s="4" t="s">
        <v>243</v>
      </c>
      <c r="G7" s="4" t="s">
        <v>247</v>
      </c>
      <c r="H7" s="4" t="s">
        <v>245</v>
      </c>
      <c r="I7" s="4" t="s">
        <v>243</v>
      </c>
      <c r="J7" s="4"/>
      <c r="K7" s="4">
        <f>HLOOKUP(run_results__310[[#This Row],[level]],$N$4:$S$5,2,FALSE)</f>
        <v>16</v>
      </c>
      <c r="L7" s="8" t="s">
        <v>275</v>
      </c>
      <c r="M7" s="7" t="s">
        <v>201</v>
      </c>
      <c r="N7" t="str">
        <f>IF(OR($M$7=$V$25,$M$7=$V$26,$M$7=$V$27),VLOOKUP($M$7,$AE:$AF,2,FALSE),IFERROR(VLOOKUP($M$7,run_results__310[],5,FALSE),0))</f>
        <v>龙</v>
      </c>
      <c r="O7">
        <v>2</v>
      </c>
      <c r="P7">
        <v>2</v>
      </c>
      <c r="Q7" t="b">
        <v>1</v>
      </c>
      <c r="R7" t="b">
        <v>0</v>
      </c>
      <c r="S7" t="b">
        <v>0</v>
      </c>
      <c r="T7" t="s">
        <v>7</v>
      </c>
      <c r="V7">
        <v>12</v>
      </c>
      <c r="W7">
        <v>3</v>
      </c>
      <c r="AE7" s="23" t="s">
        <v>145</v>
      </c>
    </row>
    <row r="8" spans="1:31" x14ac:dyDescent="0.25">
      <c r="B8" s="4" t="s">
        <v>17</v>
      </c>
      <c r="C8">
        <v>1</v>
      </c>
      <c r="D8">
        <v>2</v>
      </c>
      <c r="E8">
        <v>3</v>
      </c>
      <c r="F8" s="4" t="s">
        <v>8</v>
      </c>
      <c r="G8" s="4" t="s">
        <v>246</v>
      </c>
      <c r="H8" s="4" t="s">
        <v>243</v>
      </c>
      <c r="I8" s="4" t="s">
        <v>243</v>
      </c>
      <c r="J8" s="4"/>
      <c r="K8" s="4">
        <f>HLOOKUP(run_results__310[[#This Row],[level]],$N$4:$S$5,2,FALSE)</f>
        <v>16</v>
      </c>
      <c r="M8" s="15"/>
      <c r="N8" s="15"/>
      <c r="O8" s="15"/>
      <c r="P8" s="15"/>
      <c r="Q8" s="15"/>
      <c r="R8" s="15"/>
      <c r="S8" s="15"/>
      <c r="T8" s="15"/>
      <c r="V8">
        <v>13</v>
      </c>
      <c r="W8">
        <v>3</v>
      </c>
      <c r="X8" t="s">
        <v>283</v>
      </c>
      <c r="AE8" s="24" t="s">
        <v>146</v>
      </c>
    </row>
    <row r="9" spans="1:31" x14ac:dyDescent="0.25">
      <c r="B9" s="4" t="s">
        <v>18</v>
      </c>
      <c r="C9">
        <v>1</v>
      </c>
      <c r="D9">
        <v>1</v>
      </c>
      <c r="E9">
        <v>2</v>
      </c>
      <c r="F9" s="4" t="s">
        <v>9</v>
      </c>
      <c r="G9" s="4" t="s">
        <v>243</v>
      </c>
      <c r="H9" s="4" t="s">
        <v>243</v>
      </c>
      <c r="I9" s="4" t="s">
        <v>243</v>
      </c>
      <c r="J9" s="4"/>
      <c r="K9" s="4">
        <f>HLOOKUP(run_results__310[[#This Row],[level]],$N$4:$S$5,2,FALSE)</f>
        <v>16</v>
      </c>
      <c r="M9" s="16" t="s">
        <v>114</v>
      </c>
      <c r="N9" s="10" t="s">
        <v>1</v>
      </c>
      <c r="O9" s="10" t="s">
        <v>2</v>
      </c>
      <c r="P9" s="10" t="s">
        <v>3</v>
      </c>
      <c r="Q9" s="10" t="s">
        <v>4</v>
      </c>
      <c r="R9" s="10" t="s">
        <v>5</v>
      </c>
      <c r="S9" s="10" t="s">
        <v>6</v>
      </c>
      <c r="T9" s="10" t="s">
        <v>115</v>
      </c>
      <c r="V9">
        <v>14</v>
      </c>
      <c r="W9">
        <v>3</v>
      </c>
      <c r="AE9" s="23" t="s">
        <v>147</v>
      </c>
    </row>
    <row r="10" spans="1:31" x14ac:dyDescent="0.25">
      <c r="A10" t="s">
        <v>0</v>
      </c>
      <c r="B10" s="4" t="s">
        <v>13</v>
      </c>
      <c r="C10">
        <v>1</v>
      </c>
      <c r="D10">
        <v>1</v>
      </c>
      <c r="E10">
        <v>1</v>
      </c>
      <c r="F10" s="4" t="s">
        <v>1</v>
      </c>
      <c r="G10" s="4" t="s">
        <v>243</v>
      </c>
      <c r="H10" s="4" t="s">
        <v>243</v>
      </c>
      <c r="I10" s="4" t="s">
        <v>243</v>
      </c>
      <c r="J10" s="4"/>
      <c r="K10" s="4">
        <f>HLOOKUP(run_results__310[[#This Row],[level]],$N$4:$S$5,2,FALSE)</f>
        <v>16</v>
      </c>
      <c r="M10" s="17" t="s">
        <v>7</v>
      </c>
      <c r="N10" s="12"/>
      <c r="O10" s="13"/>
      <c r="P10" s="13"/>
      <c r="Q10" s="13"/>
      <c r="R10" s="13"/>
      <c r="S10" s="13"/>
      <c r="T10" s="13"/>
      <c r="V10">
        <v>15</v>
      </c>
      <c r="W10">
        <v>3</v>
      </c>
      <c r="AE10" s="24" t="s">
        <v>148</v>
      </c>
    </row>
    <row r="11" spans="1:31" x14ac:dyDescent="0.25">
      <c r="B11" s="4" t="s">
        <v>24</v>
      </c>
      <c r="C11">
        <v>1</v>
      </c>
      <c r="D11">
        <v>2</v>
      </c>
      <c r="E11">
        <v>2</v>
      </c>
      <c r="F11" s="4" t="s">
        <v>12</v>
      </c>
      <c r="G11" s="4" t="s">
        <v>243</v>
      </c>
      <c r="H11" s="4" t="s">
        <v>243</v>
      </c>
      <c r="I11" s="4" t="s">
        <v>243</v>
      </c>
      <c r="J11" s="4"/>
      <c r="K11" s="4">
        <f>HLOOKUP(run_results__310[[#This Row],[level]],$N$4:$S$5,2,FALSE)</f>
        <v>16</v>
      </c>
      <c r="M11" s="17" t="s">
        <v>8</v>
      </c>
      <c r="N11" s="13">
        <f>IF($P$7&gt;$M$7,FALSE,_xlfn.IFS(X11=FALSE,FALSE,X32=FALSE,FALSE,
OR($M$7=$V$24,$M$7=$V$18),3*(X32/X11),
1=1,1-(1-X32/X11)^VLOOKUP($M$7,$V:$W,2,FALSE)))</f>
        <v>0.19480519480519476</v>
      </c>
      <c r="O11" s="12"/>
      <c r="P11" s="13"/>
      <c r="Q11" s="13"/>
      <c r="R11" s="13"/>
      <c r="S11" s="13"/>
      <c r="T11" s="13"/>
      <c r="V11">
        <v>16</v>
      </c>
      <c r="W11">
        <v>3</v>
      </c>
      <c r="X11">
        <f>_xlfn.IFS($M11=$N$7,FALSE,N$9=$N$7,FALSE,1=1,
_xlfn.IFS($M$7&lt;=6,SUMIF($C:$C,"&lt;="&amp;$M$7,$K:$K)-SUMIFS($K:$K,$C:$C,"&lt;="&amp;$M$7,$F:$F,N$9)-SUMIFS($K:$K,$C:$C,"&lt;="&amp;$M$7,$F:$F,$M11),
$M$7&lt;=16,SUMIF($C:$C,$M$7-10,$K:$K)-SUMIFS($K:$K,$C:$C,$M$7-10,$F:$F,N$9)-SUMIFS($K:$K,$C:$C,$M$7-10,$F:$F,$M11),
$M$7=$V$12,SUMIF($C:$C,"&lt;=2",$K:$K) - SUMIFS($K:$K,$C:$C,"&lt;=2",$F:$F,$M11) - SUMIFS($K:$K,$C:$C,"&lt;=2",$F:$F,N$9)+IF("卡德加"="卡德加",13,0),
$M$7=$V$13,COUNTIF($G:$I,"传说")-COUNTIFS($G:$G,"传说",$F:$F,$M11)-COUNTIFS($H:$H,"传说",$F:$F,$M11)-COUNTIFS($I:$I,"传说",$F:$F,$M11)-COUNTIFS($G:$G,"传说",$F:$F,N$9)-COUNTIFS($H:$H,"传说",$F:$F,N$9)-COUNTIFS($I:$I,"传说",$F:$F,N$9)-1,
$M$7=$V$14,SUMIF($C:$C,"&lt;="&amp;$O$7,$K:$K)-SUMIFS($K:$K,$F:$F,$M11,$C:$C,"&lt;="&amp;$O$7)-SUMIFS($K:$K,$F:$F,N$9,$C:$C,"&lt;="&amp;$O$7)-IF($O$7&gt;=VLOOKUP($M$7,run_results__310[],2,FALSE),9,0),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$M$7=$V$22,COUNTA($AE$1:$AE$102)/2-COUNTIF($AF$1:$AF$102,$M11)-COUNTIF($AF$1:$AF$102,N$9),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N$9)-SUMIFS($K:$K,$C:$C,"&lt;="&amp;$O$7,$H:$H,"战吼",$F:$F,N$9)-SUMIFS($K:$K,$C:$C,"&lt;="&amp;$O$7,$I:$I,"战吼",$F:$F,N$9),
$M$7=$V$24,COUNTA($AE:$AE)/2-COUNTIF($AF:$AF,$M11)-COUNTIF($AF:$AF,N$9)-3,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Y11">
        <f>_xlfn.IFS($M11=$N$7,FALSE,O$9=$N$7,FALSE,1=1,
_xlfn.IFS($M$7&lt;=6,SUMIF($C:$C,"&lt;="&amp;$M$7,$K:$K)-SUMIFS($K:$K,$C:$C,"&lt;="&amp;$M$7,$F:$F,O$9)-SUMIFS($K:$K,$C:$C,"&lt;="&amp;$M$7,$F:$F,$M11),
$M$7&lt;=16,SUMIF($C:$C,$M$7-10,$K:$K)-SUMIFS($K:$K,$C:$C,$M$7-10,$F:$F,O$9)-SUMIFS($K:$K,$C:$C,$M$7-10,$F:$F,$M11),
$M$7=$V$12,SUMIF($C:$C,"&lt;=2",$K:$K) - SUMIFS($K:$K,$C:$C,"&lt;=2",$F:$F,$M11) - SUMIFS($K:$K,$C:$C,"&lt;=2",$F:$F,O$9)+IF("卡德加"="卡德加",13,0),
$M$7=$V$13,COUNTIF($G:$I,"传说")-COUNTIFS($G:$G,"传说",$F:$F,$M11)-COUNTIFS($H:$H,"传说",$F:$F,$M11)-COUNTIFS($I:$I,"传说",$F:$F,$M11)-COUNTIFS($G:$G,"传说",$F:$F,O$9)-COUNTIFS($H:$H,"传说",$F:$F,O$9)-COUNTIFS($I:$I,"传说",$F:$F,O$9)-1,
$M$7=$V$14,SUMIF($C:$C,"&lt;="&amp;$O$7,$K:$K)-SUMIFS($K:$K,$F:$F,$M11,$C:$C,"&lt;="&amp;$O$7)-SUMIFS($K:$K,$F:$F,O$9,$C:$C,"&lt;="&amp;$O$7)-IF($O$7&gt;=VLOOKUP($M$7,run_results__310[],2,FALSE),9,0),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$M$7=$V$22,COUNTA($AE$1:$AE$102)/2-COUNTIF($AF$1:$AF$102,$M11)-COUNTIF($AF$1:$AF$102,O$9),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O$9)-SUMIFS($K:$K,$C:$C,"&lt;="&amp;$O$7,$H:$H,"战吼",$F:$F,O$9)-SUMIFS($K:$K,$C:$C,"&lt;="&amp;$O$7,$I:$I,"战吼",$F:$F,O$9),
$M$7=$V$24,COUNTA($AE:$AE)/2-COUNTIF($AF:$AF,$M11)-COUNTIF($AF:$AF,O$9)-3,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Z11">
        <f>_xlfn.IFS($M11=$N$7,FALSE,P$9=$N$7,FALSE,1=1,
_xlfn.IFS($M$7&lt;=6,SUMIF($C:$C,"&lt;="&amp;$M$7,$K:$K)-SUMIFS($K:$K,$C:$C,"&lt;="&amp;$M$7,$F:$F,P$9)-SUMIFS($K:$K,$C:$C,"&lt;="&amp;$M$7,$F:$F,$M11),
$M$7&lt;=16,SUMIF($C:$C,$M$7-10,$K:$K)-SUMIFS($K:$K,$C:$C,$M$7-10,$F:$F,P$9)-SUMIFS($K:$K,$C:$C,$M$7-10,$F:$F,$M11),
$M$7=$V$12,SUMIF($C:$C,"&lt;=2",$K:$K) - SUMIFS($K:$K,$C:$C,"&lt;=2",$F:$F,$M11) - SUMIFS($K:$K,$C:$C,"&lt;=2",$F:$F,P$9)+IF("卡德加"="卡德加",13,0),
$M$7=$V$13,COUNTIF($G:$I,"传说")-COUNTIFS($G:$G,"传说",$F:$F,$M11)-COUNTIFS($H:$H,"传说",$F:$F,$M11)-COUNTIFS($I:$I,"传说",$F:$F,$M11)-COUNTIFS($G:$G,"传说",$F:$F,P$9)-COUNTIFS($H:$H,"传说",$F:$F,P$9)-COUNTIFS($I:$I,"传说",$F:$F,P$9)-1,
$M$7=$V$14,SUMIF($C:$C,"&lt;="&amp;$O$7,$K:$K)-SUMIFS($K:$K,$F:$F,$M11,$C:$C,"&lt;="&amp;$O$7)-SUMIFS($K:$K,$F:$F,P$9,$C:$C,"&lt;="&amp;$O$7)-IF($O$7&gt;=VLOOKUP($M$7,run_results__310[],2,FALSE),9,0),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$M$7=$V$22,COUNTA($AE$1:$AE$102)/2-COUNTIF($AF$1:$AF$102,$M11)-COUNTIF($AF$1:$AF$102,P$9),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P$9)-SUMIFS($K:$K,$C:$C,"&lt;="&amp;$O$7,$H:$H,"战吼",$F:$F,P$9)-SUMIFS($K:$K,$C:$C,"&lt;="&amp;$O$7,$I:$I,"战吼",$F:$F,P$9),
$M$7=$V$24,COUNTA($AE:$AE)/2-COUNTIF($AF:$AF,$M11)-COUNTIF($AF:$AF,P$9)-3,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A11">
        <f>_xlfn.IFS($M11=$N$7,FALSE,Q$9=$N$7,FALSE,1=1,
_xlfn.IFS($M$7&lt;=6,SUMIF($C:$C,"&lt;="&amp;$M$7,$K:$K)-SUMIFS($K:$K,$C:$C,"&lt;="&amp;$M$7,$F:$F,Q$9)-SUMIFS($K:$K,$C:$C,"&lt;="&amp;$M$7,$F:$F,$M11),
$M$7&lt;=16,SUMIF($C:$C,$M$7-10,$K:$K)-SUMIFS($K:$K,$C:$C,$M$7-10,$F:$F,Q$9)-SUMIFS($K:$K,$C:$C,$M$7-10,$F:$F,$M11),
$M$7=$V$12,SUMIF($C:$C,"&lt;=2",$K:$K) - SUMIFS($K:$K,$C:$C,"&lt;=2",$F:$F,$M11) - SUMIFS($K:$K,$C:$C,"&lt;=2",$F:$F,Q$9)+IF("卡德加"="卡德加",13,0),
$M$7=$V$13,COUNTIF($G:$I,"传说")-COUNTIFS($G:$G,"传说",$F:$F,$M11)-COUNTIFS($H:$H,"传说",$F:$F,$M11)-COUNTIFS($I:$I,"传说",$F:$F,$M11)-COUNTIFS($G:$G,"传说",$F:$F,Q$9)-COUNTIFS($H:$H,"传说",$F:$F,Q$9)-COUNTIFS($I:$I,"传说",$F:$F,Q$9)-1,
$M$7=$V$14,SUMIF($C:$C,"&lt;="&amp;$O$7,$K:$K)-SUMIFS($K:$K,$F:$F,$M11,$C:$C,"&lt;="&amp;$O$7)-SUMIFS($K:$K,$F:$F,Q$9,$C:$C,"&lt;="&amp;$O$7)-IF($O$7&gt;=VLOOKUP($M$7,run_results__310[],2,FALSE),9,0),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$M$7=$V$22,COUNTA($AE$1:$AE$102)/2-COUNTIF($AF$1:$AF$102,$M11)-COUNTIF($AF$1:$AF$102,Q$9),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Q$9)-SUMIFS($K:$K,$C:$C,"&lt;="&amp;$O$7,$H:$H,"战吼",$F:$F,Q$9)-SUMIFS($K:$K,$C:$C,"&lt;="&amp;$O$7,$I:$I,"战吼",$F:$F,Q$9),
$M$7=$V$24,COUNTA($AE:$AE)/2-COUNTIF($AF:$AF,$M11)-COUNTIF($AF:$AF,Q$9)-3,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B11" t="b">
        <f>_xlfn.IFS($M11=$N$7,FALSE,R$9=$N$7,FALSE,1=1,
_xlfn.IFS($M$7&lt;=6,SUMIF($C:$C,"&lt;="&amp;$M$7,$K:$K)-SUMIFS($K:$K,$C:$C,"&lt;="&amp;$M$7,$F:$F,R$9)-SUMIFS($K:$K,$C:$C,"&lt;="&amp;$M$7,$F:$F,$M11),
$M$7&lt;=16,SUMIF($C:$C,$M$7-10,$K:$K)-SUMIFS($K:$K,$C:$C,$M$7-10,$F:$F,R$9)-SUMIFS($K:$K,$C:$C,$M$7-10,$F:$F,$M11),
$M$7=$V$12,SUMIF($C:$C,"&lt;=2",$K:$K) - SUMIFS($K:$K,$C:$C,"&lt;=2",$F:$F,$M11) - SUMIFS($K:$K,$C:$C,"&lt;=2",$F:$F,R$9)+IF("卡德加"="卡德加",13,0),
$M$7=$V$13,COUNTIF($G:$I,"传说")-COUNTIFS($G:$G,"传说",$F:$F,$M11)-COUNTIFS($H:$H,"传说",$F:$F,$M11)-COUNTIFS($I:$I,"传说",$F:$F,$M11)-COUNTIFS($G:$G,"传说",$F:$F,R$9)-COUNTIFS($H:$H,"传说",$F:$F,R$9)-COUNTIFS($I:$I,"传说",$F:$F,R$9)-1,
$M$7=$V$14,SUMIF($C:$C,"&lt;="&amp;$O$7,$K:$K)-SUMIFS($K:$K,$F:$F,$M11,$C:$C,"&lt;="&amp;$O$7)-SUMIFS($K:$K,$F:$F,R$9,$C:$C,"&lt;="&amp;$O$7)-IF($O$7&gt;=VLOOKUP($M$7,run_results__310[],2,FALSE),9,0),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$M$7=$V$22,COUNTA($AE$1:$AE$102)/2-COUNTIF($AF$1:$AF$102,$M11)-COUNTIF($AF$1:$AF$102,R$9),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R$9)-SUMIFS($K:$K,$C:$C,"&lt;="&amp;$O$7,$H:$H,"战吼",$F:$F,R$9)-SUMIFS($K:$K,$C:$C,"&lt;="&amp;$O$7,$I:$I,"战吼",$F:$F,R$9),
$M$7=$V$24,COUNTA($AE:$AE)/2-COUNTIF($AF:$AF,$M11)-COUNTIF($AF:$AF,R$9)-3,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1">
        <f>_xlfn.IFS($M11=$N$7,FALSE,S$9=$N$7,FALSE,1=1,
_xlfn.IFS($M$7&lt;=6,SUMIF($C:$C,"&lt;="&amp;$M$7,$K:$K)-SUMIFS($K:$K,$C:$C,"&lt;="&amp;$M$7,$F:$F,S$9)-SUMIFS($K:$K,$C:$C,"&lt;="&amp;$M$7,$F:$F,$M11),
$M$7&lt;=16,SUMIF($C:$C,$M$7-10,$K:$K)-SUMIFS($K:$K,$C:$C,$M$7-10,$F:$F,S$9)-SUMIFS($K:$K,$C:$C,$M$7-10,$F:$F,$M11),
$M$7=$V$12,SUMIF($C:$C,"&lt;=2",$K:$K) - SUMIFS($K:$K,$C:$C,"&lt;=2",$F:$F,$M11) - SUMIFS($K:$K,$C:$C,"&lt;=2",$F:$F,S$9)+IF("卡德加"="卡德加",13,0),
$M$7=$V$13,COUNTIF($G:$I,"传说")-COUNTIFS($G:$G,"传说",$F:$F,$M11)-COUNTIFS($H:$H,"传说",$F:$F,$M11)-COUNTIFS($I:$I,"传说",$F:$F,$M11)-COUNTIFS($G:$G,"传说",$F:$F,S$9)-COUNTIFS($H:$H,"传说",$F:$F,S$9)-COUNTIFS($I:$I,"传说",$F:$F,S$9)-1,
$M$7=$V$14,SUMIF($C:$C,"&lt;="&amp;$O$7,$K:$K)-SUMIFS($K:$K,$F:$F,$M11,$C:$C,"&lt;="&amp;$O$7)-SUMIFS($K:$K,$F:$F,S$9,$C:$C,"&lt;="&amp;$O$7)-IF($O$7&gt;=VLOOKUP($M$7,run_results__310[],2,FALSE),9,0),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$M$7=$V$22,COUNTA($AE$1:$AE$102)/2-COUNTIF($AF$1:$AF$102,$M11)-COUNTIF($AF$1:$AF$102,S$9),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S$9)-SUMIFS($K:$K,$C:$C,"&lt;="&amp;$O$7,$H:$H,"战吼",$F:$F,S$9)-SUMIFS($K:$K,$C:$C,"&lt;="&amp;$O$7,$I:$I,"战吼",$F:$F,S$9),
$M$7=$V$24,COUNTA($AE:$AE)/2-COUNTIF($AF:$AF,$M11)-COUNTIF($AF:$AF,S$9)-3,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E11" s="23" t="s">
        <v>149</v>
      </c>
    </row>
    <row r="12" spans="1:31" x14ac:dyDescent="0.25">
      <c r="B12" s="4" t="s">
        <v>28</v>
      </c>
      <c r="C12">
        <v>1</v>
      </c>
      <c r="D12">
        <v>2</v>
      </c>
      <c r="E12">
        <v>1</v>
      </c>
      <c r="F12" s="4" t="s">
        <v>8</v>
      </c>
      <c r="G12" s="4" t="s">
        <v>246</v>
      </c>
      <c r="H12" s="4" t="s">
        <v>243</v>
      </c>
      <c r="I12" s="4" t="s">
        <v>243</v>
      </c>
      <c r="J12" s="4"/>
      <c r="K12" s="4">
        <f>HLOOKUP(run_results__310[[#This Row],[level]],$N$4:$S$5,2,FALSE)</f>
        <v>16</v>
      </c>
      <c r="M12" s="17" t="s">
        <v>9</v>
      </c>
      <c r="N12" s="13">
        <f t="shared" ref="N12:S16" si="0">IF($P$7&gt;$M$7,FALSE,_xlfn.IFS(X12=FALSE,FALSE,X33=FALSE,FALSE,
OR($M$7=$V$24,$M$7=$V$18),3*(X33/X12),
1=1,1-(1-X33/X12)^VLOOKUP($M$7,$V:$W,2,FALSE)))</f>
        <v>0.19480519480519476</v>
      </c>
      <c r="O12" s="13">
        <f t="shared" si="0"/>
        <v>0.19480519480519476</v>
      </c>
      <c r="P12" s="12"/>
      <c r="Q12" s="13"/>
      <c r="R12" s="13"/>
      <c r="S12" s="13"/>
      <c r="T12" s="13"/>
      <c r="V12" t="str">
        <f>B49</f>
        <v>载人收割机</v>
      </c>
      <c r="W12">
        <v>1</v>
      </c>
      <c r="X12">
        <f>_xlfn.IFS($M12=$N$7,FALSE,N$9=$N$7,FALSE,1=1,
_xlfn.IFS($M$7&lt;=6,SUMIF($C:$C,"&lt;="&amp;$M$7,$K:$K)-SUMIFS($K:$K,$C:$C,"&lt;="&amp;$M$7,$F:$F,N$9)-SUMIFS($K:$K,$C:$C,"&lt;="&amp;$M$7,$F:$F,$M12),
$M$7&lt;=16,SUMIF($C:$C,$M$7-10,$K:$K)-SUMIFS($K:$K,$C:$C,$M$7-10,$F:$F,N$9)-SUMIFS($K:$K,$C:$C,$M$7-10,$F:$F,$M12),
$M$7=$V$12,SUMIF($C:$C,"&lt;=2",$K:$K) - SUMIFS($K:$K,$C:$C,"&lt;=2",$F:$F,$M12) - SUMIFS($K:$K,$C:$C,"&lt;=2",$F:$F,N$9)+IF("卡德加"="卡德加",13,0),
$M$7=$V$13,COUNTIF($G:$I,"传说")-COUNTIFS($G:$G,"传说",$F:$F,$M12)-COUNTIFS($H:$H,"传说",$F:$F,$M12)-COUNTIFS($I:$I,"传说",$F:$F,$M12)-COUNTIFS($G:$G,"传说",$F:$F,N$9)-COUNTIFS($H:$H,"传说",$F:$F,N$9)-COUNTIFS($I:$I,"传说",$F:$F,N$9)-1,
$M$7=$V$14,SUMIF($C:$C,"&lt;="&amp;$O$7,$K:$K)-SUMIFS($K:$K,$F:$F,$M12,$C:$C,"&lt;="&amp;$O$7)-SUMIFS($K:$K,$F:$F,N$9,$C:$C,"&lt;="&amp;$O$7)-IF($O$7&gt;=VLOOKUP($M$7,run_results__310[],2,FALSE),9,0),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$M$7=$V$22,COUNTA($AE$1:$AE$102)/2-COUNTIF($AF$1:$AF$102,$M12)-COUNTIF($AF$1:$AF$102,N$9),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N$9)-SUMIFS($K:$K,$C:$C,"&lt;="&amp;$O$7,$H:$H,"战吼",$F:$F,N$9)-SUMIFS($K:$K,$C:$C,"&lt;="&amp;$O$7,$I:$I,"战吼",$F:$F,N$9),
$M$7=$V$24,COUNTA($AE:$AE)/2-COUNTIF($AF:$AF,$M12)-COUNTIF($AF:$AF,N$9)-3,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Y12">
        <f>_xlfn.IFS($M12=$N$7,FALSE,O$9=$N$7,FALSE,1=1,
_xlfn.IFS($M$7&lt;=6,SUMIF($C:$C,"&lt;="&amp;$M$7,$K:$K)-SUMIFS($K:$K,$C:$C,"&lt;="&amp;$M$7,$F:$F,O$9)-SUMIFS($K:$K,$C:$C,"&lt;="&amp;$M$7,$F:$F,$M12),
$M$7&lt;=16,SUMIF($C:$C,$M$7-10,$K:$K)-SUMIFS($K:$K,$C:$C,$M$7-10,$F:$F,O$9)-SUMIFS($K:$K,$C:$C,$M$7-10,$F:$F,$M12),
$M$7=$V$12,SUMIF($C:$C,"&lt;=2",$K:$K) - SUMIFS($K:$K,$C:$C,"&lt;=2",$F:$F,$M12) - SUMIFS($K:$K,$C:$C,"&lt;=2",$F:$F,O$9)+IF("卡德加"="卡德加",13,0),
$M$7=$V$13,COUNTIF($G:$I,"传说")-COUNTIFS($G:$G,"传说",$F:$F,$M12)-COUNTIFS($H:$H,"传说",$F:$F,$M12)-COUNTIFS($I:$I,"传说",$F:$F,$M12)-COUNTIFS($G:$G,"传说",$F:$F,O$9)-COUNTIFS($H:$H,"传说",$F:$F,O$9)-COUNTIFS($I:$I,"传说",$F:$F,O$9)-1,
$M$7=$V$14,SUMIF($C:$C,"&lt;="&amp;$O$7,$K:$K)-SUMIFS($K:$K,$F:$F,$M12,$C:$C,"&lt;="&amp;$O$7)-SUMIFS($K:$K,$F:$F,O$9,$C:$C,"&lt;="&amp;$O$7)-IF($O$7&gt;=VLOOKUP($M$7,run_results__310[],2,FALSE),9,0),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$M$7=$V$22,COUNTA($AE$1:$AE$102)/2-COUNTIF($AF$1:$AF$102,$M12)-COUNTIF($AF$1:$AF$102,O$9),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O$9)-SUMIFS($K:$K,$C:$C,"&lt;="&amp;$O$7,$H:$H,"战吼",$F:$F,O$9)-SUMIFS($K:$K,$C:$C,"&lt;="&amp;$O$7,$I:$I,"战吼",$F:$F,O$9),
$M$7=$V$24,COUNTA($AE:$AE)/2-COUNTIF($AF:$AF,$M12)-COUNTIF($AF:$AF,O$9)-3,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Z12">
        <f>_xlfn.IFS($M12=$N$7,FALSE,P$9=$N$7,FALSE,1=1,
_xlfn.IFS($M$7&lt;=6,SUMIF($C:$C,"&lt;="&amp;$M$7,$K:$K)-SUMIFS($K:$K,$C:$C,"&lt;="&amp;$M$7,$F:$F,P$9)-SUMIFS($K:$K,$C:$C,"&lt;="&amp;$M$7,$F:$F,$M12),
$M$7&lt;=16,SUMIF($C:$C,$M$7-10,$K:$K)-SUMIFS($K:$K,$C:$C,$M$7-10,$F:$F,P$9)-SUMIFS($K:$K,$C:$C,$M$7-10,$F:$F,$M12),
$M$7=$V$12,SUMIF($C:$C,"&lt;=2",$K:$K) - SUMIFS($K:$K,$C:$C,"&lt;=2",$F:$F,$M12) - SUMIFS($K:$K,$C:$C,"&lt;=2",$F:$F,P$9)+IF("卡德加"="卡德加",13,0),
$M$7=$V$13,COUNTIF($G:$I,"传说")-COUNTIFS($G:$G,"传说",$F:$F,$M12)-COUNTIFS($H:$H,"传说",$F:$F,$M12)-COUNTIFS($I:$I,"传说",$F:$F,$M12)-COUNTIFS($G:$G,"传说",$F:$F,P$9)-COUNTIFS($H:$H,"传说",$F:$F,P$9)-COUNTIFS($I:$I,"传说",$F:$F,P$9)-1,
$M$7=$V$14,SUMIF($C:$C,"&lt;="&amp;$O$7,$K:$K)-SUMIFS($K:$K,$F:$F,$M12,$C:$C,"&lt;="&amp;$O$7)-SUMIFS($K:$K,$F:$F,P$9,$C:$C,"&lt;="&amp;$O$7)-IF($O$7&gt;=VLOOKUP($M$7,run_results__310[],2,FALSE),9,0),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$M$7=$V$22,COUNTA($AE$1:$AE$102)/2-COUNTIF($AF$1:$AF$102,$M12)-COUNTIF($AF$1:$AF$102,P$9),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P$9)-SUMIFS($K:$K,$C:$C,"&lt;="&amp;$O$7,$H:$H,"战吼",$F:$F,P$9)-SUMIFS($K:$K,$C:$C,"&lt;="&amp;$O$7,$I:$I,"战吼",$F:$F,P$9),
$M$7=$V$24,COUNTA($AE:$AE)/2-COUNTIF($AF:$AF,$M12)-COUNTIF($AF:$AF,P$9)-3,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A12">
        <f>_xlfn.IFS($M12=$N$7,FALSE,Q$9=$N$7,FALSE,1=1,
_xlfn.IFS($M$7&lt;=6,SUMIF($C:$C,"&lt;="&amp;$M$7,$K:$K)-SUMIFS($K:$K,$C:$C,"&lt;="&amp;$M$7,$F:$F,Q$9)-SUMIFS($K:$K,$C:$C,"&lt;="&amp;$M$7,$F:$F,$M12),
$M$7&lt;=16,SUMIF($C:$C,$M$7-10,$K:$K)-SUMIFS($K:$K,$C:$C,$M$7-10,$F:$F,Q$9)-SUMIFS($K:$K,$C:$C,$M$7-10,$F:$F,$M12),
$M$7=$V$12,SUMIF($C:$C,"&lt;=2",$K:$K) - SUMIFS($K:$K,$C:$C,"&lt;=2",$F:$F,$M12) - SUMIFS($K:$K,$C:$C,"&lt;=2",$F:$F,Q$9)+IF("卡德加"="卡德加",13,0),
$M$7=$V$13,COUNTIF($G:$I,"传说")-COUNTIFS($G:$G,"传说",$F:$F,$M12)-COUNTIFS($H:$H,"传说",$F:$F,$M12)-COUNTIFS($I:$I,"传说",$F:$F,$M12)-COUNTIFS($G:$G,"传说",$F:$F,Q$9)-COUNTIFS($H:$H,"传说",$F:$F,Q$9)-COUNTIFS($I:$I,"传说",$F:$F,Q$9)-1,
$M$7=$V$14,SUMIF($C:$C,"&lt;="&amp;$O$7,$K:$K)-SUMIFS($K:$K,$F:$F,$M12,$C:$C,"&lt;="&amp;$O$7)-SUMIFS($K:$K,$F:$F,Q$9,$C:$C,"&lt;="&amp;$O$7)-IF($O$7&gt;=VLOOKUP($M$7,run_results__310[],2,FALSE),9,0),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$M$7=$V$22,COUNTA($AE$1:$AE$102)/2-COUNTIF($AF$1:$AF$102,$M12)-COUNTIF($AF$1:$AF$102,Q$9),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Q$9)-SUMIFS($K:$K,$C:$C,"&lt;="&amp;$O$7,$H:$H,"战吼",$F:$F,Q$9)-SUMIFS($K:$K,$C:$C,"&lt;="&amp;$O$7,$I:$I,"战吼",$F:$F,Q$9),
$M$7=$V$24,COUNTA($AE:$AE)/2-COUNTIF($AF:$AF,$M12)-COUNTIF($AF:$AF,Q$9)-3,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B12" t="b">
        <f>_xlfn.IFS($M12=$N$7,FALSE,R$9=$N$7,FALSE,1=1,
_xlfn.IFS($M$7&lt;=6,SUMIF($C:$C,"&lt;="&amp;$M$7,$K:$K)-SUMIFS($K:$K,$C:$C,"&lt;="&amp;$M$7,$F:$F,R$9)-SUMIFS($K:$K,$C:$C,"&lt;="&amp;$M$7,$F:$F,$M12),
$M$7&lt;=16,SUMIF($C:$C,$M$7-10,$K:$K)-SUMIFS($K:$K,$C:$C,$M$7-10,$F:$F,R$9)-SUMIFS($K:$K,$C:$C,$M$7-10,$F:$F,$M12),
$M$7=$V$12,SUMIF($C:$C,"&lt;=2",$K:$K) - SUMIFS($K:$K,$C:$C,"&lt;=2",$F:$F,$M12) - SUMIFS($K:$K,$C:$C,"&lt;=2",$F:$F,R$9)+IF("卡德加"="卡德加",13,0),
$M$7=$V$13,COUNTIF($G:$I,"传说")-COUNTIFS($G:$G,"传说",$F:$F,$M12)-COUNTIFS($H:$H,"传说",$F:$F,$M12)-COUNTIFS($I:$I,"传说",$F:$F,$M12)-COUNTIFS($G:$G,"传说",$F:$F,R$9)-COUNTIFS($H:$H,"传说",$F:$F,R$9)-COUNTIFS($I:$I,"传说",$F:$F,R$9)-1,
$M$7=$V$14,SUMIF($C:$C,"&lt;="&amp;$O$7,$K:$K)-SUMIFS($K:$K,$F:$F,$M12,$C:$C,"&lt;="&amp;$O$7)-SUMIFS($K:$K,$F:$F,R$9,$C:$C,"&lt;="&amp;$O$7)-IF($O$7&gt;=VLOOKUP($M$7,run_results__310[],2,FALSE),9,0),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$M$7=$V$22,COUNTA($AE$1:$AE$102)/2-COUNTIF($AF$1:$AF$102,$M12)-COUNTIF($AF$1:$AF$102,R$9),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R$9)-SUMIFS($K:$K,$C:$C,"&lt;="&amp;$O$7,$H:$H,"战吼",$F:$F,R$9)-SUMIFS($K:$K,$C:$C,"&lt;="&amp;$O$7,$I:$I,"战吼",$F:$F,R$9),
$M$7=$V$24,COUNTA($AE:$AE)/2-COUNTIF($AF:$AF,$M12)-COUNTIF($AF:$AF,R$9)-3,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2">
        <f>_xlfn.IFS($M12=$N$7,FALSE,S$9=$N$7,FALSE,1=1,
_xlfn.IFS($M$7&lt;=6,SUMIF($C:$C,"&lt;="&amp;$M$7,$K:$K)-SUMIFS($K:$K,$C:$C,"&lt;="&amp;$M$7,$F:$F,S$9)-SUMIFS($K:$K,$C:$C,"&lt;="&amp;$M$7,$F:$F,$M12),
$M$7&lt;=16,SUMIF($C:$C,$M$7-10,$K:$K)-SUMIFS($K:$K,$C:$C,$M$7-10,$F:$F,S$9)-SUMIFS($K:$K,$C:$C,$M$7-10,$F:$F,$M12),
$M$7=$V$12,SUMIF($C:$C,"&lt;=2",$K:$K) - SUMIFS($K:$K,$C:$C,"&lt;=2",$F:$F,$M12) - SUMIFS($K:$K,$C:$C,"&lt;=2",$F:$F,S$9)+IF("卡德加"="卡德加",13,0),
$M$7=$V$13,COUNTIF($G:$I,"传说")-COUNTIFS($G:$G,"传说",$F:$F,$M12)-COUNTIFS($H:$H,"传说",$F:$F,$M12)-COUNTIFS($I:$I,"传说",$F:$F,$M12)-COUNTIFS($G:$G,"传说",$F:$F,S$9)-COUNTIFS($H:$H,"传说",$F:$F,S$9)-COUNTIFS($I:$I,"传说",$F:$F,S$9)-1,
$M$7=$V$14,SUMIF($C:$C,"&lt;="&amp;$O$7,$K:$K)-SUMIFS($K:$K,$F:$F,$M12,$C:$C,"&lt;="&amp;$O$7)-SUMIFS($K:$K,$F:$F,S$9,$C:$C,"&lt;="&amp;$O$7)-IF($O$7&gt;=VLOOKUP($M$7,run_results__310[],2,FALSE),9,0),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$M$7=$V$22,COUNTA($AE$1:$AE$102)/2-COUNTIF($AF$1:$AF$102,$M12)-COUNTIF($AF$1:$AF$102,S$9),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S$9)-SUMIFS($K:$K,$C:$C,"&lt;="&amp;$O$7,$H:$H,"战吼",$F:$F,S$9)-SUMIFS($K:$K,$C:$C,"&lt;="&amp;$O$7,$I:$I,"战吼",$F:$F,S$9),
$M$7=$V$24,COUNTA($AE:$AE)/2-COUNTIF($AF:$AF,$M12)-COUNTIF($AF:$AF,S$9)-3,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E12" s="24" t="s">
        <v>150</v>
      </c>
    </row>
    <row r="13" spans="1:31" x14ac:dyDescent="0.25">
      <c r="B13" s="4" t="s">
        <v>15</v>
      </c>
      <c r="C13">
        <v>1</v>
      </c>
      <c r="D13">
        <v>2</v>
      </c>
      <c r="E13">
        <v>4</v>
      </c>
      <c r="F13" s="4" t="s">
        <v>7</v>
      </c>
      <c r="G13" s="4" t="s">
        <v>247</v>
      </c>
      <c r="H13" s="4" t="s">
        <v>248</v>
      </c>
      <c r="I13" s="4" t="s">
        <v>243</v>
      </c>
      <c r="J13" s="4"/>
      <c r="K13" s="4">
        <f>HLOOKUP(run_results__310[[#This Row],[level]],$N$4:$S$5,2,FALSE)</f>
        <v>16</v>
      </c>
      <c r="M13" s="17" t="s">
        <v>10</v>
      </c>
      <c r="N13" s="13">
        <f t="shared" si="0"/>
        <v>0.19480519480519476</v>
      </c>
      <c r="O13" s="13">
        <f t="shared" si="0"/>
        <v>0.19480519480519476</v>
      </c>
      <c r="P13" s="13">
        <f t="shared" si="0"/>
        <v>0.19480519480519476</v>
      </c>
      <c r="Q13" s="12"/>
      <c r="R13" s="13"/>
      <c r="S13" s="13"/>
      <c r="T13" s="13"/>
      <c r="V13" t="str">
        <f>B98</f>
        <v>斯尼德的伐木机</v>
      </c>
      <c r="W13">
        <v>1</v>
      </c>
      <c r="X13">
        <f>_xlfn.IFS($M13=$N$7,FALSE,N$9=$N$7,FALSE,1=1,
_xlfn.IFS($M$7&lt;=6,SUMIF($C:$C,"&lt;="&amp;$M$7,$K:$K)-SUMIFS($K:$K,$C:$C,"&lt;="&amp;$M$7,$F:$F,N$9)-SUMIFS($K:$K,$C:$C,"&lt;="&amp;$M$7,$F:$F,$M13),
$M$7&lt;=16,SUMIF($C:$C,$M$7-10,$K:$K)-SUMIFS($K:$K,$C:$C,$M$7-10,$F:$F,N$9)-SUMIFS($K:$K,$C:$C,$M$7-10,$F:$F,$M13),
$M$7=$V$12,SUMIF($C:$C,"&lt;=2",$K:$K) - SUMIFS($K:$K,$C:$C,"&lt;=2",$F:$F,$M13) - SUMIFS($K:$K,$C:$C,"&lt;=2",$F:$F,N$9)+IF("卡德加"="卡德加",13,0),
$M$7=$V$13,COUNTIF($G:$I,"传说")-COUNTIFS($G:$G,"传说",$F:$F,$M13)-COUNTIFS($H:$H,"传说",$F:$F,$M13)-COUNTIFS($I:$I,"传说",$F:$F,$M13)-COUNTIFS($G:$G,"传说",$F:$F,N$9)-COUNTIFS($H:$H,"传说",$F:$F,N$9)-COUNTIFS($I:$I,"传说",$F:$F,N$9)-1,
$M$7=$V$14,SUMIF($C:$C,"&lt;="&amp;$O$7,$K:$K)-SUMIFS($K:$K,$F:$F,$M13,$C:$C,"&lt;="&amp;$O$7)-SUMIFS($K:$K,$F:$F,N$9,$C:$C,"&lt;="&amp;$O$7)-IF($O$7&gt;=VLOOKUP($M$7,run_results__310[],2,FALSE),9,0),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$M$7=$V$22,COUNTA($AE$1:$AE$102)/2-COUNTIF($AF$1:$AF$102,$M13)-COUNTIF($AF$1:$AF$102,N$9),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N$9)-SUMIFS($K:$K,$C:$C,"&lt;="&amp;$O$7,$H:$H,"战吼",$F:$F,N$9)-SUMIFS($K:$K,$C:$C,"&lt;="&amp;$O$7,$I:$I,"战吼",$F:$F,N$9),
$M$7=$V$24,COUNTA($AE:$AE)/2-COUNTIF($AF:$AF,$M13)-COUNTIF($AF:$AF,N$9)-3,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Y13">
        <f>_xlfn.IFS($M13=$N$7,FALSE,O$9=$N$7,FALSE,1=1,
_xlfn.IFS($M$7&lt;=6,SUMIF($C:$C,"&lt;="&amp;$M$7,$K:$K)-SUMIFS($K:$K,$C:$C,"&lt;="&amp;$M$7,$F:$F,O$9)-SUMIFS($K:$K,$C:$C,"&lt;="&amp;$M$7,$F:$F,$M13),
$M$7&lt;=16,SUMIF($C:$C,$M$7-10,$K:$K)-SUMIFS($K:$K,$C:$C,$M$7-10,$F:$F,O$9)-SUMIFS($K:$K,$C:$C,$M$7-10,$F:$F,$M13),
$M$7=$V$12,SUMIF($C:$C,"&lt;=2",$K:$K) - SUMIFS($K:$K,$C:$C,"&lt;=2",$F:$F,$M13) - SUMIFS($K:$K,$C:$C,"&lt;=2",$F:$F,O$9)+IF("卡德加"="卡德加",13,0),
$M$7=$V$13,COUNTIF($G:$I,"传说")-COUNTIFS($G:$G,"传说",$F:$F,$M13)-COUNTIFS($H:$H,"传说",$F:$F,$M13)-COUNTIFS($I:$I,"传说",$F:$F,$M13)-COUNTIFS($G:$G,"传说",$F:$F,O$9)-COUNTIFS($H:$H,"传说",$F:$F,O$9)-COUNTIFS($I:$I,"传说",$F:$F,O$9)-1,
$M$7=$V$14,SUMIF($C:$C,"&lt;="&amp;$O$7,$K:$K)-SUMIFS($K:$K,$F:$F,$M13,$C:$C,"&lt;="&amp;$O$7)-SUMIFS($K:$K,$F:$F,O$9,$C:$C,"&lt;="&amp;$O$7)-IF($O$7&gt;=VLOOKUP($M$7,run_results__310[],2,FALSE),9,0),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$M$7=$V$22,COUNTA($AE$1:$AE$102)/2-COUNTIF($AF$1:$AF$102,$M13)-COUNTIF($AF$1:$AF$102,O$9),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O$9)-SUMIFS($K:$K,$C:$C,"&lt;="&amp;$O$7,$H:$H,"战吼",$F:$F,O$9)-SUMIFS($K:$K,$C:$C,"&lt;="&amp;$O$7,$I:$I,"战吼",$F:$F,O$9),
$M$7=$V$24,COUNTA($AE:$AE)/2-COUNTIF($AF:$AF,$M13)-COUNTIF($AF:$AF,O$9)-3,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Z13">
        <f>_xlfn.IFS($M13=$N$7,FALSE,P$9=$N$7,FALSE,1=1,
_xlfn.IFS($M$7&lt;=6,SUMIF($C:$C,"&lt;="&amp;$M$7,$K:$K)-SUMIFS($K:$K,$C:$C,"&lt;="&amp;$M$7,$F:$F,P$9)-SUMIFS($K:$K,$C:$C,"&lt;="&amp;$M$7,$F:$F,$M13),
$M$7&lt;=16,SUMIF($C:$C,$M$7-10,$K:$K)-SUMIFS($K:$K,$C:$C,$M$7-10,$F:$F,P$9)-SUMIFS($K:$K,$C:$C,$M$7-10,$F:$F,$M13),
$M$7=$V$12,SUMIF($C:$C,"&lt;=2",$K:$K) - SUMIFS($K:$K,$C:$C,"&lt;=2",$F:$F,$M13) - SUMIFS($K:$K,$C:$C,"&lt;=2",$F:$F,P$9)+IF("卡德加"="卡德加",13,0),
$M$7=$V$13,COUNTIF($G:$I,"传说")-COUNTIFS($G:$G,"传说",$F:$F,$M13)-COUNTIFS($H:$H,"传说",$F:$F,$M13)-COUNTIFS($I:$I,"传说",$F:$F,$M13)-COUNTIFS($G:$G,"传说",$F:$F,P$9)-COUNTIFS($H:$H,"传说",$F:$F,P$9)-COUNTIFS($I:$I,"传说",$F:$F,P$9)-1,
$M$7=$V$14,SUMIF($C:$C,"&lt;="&amp;$O$7,$K:$K)-SUMIFS($K:$K,$F:$F,$M13,$C:$C,"&lt;="&amp;$O$7)-SUMIFS($K:$K,$F:$F,P$9,$C:$C,"&lt;="&amp;$O$7)-IF($O$7&gt;=VLOOKUP($M$7,run_results__310[],2,FALSE),9,0),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$M$7=$V$22,COUNTA($AE$1:$AE$102)/2-COUNTIF($AF$1:$AF$102,$M13)-COUNTIF($AF$1:$AF$102,P$9),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P$9)-SUMIFS($K:$K,$C:$C,"&lt;="&amp;$O$7,$H:$H,"战吼",$F:$F,P$9)-SUMIFS($K:$K,$C:$C,"&lt;="&amp;$O$7,$I:$I,"战吼",$F:$F,P$9),
$M$7=$V$24,COUNTA($AE:$AE)/2-COUNTIF($AF:$AF,$M13)-COUNTIF($AF:$AF,P$9)-3,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A13">
        <f>_xlfn.IFS($M13=$N$7,FALSE,Q$9=$N$7,FALSE,1=1,
_xlfn.IFS($M$7&lt;=6,SUMIF($C:$C,"&lt;="&amp;$M$7,$K:$K)-SUMIFS($K:$K,$C:$C,"&lt;="&amp;$M$7,$F:$F,Q$9)-SUMIFS($K:$K,$C:$C,"&lt;="&amp;$M$7,$F:$F,$M13),
$M$7&lt;=16,SUMIF($C:$C,$M$7-10,$K:$K)-SUMIFS($K:$K,$C:$C,$M$7-10,$F:$F,Q$9)-SUMIFS($K:$K,$C:$C,$M$7-10,$F:$F,$M13),
$M$7=$V$12,SUMIF($C:$C,"&lt;=2",$K:$K) - SUMIFS($K:$K,$C:$C,"&lt;=2",$F:$F,$M13) - SUMIFS($K:$K,$C:$C,"&lt;=2",$F:$F,Q$9)+IF("卡德加"="卡德加",13,0),
$M$7=$V$13,COUNTIF($G:$I,"传说")-COUNTIFS($G:$G,"传说",$F:$F,$M13)-COUNTIFS($H:$H,"传说",$F:$F,$M13)-COUNTIFS($I:$I,"传说",$F:$F,$M13)-COUNTIFS($G:$G,"传说",$F:$F,Q$9)-COUNTIFS($H:$H,"传说",$F:$F,Q$9)-COUNTIFS($I:$I,"传说",$F:$F,Q$9)-1,
$M$7=$V$14,SUMIF($C:$C,"&lt;="&amp;$O$7,$K:$K)-SUMIFS($K:$K,$F:$F,$M13,$C:$C,"&lt;="&amp;$O$7)-SUMIFS($K:$K,$F:$F,Q$9,$C:$C,"&lt;="&amp;$O$7)-IF($O$7&gt;=VLOOKUP($M$7,run_results__310[],2,FALSE),9,0),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$M$7=$V$22,COUNTA($AE$1:$AE$102)/2-COUNTIF($AF$1:$AF$102,$M13)-COUNTIF($AF$1:$AF$102,Q$9),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Q$9)-SUMIFS($K:$K,$C:$C,"&lt;="&amp;$O$7,$H:$H,"战吼",$F:$F,Q$9)-SUMIFS($K:$K,$C:$C,"&lt;="&amp;$O$7,$I:$I,"战吼",$F:$F,Q$9),
$M$7=$V$24,COUNTA($AE:$AE)/2-COUNTIF($AF:$AF,$M13)-COUNTIF($AF:$AF,Q$9)-3,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B13" t="b">
        <f>_xlfn.IFS($M13=$N$7,FALSE,R$9=$N$7,FALSE,1=1,
_xlfn.IFS($M$7&lt;=6,SUMIF($C:$C,"&lt;="&amp;$M$7,$K:$K)-SUMIFS($K:$K,$C:$C,"&lt;="&amp;$M$7,$F:$F,R$9)-SUMIFS($K:$K,$C:$C,"&lt;="&amp;$M$7,$F:$F,$M13),
$M$7&lt;=16,SUMIF($C:$C,$M$7-10,$K:$K)-SUMIFS($K:$K,$C:$C,$M$7-10,$F:$F,R$9)-SUMIFS($K:$K,$C:$C,$M$7-10,$F:$F,$M13),
$M$7=$V$12,SUMIF($C:$C,"&lt;=2",$K:$K) - SUMIFS($K:$K,$C:$C,"&lt;=2",$F:$F,$M13) - SUMIFS($K:$K,$C:$C,"&lt;=2",$F:$F,R$9)+IF("卡德加"="卡德加",13,0),
$M$7=$V$13,COUNTIF($G:$I,"传说")-COUNTIFS($G:$G,"传说",$F:$F,$M13)-COUNTIFS($H:$H,"传说",$F:$F,$M13)-COUNTIFS($I:$I,"传说",$F:$F,$M13)-COUNTIFS($G:$G,"传说",$F:$F,R$9)-COUNTIFS($H:$H,"传说",$F:$F,R$9)-COUNTIFS($I:$I,"传说",$F:$F,R$9)-1,
$M$7=$V$14,SUMIF($C:$C,"&lt;="&amp;$O$7,$K:$K)-SUMIFS($K:$K,$F:$F,$M13,$C:$C,"&lt;="&amp;$O$7)-SUMIFS($K:$K,$F:$F,R$9,$C:$C,"&lt;="&amp;$O$7)-IF($O$7&gt;=VLOOKUP($M$7,run_results__310[],2,FALSE),9,0),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$M$7=$V$22,COUNTA($AE$1:$AE$102)/2-COUNTIF($AF$1:$AF$102,$M13)-COUNTIF($AF$1:$AF$102,R$9),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R$9)-SUMIFS($K:$K,$C:$C,"&lt;="&amp;$O$7,$H:$H,"战吼",$F:$F,R$9)-SUMIFS($K:$K,$C:$C,"&lt;="&amp;$O$7,$I:$I,"战吼",$F:$F,R$9),
$M$7=$V$24,COUNTA($AE:$AE)/2-COUNTIF($AF:$AF,$M13)-COUNTIF($AF:$AF,R$9)-3,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3">
        <f>_xlfn.IFS($M13=$N$7,FALSE,S$9=$N$7,FALSE,1=1,
_xlfn.IFS($M$7&lt;=6,SUMIF($C:$C,"&lt;="&amp;$M$7,$K:$K)-SUMIFS($K:$K,$C:$C,"&lt;="&amp;$M$7,$F:$F,S$9)-SUMIFS($K:$K,$C:$C,"&lt;="&amp;$M$7,$F:$F,$M13),
$M$7&lt;=16,SUMIF($C:$C,$M$7-10,$K:$K)-SUMIFS($K:$K,$C:$C,$M$7-10,$F:$F,S$9)-SUMIFS($K:$K,$C:$C,$M$7-10,$F:$F,$M13),
$M$7=$V$12,SUMIF($C:$C,"&lt;=2",$K:$K) - SUMIFS($K:$K,$C:$C,"&lt;=2",$F:$F,$M13) - SUMIFS($K:$K,$C:$C,"&lt;=2",$F:$F,S$9)+IF("卡德加"="卡德加",13,0),
$M$7=$V$13,COUNTIF($G:$I,"传说")-COUNTIFS($G:$G,"传说",$F:$F,$M13)-COUNTIFS($H:$H,"传说",$F:$F,$M13)-COUNTIFS($I:$I,"传说",$F:$F,$M13)-COUNTIFS($G:$G,"传说",$F:$F,S$9)-COUNTIFS($H:$H,"传说",$F:$F,S$9)-COUNTIFS($I:$I,"传说",$F:$F,S$9)-1,
$M$7=$V$14,SUMIF($C:$C,"&lt;="&amp;$O$7,$K:$K)-SUMIFS($K:$K,$F:$F,$M13,$C:$C,"&lt;="&amp;$O$7)-SUMIFS($K:$K,$F:$F,S$9,$C:$C,"&lt;="&amp;$O$7)-IF($O$7&gt;=VLOOKUP($M$7,run_results__310[],2,FALSE),9,0),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$M$7=$V$22,COUNTA($AE$1:$AE$102)/2-COUNTIF($AF$1:$AF$102,$M13)-COUNTIF($AF$1:$AF$102,S$9),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S$9)-SUMIFS($K:$K,$C:$C,"&lt;="&amp;$O$7,$H:$H,"战吼",$F:$F,S$9)-SUMIFS($K:$K,$C:$C,"&lt;="&amp;$O$7,$I:$I,"战吼",$F:$F,S$9),
$M$7=$V$24,COUNTA($AE:$AE)/2-COUNTIF($AF:$AF,$M13)-COUNTIF($AF:$AF,S$9)-3,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E13" s="23" t="s">
        <v>151</v>
      </c>
    </row>
    <row r="14" spans="1:31" x14ac:dyDescent="0.25">
      <c r="B14" s="4" t="s">
        <v>117</v>
      </c>
      <c r="C14">
        <v>1</v>
      </c>
      <c r="D14">
        <v>1</v>
      </c>
      <c r="E14">
        <v>2</v>
      </c>
      <c r="F14" s="4" t="s">
        <v>9</v>
      </c>
      <c r="G14" s="4" t="s">
        <v>249</v>
      </c>
      <c r="H14" s="4" t="s">
        <v>243</v>
      </c>
      <c r="I14" s="4" t="s">
        <v>243</v>
      </c>
      <c r="J14" s="4"/>
      <c r="K14" s="4">
        <f>HLOOKUP(run_results__310[[#This Row],[level]],$N$4:$S$5,2,FALSE)</f>
        <v>16</v>
      </c>
      <c r="M14" s="17" t="s">
        <v>11</v>
      </c>
      <c r="N14" s="13" t="b">
        <f t="shared" si="0"/>
        <v>0</v>
      </c>
      <c r="O14" s="13" t="b">
        <f t="shared" si="0"/>
        <v>0</v>
      </c>
      <c r="P14" s="13" t="b">
        <f t="shared" si="0"/>
        <v>0</v>
      </c>
      <c r="Q14" s="13" t="b">
        <f t="shared" si="0"/>
        <v>0</v>
      </c>
      <c r="R14" s="12"/>
      <c r="S14" s="13"/>
      <c r="T14" s="13"/>
      <c r="V14" t="str">
        <f>B107</f>
        <v>“钓鱼王”纳特·帕格</v>
      </c>
      <c r="W14">
        <v>1</v>
      </c>
      <c r="X14" t="b">
        <f>_xlfn.IFS($M14=$N$7,FALSE,N$9=$N$7,FALSE,1=1,
_xlfn.IFS($M$7&lt;=6,SUMIF($C:$C,"&lt;="&amp;$M$7,$K:$K)-SUMIFS($K:$K,$C:$C,"&lt;="&amp;$M$7,$F:$F,N$9)-SUMIFS($K:$K,$C:$C,"&lt;="&amp;$M$7,$F:$F,$M14),
$M$7&lt;=16,SUMIF($C:$C,$M$7-10,$K:$K)-SUMIFS($K:$K,$C:$C,$M$7-10,$F:$F,N$9)-SUMIFS($K:$K,$C:$C,$M$7-10,$F:$F,$M14),
$M$7=$V$12,SUMIF($C:$C,"&lt;=2",$K:$K) - SUMIFS($K:$K,$C:$C,"&lt;=2",$F:$F,$M14) - SUMIFS($K:$K,$C:$C,"&lt;=2",$F:$F,N$9)+IF("卡德加"="卡德加",13,0),
$M$7=$V$13,COUNTIF($G:$I,"传说")-COUNTIFS($G:$G,"传说",$F:$F,$M14)-COUNTIFS($H:$H,"传说",$F:$F,$M14)-COUNTIFS($I:$I,"传说",$F:$F,$M14)-COUNTIFS($G:$G,"传说",$F:$F,N$9)-COUNTIFS($H:$H,"传说",$F:$F,N$9)-COUNTIFS($I:$I,"传说",$F:$F,N$9)-1,
$M$7=$V$14,SUMIF($C:$C,"&lt;="&amp;$O$7,$K:$K)-SUMIFS($K:$K,$F:$F,$M14,$C:$C,"&lt;="&amp;$O$7)-SUMIFS($K:$K,$F:$F,N$9,$C:$C,"&lt;="&amp;$O$7)-IF($O$7&gt;=VLOOKUP($M$7,run_results__310[],2,FALSE),9,0),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$M$7=$V$22,COUNTA($AE$1:$AE$102)/2-COUNTIF($AF$1:$AF$102,$M14)-COUNTIF($AF$1:$AF$102,N$9),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N$9)-SUMIFS($K:$K,$C:$C,"&lt;="&amp;$O$7,$H:$H,"战吼",$F:$F,N$9)-SUMIFS($K:$K,$C:$C,"&lt;="&amp;$O$7,$I:$I,"战吼",$F:$F,N$9),
$M$7=$V$24,COUNTA($AE:$AE)/2-COUNTIF($AF:$AF,$M14)-COUNTIF($AF:$AF,N$9)-3,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Y14" t="b">
        <f>_xlfn.IFS($M14=$N$7,FALSE,O$9=$N$7,FALSE,1=1,
_xlfn.IFS($M$7&lt;=6,SUMIF($C:$C,"&lt;="&amp;$M$7,$K:$K)-SUMIFS($K:$K,$C:$C,"&lt;="&amp;$M$7,$F:$F,O$9)-SUMIFS($K:$K,$C:$C,"&lt;="&amp;$M$7,$F:$F,$M14),
$M$7&lt;=16,SUMIF($C:$C,$M$7-10,$K:$K)-SUMIFS($K:$K,$C:$C,$M$7-10,$F:$F,O$9)-SUMIFS($K:$K,$C:$C,$M$7-10,$F:$F,$M14),
$M$7=$V$12,SUMIF($C:$C,"&lt;=2",$K:$K) - SUMIFS($K:$K,$C:$C,"&lt;=2",$F:$F,$M14) - SUMIFS($K:$K,$C:$C,"&lt;=2",$F:$F,O$9)+IF("卡德加"="卡德加",13,0),
$M$7=$V$13,COUNTIF($G:$I,"传说")-COUNTIFS($G:$G,"传说",$F:$F,$M14)-COUNTIFS($H:$H,"传说",$F:$F,$M14)-COUNTIFS($I:$I,"传说",$F:$F,$M14)-COUNTIFS($G:$G,"传说",$F:$F,O$9)-COUNTIFS($H:$H,"传说",$F:$F,O$9)-COUNTIFS($I:$I,"传说",$F:$F,O$9)-1,
$M$7=$V$14,SUMIF($C:$C,"&lt;="&amp;$O$7,$K:$K)-SUMIFS($K:$K,$F:$F,$M14,$C:$C,"&lt;="&amp;$O$7)-SUMIFS($K:$K,$F:$F,O$9,$C:$C,"&lt;="&amp;$O$7)-IF($O$7&gt;=VLOOKUP($M$7,run_results__310[],2,FALSE),9,0),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$M$7=$V$22,COUNTA($AE$1:$AE$102)/2-COUNTIF($AF$1:$AF$102,$M14)-COUNTIF($AF$1:$AF$102,O$9),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O$9)-SUMIFS($K:$K,$C:$C,"&lt;="&amp;$O$7,$H:$H,"战吼",$F:$F,O$9)-SUMIFS($K:$K,$C:$C,"&lt;="&amp;$O$7,$I:$I,"战吼",$F:$F,O$9),
$M$7=$V$24,COUNTA($AE:$AE)/2-COUNTIF($AF:$AF,$M14)-COUNTIF($AF:$AF,O$9)-3,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Z14" t="b">
        <f>_xlfn.IFS($M14=$N$7,FALSE,P$9=$N$7,FALSE,1=1,
_xlfn.IFS($M$7&lt;=6,SUMIF($C:$C,"&lt;="&amp;$M$7,$K:$K)-SUMIFS($K:$K,$C:$C,"&lt;="&amp;$M$7,$F:$F,P$9)-SUMIFS($K:$K,$C:$C,"&lt;="&amp;$M$7,$F:$F,$M14),
$M$7&lt;=16,SUMIF($C:$C,$M$7-10,$K:$K)-SUMIFS($K:$K,$C:$C,$M$7-10,$F:$F,P$9)-SUMIFS($K:$K,$C:$C,$M$7-10,$F:$F,$M14),
$M$7=$V$12,SUMIF($C:$C,"&lt;=2",$K:$K) - SUMIFS($K:$K,$C:$C,"&lt;=2",$F:$F,$M14) - SUMIFS($K:$K,$C:$C,"&lt;=2",$F:$F,P$9)+IF("卡德加"="卡德加",13,0),
$M$7=$V$13,COUNTIF($G:$I,"传说")-COUNTIFS($G:$G,"传说",$F:$F,$M14)-COUNTIFS($H:$H,"传说",$F:$F,$M14)-COUNTIFS($I:$I,"传说",$F:$F,$M14)-COUNTIFS($G:$G,"传说",$F:$F,P$9)-COUNTIFS($H:$H,"传说",$F:$F,P$9)-COUNTIFS($I:$I,"传说",$F:$F,P$9)-1,
$M$7=$V$14,SUMIF($C:$C,"&lt;="&amp;$O$7,$K:$K)-SUMIFS($K:$K,$F:$F,$M14,$C:$C,"&lt;="&amp;$O$7)-SUMIFS($K:$K,$F:$F,P$9,$C:$C,"&lt;="&amp;$O$7)-IF($O$7&gt;=VLOOKUP($M$7,run_results__310[],2,FALSE),9,0),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$M$7=$V$22,COUNTA($AE$1:$AE$102)/2-COUNTIF($AF$1:$AF$102,$M14)-COUNTIF($AF$1:$AF$102,P$9),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P$9)-SUMIFS($K:$K,$C:$C,"&lt;="&amp;$O$7,$H:$H,"战吼",$F:$F,P$9)-SUMIFS($K:$K,$C:$C,"&lt;="&amp;$O$7,$I:$I,"战吼",$F:$F,P$9),
$M$7=$V$24,COUNTA($AE:$AE)/2-COUNTIF($AF:$AF,$M14)-COUNTIF($AF:$AF,P$9)-3,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A14" t="b">
        <f>_xlfn.IFS($M14=$N$7,FALSE,Q$9=$N$7,FALSE,1=1,
_xlfn.IFS($M$7&lt;=6,SUMIF($C:$C,"&lt;="&amp;$M$7,$K:$K)-SUMIFS($K:$K,$C:$C,"&lt;="&amp;$M$7,$F:$F,Q$9)-SUMIFS($K:$K,$C:$C,"&lt;="&amp;$M$7,$F:$F,$M14),
$M$7&lt;=16,SUMIF($C:$C,$M$7-10,$K:$K)-SUMIFS($K:$K,$C:$C,$M$7-10,$F:$F,Q$9)-SUMIFS($K:$K,$C:$C,$M$7-10,$F:$F,$M14),
$M$7=$V$12,SUMIF($C:$C,"&lt;=2",$K:$K) - SUMIFS($K:$K,$C:$C,"&lt;=2",$F:$F,$M14) - SUMIFS($K:$K,$C:$C,"&lt;=2",$F:$F,Q$9)+IF("卡德加"="卡德加",13,0),
$M$7=$V$13,COUNTIF($G:$I,"传说")-COUNTIFS($G:$G,"传说",$F:$F,$M14)-COUNTIFS($H:$H,"传说",$F:$F,$M14)-COUNTIFS($I:$I,"传说",$F:$F,$M14)-COUNTIFS($G:$G,"传说",$F:$F,Q$9)-COUNTIFS($H:$H,"传说",$F:$F,Q$9)-COUNTIFS($I:$I,"传说",$F:$F,Q$9)-1,
$M$7=$V$14,SUMIF($C:$C,"&lt;="&amp;$O$7,$K:$K)-SUMIFS($K:$K,$F:$F,$M14,$C:$C,"&lt;="&amp;$O$7)-SUMIFS($K:$K,$F:$F,Q$9,$C:$C,"&lt;="&amp;$O$7)-IF($O$7&gt;=VLOOKUP($M$7,run_results__310[],2,FALSE),9,0),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$M$7=$V$22,COUNTA($AE$1:$AE$102)/2-COUNTIF($AF$1:$AF$102,$M14)-COUNTIF($AF$1:$AF$102,Q$9),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Q$9)-SUMIFS($K:$K,$C:$C,"&lt;="&amp;$O$7,$H:$H,"战吼",$F:$F,Q$9)-SUMIFS($K:$K,$C:$C,"&lt;="&amp;$O$7,$I:$I,"战吼",$F:$F,Q$9),
$M$7=$V$24,COUNTA($AE:$AE)/2-COUNTIF($AF:$AF,$M14)-COUNTIF($AF:$AF,Q$9)-3,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B14" t="b">
        <f>_xlfn.IFS($M14=$N$7,FALSE,R$9=$N$7,FALSE,1=1,
_xlfn.IFS($M$7&lt;=6,SUMIF($C:$C,"&lt;="&amp;$M$7,$K:$K)-SUMIFS($K:$K,$C:$C,"&lt;="&amp;$M$7,$F:$F,R$9)-SUMIFS($K:$K,$C:$C,"&lt;="&amp;$M$7,$F:$F,$M14),
$M$7&lt;=16,SUMIF($C:$C,$M$7-10,$K:$K)-SUMIFS($K:$K,$C:$C,$M$7-10,$F:$F,R$9)-SUMIFS($K:$K,$C:$C,$M$7-10,$F:$F,$M14),
$M$7=$V$12,SUMIF($C:$C,"&lt;=2",$K:$K) - SUMIFS($K:$K,$C:$C,"&lt;=2",$F:$F,$M14) - SUMIFS($K:$K,$C:$C,"&lt;=2",$F:$F,R$9)+IF("卡德加"="卡德加",13,0),
$M$7=$V$13,COUNTIF($G:$I,"传说")-COUNTIFS($G:$G,"传说",$F:$F,$M14)-COUNTIFS($H:$H,"传说",$F:$F,$M14)-COUNTIFS($I:$I,"传说",$F:$F,$M14)-COUNTIFS($G:$G,"传说",$F:$F,R$9)-COUNTIFS($H:$H,"传说",$F:$F,R$9)-COUNTIFS($I:$I,"传说",$F:$F,R$9)-1,
$M$7=$V$14,SUMIF($C:$C,"&lt;="&amp;$O$7,$K:$K)-SUMIFS($K:$K,$F:$F,$M14,$C:$C,"&lt;="&amp;$O$7)-SUMIFS($K:$K,$F:$F,R$9,$C:$C,"&lt;="&amp;$O$7)-IF($O$7&gt;=VLOOKUP($M$7,run_results__310[],2,FALSE),9,0),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$M$7=$V$22,COUNTA($AE$1:$AE$102)/2-COUNTIF($AF$1:$AF$102,$M14)-COUNTIF($AF$1:$AF$102,R$9),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R$9)-SUMIFS($K:$K,$C:$C,"&lt;="&amp;$O$7,$H:$H,"战吼",$F:$F,R$9)-SUMIFS($K:$K,$C:$C,"&lt;="&amp;$O$7,$I:$I,"战吼",$F:$F,R$9),
$M$7=$V$24,COUNTA($AE:$AE)/2-COUNTIF($AF:$AF,$M14)-COUNTIF($AF:$AF,R$9)-3,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4" t="b">
        <f>_xlfn.IFS($M14=$N$7,FALSE,S$9=$N$7,FALSE,1=1,
_xlfn.IFS($M$7&lt;=6,SUMIF($C:$C,"&lt;="&amp;$M$7,$K:$K)-SUMIFS($K:$K,$C:$C,"&lt;="&amp;$M$7,$F:$F,S$9)-SUMIFS($K:$K,$C:$C,"&lt;="&amp;$M$7,$F:$F,$M14),
$M$7&lt;=16,SUMIF($C:$C,$M$7-10,$K:$K)-SUMIFS($K:$K,$C:$C,$M$7-10,$F:$F,S$9)-SUMIFS($K:$K,$C:$C,$M$7-10,$F:$F,$M14),
$M$7=$V$12,SUMIF($C:$C,"&lt;=2",$K:$K) - SUMIFS($K:$K,$C:$C,"&lt;=2",$F:$F,$M14) - SUMIFS($K:$K,$C:$C,"&lt;=2",$F:$F,S$9)+IF("卡德加"="卡德加",13,0),
$M$7=$V$13,COUNTIF($G:$I,"传说")-COUNTIFS($G:$G,"传说",$F:$F,$M14)-COUNTIFS($H:$H,"传说",$F:$F,$M14)-COUNTIFS($I:$I,"传说",$F:$F,$M14)-COUNTIFS($G:$G,"传说",$F:$F,S$9)-COUNTIFS($H:$H,"传说",$F:$F,S$9)-COUNTIFS($I:$I,"传说",$F:$F,S$9)-1,
$M$7=$V$14,SUMIF($C:$C,"&lt;="&amp;$O$7,$K:$K)-SUMIFS($K:$K,$F:$F,$M14,$C:$C,"&lt;="&amp;$O$7)-SUMIFS($K:$K,$F:$F,S$9,$C:$C,"&lt;="&amp;$O$7)-IF($O$7&gt;=VLOOKUP($M$7,run_results__310[],2,FALSE),9,0),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$M$7=$V$22,COUNTA($AE$1:$AE$102)/2-COUNTIF($AF$1:$AF$102,$M14)-COUNTIF($AF$1:$AF$102,S$9),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S$9)-SUMIFS($K:$K,$C:$C,"&lt;="&amp;$O$7,$H:$H,"战吼",$F:$F,S$9)-SUMIFS($K:$K,$C:$C,"&lt;="&amp;$O$7,$I:$I,"战吼",$F:$F,S$9),
$M$7=$V$24,COUNTA($AE:$AE)/2-COUNTIF($AF:$AF,$M14)-COUNTIF($AF:$AF,S$9)-3,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E14" s="24" t="s">
        <v>152</v>
      </c>
    </row>
    <row r="15" spans="1:31" x14ac:dyDescent="0.25">
      <c r="B15" s="4" t="s">
        <v>27</v>
      </c>
      <c r="C15">
        <v>1</v>
      </c>
      <c r="D15">
        <v>2</v>
      </c>
      <c r="E15">
        <v>1</v>
      </c>
      <c r="F15" s="4" t="s">
        <v>7</v>
      </c>
      <c r="G15" s="4" t="s">
        <v>244</v>
      </c>
      <c r="H15" s="4" t="s">
        <v>243</v>
      </c>
      <c r="I15" s="4" t="s">
        <v>243</v>
      </c>
      <c r="J15" s="4"/>
      <c r="K15" s="4">
        <f>HLOOKUP(run_results__310[[#This Row],[level]],$N$4:$S$5,2,FALSE)</f>
        <v>16</v>
      </c>
      <c r="M15" s="17" t="s">
        <v>12</v>
      </c>
      <c r="N15" s="13">
        <f t="shared" si="0"/>
        <v>0.19480519480519476</v>
      </c>
      <c r="O15" s="13">
        <f t="shared" si="0"/>
        <v>0.19480519480519476</v>
      </c>
      <c r="P15" s="13">
        <f t="shared" si="0"/>
        <v>0.19480519480519476</v>
      </c>
      <c r="Q15" s="13">
        <f t="shared" si="0"/>
        <v>0.19480519480519476</v>
      </c>
      <c r="R15" s="13" t="b">
        <f t="shared" si="0"/>
        <v>0</v>
      </c>
      <c r="S15" s="12"/>
      <c r="T15" s="13"/>
      <c r="V15" t="str">
        <f>B121</f>
        <v>小鬼妈妈</v>
      </c>
      <c r="W15">
        <v>1</v>
      </c>
      <c r="X15">
        <f>_xlfn.IFS($M15=$N$7,FALSE,N$9=$N$7,FALSE,1=1,
_xlfn.IFS($M$7&lt;=6,SUMIF($C:$C,"&lt;="&amp;$M$7,$K:$K)-SUMIFS($K:$K,$C:$C,"&lt;="&amp;$M$7,$F:$F,N$9)-SUMIFS($K:$K,$C:$C,"&lt;="&amp;$M$7,$F:$F,$M15),
$M$7&lt;=16,SUMIF($C:$C,$M$7-10,$K:$K)-SUMIFS($K:$K,$C:$C,$M$7-10,$F:$F,N$9)-SUMIFS($K:$K,$C:$C,$M$7-10,$F:$F,$M15),
$M$7=$V$12,SUMIF($C:$C,"&lt;=2",$K:$K) - SUMIFS($K:$K,$C:$C,"&lt;=2",$F:$F,$M15) - SUMIFS($K:$K,$C:$C,"&lt;=2",$F:$F,N$9)+IF("卡德加"="卡德加",13,0),
$M$7=$V$13,COUNTIF($G:$I,"传说")-COUNTIFS($G:$G,"传说",$F:$F,$M15)-COUNTIFS($H:$H,"传说",$F:$F,$M15)-COUNTIFS($I:$I,"传说",$F:$F,$M15)-COUNTIFS($G:$G,"传说",$F:$F,N$9)-COUNTIFS($H:$H,"传说",$F:$F,N$9)-COUNTIFS($I:$I,"传说",$F:$F,N$9)-1,
$M$7=$V$14,SUMIF($C:$C,"&lt;="&amp;$O$7,$K:$K)-SUMIFS($K:$K,$F:$F,$M15,$C:$C,"&lt;="&amp;$O$7)-SUMIFS($K:$K,$F:$F,N$9,$C:$C,"&lt;="&amp;$O$7)-IF($O$7&gt;=VLOOKUP($M$7,run_results__310[],2,FALSE),9,0),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$M$7=$V$22,COUNTA($AE$1:$AE$102)/2-COUNTIF($AF$1:$AF$102,$M15)-COUNTIF($AF$1:$AF$102,N$9),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N$9)-SUMIFS($K:$K,$C:$C,"&lt;="&amp;$O$7,$H:$H,"战吼",$F:$F,N$9)-SUMIFS($K:$K,$C:$C,"&lt;="&amp;$O$7,$I:$I,"战吼",$F:$F,N$9),
$M$7=$V$24,COUNTA($AE:$AE)/2-COUNTIF($AF:$AF,$M15)-COUNTIF($AF:$AF,N$9)-3,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Y15">
        <f>_xlfn.IFS($M15=$N$7,FALSE,O$9=$N$7,FALSE,1=1,
_xlfn.IFS($M$7&lt;=6,SUMIF($C:$C,"&lt;="&amp;$M$7,$K:$K)-SUMIFS($K:$K,$C:$C,"&lt;="&amp;$M$7,$F:$F,O$9)-SUMIFS($K:$K,$C:$C,"&lt;="&amp;$M$7,$F:$F,$M15),
$M$7&lt;=16,SUMIF($C:$C,$M$7-10,$K:$K)-SUMIFS($K:$K,$C:$C,$M$7-10,$F:$F,O$9)-SUMIFS($K:$K,$C:$C,$M$7-10,$F:$F,$M15),
$M$7=$V$12,SUMIF($C:$C,"&lt;=2",$K:$K) - SUMIFS($K:$K,$C:$C,"&lt;=2",$F:$F,$M15) - SUMIFS($K:$K,$C:$C,"&lt;=2",$F:$F,O$9)+IF("卡德加"="卡德加",13,0),
$M$7=$V$13,COUNTIF($G:$I,"传说")-COUNTIFS($G:$G,"传说",$F:$F,$M15)-COUNTIFS($H:$H,"传说",$F:$F,$M15)-COUNTIFS($I:$I,"传说",$F:$F,$M15)-COUNTIFS($G:$G,"传说",$F:$F,O$9)-COUNTIFS($H:$H,"传说",$F:$F,O$9)-COUNTIFS($I:$I,"传说",$F:$F,O$9)-1,
$M$7=$V$14,SUMIF($C:$C,"&lt;="&amp;$O$7,$K:$K)-SUMIFS($K:$K,$F:$F,$M15,$C:$C,"&lt;="&amp;$O$7)-SUMIFS($K:$K,$F:$F,O$9,$C:$C,"&lt;="&amp;$O$7)-IF($O$7&gt;=VLOOKUP($M$7,run_results__310[],2,FALSE),9,0),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$M$7=$V$22,COUNTA($AE$1:$AE$102)/2-COUNTIF($AF$1:$AF$102,$M15)-COUNTIF($AF$1:$AF$102,O$9),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O$9)-SUMIFS($K:$K,$C:$C,"&lt;="&amp;$O$7,$H:$H,"战吼",$F:$F,O$9)-SUMIFS($K:$K,$C:$C,"&lt;="&amp;$O$7,$I:$I,"战吼",$F:$F,O$9),
$M$7=$V$24,COUNTA($AE:$AE)/2-COUNTIF($AF:$AF,$M15)-COUNTIF($AF:$AF,O$9)-3,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Z15">
        <f>_xlfn.IFS($M15=$N$7,FALSE,P$9=$N$7,FALSE,1=1,
_xlfn.IFS($M$7&lt;=6,SUMIF($C:$C,"&lt;="&amp;$M$7,$K:$K)-SUMIFS($K:$K,$C:$C,"&lt;="&amp;$M$7,$F:$F,P$9)-SUMIFS($K:$K,$C:$C,"&lt;="&amp;$M$7,$F:$F,$M15),
$M$7&lt;=16,SUMIF($C:$C,$M$7-10,$K:$K)-SUMIFS($K:$K,$C:$C,$M$7-10,$F:$F,P$9)-SUMIFS($K:$K,$C:$C,$M$7-10,$F:$F,$M15),
$M$7=$V$12,SUMIF($C:$C,"&lt;=2",$K:$K) - SUMIFS($K:$K,$C:$C,"&lt;=2",$F:$F,$M15) - SUMIFS($K:$K,$C:$C,"&lt;=2",$F:$F,P$9)+IF("卡德加"="卡德加",13,0),
$M$7=$V$13,COUNTIF($G:$I,"传说")-COUNTIFS($G:$G,"传说",$F:$F,$M15)-COUNTIFS($H:$H,"传说",$F:$F,$M15)-COUNTIFS($I:$I,"传说",$F:$F,$M15)-COUNTIFS($G:$G,"传说",$F:$F,P$9)-COUNTIFS($H:$H,"传说",$F:$F,P$9)-COUNTIFS($I:$I,"传说",$F:$F,P$9)-1,
$M$7=$V$14,SUMIF($C:$C,"&lt;="&amp;$O$7,$K:$K)-SUMIFS($K:$K,$F:$F,$M15,$C:$C,"&lt;="&amp;$O$7)-SUMIFS($K:$K,$F:$F,P$9,$C:$C,"&lt;="&amp;$O$7)-IF($O$7&gt;=VLOOKUP($M$7,run_results__310[],2,FALSE),9,0),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$M$7=$V$22,COUNTA($AE$1:$AE$102)/2-COUNTIF($AF$1:$AF$102,$M15)-COUNTIF($AF$1:$AF$102,P$9),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P$9)-SUMIFS($K:$K,$C:$C,"&lt;="&amp;$O$7,$H:$H,"战吼",$F:$F,P$9)-SUMIFS($K:$K,$C:$C,"&lt;="&amp;$O$7,$I:$I,"战吼",$F:$F,P$9),
$M$7=$V$24,COUNTA($AE:$AE)/2-COUNTIF($AF:$AF,$M15)-COUNTIF($AF:$AF,P$9)-3,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A15">
        <f>_xlfn.IFS($M15=$N$7,FALSE,Q$9=$N$7,FALSE,1=1,
_xlfn.IFS($M$7&lt;=6,SUMIF($C:$C,"&lt;="&amp;$M$7,$K:$K)-SUMIFS($K:$K,$C:$C,"&lt;="&amp;$M$7,$F:$F,Q$9)-SUMIFS($K:$K,$C:$C,"&lt;="&amp;$M$7,$F:$F,$M15),
$M$7&lt;=16,SUMIF($C:$C,$M$7-10,$K:$K)-SUMIFS($K:$K,$C:$C,$M$7-10,$F:$F,Q$9)-SUMIFS($K:$K,$C:$C,$M$7-10,$F:$F,$M15),
$M$7=$V$12,SUMIF($C:$C,"&lt;=2",$K:$K) - SUMIFS($K:$K,$C:$C,"&lt;=2",$F:$F,$M15) - SUMIFS($K:$K,$C:$C,"&lt;=2",$F:$F,Q$9)+IF("卡德加"="卡德加",13,0),
$M$7=$V$13,COUNTIF($G:$I,"传说")-COUNTIFS($G:$G,"传说",$F:$F,$M15)-COUNTIFS($H:$H,"传说",$F:$F,$M15)-COUNTIFS($I:$I,"传说",$F:$F,$M15)-COUNTIFS($G:$G,"传说",$F:$F,Q$9)-COUNTIFS($H:$H,"传说",$F:$F,Q$9)-COUNTIFS($I:$I,"传说",$F:$F,Q$9)-1,
$M$7=$V$14,SUMIF($C:$C,"&lt;="&amp;$O$7,$K:$K)-SUMIFS($K:$K,$F:$F,$M15,$C:$C,"&lt;="&amp;$O$7)-SUMIFS($K:$K,$F:$F,Q$9,$C:$C,"&lt;="&amp;$O$7)-IF($O$7&gt;=VLOOKUP($M$7,run_results__310[],2,FALSE),9,0),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$M$7=$V$22,COUNTA($AE$1:$AE$102)/2-COUNTIF($AF$1:$AF$102,$M15)-COUNTIF($AF$1:$AF$102,Q$9),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Q$9)-SUMIFS($K:$K,$C:$C,"&lt;="&amp;$O$7,$H:$H,"战吼",$F:$F,Q$9)-SUMIFS($K:$K,$C:$C,"&lt;="&amp;$O$7,$I:$I,"战吼",$F:$F,Q$9),
$M$7=$V$24,COUNTA($AE:$AE)/2-COUNTIF($AF:$AF,$M15)-COUNTIF($AF:$AF,Q$9)-3,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B15" t="b">
        <f>_xlfn.IFS($M15=$N$7,FALSE,R$9=$N$7,FALSE,1=1,
_xlfn.IFS($M$7&lt;=6,SUMIF($C:$C,"&lt;="&amp;$M$7,$K:$K)-SUMIFS($K:$K,$C:$C,"&lt;="&amp;$M$7,$F:$F,R$9)-SUMIFS($K:$K,$C:$C,"&lt;="&amp;$M$7,$F:$F,$M15),
$M$7&lt;=16,SUMIF($C:$C,$M$7-10,$K:$K)-SUMIFS($K:$K,$C:$C,$M$7-10,$F:$F,R$9)-SUMIFS($K:$K,$C:$C,$M$7-10,$F:$F,$M15),
$M$7=$V$12,SUMIF($C:$C,"&lt;=2",$K:$K) - SUMIFS($K:$K,$C:$C,"&lt;=2",$F:$F,$M15) - SUMIFS($K:$K,$C:$C,"&lt;=2",$F:$F,R$9)+IF("卡德加"="卡德加",13,0),
$M$7=$V$13,COUNTIF($G:$I,"传说")-COUNTIFS($G:$G,"传说",$F:$F,$M15)-COUNTIFS($H:$H,"传说",$F:$F,$M15)-COUNTIFS($I:$I,"传说",$F:$F,$M15)-COUNTIFS($G:$G,"传说",$F:$F,R$9)-COUNTIFS($H:$H,"传说",$F:$F,R$9)-COUNTIFS($I:$I,"传说",$F:$F,R$9)-1,
$M$7=$V$14,SUMIF($C:$C,"&lt;="&amp;$O$7,$K:$K)-SUMIFS($K:$K,$F:$F,$M15,$C:$C,"&lt;="&amp;$O$7)-SUMIFS($K:$K,$F:$F,R$9,$C:$C,"&lt;="&amp;$O$7)-IF($O$7&gt;=VLOOKUP($M$7,run_results__310[],2,FALSE),9,0),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$M$7=$V$22,COUNTA($AE$1:$AE$102)/2-COUNTIF($AF$1:$AF$102,$M15)-COUNTIF($AF$1:$AF$102,R$9),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R$9)-SUMIFS($K:$K,$C:$C,"&lt;="&amp;$O$7,$H:$H,"战吼",$F:$F,R$9)-SUMIFS($K:$K,$C:$C,"&lt;="&amp;$O$7,$I:$I,"战吼",$F:$F,R$9),
$M$7=$V$24,COUNTA($AE:$AE)/2-COUNTIF($AF:$AF,$M15)-COUNTIF($AF:$AF,R$9)-3,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5">
        <f>_xlfn.IFS($M15=$N$7,FALSE,S$9=$N$7,FALSE,1=1,
_xlfn.IFS($M$7&lt;=6,SUMIF($C:$C,"&lt;="&amp;$M$7,$K:$K)-SUMIFS($K:$K,$C:$C,"&lt;="&amp;$M$7,$F:$F,S$9)-SUMIFS($K:$K,$C:$C,"&lt;="&amp;$M$7,$F:$F,$M15),
$M$7&lt;=16,SUMIF($C:$C,$M$7-10,$K:$K)-SUMIFS($K:$K,$C:$C,$M$7-10,$F:$F,S$9)-SUMIFS($K:$K,$C:$C,$M$7-10,$F:$F,$M15),
$M$7=$V$12,SUMIF($C:$C,"&lt;=2",$K:$K) - SUMIFS($K:$K,$C:$C,"&lt;=2",$F:$F,$M15) - SUMIFS($K:$K,$C:$C,"&lt;=2",$F:$F,S$9)+IF("卡德加"="卡德加",13,0),
$M$7=$V$13,COUNTIF($G:$I,"传说")-COUNTIFS($G:$G,"传说",$F:$F,$M15)-COUNTIFS($H:$H,"传说",$F:$F,$M15)-COUNTIFS($I:$I,"传说",$F:$F,$M15)-COUNTIFS($G:$G,"传说",$F:$F,S$9)-COUNTIFS($H:$H,"传说",$F:$F,S$9)-COUNTIFS($I:$I,"传说",$F:$F,S$9)-1,
$M$7=$V$14,SUMIF($C:$C,"&lt;="&amp;$O$7,$K:$K)-SUMIFS($K:$K,$F:$F,$M15,$C:$C,"&lt;="&amp;$O$7)-SUMIFS($K:$K,$F:$F,S$9,$C:$C,"&lt;="&amp;$O$7)-IF($O$7&gt;=VLOOKUP($M$7,run_results__310[],2,FALSE),9,0),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$M$7=$V$22,COUNTA($AE$1:$AE$102)/2-COUNTIF($AF$1:$AF$102,$M15)-COUNTIF($AF$1:$AF$102,S$9),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S$9)-SUMIFS($K:$K,$C:$C,"&lt;="&amp;$O$7,$H:$H,"战吼",$F:$F,S$9)-SUMIFS($K:$K,$C:$C,"&lt;="&amp;$O$7,$I:$I,"战吼",$F:$F,S$9),
$M$7=$V$24,COUNTA($AE:$AE)/2-COUNTIF($AF:$AF,$M15)-COUNTIF($AF:$AF,S$9)-3,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E15" s="23" t="s">
        <v>153</v>
      </c>
    </row>
    <row r="16" spans="1:31" x14ac:dyDescent="0.25">
      <c r="B16" s="4" t="s">
        <v>21</v>
      </c>
      <c r="C16">
        <v>1</v>
      </c>
      <c r="D16">
        <v>1</v>
      </c>
      <c r="E16">
        <v>2</v>
      </c>
      <c r="F16" s="4" t="s">
        <v>11</v>
      </c>
      <c r="G16" s="4" t="s">
        <v>243</v>
      </c>
      <c r="H16" s="4" t="s">
        <v>243</v>
      </c>
      <c r="I16" s="4" t="s">
        <v>243</v>
      </c>
      <c r="J16" s="4"/>
      <c r="K16" s="4">
        <f>HLOOKUP(run_results__310[[#This Row],[level]],$N$4:$S$5,2,FALSE)</f>
        <v>16</v>
      </c>
      <c r="M16" s="17" t="s">
        <v>115</v>
      </c>
      <c r="N16" s="13">
        <f t="shared" si="0"/>
        <v>0.19480519480519476</v>
      </c>
      <c r="O16" s="13">
        <f t="shared" si="0"/>
        <v>0.19480519480519476</v>
      </c>
      <c r="P16" s="13">
        <f t="shared" si="0"/>
        <v>0.19480519480519476</v>
      </c>
      <c r="Q16" s="13">
        <f t="shared" si="0"/>
        <v>0.19480519480519476</v>
      </c>
      <c r="R16" s="13" t="b">
        <f t="shared" si="0"/>
        <v>0</v>
      </c>
      <c r="S16" s="13">
        <f t="shared" si="0"/>
        <v>0.19480519480519476</v>
      </c>
      <c r="T16" s="12"/>
      <c r="V16" t="str">
        <f>B123</f>
        <v>海浪剃刀号</v>
      </c>
      <c r="W16">
        <v>3</v>
      </c>
      <c r="X16">
        <f>_xlfn.IFS($M16=$N$7,FALSE,N$9=$N$7,FALSE,1=1,
_xlfn.IFS($M$7&lt;=6,SUMIF($C:$C,"&lt;="&amp;$M$7,$K:$K)-SUMIFS($K:$K,$C:$C,"&lt;="&amp;$M$7,$F:$F,N$9)-SUMIFS($K:$K,$C:$C,"&lt;="&amp;$M$7,$F:$F,$M16),
$M$7&lt;=16,SUMIF($C:$C,$M$7-10,$K:$K)-SUMIFS($K:$K,$C:$C,$M$7-10,$F:$F,N$9)-SUMIFS($K:$K,$C:$C,$M$7-10,$F:$F,$M16),
$M$7=$V$12,SUMIF($C:$C,"&lt;=2",$K:$K) - SUMIFS($K:$K,$C:$C,"&lt;=2",$F:$F,$M16) - SUMIFS($K:$K,$C:$C,"&lt;=2",$F:$F,N$9)+IF("卡德加"="卡德加",13,0),
$M$7=$V$13,COUNTIF($G:$I,"传说")-COUNTIFS($G:$G,"传说",$F:$F,$M16)-COUNTIFS($H:$H,"传说",$F:$F,$M16)-COUNTIFS($I:$I,"传说",$F:$F,$M16)-COUNTIFS($G:$G,"传说",$F:$F,N$9)-COUNTIFS($H:$H,"传说",$F:$F,N$9)-COUNTIFS($I:$I,"传说",$F:$F,N$9)-1,
$M$7=$V$14,SUMIF($C:$C,"&lt;="&amp;$O$7,$K:$K)-SUMIFS($K:$K,$F:$F,$M16,$C:$C,"&lt;="&amp;$O$7)-SUMIFS($K:$K,$F:$F,N$9,$C:$C,"&lt;="&amp;$O$7)-IF($O$7&gt;=VLOOKUP($M$7,run_results__310[],2,FALSE),9,0),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$M$7=$V$22,COUNTA($AE$1:$AE$102)/2-COUNTIF($AF$1:$AF$102,$M16)-COUNTIF($AF$1:$AF$102,N$9),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N$9)-SUMIFS($K:$K,$C:$C,"&lt;="&amp;$O$7,$H:$H,"战吼",$F:$F,N$9)-SUMIFS($K:$K,$C:$C,"&lt;="&amp;$O$7,$I:$I,"战吼",$F:$F,N$9),
$M$7=$V$24,COUNTA($AE:$AE)/2-COUNTIF($AF:$AF,$M16)-COUNTIF($AF:$AF,N$9)-3,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Y16">
        <f>_xlfn.IFS($M16=$N$7,FALSE,O$9=$N$7,FALSE,1=1,
_xlfn.IFS($M$7&lt;=6,SUMIF($C:$C,"&lt;="&amp;$M$7,$K:$K)-SUMIFS($K:$K,$C:$C,"&lt;="&amp;$M$7,$F:$F,O$9)-SUMIFS($K:$K,$C:$C,"&lt;="&amp;$M$7,$F:$F,$M16),
$M$7&lt;=16,SUMIF($C:$C,$M$7-10,$K:$K)-SUMIFS($K:$K,$C:$C,$M$7-10,$F:$F,O$9)-SUMIFS($K:$K,$C:$C,$M$7-10,$F:$F,$M16),
$M$7=$V$12,SUMIF($C:$C,"&lt;=2",$K:$K) - SUMIFS($K:$K,$C:$C,"&lt;=2",$F:$F,$M16) - SUMIFS($K:$K,$C:$C,"&lt;=2",$F:$F,O$9)+IF("卡德加"="卡德加",13,0),
$M$7=$V$13,COUNTIF($G:$I,"传说")-COUNTIFS($G:$G,"传说",$F:$F,$M16)-COUNTIFS($H:$H,"传说",$F:$F,$M16)-COUNTIFS($I:$I,"传说",$F:$F,$M16)-COUNTIFS($G:$G,"传说",$F:$F,O$9)-COUNTIFS($H:$H,"传说",$F:$F,O$9)-COUNTIFS($I:$I,"传说",$F:$F,O$9)-1,
$M$7=$V$14,SUMIF($C:$C,"&lt;="&amp;$O$7,$K:$K)-SUMIFS($K:$K,$F:$F,$M16,$C:$C,"&lt;="&amp;$O$7)-SUMIFS($K:$K,$F:$F,O$9,$C:$C,"&lt;="&amp;$O$7)-IF($O$7&gt;=VLOOKUP($M$7,run_results__310[],2,FALSE),9,0),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$M$7=$V$22,COUNTA($AE$1:$AE$102)/2-COUNTIF($AF$1:$AF$102,$M16)-COUNTIF($AF$1:$AF$102,O$9),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O$9)-SUMIFS($K:$K,$C:$C,"&lt;="&amp;$O$7,$H:$H,"战吼",$F:$F,O$9)-SUMIFS($K:$K,$C:$C,"&lt;="&amp;$O$7,$I:$I,"战吼",$F:$F,O$9),
$M$7=$V$24,COUNTA($AE:$AE)/2-COUNTIF($AF:$AF,$M16)-COUNTIF($AF:$AF,O$9)-3,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Z16">
        <f>_xlfn.IFS($M16=$N$7,FALSE,P$9=$N$7,FALSE,1=1,
_xlfn.IFS($M$7&lt;=6,SUMIF($C:$C,"&lt;="&amp;$M$7,$K:$K)-SUMIFS($K:$K,$C:$C,"&lt;="&amp;$M$7,$F:$F,P$9)-SUMIFS($K:$K,$C:$C,"&lt;="&amp;$M$7,$F:$F,$M16),
$M$7&lt;=16,SUMIF($C:$C,$M$7-10,$K:$K)-SUMIFS($K:$K,$C:$C,$M$7-10,$F:$F,P$9)-SUMIFS($K:$K,$C:$C,$M$7-10,$F:$F,$M16),
$M$7=$V$12,SUMIF($C:$C,"&lt;=2",$K:$K) - SUMIFS($K:$K,$C:$C,"&lt;=2",$F:$F,$M16) - SUMIFS($K:$K,$C:$C,"&lt;=2",$F:$F,P$9)+IF("卡德加"="卡德加",13,0),
$M$7=$V$13,COUNTIF($G:$I,"传说")-COUNTIFS($G:$G,"传说",$F:$F,$M16)-COUNTIFS($H:$H,"传说",$F:$F,$M16)-COUNTIFS($I:$I,"传说",$F:$F,$M16)-COUNTIFS($G:$G,"传说",$F:$F,P$9)-COUNTIFS($H:$H,"传说",$F:$F,P$9)-COUNTIFS($I:$I,"传说",$F:$F,P$9)-1,
$M$7=$V$14,SUMIF($C:$C,"&lt;="&amp;$O$7,$K:$K)-SUMIFS($K:$K,$F:$F,$M16,$C:$C,"&lt;="&amp;$O$7)-SUMIFS($K:$K,$F:$F,P$9,$C:$C,"&lt;="&amp;$O$7)-IF($O$7&gt;=VLOOKUP($M$7,run_results__310[],2,FALSE),9,0),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$M$7=$V$22,COUNTA($AE$1:$AE$102)/2-COUNTIF($AF$1:$AF$102,$M16)-COUNTIF($AF$1:$AF$102,P$9),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P$9)-SUMIFS($K:$K,$C:$C,"&lt;="&amp;$O$7,$H:$H,"战吼",$F:$F,P$9)-SUMIFS($K:$K,$C:$C,"&lt;="&amp;$O$7,$I:$I,"战吼",$F:$F,P$9),
$M$7=$V$24,COUNTA($AE:$AE)/2-COUNTIF($AF:$AF,$M16)-COUNTIF($AF:$AF,P$9)-3,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A16">
        <f>_xlfn.IFS($M16=$N$7,FALSE,Q$9=$N$7,FALSE,1=1,
_xlfn.IFS($M$7&lt;=6,SUMIF($C:$C,"&lt;="&amp;$M$7,$K:$K)-SUMIFS($K:$K,$C:$C,"&lt;="&amp;$M$7,$F:$F,Q$9)-SUMIFS($K:$K,$C:$C,"&lt;="&amp;$M$7,$F:$F,$M16),
$M$7&lt;=16,SUMIF($C:$C,$M$7-10,$K:$K)-SUMIFS($K:$K,$C:$C,$M$7-10,$F:$F,Q$9)-SUMIFS($K:$K,$C:$C,$M$7-10,$F:$F,$M16),
$M$7=$V$12,SUMIF($C:$C,"&lt;=2",$K:$K) - SUMIFS($K:$K,$C:$C,"&lt;=2",$F:$F,$M16) - SUMIFS($K:$K,$C:$C,"&lt;=2",$F:$F,Q$9)+IF("卡德加"="卡德加",13,0),
$M$7=$V$13,COUNTIF($G:$I,"传说")-COUNTIFS($G:$G,"传说",$F:$F,$M16)-COUNTIFS($H:$H,"传说",$F:$F,$M16)-COUNTIFS($I:$I,"传说",$F:$F,$M16)-COUNTIFS($G:$G,"传说",$F:$F,Q$9)-COUNTIFS($H:$H,"传说",$F:$F,Q$9)-COUNTIFS($I:$I,"传说",$F:$F,Q$9)-1,
$M$7=$V$14,SUMIF($C:$C,"&lt;="&amp;$O$7,$K:$K)-SUMIFS($K:$K,$F:$F,$M16,$C:$C,"&lt;="&amp;$O$7)-SUMIFS($K:$K,$F:$F,Q$9,$C:$C,"&lt;="&amp;$O$7)-IF($O$7&gt;=VLOOKUP($M$7,run_results__310[],2,FALSE),9,0),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$M$7=$V$22,COUNTA($AE$1:$AE$102)/2-COUNTIF($AF$1:$AF$102,$M16)-COUNTIF($AF$1:$AF$102,Q$9),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Q$9)-SUMIFS($K:$K,$C:$C,"&lt;="&amp;$O$7,$H:$H,"战吼",$F:$F,Q$9)-SUMIFS($K:$K,$C:$C,"&lt;="&amp;$O$7,$I:$I,"战吼",$F:$F,Q$9),
$M$7=$V$24,COUNTA($AE:$AE)/2-COUNTIF($AF:$AF,$M16)-COUNTIF($AF:$AF,Q$9)-3,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B16" t="b">
        <f>_xlfn.IFS($M16=$N$7,FALSE,R$9=$N$7,FALSE,1=1,
_xlfn.IFS($M$7&lt;=6,SUMIF($C:$C,"&lt;="&amp;$M$7,$K:$K)-SUMIFS($K:$K,$C:$C,"&lt;="&amp;$M$7,$F:$F,R$9)-SUMIFS($K:$K,$C:$C,"&lt;="&amp;$M$7,$F:$F,$M16),
$M$7&lt;=16,SUMIF($C:$C,$M$7-10,$K:$K)-SUMIFS($K:$K,$C:$C,$M$7-10,$F:$F,R$9)-SUMIFS($K:$K,$C:$C,$M$7-10,$F:$F,$M16),
$M$7=$V$12,SUMIF($C:$C,"&lt;=2",$K:$K) - SUMIFS($K:$K,$C:$C,"&lt;=2",$F:$F,$M16) - SUMIFS($K:$K,$C:$C,"&lt;=2",$F:$F,R$9)+IF("卡德加"="卡德加",13,0),
$M$7=$V$13,COUNTIF($G:$I,"传说")-COUNTIFS($G:$G,"传说",$F:$F,$M16)-COUNTIFS($H:$H,"传说",$F:$F,$M16)-COUNTIFS($I:$I,"传说",$F:$F,$M16)-COUNTIFS($G:$G,"传说",$F:$F,R$9)-COUNTIFS($H:$H,"传说",$F:$F,R$9)-COUNTIFS($I:$I,"传说",$F:$F,R$9)-1,
$M$7=$V$14,SUMIF($C:$C,"&lt;="&amp;$O$7,$K:$K)-SUMIFS($K:$K,$F:$F,$M16,$C:$C,"&lt;="&amp;$O$7)-SUMIFS($K:$K,$F:$F,R$9,$C:$C,"&lt;="&amp;$O$7)-IF($O$7&gt;=VLOOKUP($M$7,run_results__310[],2,FALSE),9,0),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$M$7=$V$22,COUNTA($AE$1:$AE$102)/2-COUNTIF($AF$1:$AF$102,$M16)-COUNTIF($AF$1:$AF$102,R$9),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R$9)-SUMIFS($K:$K,$C:$C,"&lt;="&amp;$O$7,$H:$H,"战吼",$F:$F,R$9)-SUMIFS($K:$K,$C:$C,"&lt;="&amp;$O$7,$I:$I,"战吼",$F:$F,R$9),
$M$7=$V$24,COUNTA($AE:$AE)/2-COUNTIF($AF:$AF,$M16)-COUNTIF($AF:$AF,R$9)-3,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6">
        <f>_xlfn.IFS($M16=$N$7,FALSE,S$9=$N$7,FALSE,1=1,
_xlfn.IFS($M$7&lt;=6,SUMIF($C:$C,"&lt;="&amp;$M$7,$K:$K)-SUMIFS($K:$K,$C:$C,"&lt;="&amp;$M$7,$F:$F,S$9)-SUMIFS($K:$K,$C:$C,"&lt;="&amp;$M$7,$F:$F,$M16),
$M$7&lt;=16,SUMIF($C:$C,$M$7-10,$K:$K)-SUMIFS($K:$K,$C:$C,$M$7-10,$F:$F,S$9)-SUMIFS($K:$K,$C:$C,$M$7-10,$F:$F,$M16),
$M$7=$V$12,SUMIF($C:$C,"&lt;=2",$K:$K) - SUMIFS($K:$K,$C:$C,"&lt;=2",$F:$F,$M16) - SUMIFS($K:$K,$C:$C,"&lt;=2",$F:$F,S$9)+IF("卡德加"="卡德加",13,0),
$M$7=$V$13,COUNTIF($G:$I,"传说")-COUNTIFS($G:$G,"传说",$F:$F,$M16)-COUNTIFS($H:$H,"传说",$F:$F,$M16)-COUNTIFS($I:$I,"传说",$F:$F,$M16)-COUNTIFS($G:$G,"传说",$F:$F,S$9)-COUNTIFS($H:$H,"传说",$F:$F,S$9)-COUNTIFS($I:$I,"传说",$F:$F,S$9)-1,
$M$7=$V$14,SUMIF($C:$C,"&lt;="&amp;$O$7,$K:$K)-SUMIFS($K:$K,$F:$F,$M16,$C:$C,"&lt;="&amp;$O$7)-SUMIFS($K:$K,$F:$F,S$9,$C:$C,"&lt;="&amp;$O$7)-IF($O$7&gt;=VLOOKUP($M$7,run_results__310[],2,FALSE),9,0),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$M$7=$V$22,COUNTA($AE$1:$AE$102)/2-COUNTIF($AF$1:$AF$102,$M16)-COUNTIF($AF$1:$AF$102,S$9),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S$9)-SUMIFS($K:$K,$C:$C,"&lt;="&amp;$O$7,$H:$H,"战吼",$F:$F,S$9)-SUMIFS($K:$K,$C:$C,"&lt;="&amp;$O$7,$I:$I,"战吼",$F:$F,S$9),
$M$7=$V$24,COUNTA($AE:$AE)/2-COUNTIF($AF:$AF,$M16)-COUNTIF($AF:$AF,S$9)-3,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77</v>
      </c>
      <c r="AE16" s="24" t="s">
        <v>154</v>
      </c>
    </row>
    <row r="17" spans="1:32" x14ac:dyDescent="0.25">
      <c r="B17" s="4" t="s">
        <v>22</v>
      </c>
      <c r="C17">
        <v>1</v>
      </c>
      <c r="D17">
        <v>2</v>
      </c>
      <c r="E17">
        <v>3</v>
      </c>
      <c r="F17" s="4" t="s">
        <v>11</v>
      </c>
      <c r="G17" s="4" t="s">
        <v>247</v>
      </c>
      <c r="H17" s="4" t="s">
        <v>243</v>
      </c>
      <c r="I17" s="4" t="s">
        <v>243</v>
      </c>
      <c r="J17" s="4"/>
      <c r="K17" s="4">
        <f>HLOOKUP(run_results__310[[#This Row],[level]],$N$4:$S$5,2,FALSE)</f>
        <v>16</v>
      </c>
      <c r="M17" s="19"/>
      <c r="N17" s="18"/>
      <c r="O17" s="18"/>
      <c r="P17" s="18"/>
      <c r="Q17" s="18"/>
      <c r="R17" s="18"/>
      <c r="S17" s="18"/>
      <c r="T17" s="18"/>
      <c r="V17" t="str">
        <f>B117</f>
        <v>阴森巨蟒</v>
      </c>
      <c r="W17">
        <v>2</v>
      </c>
      <c r="AE17" s="23" t="s">
        <v>155</v>
      </c>
    </row>
    <row r="18" spans="1:32" x14ac:dyDescent="0.25">
      <c r="B18" s="4" t="s">
        <v>19</v>
      </c>
      <c r="C18">
        <v>1</v>
      </c>
      <c r="D18">
        <v>2</v>
      </c>
      <c r="E18">
        <v>2</v>
      </c>
      <c r="F18" s="4" t="s">
        <v>10</v>
      </c>
      <c r="G18" s="4" t="s">
        <v>246</v>
      </c>
      <c r="H18" s="4" t="s">
        <v>243</v>
      </c>
      <c r="I18" s="4" t="s">
        <v>243</v>
      </c>
      <c r="J18" s="4"/>
      <c r="K18" s="4">
        <f>HLOOKUP(run_results__310[[#This Row],[level]],$N$4:$S$5,2,FALSE)</f>
        <v>16</v>
      </c>
      <c r="M18" s="20" t="s">
        <v>274</v>
      </c>
      <c r="N18" s="14">
        <f>AVERAGE(N11:N16,O12:O16,P13:P16,Q14:Q16,R15:R16,S16)</f>
        <v>0.19480519480519476</v>
      </c>
      <c r="O18" s="14"/>
      <c r="P18" s="14"/>
      <c r="Q18" s="14"/>
      <c r="R18" s="14"/>
      <c r="S18" s="14"/>
      <c r="T18" s="14"/>
      <c r="V18" t="str">
        <f>B75</f>
        <v>蛮鱼斥候</v>
      </c>
      <c r="W18">
        <v>3</v>
      </c>
      <c r="AE18" s="24" t="s">
        <v>156</v>
      </c>
    </row>
    <row r="19" spans="1:32" x14ac:dyDescent="0.25">
      <c r="B19" s="4" t="s">
        <v>20</v>
      </c>
      <c r="C19">
        <v>1</v>
      </c>
      <c r="D19">
        <v>2</v>
      </c>
      <c r="E19">
        <v>1</v>
      </c>
      <c r="F19" s="4" t="s">
        <v>10</v>
      </c>
      <c r="G19" s="4" t="s">
        <v>244</v>
      </c>
      <c r="H19" s="4" t="s">
        <v>243</v>
      </c>
      <c r="I19" s="4" t="s">
        <v>243</v>
      </c>
      <c r="J19" s="4"/>
      <c r="K19" s="4">
        <f>HLOOKUP(run_results__310[[#This Row],[level]],$N$4:$S$5,2,FALSE)</f>
        <v>16</v>
      </c>
      <c r="L19" s="1"/>
      <c r="M19" s="3"/>
      <c r="N19" s="3"/>
      <c r="O19" s="3"/>
      <c r="P19" s="3"/>
      <c r="Q19" s="3"/>
      <c r="R19" s="3"/>
      <c r="S19" s="3"/>
      <c r="T19" s="1"/>
      <c r="V19" t="str">
        <f>B67</f>
        <v>静滞元素</v>
      </c>
      <c r="W19">
        <v>1</v>
      </c>
      <c r="AE19" s="23" t="s">
        <v>157</v>
      </c>
    </row>
    <row r="20" spans="1:32" x14ac:dyDescent="0.25">
      <c r="B20" s="4" t="s">
        <v>118</v>
      </c>
      <c r="C20">
        <v>1</v>
      </c>
      <c r="D20">
        <v>2</v>
      </c>
      <c r="E20">
        <v>2</v>
      </c>
      <c r="F20" s="4" t="s">
        <v>250</v>
      </c>
      <c r="G20" s="4" t="s">
        <v>243</v>
      </c>
      <c r="H20" s="4" t="s">
        <v>243</v>
      </c>
      <c r="I20" s="4" t="s">
        <v>243</v>
      </c>
      <c r="J20" s="4"/>
      <c r="K20" s="4">
        <f>HLOOKUP(run_results__310[[#This Row],[level]],$N$4:$S$5,2,FALSE)</f>
        <v>16</v>
      </c>
      <c r="L20" s="1"/>
      <c r="M20" s="15"/>
      <c r="N20" s="15"/>
      <c r="O20" s="15"/>
      <c r="P20" s="3" t="s">
        <v>302</v>
      </c>
      <c r="Q20" s="15"/>
      <c r="R20" s="15"/>
      <c r="S20" s="15"/>
      <c r="T20" s="15"/>
      <c r="V20" t="str">
        <f>B112</f>
        <v>酒馆旋风</v>
      </c>
      <c r="W20">
        <v>1</v>
      </c>
      <c r="AE20" s="24" t="s">
        <v>158</v>
      </c>
    </row>
    <row r="21" spans="1:32" x14ac:dyDescent="0.25">
      <c r="B21" s="4" t="s">
        <v>119</v>
      </c>
      <c r="C21">
        <v>1</v>
      </c>
      <c r="D21">
        <v>1</v>
      </c>
      <c r="E21">
        <v>3</v>
      </c>
      <c r="F21" s="4" t="s">
        <v>250</v>
      </c>
      <c r="G21" s="4" t="s">
        <v>246</v>
      </c>
      <c r="H21" s="4" t="s">
        <v>243</v>
      </c>
      <c r="I21" s="4" t="s">
        <v>243</v>
      </c>
      <c r="J21" s="4"/>
      <c r="K21" s="4">
        <f>HLOOKUP(run_results__310[[#This Row],[level]],$N$4:$S$5,2,FALSE)</f>
        <v>16</v>
      </c>
      <c r="L21" s="1"/>
      <c r="M21" s="16"/>
      <c r="N21" s="10">
        <v>1</v>
      </c>
      <c r="O21" s="10">
        <v>2</v>
      </c>
      <c r="P21" s="10">
        <v>3</v>
      </c>
      <c r="Q21" s="10">
        <v>4</v>
      </c>
      <c r="R21" s="10">
        <v>5</v>
      </c>
      <c r="S21" s="10">
        <v>6</v>
      </c>
      <c r="T21" s="3"/>
      <c r="U21" s="1"/>
      <c r="V21" t="str">
        <f>B125</f>
        <v>温和的灯神</v>
      </c>
      <c r="W21">
        <v>1</v>
      </c>
      <c r="X21">
        <f>SUMIF($F:$F,"龙",$K:$K)+SUMIF($F:$F,"全部",$K:$K)-IF($C:$C&lt;6,0,7)</f>
        <v>188</v>
      </c>
      <c r="AE21" s="23" t="s">
        <v>159</v>
      </c>
    </row>
    <row r="22" spans="1:32" x14ac:dyDescent="0.25">
      <c r="A22" t="s">
        <v>277</v>
      </c>
      <c r="B22" s="4" t="s">
        <v>31</v>
      </c>
      <c r="C22">
        <v>2</v>
      </c>
      <c r="D22">
        <v>2</v>
      </c>
      <c r="E22">
        <v>4</v>
      </c>
      <c r="F22" s="4" t="s">
        <v>8</v>
      </c>
      <c r="G22" s="4" t="s">
        <v>251</v>
      </c>
      <c r="H22" s="6" t="s">
        <v>276</v>
      </c>
      <c r="I22" s="4" t="s">
        <v>243</v>
      </c>
      <c r="J22" s="4"/>
      <c r="K22" s="4">
        <f>HLOOKUP(run_results__310[[#This Row],[level]],$N$4:$S$5,2,FALSE)</f>
        <v>15</v>
      </c>
      <c r="L22" s="1"/>
      <c r="M22" s="33">
        <v>1</v>
      </c>
      <c r="N22" s="14">
        <v>0.64354034391534387</v>
      </c>
      <c r="O22" s="11"/>
      <c r="P22" s="11"/>
      <c r="Q22" s="11"/>
      <c r="R22" s="11"/>
      <c r="S22" s="11"/>
      <c r="T22" s="11"/>
      <c r="U22" s="1"/>
      <c r="V22" t="s">
        <v>288</v>
      </c>
      <c r="W22">
        <v>4</v>
      </c>
      <c r="AE22" s="24" t="s">
        <v>160</v>
      </c>
    </row>
    <row r="23" spans="1:32" x14ac:dyDescent="0.25">
      <c r="B23" s="4" t="s">
        <v>35</v>
      </c>
      <c r="C23">
        <v>2</v>
      </c>
      <c r="D23">
        <v>3</v>
      </c>
      <c r="E23">
        <v>3</v>
      </c>
      <c r="F23" s="4" t="s">
        <v>10</v>
      </c>
      <c r="G23" s="4" t="s">
        <v>243</v>
      </c>
      <c r="H23" s="4" t="s">
        <v>243</v>
      </c>
      <c r="I23" s="4" t="s">
        <v>243</v>
      </c>
      <c r="J23" s="4"/>
      <c r="K23" s="4">
        <f>HLOOKUP(run_results__310[[#This Row],[level]],$N$4:$S$5,2,FALSE)</f>
        <v>15</v>
      </c>
      <c r="L23" s="1"/>
      <c r="M23" s="33">
        <v>2</v>
      </c>
      <c r="N23" s="14">
        <v>0.49044729443073798</v>
      </c>
      <c r="O23" s="11">
        <v>0.46676765285418992</v>
      </c>
      <c r="P23" s="11"/>
      <c r="Q23" s="11"/>
      <c r="R23" s="11"/>
      <c r="S23" s="11"/>
      <c r="T23" s="11"/>
      <c r="U23" s="1"/>
      <c r="V23" t="str">
        <f>AE25</f>
        <v>恐龙大师布莱恩</v>
      </c>
      <c r="W23">
        <f>_xlfn.IFS($O$7=1,3,$O$7&lt;4,4,$O$7&lt;6,5,$O$7=6,6)</f>
        <v>4</v>
      </c>
      <c r="AE23" s="23" t="s">
        <v>161</v>
      </c>
      <c r="AF23" t="s">
        <v>1</v>
      </c>
    </row>
    <row r="24" spans="1:32" x14ac:dyDescent="0.25">
      <c r="B24" s="4" t="s">
        <v>33</v>
      </c>
      <c r="C24">
        <v>2</v>
      </c>
      <c r="D24">
        <v>3</v>
      </c>
      <c r="E24">
        <v>3</v>
      </c>
      <c r="F24" s="4" t="s">
        <v>9</v>
      </c>
      <c r="G24" s="4" t="s">
        <v>246</v>
      </c>
      <c r="H24" s="4" t="s">
        <v>243</v>
      </c>
      <c r="I24" s="4" t="s">
        <v>243</v>
      </c>
      <c r="J24" s="4"/>
      <c r="K24" s="4">
        <f>HLOOKUP(run_results__310[[#This Row],[level]],$N$4:$S$5,2,FALSE)</f>
        <v>15</v>
      </c>
      <c r="L24" s="3"/>
      <c r="M24" s="33">
        <v>3</v>
      </c>
      <c r="N24" s="11">
        <v>0.34866285933359842</v>
      </c>
      <c r="O24" s="11">
        <v>0.33011162062177557</v>
      </c>
      <c r="P24" s="11">
        <v>0.2917925855721118</v>
      </c>
      <c r="Q24" s="11"/>
      <c r="R24" s="11"/>
      <c r="S24" s="11"/>
      <c r="T24" s="11"/>
      <c r="U24" s="1"/>
      <c r="V24" t="str">
        <f>AE27</f>
        <v>芬利·莫格顿爵士</v>
      </c>
      <c r="W24">
        <v>3</v>
      </c>
      <c r="AB24">
        <f>COUNTIF($G:$I,"传说")-COUNTIFS($G:$G,"传说",$F:$F,$M14)-COUNTIFS($H:$H,"传说",$F:$F,$M14)-COUNTIFS($I:$I,"传说",$F:$F,$M14)-COUNTIFS($G:$G,"传说",$F:$F,R$9)-COUNTIFS($H:$H,"传说",$F:$F,R$9)-COUNTIFS($I:$I,"传说",$F:$F,R$9)-1</f>
        <v>15</v>
      </c>
      <c r="AE24" s="24" t="s">
        <v>162</v>
      </c>
    </row>
    <row r="25" spans="1:32" x14ac:dyDescent="0.25">
      <c r="B25" s="4" t="s">
        <v>41</v>
      </c>
      <c r="C25">
        <v>2</v>
      </c>
      <c r="D25">
        <v>1</v>
      </c>
      <c r="E25">
        <v>3</v>
      </c>
      <c r="F25" s="4" t="s">
        <v>243</v>
      </c>
      <c r="G25" s="4" t="s">
        <v>244</v>
      </c>
      <c r="H25" s="4" t="s">
        <v>252</v>
      </c>
      <c r="I25" s="4" t="s">
        <v>243</v>
      </c>
      <c r="J25" s="4"/>
      <c r="K25" s="4">
        <f>HLOOKUP(run_results__310[[#This Row],[level]],$N$4:$S$5,2,FALSE)</f>
        <v>15</v>
      </c>
      <c r="L25" s="1"/>
      <c r="M25" s="33">
        <v>4</v>
      </c>
      <c r="N25" s="11">
        <v>0.36426685767600375</v>
      </c>
      <c r="O25" s="11">
        <v>0.34525276927488008</v>
      </c>
      <c r="P25" s="11">
        <v>0.30583764727062362</v>
      </c>
      <c r="Q25" s="11">
        <v>0.26451668966608349</v>
      </c>
      <c r="R25" s="11"/>
      <c r="S25" s="11"/>
      <c r="T25" s="11"/>
      <c r="V25" t="str">
        <f>AE43</f>
        <v>海盗帕奇斯</v>
      </c>
      <c r="W25">
        <v>1</v>
      </c>
      <c r="AB25">
        <f>COUNTIF($G:$I,"传说")</f>
        <v>26</v>
      </c>
      <c r="AE25" s="23" t="s">
        <v>163</v>
      </c>
    </row>
    <row r="26" spans="1:32" x14ac:dyDescent="0.25">
      <c r="B26" s="4" t="s">
        <v>39</v>
      </c>
      <c r="C26">
        <v>2</v>
      </c>
      <c r="D26">
        <v>1</v>
      </c>
      <c r="E26">
        <v>1</v>
      </c>
      <c r="F26" s="4" t="s">
        <v>12</v>
      </c>
      <c r="G26" s="4" t="s">
        <v>244</v>
      </c>
      <c r="H26" s="4" t="s">
        <v>243</v>
      </c>
      <c r="I26" s="4" t="s">
        <v>243</v>
      </c>
      <c r="J26" s="4"/>
      <c r="K26" s="4">
        <f>HLOOKUP(run_results__310[[#This Row],[level]],$N$4:$S$5,2,FALSE)</f>
        <v>15</v>
      </c>
      <c r="L26" s="1"/>
      <c r="M26" s="33">
        <v>5</v>
      </c>
      <c r="N26" s="11">
        <v>0.32228271306764844</v>
      </c>
      <c r="O26" s="11">
        <v>0.30499224410343428</v>
      </c>
      <c r="P26" s="11">
        <v>0.26934387563335871</v>
      </c>
      <c r="Q26" s="11">
        <v>0.23223564449122688</v>
      </c>
      <c r="R26" s="11">
        <v>0.19362281396456785</v>
      </c>
      <c r="S26" s="11"/>
      <c r="T26" s="11"/>
      <c r="V26" t="str">
        <f>AE63</f>
        <v>伊瑟拉</v>
      </c>
      <c r="W26">
        <v>1</v>
      </c>
      <c r="AB26">
        <f>SUMIF($G:$G,"传说",$K:$K)</f>
        <v>111</v>
      </c>
      <c r="AE26" s="24" t="s">
        <v>164</v>
      </c>
    </row>
    <row r="27" spans="1:32" x14ac:dyDescent="0.25">
      <c r="B27" s="4" t="s">
        <v>42</v>
      </c>
      <c r="C27">
        <v>2</v>
      </c>
      <c r="D27">
        <v>2</v>
      </c>
      <c r="E27">
        <v>2</v>
      </c>
      <c r="F27" s="4" t="s">
        <v>243</v>
      </c>
      <c r="G27" s="4" t="s">
        <v>244</v>
      </c>
      <c r="H27" s="4" t="s">
        <v>243</v>
      </c>
      <c r="I27" s="4" t="s">
        <v>243</v>
      </c>
      <c r="J27" s="4"/>
      <c r="K27" s="4">
        <f>HLOOKUP(run_results__310[[#This Row],[level]],$N$4:$S$5,2,FALSE)</f>
        <v>15</v>
      </c>
      <c r="L27" s="3"/>
      <c r="M27" s="33">
        <v>6</v>
      </c>
      <c r="N27" s="11">
        <v>0.36318076680847816</v>
      </c>
      <c r="O27" s="11">
        <v>0.34432225642557718</v>
      </c>
      <c r="P27" s="11">
        <v>0.30519596670032778</v>
      </c>
      <c r="Q27" s="11">
        <v>0.26412821234606049</v>
      </c>
      <c r="R27" s="11">
        <v>0.22104210831954862</v>
      </c>
      <c r="S27" s="11">
        <v>0.17585849206846937</v>
      </c>
      <c r="T27" s="11"/>
      <c r="V27" t="str">
        <f>AE65</f>
        <v>阿莱克丝塔萨</v>
      </c>
      <c r="W27">
        <v>3</v>
      </c>
      <c r="AE27" s="23" t="s">
        <v>165</v>
      </c>
    </row>
    <row r="28" spans="1:32" x14ac:dyDescent="0.25">
      <c r="B28" s="4" t="s">
        <v>34</v>
      </c>
      <c r="C28">
        <v>2</v>
      </c>
      <c r="D28">
        <v>1</v>
      </c>
      <c r="E28">
        <v>1</v>
      </c>
      <c r="F28" s="4" t="s">
        <v>9</v>
      </c>
      <c r="G28" s="4" t="s">
        <v>246</v>
      </c>
      <c r="H28" s="4" t="s">
        <v>243</v>
      </c>
      <c r="I28" s="4" t="s">
        <v>243</v>
      </c>
      <c r="J28" s="4"/>
      <c r="K28" s="4">
        <f>HLOOKUP(run_results__310[[#This Row],[level]],$N$4:$S$5,2,FALSE)</f>
        <v>15</v>
      </c>
      <c r="L28" s="3"/>
      <c r="M28" s="3"/>
      <c r="N28" s="11"/>
      <c r="O28" s="11"/>
      <c r="P28" s="11"/>
      <c r="Q28" s="11"/>
      <c r="R28" s="11"/>
      <c r="S28" s="11"/>
      <c r="T28" s="11"/>
      <c r="U28" s="1"/>
      <c r="V28" s="1" t="s">
        <v>298</v>
      </c>
      <c r="W28">
        <v>1</v>
      </c>
      <c r="X28" t="s">
        <v>290</v>
      </c>
      <c r="AE28" s="24" t="s">
        <v>166</v>
      </c>
    </row>
    <row r="29" spans="1:32" x14ac:dyDescent="0.25">
      <c r="A29" t="s">
        <v>0</v>
      </c>
      <c r="B29" s="4" t="s">
        <v>40</v>
      </c>
      <c r="C29">
        <v>2</v>
      </c>
      <c r="D29">
        <v>2</v>
      </c>
      <c r="E29">
        <v>3</v>
      </c>
      <c r="F29" s="4" t="s">
        <v>6</v>
      </c>
      <c r="G29" s="4" t="s">
        <v>243</v>
      </c>
      <c r="H29" s="4" t="s">
        <v>243</v>
      </c>
      <c r="I29" s="4" t="s">
        <v>243</v>
      </c>
      <c r="J29" s="4"/>
      <c r="K29" s="4">
        <f>HLOOKUP(run_results__310[[#This Row],[level]],$N$4:$S$5,2,FALSE)</f>
        <v>15</v>
      </c>
      <c r="L29" s="3"/>
      <c r="M29" s="1"/>
      <c r="N29" s="14"/>
      <c r="O29" s="14"/>
      <c r="P29" s="14"/>
      <c r="Q29" s="14"/>
      <c r="R29" s="14"/>
      <c r="S29" s="14"/>
      <c r="T29" s="14"/>
      <c r="U29" s="1"/>
      <c r="V29" s="1"/>
      <c r="X29" t="e">
        <f>_xlfn.IFS($M29=$N$7,FALSE,N$9=$N$7,FALSE,1=1,
_xlfn.IFS($M$7&lt;=6,SUMIF($C:$C,"&lt;="&amp;$M$7,$K:$K)-SUMIFS($K:$K,$C:$C,"&lt;="&amp;$M$7,$F:$F,N$9)-SUMIFS($K:$K,$C:$C,"&lt;="&amp;$M$7,$F:$F,$M11),
$M$7&lt;=16,SUMIF($C:$C,$M$7-10,$K:$K)-SUMIFS($K:$K,$C:$C,$M$7-10,$F:$F,N$9)-SUMIFS($K:$K,$C:$C,$M$7-10,$F:$F,$M11),
$M$7=$V$12,COUNTIF($C:$C,"&lt;=2") - COUNTIFS($C:$C,"&lt;=2",$F:$F,$M29) - COUNTIFS($C:$C,"&lt;=2",$F:$F,N$9)+IF("卡德加"="卡德加",1,0),
$M$7=$V$13,COUNTIF($G:$I,"传说")-COUNTIFS($G:$G,"传说",$F:$F,$M29)-COUNTIFS($H:$H,"传说",$F:$F,$M29)-COUNTIFS($I:$I,"传说",$F:$F,$M29)-COUNTIFS($G:$G,"传说",$F:$F,N$9)-COUNTIFS($H:$H,"传说",$F:$F,N$9)-COUNTIFS($I:$I,"传说",$F:$F,N$9)-1,
$M$7=$V$14,COUNTIF($C:$C,"&lt;="&amp;$O$7)-COUNTIFS($F:$F,$M29,$C:$C,"&lt;="&amp;$O$7)-COUNTIFS($F:$F,N$9,$C:$C,"&lt;="&amp;$O$7)-IF($O$7&gt;=VLOOKUP($M$7,run_results__310[],2,FALSE),1,0),
$M$7=$V$15,COUNTIF($F:$F,"恶魔")+COUNTIF($F:$F,"全部")-1,
$M$7=$V$16,COUNTIF($F:$F,"海盗")+COUNTIF($F:$F,"全部"),
$M$7=$V$17,COUNTIF($G:$I,"亡语")-COUNTIFS($G:$G,"亡语",$F:$F,$M29)-COUNTIFS($H:$H,"亡语",$F:$F,$M29)-COUNTIFS($I:$I,"亡语",$F:$F,$M29)-COUNTIFS($G:$G,"亡语",$F:$F,N$9)-COUNTIFS($H:$H,"亡语",$F:$F,N$9)-COUNTIFS($I:$I,"亡语",$F:$F,N$9)-1,
$M$7=$V$18,COUNTIFS($C:$C,"&lt;="&amp;$O$7,$F:$F,$N$7)+COUNTIFS($C:$C,"&lt;="&amp;$O$7,$F:$F,"全部")-IF($O$7&gt;=VLOOKUP($M$7,run_results__310[],2,FALSE),1,0),
$M$7=$V$19,COUNTIFS($C:$C,"&lt;="&amp;$O$7,$F:$F,$N$7)+COUNTIFS($C:$C,"&lt;="&amp;$O$7,$F:$F,"全部")-IF($O$7&gt;=VLOOKUP($M$7,run_results__310[],2,FALSE),1,0),
$M$7=$V$20,COUNTIFS($C:$C,"&lt;="&amp;$O$7,$F:$F,$N$7)+COUNTIFS($C:$C,"&lt;="&amp;$O$7,$F:$F,"全部")-IF($O$7&gt;=VLOOKUP($M$7,run_results__310[],2,FALSE),1,0),
$M$7=$V$21,COUNTIF($C:$C,"&lt;="&amp;$O$7)-COUNTIFS($F:$F,$M29,$C:$C,"&lt;="&amp;$O$7)-COUNTIFS($F:$F,N$9,$C:$C,"&lt;="&amp;$O$7)-IF($O$7&gt;=VLOOKUP($M$7,run_results__310[],2,FALSE),1,0)))</f>
        <v>#N/A</v>
      </c>
      <c r="AE29" s="23" t="s">
        <v>167</v>
      </c>
    </row>
    <row r="30" spans="1:32" x14ac:dyDescent="0.25">
      <c r="B30" s="4" t="s">
        <v>44</v>
      </c>
      <c r="C30">
        <v>2</v>
      </c>
      <c r="D30">
        <v>2</v>
      </c>
      <c r="E30">
        <v>2</v>
      </c>
      <c r="F30" s="4" t="s">
        <v>9</v>
      </c>
      <c r="G30" s="4" t="s">
        <v>244</v>
      </c>
      <c r="H30" s="4" t="s">
        <v>243</v>
      </c>
      <c r="I30" s="4" t="s">
        <v>243</v>
      </c>
      <c r="J30" s="4"/>
      <c r="K30" s="4">
        <f>HLOOKUP(run_results__310[[#This Row],[level]],$N$4:$S$5,2,FALSE)</f>
        <v>15</v>
      </c>
      <c r="L30" s="3"/>
      <c r="M30" s="22"/>
      <c r="N30" s="14"/>
      <c r="O30" s="14"/>
      <c r="P30" s="14"/>
      <c r="Q30" s="14"/>
      <c r="R30" s="14"/>
      <c r="S30" s="14"/>
      <c r="T30" s="14"/>
      <c r="U30" s="1"/>
      <c r="V30" s="1"/>
      <c r="AE30" s="24" t="s">
        <v>168</v>
      </c>
    </row>
    <row r="31" spans="1:32" x14ac:dyDescent="0.25">
      <c r="B31" s="4" t="s">
        <v>29</v>
      </c>
      <c r="C31">
        <v>2</v>
      </c>
      <c r="D31">
        <v>2</v>
      </c>
      <c r="E31">
        <v>3</v>
      </c>
      <c r="F31" s="4" t="s">
        <v>7</v>
      </c>
      <c r="G31" s="4" t="s">
        <v>246</v>
      </c>
      <c r="H31" s="4" t="s">
        <v>243</v>
      </c>
      <c r="I31" s="4" t="s">
        <v>243</v>
      </c>
      <c r="J31" s="4"/>
      <c r="K31" s="4">
        <f>HLOOKUP(run_results__310[[#This Row],[level]],$N$4:$S$5,2,FALSE)</f>
        <v>15</v>
      </c>
      <c r="L31" s="3"/>
      <c r="M31" s="15"/>
      <c r="N31" s="3"/>
      <c r="O31" s="3"/>
      <c r="P31" s="3"/>
      <c r="Q31" s="3"/>
      <c r="R31" s="3"/>
      <c r="S31" s="3"/>
      <c r="T31" s="3"/>
      <c r="U31" s="21"/>
      <c r="V31" s="1"/>
      <c r="AE31" s="23" t="s">
        <v>169</v>
      </c>
    </row>
    <row r="32" spans="1:32" x14ac:dyDescent="0.25">
      <c r="B32" s="4" t="s">
        <v>32</v>
      </c>
      <c r="C32">
        <v>2</v>
      </c>
      <c r="D32">
        <v>3</v>
      </c>
      <c r="E32">
        <v>3</v>
      </c>
      <c r="F32" s="4" t="s">
        <v>8</v>
      </c>
      <c r="G32" s="4" t="s">
        <v>243</v>
      </c>
      <c r="H32" s="4" t="s">
        <v>243</v>
      </c>
      <c r="I32" s="4" t="s">
        <v>243</v>
      </c>
      <c r="J32" s="4"/>
      <c r="K32" s="4">
        <f>HLOOKUP(run_results__310[[#This Row],[level]],$N$4:$S$5,2,FALSE)</f>
        <v>15</v>
      </c>
      <c r="L32" s="3"/>
      <c r="M32" s="3"/>
      <c r="N32" s="31"/>
      <c r="O32" s="31"/>
      <c r="P32" s="3"/>
      <c r="Q32" s="31"/>
      <c r="R32" s="31"/>
      <c r="S32" s="31"/>
      <c r="T32" s="31"/>
      <c r="U32" s="31"/>
      <c r="V32" s="31"/>
      <c r="X32">
        <f>_xlfn.IFS(
$S$7,SUMIF($C:$C,$P$7,$K:$K)-SUMIFS($K:$K,$C:$C,$P$7,$F:$F,N$9)-SUMIFS($K:$K,$C:$C,$P$7,$F:$F,$M11),
$R$7,_xlfn.IFS($T$7=$M11,FALSE,$T$7=N$9,FALSE,1=1,SUMIFS($K:$K,$F:$F,$T$7,$C:$C,"&lt;="&amp;$M$7)),
TRUE,HLOOKUP($P$7,$N$4:$S$5,2,FALSE))</f>
        <v>15</v>
      </c>
      <c r="Y32">
        <f>_xlfn.IFS(
$S$7,SUMIF($C:$C,$P$7,$K:$K)-SUMIFS($K:$K,$C:$C,$P$7,$F:$F,O$9)-SUMIFS($K:$K,$C:$C,$P$7,$F:$F,$M11),
$R$7,_xlfn.IFS($T$7=$M11,FALSE,$T$7=O$9,FALSE,1=1,SUMIFS($K:$K,$F:$F,$T$7,$C:$C,"&lt;="&amp;$M$7)),
TRUE,HLOOKUP($P$7,$N$4:$S$5,2,FALSE))</f>
        <v>15</v>
      </c>
      <c r="Z32">
        <f t="shared" ref="Y32:AC37" si="1">_xlfn.IFS(
$S$7,SUMIF($C:$C,$P$7,$K:$K)-SUMIFS($K:$K,$C:$C,$P$7,$F:$F,P$9)-SUMIFS($K:$K,$C:$C,$P$7,$F:$F,$M11),
$R$7,_xlfn.IFS($T$7=$M11,FALSE,$T$7=P$9,FALSE,1=1,SUMIFS($K:$K,$F:$F,$T$7,$C:$C,"&lt;="&amp;$M$7)),
TRUE,HLOOKUP($P$7,$N$4:$S$5,2,FALSE))</f>
        <v>15</v>
      </c>
      <c r="AA32">
        <f t="shared" si="1"/>
        <v>15</v>
      </c>
      <c r="AB32">
        <f t="shared" si="1"/>
        <v>15</v>
      </c>
      <c r="AC32">
        <f t="shared" si="1"/>
        <v>15</v>
      </c>
      <c r="AE32" s="24" t="s">
        <v>170</v>
      </c>
    </row>
    <row r="33" spans="1:32" x14ac:dyDescent="0.25">
      <c r="B33" s="4" t="s">
        <v>43</v>
      </c>
      <c r="C33">
        <v>2</v>
      </c>
      <c r="D33">
        <v>2</v>
      </c>
      <c r="E33">
        <v>3</v>
      </c>
      <c r="F33" s="4" t="s">
        <v>9</v>
      </c>
      <c r="G33" s="4" t="s">
        <v>244</v>
      </c>
      <c r="H33" s="4" t="s">
        <v>243</v>
      </c>
      <c r="I33" s="4" t="s">
        <v>243</v>
      </c>
      <c r="J33" s="4"/>
      <c r="K33" s="4">
        <f>HLOOKUP(run_results__310[[#This Row],[level]],$N$4:$S$5,2,FALSE)</f>
        <v>15</v>
      </c>
      <c r="L33" s="3"/>
      <c r="M33" s="15"/>
      <c r="N33" s="3"/>
      <c r="O33" s="3"/>
      <c r="P33" s="3"/>
      <c r="Q33" s="3"/>
      <c r="R33" s="3"/>
      <c r="S33" s="3"/>
      <c r="T33" s="3"/>
      <c r="U33" s="31"/>
      <c r="V33" s="31"/>
      <c r="X33">
        <f t="shared" ref="X33:X37" si="2">_xlfn.IFS(
$S$7,SUMIF($C:$C,$P$7,$K:$K)-SUMIFS($K:$K,$C:$C,$P$7,$F:$F,N$9)-SUMIFS($K:$K,$C:$C,$P$7,$F:$F,$M12),
$R$7,_xlfn.IFS($T$7=$M12,FALSE,$T$7=N$9,FALSE,1=1,SUMIFS($K:$K,$F:$F,$T$7,$C:$C,"&lt;="&amp;$M$7)),
TRUE,HLOOKUP($P$7,$N$4:$S$5,2,FALSE))</f>
        <v>15</v>
      </c>
      <c r="Y33">
        <f t="shared" si="1"/>
        <v>15</v>
      </c>
      <c r="Z33">
        <f t="shared" si="1"/>
        <v>15</v>
      </c>
      <c r="AA33">
        <f t="shared" si="1"/>
        <v>15</v>
      </c>
      <c r="AB33">
        <f t="shared" si="1"/>
        <v>15</v>
      </c>
      <c r="AC33">
        <f t="shared" si="1"/>
        <v>15</v>
      </c>
      <c r="AE33" s="23" t="s">
        <v>171</v>
      </c>
      <c r="AF33" t="s">
        <v>3</v>
      </c>
    </row>
    <row r="34" spans="1:32" x14ac:dyDescent="0.25">
      <c r="B34" s="4" t="s">
        <v>30</v>
      </c>
      <c r="C34">
        <v>2</v>
      </c>
      <c r="D34">
        <v>3</v>
      </c>
      <c r="E34">
        <v>3</v>
      </c>
      <c r="F34" s="4" t="s">
        <v>7</v>
      </c>
      <c r="G34" s="4" t="s">
        <v>244</v>
      </c>
      <c r="H34" s="4" t="s">
        <v>252</v>
      </c>
      <c r="I34" s="4" t="s">
        <v>243</v>
      </c>
      <c r="J34" s="4"/>
      <c r="K34" s="4">
        <f>HLOOKUP(run_results__310[[#This Row],[level]],$N$4:$S$5,2,FALSE)</f>
        <v>15</v>
      </c>
      <c r="L34" s="3"/>
      <c r="M34" s="15"/>
      <c r="N34" s="11"/>
      <c r="O34" s="11"/>
      <c r="P34" s="11"/>
      <c r="Q34" s="11"/>
      <c r="R34" s="11"/>
      <c r="S34" s="11"/>
      <c r="T34" s="11"/>
      <c r="U34" s="31"/>
      <c r="V34" s="31"/>
      <c r="X34">
        <f t="shared" si="2"/>
        <v>15</v>
      </c>
      <c r="Y34">
        <f t="shared" si="1"/>
        <v>15</v>
      </c>
      <c r="Z34">
        <f t="shared" si="1"/>
        <v>15</v>
      </c>
      <c r="AA34">
        <f t="shared" si="1"/>
        <v>15</v>
      </c>
      <c r="AB34">
        <f t="shared" si="1"/>
        <v>15</v>
      </c>
      <c r="AC34">
        <f t="shared" si="1"/>
        <v>15</v>
      </c>
      <c r="AE34" s="24" t="s">
        <v>172</v>
      </c>
    </row>
    <row r="35" spans="1:32" x14ac:dyDescent="0.25">
      <c r="A35" t="s">
        <v>278</v>
      </c>
      <c r="B35" s="4" t="s">
        <v>37</v>
      </c>
      <c r="C35">
        <v>2</v>
      </c>
      <c r="D35">
        <v>1</v>
      </c>
      <c r="E35">
        <v>2</v>
      </c>
      <c r="F35" s="4" t="s">
        <v>5</v>
      </c>
      <c r="G35" s="4" t="s">
        <v>276</v>
      </c>
      <c r="H35" s="4" t="s">
        <v>243</v>
      </c>
      <c r="I35" s="4" t="s">
        <v>243</v>
      </c>
      <c r="J35" s="4"/>
      <c r="K35" s="4">
        <f>HLOOKUP(run_results__310[[#This Row],[level]],$N$4:$S$5,2,FALSE)</f>
        <v>15</v>
      </c>
      <c r="L35" s="3"/>
      <c r="M35" s="16" t="s">
        <v>289</v>
      </c>
      <c r="N35" s="10" t="s">
        <v>7</v>
      </c>
      <c r="O35" s="10" t="s">
        <v>8</v>
      </c>
      <c r="P35" s="10" t="s">
        <v>9</v>
      </c>
      <c r="Q35" s="10" t="s">
        <v>10</v>
      </c>
      <c r="R35" s="10" t="s">
        <v>11</v>
      </c>
      <c r="S35" s="10" t="s">
        <v>12</v>
      </c>
      <c r="T35" s="10" t="s">
        <v>250</v>
      </c>
      <c r="U35" s="31"/>
      <c r="V35" s="31"/>
      <c r="X35">
        <f t="shared" si="2"/>
        <v>15</v>
      </c>
      <c r="Y35">
        <f t="shared" si="1"/>
        <v>15</v>
      </c>
      <c r="Z35">
        <f t="shared" si="1"/>
        <v>15</v>
      </c>
      <c r="AA35">
        <f t="shared" si="1"/>
        <v>15</v>
      </c>
      <c r="AB35">
        <f t="shared" si="1"/>
        <v>15</v>
      </c>
      <c r="AC35">
        <f t="shared" si="1"/>
        <v>15</v>
      </c>
      <c r="AE35" s="23" t="s">
        <v>173</v>
      </c>
    </row>
    <row r="36" spans="1:32" x14ac:dyDescent="0.25">
      <c r="B36" s="4" t="s">
        <v>38</v>
      </c>
      <c r="C36">
        <v>2</v>
      </c>
      <c r="D36">
        <v>3</v>
      </c>
      <c r="E36">
        <v>4</v>
      </c>
      <c r="F36" s="4" t="s">
        <v>11</v>
      </c>
      <c r="G36" s="4" t="s">
        <v>243</v>
      </c>
      <c r="H36" s="4" t="s">
        <v>243</v>
      </c>
      <c r="I36" s="4" t="s">
        <v>243</v>
      </c>
      <c r="J36" s="4"/>
      <c r="K36" s="4">
        <f>HLOOKUP(run_results__310[[#This Row],[level]],$N$4:$S$5,2,FALSE)</f>
        <v>15</v>
      </c>
      <c r="L36" s="3"/>
      <c r="M36" s="17" t="s">
        <v>7</v>
      </c>
      <c r="N36" s="35"/>
      <c r="O36" s="36"/>
      <c r="P36" s="36"/>
      <c r="Q36" s="36"/>
      <c r="R36" s="36"/>
      <c r="S36" s="36"/>
      <c r="T36" s="36"/>
      <c r="U36" s="31"/>
      <c r="V36" s="31"/>
      <c r="X36">
        <f t="shared" si="2"/>
        <v>15</v>
      </c>
      <c r="Y36">
        <f t="shared" si="1"/>
        <v>15</v>
      </c>
      <c r="Z36">
        <f t="shared" si="1"/>
        <v>15</v>
      </c>
      <c r="AA36">
        <f t="shared" si="1"/>
        <v>15</v>
      </c>
      <c r="AB36">
        <f t="shared" si="1"/>
        <v>15</v>
      </c>
      <c r="AC36">
        <f t="shared" si="1"/>
        <v>15</v>
      </c>
      <c r="AE36" s="24" t="s">
        <v>174</v>
      </c>
    </row>
    <row r="37" spans="1:32" x14ac:dyDescent="0.25">
      <c r="B37" s="4" t="s">
        <v>45</v>
      </c>
      <c r="C37">
        <v>2</v>
      </c>
      <c r="D37">
        <v>2</v>
      </c>
      <c r="E37">
        <v>4</v>
      </c>
      <c r="F37" s="4" t="s">
        <v>11</v>
      </c>
      <c r="G37" s="4" t="s">
        <v>243</v>
      </c>
      <c r="H37" s="4" t="s">
        <v>243</v>
      </c>
      <c r="I37" s="4" t="s">
        <v>243</v>
      </c>
      <c r="J37" s="4"/>
      <c r="K37" s="4">
        <f>HLOOKUP(run_results__310[[#This Row],[level]],$N$4:$S$5,2,FALSE)</f>
        <v>15</v>
      </c>
      <c r="L37" s="3"/>
      <c r="M37" s="17" t="s">
        <v>8</v>
      </c>
      <c r="N37" s="36">
        <f>IF(X40=FALSE,FALSE,_xlfn.IFS(
$O$7=1,_xlfn.BINOM.DIST(1,VLOOKUP($O$7,$V$1:$W$22,2,FALSE),X40,FALSE)+2*_xlfn.BINOM.DIST(2,VLOOKUP($O$7,$V$1:$W$22,2,FALSE),X40,FALSE)+3*_xlfn.BINOM.DIST(3,VLOOKUP($O$7,$V$1:$W$22,2,FALSE),X40,FALSE),
$O$7&lt;4,_xlfn.BINOM.DIST(1,VLOOKUP($O$7,$V$1:$W$22,2,FALSE),X40,FALSE)+2*_xlfn.BINOM.DIST(2,VLOOKUP($O$7,$V$1:$W$22,2,FALSE),X40,FALSE)+3*_xlfn.BINOM.DIST(3,VLOOKUP($O$7,$V$1:$W$22,2,FALSE),X40,FALSE)+4*_xlfn.BINOM.DIST(4,VLOOKUP($O$7,$V$1:$W$22,2,FALSE),X40,FALSE),
$O$7&lt;6,_xlfn.BINOM.DIST(1,VLOOKUP($O$7,$V$1:$W$22,2,FALSE),X40,FALSE)+2*_xlfn.BINOM.DIST(2,VLOOKUP($O$7,$V$1:$W$22,2,FALSE),X40,FALSE)+3*_xlfn.BINOM.DIST(3,VLOOKUP($O$7,$V$1:$W$22,2,FALSE),X40,FALSE)+4*_xlfn.BINOM.DIST(4,VLOOKUP($O$7,$V$1:$W$22,2,FALSE),X40,FALSE)+5*_xlfn.BINOM.DIST(5,VLOOKUP($O$7,$V$1:$W$22,2,FALSE),X40,FALSE),
$O$7=6,_xlfn.BINOM.DIST(1,VLOOKUP($O$7,$V$1:$W$22,2,FALSE),X40,FALSE)+2*_xlfn.BINOM.DIST(2,VLOOKUP($O$7,$V$1:$W$22,2,FALSE),X40,FALSE)+3*_xlfn.BINOM.DIST(3,VLOOKUP($O$7,$V$1:$W$22,2,FALSE),X40,FALSE)+4*_xlfn.BINOM.DIST(4,VLOOKUP($O$7,$V$1:$W$22,2,FALSE),X40,FALSE)+5*_xlfn.BINOM.DIST(5,VLOOKUP($O$7,$V$1:$W$22,2,FALSE),X40,FALSE)+6*_xlfn.BINOM.DIST(5,VLOOKUP($O$7,$V$1:$W$22,2,FALSE),X40,FALSE)))</f>
        <v>0.77922077922077926</v>
      </c>
      <c r="O37" s="35"/>
      <c r="P37" s="36"/>
      <c r="Q37" s="36"/>
      <c r="R37" s="36"/>
      <c r="S37" s="36"/>
      <c r="T37" s="36"/>
      <c r="U37" s="31"/>
      <c r="V37" s="31"/>
      <c r="X37">
        <f t="shared" si="2"/>
        <v>15</v>
      </c>
      <c r="Y37">
        <f t="shared" si="1"/>
        <v>15</v>
      </c>
      <c r="Z37">
        <f t="shared" si="1"/>
        <v>15</v>
      </c>
      <c r="AA37">
        <f t="shared" si="1"/>
        <v>15</v>
      </c>
      <c r="AB37">
        <f t="shared" si="1"/>
        <v>15</v>
      </c>
      <c r="AC37">
        <f t="shared" si="1"/>
        <v>15</v>
      </c>
      <c r="AE37" s="23" t="s">
        <v>175</v>
      </c>
    </row>
    <row r="38" spans="1:32" x14ac:dyDescent="0.25">
      <c r="A38" t="s">
        <v>279</v>
      </c>
      <c r="B38" s="4" t="s">
        <v>46</v>
      </c>
      <c r="C38">
        <v>2</v>
      </c>
      <c r="D38">
        <v>4</v>
      </c>
      <c r="E38">
        <v>2</v>
      </c>
      <c r="F38" s="4" t="s">
        <v>12</v>
      </c>
      <c r="G38" s="4"/>
      <c r="H38" s="4" t="s">
        <v>243</v>
      </c>
      <c r="I38" s="4" t="s">
        <v>243</v>
      </c>
      <c r="J38" s="4"/>
      <c r="K38" s="4">
        <f>HLOOKUP(run_results__310[[#This Row],[level]],$N$4:$S$5,2,FALSE)</f>
        <v>15</v>
      </c>
      <c r="L38" s="1"/>
      <c r="M38" s="17" t="s">
        <v>9</v>
      </c>
      <c r="N38" s="36">
        <f t="shared" ref="N38:S42" si="3">IF(X41=FALSE,FALSE,_xlfn.IFS(
$O$7=1,_xlfn.BINOM.DIST(1,VLOOKUP($O$7,$V$1:$W$22,2,FALSE),X41,FALSE)+2*_xlfn.BINOM.DIST(2,VLOOKUP($O$7,$V$1:$W$22,2,FALSE),X41,FALSE)+3*_xlfn.BINOM.DIST(3,VLOOKUP($O$7,$V$1:$W$22,2,FALSE),X41,FALSE),
$O$7&lt;4,_xlfn.BINOM.DIST(1,VLOOKUP($O$7,$V$1:$W$22,2,FALSE),X41,FALSE)+2*_xlfn.BINOM.DIST(2,VLOOKUP($O$7,$V$1:$W$22,2,FALSE),X41,FALSE)+3*_xlfn.BINOM.DIST(3,VLOOKUP($O$7,$V$1:$W$22,2,FALSE),X41,FALSE)+4*_xlfn.BINOM.DIST(4,VLOOKUP($O$7,$V$1:$W$22,2,FALSE),X41,FALSE),
$O$7&lt;6,_xlfn.BINOM.DIST(1,VLOOKUP($O$7,$V$1:$W$22,2,FALSE),X41,FALSE)+2*_xlfn.BINOM.DIST(2,VLOOKUP($O$7,$V$1:$W$22,2,FALSE),X41,FALSE)+3*_xlfn.BINOM.DIST(3,VLOOKUP($O$7,$V$1:$W$22,2,FALSE),X41,FALSE)+4*_xlfn.BINOM.DIST(4,VLOOKUP($O$7,$V$1:$W$22,2,FALSE),X41,FALSE)+5*_xlfn.BINOM.DIST(5,VLOOKUP($O$7,$V$1:$W$22,2,FALSE),X41,FALSE),
$O$7=6,_xlfn.BINOM.DIST(1,VLOOKUP($O$7,$V$1:$W$22,2,FALSE),X41,FALSE)+2*_xlfn.BINOM.DIST(2,VLOOKUP($O$7,$V$1:$W$22,2,FALSE),X41,FALSE)+3*_xlfn.BINOM.DIST(3,VLOOKUP($O$7,$V$1:$W$22,2,FALSE),X41,FALSE)+4*_xlfn.BINOM.DIST(4,VLOOKUP($O$7,$V$1:$W$22,2,FALSE),X41,FALSE)+5*_xlfn.BINOM.DIST(5,VLOOKUP($O$7,$V$1:$W$22,2,FALSE),X41,FALSE)+6*_xlfn.BINOM.DIST(5,VLOOKUP($O$7,$V$1:$W$22,2,FALSE),X41,FALSE)))</f>
        <v>0.77922077922077926</v>
      </c>
      <c r="O38" s="36">
        <f t="shared" si="3"/>
        <v>0.77922077922077926</v>
      </c>
      <c r="P38" s="35"/>
      <c r="Q38" s="36"/>
      <c r="R38" s="36"/>
      <c r="S38" s="36"/>
      <c r="T38" s="36"/>
      <c r="U38" s="32"/>
      <c r="V38" s="34"/>
      <c r="AE38" s="24" t="s">
        <v>176</v>
      </c>
    </row>
    <row r="39" spans="1:32" x14ac:dyDescent="0.25">
      <c r="B39" s="4" t="s">
        <v>36</v>
      </c>
      <c r="C39">
        <v>2</v>
      </c>
      <c r="D39">
        <v>3</v>
      </c>
      <c r="E39">
        <v>3</v>
      </c>
      <c r="F39" s="4" t="s">
        <v>10</v>
      </c>
      <c r="G39" s="4" t="s">
        <v>243</v>
      </c>
      <c r="H39" s="4" t="s">
        <v>243</v>
      </c>
      <c r="I39" s="4" t="s">
        <v>243</v>
      </c>
      <c r="J39" s="4"/>
      <c r="K39" s="4">
        <f>HLOOKUP(run_results__310[[#This Row],[level]],$N$4:$S$5,2,FALSE)</f>
        <v>15</v>
      </c>
      <c r="L39" s="1"/>
      <c r="M39" s="17" t="s">
        <v>10</v>
      </c>
      <c r="N39" s="36">
        <f t="shared" si="3"/>
        <v>0.77922077922077926</v>
      </c>
      <c r="O39" s="36">
        <f t="shared" si="3"/>
        <v>0.77922077922077926</v>
      </c>
      <c r="P39" s="36">
        <f t="shared" si="3"/>
        <v>0.77922077922077926</v>
      </c>
      <c r="Q39" s="35"/>
      <c r="R39" s="36"/>
      <c r="S39" s="36"/>
      <c r="T39" s="36"/>
      <c r="U39" s="1"/>
      <c r="V39" s="1"/>
      <c r="X39" t="s">
        <v>295</v>
      </c>
      <c r="AE39" s="23" t="s">
        <v>177</v>
      </c>
    </row>
    <row r="40" spans="1:32" x14ac:dyDescent="0.25">
      <c r="B40" s="4" t="s">
        <v>47</v>
      </c>
      <c r="C40">
        <v>2</v>
      </c>
      <c r="D40">
        <v>2</v>
      </c>
      <c r="E40">
        <v>2</v>
      </c>
      <c r="F40" s="4" t="s">
        <v>243</v>
      </c>
      <c r="G40" s="4" t="s">
        <v>246</v>
      </c>
      <c r="H40" s="4" t="s">
        <v>243</v>
      </c>
      <c r="I40" s="4" t="s">
        <v>243</v>
      </c>
      <c r="J40" s="4"/>
      <c r="K40" s="4">
        <f>HLOOKUP(run_results__310[[#This Row],[level]],$N$4:$S$5,2,FALSE)</f>
        <v>15</v>
      </c>
      <c r="L40" s="1"/>
      <c r="M40" s="17" t="s">
        <v>11</v>
      </c>
      <c r="N40" s="36" t="b">
        <f t="shared" si="3"/>
        <v>0</v>
      </c>
      <c r="O40" s="36" t="b">
        <f t="shared" si="3"/>
        <v>0</v>
      </c>
      <c r="P40" s="36" t="b">
        <f t="shared" si="3"/>
        <v>0</v>
      </c>
      <c r="Q40" s="36" t="b">
        <f t="shared" si="3"/>
        <v>0</v>
      </c>
      <c r="R40" s="35"/>
      <c r="S40" s="36"/>
      <c r="T40" s="36"/>
      <c r="U40" s="1"/>
      <c r="V40" s="1"/>
      <c r="X40">
        <f>_xlfn.IFS(X11=FALSE,FALSE,X32=FALSE,FALSE,1=1,X32/X11)</f>
        <v>0.19480519480519481</v>
      </c>
      <c r="Y40">
        <f t="shared" ref="Y40:AC40" si="4">_xlfn.IFS(Y11=FALSE,FALSE,Y32=FALSE,FALSE,1=1,Y32/Y11)</f>
        <v>0.19480519480519481</v>
      </c>
      <c r="Z40">
        <f t="shared" si="4"/>
        <v>0.19480519480519481</v>
      </c>
      <c r="AA40">
        <f t="shared" si="4"/>
        <v>0.19480519480519481</v>
      </c>
      <c r="AB40" t="b">
        <f t="shared" si="4"/>
        <v>0</v>
      </c>
      <c r="AC40">
        <f t="shared" si="4"/>
        <v>0.19480519480519481</v>
      </c>
      <c r="AE40" s="24" t="s">
        <v>178</v>
      </c>
    </row>
    <row r="41" spans="1:32" x14ac:dyDescent="0.25">
      <c r="B41" s="4" t="s">
        <v>120</v>
      </c>
      <c r="C41">
        <v>2</v>
      </c>
      <c r="D41">
        <v>2</v>
      </c>
      <c r="E41">
        <v>2</v>
      </c>
      <c r="F41" s="4" t="s">
        <v>250</v>
      </c>
      <c r="G41" s="4" t="s">
        <v>243</v>
      </c>
      <c r="H41" s="4" t="s">
        <v>243</v>
      </c>
      <c r="I41" s="4" t="s">
        <v>243</v>
      </c>
      <c r="J41" s="4"/>
      <c r="K41" s="4">
        <f>HLOOKUP(run_results__310[[#This Row],[level]],$N$4:$S$5,2,FALSE)</f>
        <v>15</v>
      </c>
      <c r="L41" s="3"/>
      <c r="M41" s="17" t="s">
        <v>12</v>
      </c>
      <c r="N41" s="36">
        <f t="shared" si="3"/>
        <v>0.77922077922077926</v>
      </c>
      <c r="O41" s="36">
        <f t="shared" si="3"/>
        <v>0.77922077922077926</v>
      </c>
      <c r="P41" s="36">
        <f t="shared" si="3"/>
        <v>0.77922077922077926</v>
      </c>
      <c r="Q41" s="36">
        <f t="shared" si="3"/>
        <v>0.77922077922077926</v>
      </c>
      <c r="R41" s="36" t="b">
        <f t="shared" si="3"/>
        <v>0</v>
      </c>
      <c r="S41" s="35"/>
      <c r="T41" s="36"/>
      <c r="U41" s="1"/>
      <c r="V41" s="1"/>
      <c r="X41">
        <f t="shared" ref="X41:AC45" si="5">_xlfn.IFS(X12=FALSE,FALSE,X33=FALSE,FALSE,1=1,X33/X12)</f>
        <v>0.19480519480519481</v>
      </c>
      <c r="Y41">
        <f t="shared" si="5"/>
        <v>0.19480519480519481</v>
      </c>
      <c r="Z41">
        <f t="shared" si="5"/>
        <v>0.19480519480519481</v>
      </c>
      <c r="AA41">
        <f t="shared" si="5"/>
        <v>0.19480519480519481</v>
      </c>
      <c r="AB41" t="b">
        <f t="shared" si="5"/>
        <v>0</v>
      </c>
      <c r="AC41">
        <f t="shared" si="5"/>
        <v>0.19480519480519481</v>
      </c>
      <c r="AE41" s="23" t="s">
        <v>179</v>
      </c>
    </row>
    <row r="42" spans="1:32" x14ac:dyDescent="0.25">
      <c r="B42" s="4" t="s">
        <v>121</v>
      </c>
      <c r="C42">
        <v>2</v>
      </c>
      <c r="D42">
        <v>2</v>
      </c>
      <c r="E42">
        <v>3</v>
      </c>
      <c r="F42" s="4" t="s">
        <v>250</v>
      </c>
      <c r="G42" s="4" t="s">
        <v>247</v>
      </c>
      <c r="H42" s="4" t="s">
        <v>243</v>
      </c>
      <c r="I42" s="4" t="s">
        <v>243</v>
      </c>
      <c r="J42" s="4"/>
      <c r="K42" s="4">
        <f>HLOOKUP(run_results__310[[#This Row],[level]],$N$4:$S$5,2,FALSE)</f>
        <v>15</v>
      </c>
      <c r="L42" s="1"/>
      <c r="M42" s="17" t="s">
        <v>250</v>
      </c>
      <c r="N42" s="36">
        <f t="shared" si="3"/>
        <v>0.77922077922077926</v>
      </c>
      <c r="O42" s="36">
        <f t="shared" si="3"/>
        <v>0.77922077922077926</v>
      </c>
      <c r="P42" s="36">
        <f t="shared" si="3"/>
        <v>0.77922077922077926</v>
      </c>
      <c r="Q42" s="36">
        <f t="shared" si="3"/>
        <v>0.77922077922077926</v>
      </c>
      <c r="R42" s="36" t="b">
        <f t="shared" si="3"/>
        <v>0</v>
      </c>
      <c r="S42" s="36">
        <f t="shared" si="3"/>
        <v>0.77922077922077926</v>
      </c>
      <c r="T42" s="35"/>
      <c r="U42" s="1"/>
      <c r="V42" s="1"/>
      <c r="X42">
        <f t="shared" si="5"/>
        <v>0.19480519480519481</v>
      </c>
      <c r="Y42">
        <f t="shared" si="5"/>
        <v>0.19480519480519481</v>
      </c>
      <c r="Z42">
        <f t="shared" si="5"/>
        <v>0.19480519480519481</v>
      </c>
      <c r="AA42">
        <f t="shared" si="5"/>
        <v>0.19480519480519481</v>
      </c>
      <c r="AB42" t="b">
        <f t="shared" si="5"/>
        <v>0</v>
      </c>
      <c r="AC42">
        <f t="shared" si="5"/>
        <v>0.19480519480519481</v>
      </c>
      <c r="AE42" s="24" t="s">
        <v>180</v>
      </c>
    </row>
    <row r="43" spans="1:32" x14ac:dyDescent="0.25">
      <c r="A43" t="s">
        <v>277</v>
      </c>
      <c r="B43" s="4" t="s">
        <v>56</v>
      </c>
      <c r="C43">
        <v>3</v>
      </c>
      <c r="D43">
        <v>9</v>
      </c>
      <c r="E43">
        <v>7</v>
      </c>
      <c r="F43" s="4" t="s">
        <v>12</v>
      </c>
      <c r="G43" s="4" t="s">
        <v>244</v>
      </c>
      <c r="H43" s="4" t="s">
        <v>276</v>
      </c>
      <c r="I43" s="4" t="s">
        <v>243</v>
      </c>
      <c r="J43" s="4"/>
      <c r="K43" s="4">
        <f>HLOOKUP(run_results__310[[#This Row],[level]],$N$4:$S$5,2,FALSE)</f>
        <v>13</v>
      </c>
      <c r="L43" s="1"/>
      <c r="M43" s="15"/>
      <c r="N43" s="37"/>
      <c r="O43" s="37"/>
      <c r="P43" s="37"/>
      <c r="Q43" s="37"/>
      <c r="R43" s="37"/>
      <c r="S43" s="37"/>
      <c r="T43" s="37"/>
      <c r="X43" t="b">
        <f t="shared" si="5"/>
        <v>0</v>
      </c>
      <c r="Y43" t="b">
        <f t="shared" si="5"/>
        <v>0</v>
      </c>
      <c r="Z43" t="b">
        <f t="shared" si="5"/>
        <v>0</v>
      </c>
      <c r="AA43" t="b">
        <f t="shared" si="5"/>
        <v>0</v>
      </c>
      <c r="AB43" t="b">
        <f t="shared" si="5"/>
        <v>0</v>
      </c>
      <c r="AC43" t="b">
        <f t="shared" si="5"/>
        <v>0</v>
      </c>
      <c r="AE43" s="23" t="s">
        <v>181</v>
      </c>
      <c r="AF43" t="s">
        <v>4</v>
      </c>
    </row>
    <row r="44" spans="1:32" x14ac:dyDescent="0.25">
      <c r="A44" t="s">
        <v>279</v>
      </c>
      <c r="B44" s="4" t="s">
        <v>58</v>
      </c>
      <c r="C44">
        <v>3</v>
      </c>
      <c r="D44">
        <v>4</v>
      </c>
      <c r="E44">
        <v>4</v>
      </c>
      <c r="F44" s="4" t="s">
        <v>243</v>
      </c>
      <c r="G44" s="4"/>
      <c r="H44" s="4" t="s">
        <v>243</v>
      </c>
      <c r="I44" s="4" t="s">
        <v>243</v>
      </c>
      <c r="J44" s="4"/>
      <c r="K44" s="4">
        <f>HLOOKUP(run_results__310[[#This Row],[level]],$N$4:$S$5,2,FALSE)</f>
        <v>13</v>
      </c>
      <c r="L44" s="3"/>
      <c r="M44" s="22" t="s">
        <v>291</v>
      </c>
      <c r="N44" s="30">
        <f>AVERAGE(N36:T42)</f>
        <v>0.77922077922077915</v>
      </c>
      <c r="O44" s="30"/>
      <c r="P44" s="30"/>
      <c r="Q44" s="30"/>
      <c r="R44" s="30"/>
      <c r="S44" s="30"/>
      <c r="T44" s="30"/>
      <c r="X44">
        <f t="shared" si="5"/>
        <v>0.19480519480519481</v>
      </c>
      <c r="Y44">
        <f t="shared" si="5"/>
        <v>0.19480519480519481</v>
      </c>
      <c r="Z44">
        <f t="shared" si="5"/>
        <v>0.19480519480519481</v>
      </c>
      <c r="AA44">
        <f t="shared" si="5"/>
        <v>0.19480519480519481</v>
      </c>
      <c r="AB44" t="b">
        <f t="shared" si="5"/>
        <v>0</v>
      </c>
      <c r="AC44">
        <f t="shared" si="5"/>
        <v>0.19480519480519481</v>
      </c>
      <c r="AE44" s="24" t="s">
        <v>182</v>
      </c>
    </row>
    <row r="45" spans="1:32" x14ac:dyDescent="0.25">
      <c r="B45" s="4" t="s">
        <v>48</v>
      </c>
      <c r="C45">
        <v>3</v>
      </c>
      <c r="D45">
        <v>2</v>
      </c>
      <c r="E45">
        <v>4</v>
      </c>
      <c r="F45" s="4" t="s">
        <v>7</v>
      </c>
      <c r="G45" s="4" t="s">
        <v>243</v>
      </c>
      <c r="H45" s="4" t="s">
        <v>243</v>
      </c>
      <c r="I45" s="4" t="s">
        <v>243</v>
      </c>
      <c r="J45" s="4"/>
      <c r="K45" s="4">
        <f>HLOOKUP(run_results__310[[#This Row],[level]],$N$4:$S$5,2,FALSE)</f>
        <v>13</v>
      </c>
      <c r="L45" s="3"/>
      <c r="M45" s="15"/>
      <c r="N45" s="30"/>
      <c r="O45" s="30"/>
      <c r="P45" s="30"/>
      <c r="Q45" s="30"/>
      <c r="R45" s="30"/>
      <c r="S45" s="30"/>
      <c r="T45" s="30"/>
      <c r="U45" s="1"/>
      <c r="X45">
        <f t="shared" si="5"/>
        <v>0.19480519480519481</v>
      </c>
      <c r="Y45">
        <f t="shared" si="5"/>
        <v>0.19480519480519481</v>
      </c>
      <c r="Z45">
        <f t="shared" si="5"/>
        <v>0.19480519480519481</v>
      </c>
      <c r="AA45">
        <f t="shared" si="5"/>
        <v>0.19480519480519481</v>
      </c>
      <c r="AB45" t="b">
        <f t="shared" si="5"/>
        <v>0</v>
      </c>
      <c r="AC45">
        <f t="shared" si="5"/>
        <v>0.19480519480519481</v>
      </c>
      <c r="AE45" s="23" t="s">
        <v>183</v>
      </c>
    </row>
    <row r="46" spans="1:32" x14ac:dyDescent="0.25">
      <c r="B46" s="4" t="s">
        <v>57</v>
      </c>
      <c r="C46">
        <v>3</v>
      </c>
      <c r="D46">
        <v>3</v>
      </c>
      <c r="E46">
        <v>3</v>
      </c>
      <c r="F46" s="4" t="s">
        <v>12</v>
      </c>
      <c r="G46" s="4" t="s">
        <v>244</v>
      </c>
      <c r="H46" s="4" t="s">
        <v>243</v>
      </c>
      <c r="I46" s="4" t="s">
        <v>243</v>
      </c>
      <c r="J46" s="4"/>
      <c r="K46" s="4">
        <f>HLOOKUP(run_results__310[[#This Row],[level]],$N$4:$S$5,2,FALSE)</f>
        <v>13</v>
      </c>
      <c r="L46" s="3"/>
      <c r="M46" s="15"/>
      <c r="N46" s="15"/>
      <c r="O46" s="15"/>
      <c r="P46" s="3"/>
      <c r="Q46" s="15"/>
      <c r="R46" s="15"/>
      <c r="S46" s="15"/>
      <c r="T46" s="15"/>
      <c r="U46" s="1"/>
      <c r="AE46" s="24" t="s">
        <v>184</v>
      </c>
    </row>
    <row r="47" spans="1:32" x14ac:dyDescent="0.25">
      <c r="A47" t="s">
        <v>0</v>
      </c>
      <c r="B47" s="4" t="s">
        <v>49</v>
      </c>
      <c r="C47">
        <v>3</v>
      </c>
      <c r="D47">
        <v>5</v>
      </c>
      <c r="E47">
        <v>4</v>
      </c>
      <c r="F47" s="4" t="s">
        <v>1</v>
      </c>
      <c r="G47" s="4" t="s">
        <v>246</v>
      </c>
      <c r="H47" s="4" t="s">
        <v>243</v>
      </c>
      <c r="I47" s="4" t="s">
        <v>243</v>
      </c>
      <c r="J47" s="4"/>
      <c r="K47" s="4">
        <f>HLOOKUP(run_results__310[[#This Row],[level]],$N$4:$S$5,2,FALSE)</f>
        <v>13</v>
      </c>
      <c r="L47" s="3"/>
      <c r="M47" s="15"/>
      <c r="N47" s="3"/>
      <c r="O47" s="3"/>
      <c r="P47" s="3"/>
      <c r="Q47" s="3"/>
      <c r="R47" s="3"/>
      <c r="S47" s="3"/>
      <c r="T47" s="3"/>
      <c r="U47" s="1"/>
      <c r="AE47" s="23" t="s">
        <v>185</v>
      </c>
    </row>
    <row r="48" spans="1:32" x14ac:dyDescent="0.25">
      <c r="B48" s="4" t="s">
        <v>50</v>
      </c>
      <c r="C48">
        <v>3</v>
      </c>
      <c r="D48">
        <v>2</v>
      </c>
      <c r="E48">
        <v>3</v>
      </c>
      <c r="F48" s="4" t="s">
        <v>8</v>
      </c>
      <c r="G48" s="4" t="s">
        <v>246</v>
      </c>
      <c r="H48" s="4" t="s">
        <v>243</v>
      </c>
      <c r="I48" s="4" t="s">
        <v>243</v>
      </c>
      <c r="J48" s="4"/>
      <c r="K48" s="4">
        <f>HLOOKUP(run_results__310[[#This Row],[level]],$N$4:$S$5,2,FALSE)</f>
        <v>13</v>
      </c>
      <c r="L48" s="3"/>
      <c r="M48" s="3"/>
      <c r="N48" s="40"/>
      <c r="O48" s="41"/>
      <c r="P48" s="41"/>
      <c r="Q48" s="41"/>
      <c r="R48" s="41"/>
      <c r="S48" s="41"/>
      <c r="T48" s="41"/>
      <c r="U48" s="1"/>
      <c r="AE48" s="24" t="s">
        <v>186</v>
      </c>
    </row>
    <row r="49" spans="1:32" x14ac:dyDescent="0.25">
      <c r="B49" s="4" t="s">
        <v>52</v>
      </c>
      <c r="C49">
        <v>3</v>
      </c>
      <c r="D49">
        <v>4</v>
      </c>
      <c r="E49">
        <v>3</v>
      </c>
      <c r="F49" s="4" t="s">
        <v>9</v>
      </c>
      <c r="G49" s="4" t="s">
        <v>244</v>
      </c>
      <c r="H49" s="4" t="s">
        <v>243</v>
      </c>
      <c r="I49" s="4" t="s">
        <v>243</v>
      </c>
      <c r="J49" s="4"/>
      <c r="K49" s="4">
        <f>HLOOKUP(run_results__310[[#This Row],[level]],$N$4:$S$5,2,FALSE)</f>
        <v>13</v>
      </c>
      <c r="L49" s="3"/>
      <c r="M49" s="3"/>
      <c r="N49" s="41"/>
      <c r="O49" s="41"/>
      <c r="P49" s="41"/>
      <c r="Q49" s="41"/>
      <c r="R49" s="41"/>
      <c r="S49" s="41"/>
      <c r="T49" s="41"/>
      <c r="U49" s="1"/>
      <c r="AE49" s="23" t="s">
        <v>297</v>
      </c>
    </row>
    <row r="50" spans="1:32" x14ac:dyDescent="0.25">
      <c r="B50" s="4" t="s">
        <v>122</v>
      </c>
      <c r="C50">
        <v>3</v>
      </c>
      <c r="D50">
        <v>3</v>
      </c>
      <c r="E50">
        <v>1</v>
      </c>
      <c r="F50" s="4" t="s">
        <v>9</v>
      </c>
      <c r="G50" s="4" t="s">
        <v>244</v>
      </c>
      <c r="H50" s="4" t="s">
        <v>253</v>
      </c>
      <c r="I50" s="4" t="s">
        <v>243</v>
      </c>
      <c r="J50" s="4"/>
      <c r="K50" s="4">
        <f>HLOOKUP(run_results__310[[#This Row],[level]],$N$4:$S$5,2,FALSE)</f>
        <v>13</v>
      </c>
      <c r="L50" s="3"/>
      <c r="M50" s="3"/>
      <c r="N50" s="41"/>
      <c r="O50" s="41"/>
      <c r="P50" s="41"/>
      <c r="Q50" s="41"/>
      <c r="R50" s="41"/>
      <c r="S50" s="41"/>
      <c r="T50" s="41"/>
      <c r="U50" s="1"/>
      <c r="AE50" s="24" t="s">
        <v>188</v>
      </c>
    </row>
    <row r="51" spans="1:32" x14ac:dyDescent="0.25">
      <c r="A51" t="s">
        <v>0</v>
      </c>
      <c r="B51" s="4" t="s">
        <v>60</v>
      </c>
      <c r="C51">
        <v>3</v>
      </c>
      <c r="D51">
        <v>3</v>
      </c>
      <c r="E51">
        <v>3</v>
      </c>
      <c r="F51" s="4" t="s">
        <v>1</v>
      </c>
      <c r="G51" s="4" t="s">
        <v>243</v>
      </c>
      <c r="H51" s="4" t="s">
        <v>243</v>
      </c>
      <c r="I51" s="4" t="s">
        <v>243</v>
      </c>
      <c r="J51" s="4"/>
      <c r="K51" s="4">
        <f>HLOOKUP(run_results__310[[#This Row],[level]],$N$4:$S$5,2,FALSE)</f>
        <v>13</v>
      </c>
      <c r="L51" s="3"/>
      <c r="M51" s="3"/>
      <c r="N51" s="41"/>
      <c r="O51" s="41"/>
      <c r="P51" s="41"/>
      <c r="Q51" s="41"/>
      <c r="R51" s="41"/>
      <c r="S51" s="41"/>
      <c r="T51" s="41"/>
      <c r="U51" s="1"/>
      <c r="AE51" s="23" t="s">
        <v>189</v>
      </c>
    </row>
    <row r="52" spans="1:32" x14ac:dyDescent="0.25">
      <c r="B52" s="4" t="s">
        <v>68</v>
      </c>
      <c r="C52">
        <v>3</v>
      </c>
      <c r="D52">
        <v>2</v>
      </c>
      <c r="E52">
        <v>2</v>
      </c>
      <c r="F52" s="4" t="s">
        <v>12</v>
      </c>
      <c r="G52" s="4" t="s">
        <v>244</v>
      </c>
      <c r="H52" s="4" t="s">
        <v>243</v>
      </c>
      <c r="I52" s="4" t="s">
        <v>243</v>
      </c>
      <c r="J52" s="4"/>
      <c r="K52" s="4">
        <f>HLOOKUP(run_results__310[[#This Row],[level]],$N$4:$S$5,2,FALSE)</f>
        <v>13</v>
      </c>
      <c r="L52" s="3"/>
      <c r="M52" s="3"/>
      <c r="N52" s="41"/>
      <c r="O52" s="41"/>
      <c r="P52" s="41"/>
      <c r="Q52" s="41"/>
      <c r="R52" s="41"/>
      <c r="S52" s="41"/>
      <c r="T52" s="41"/>
      <c r="U52" s="1"/>
      <c r="AE52" s="24" t="s">
        <v>190</v>
      </c>
    </row>
    <row r="53" spans="1:32" x14ac:dyDescent="0.25">
      <c r="A53" t="s">
        <v>280</v>
      </c>
      <c r="B53" s="4" t="s">
        <v>65</v>
      </c>
      <c r="C53">
        <v>3</v>
      </c>
      <c r="D53">
        <v>4</v>
      </c>
      <c r="E53">
        <v>3</v>
      </c>
      <c r="F53" s="4" t="s">
        <v>6</v>
      </c>
      <c r="G53" s="4"/>
      <c r="H53" s="4" t="s">
        <v>248</v>
      </c>
      <c r="I53" s="4" t="s">
        <v>243</v>
      </c>
      <c r="J53" s="4"/>
      <c r="K53" s="4">
        <f>HLOOKUP(run_results__310[[#This Row],[level]],$N$4:$S$5,2,FALSE)</f>
        <v>13</v>
      </c>
      <c r="L53" s="3"/>
      <c r="M53" s="3"/>
      <c r="N53" s="41"/>
      <c r="O53" s="41"/>
      <c r="P53" s="41"/>
      <c r="Q53" s="41"/>
      <c r="R53" s="41"/>
      <c r="S53" s="41"/>
      <c r="T53" s="41"/>
      <c r="U53" s="1"/>
      <c r="AE53" s="23" t="s">
        <v>191</v>
      </c>
    </row>
    <row r="54" spans="1:32" x14ac:dyDescent="0.25">
      <c r="B54" s="4" t="s">
        <v>62</v>
      </c>
      <c r="C54">
        <v>3</v>
      </c>
      <c r="D54">
        <v>2</v>
      </c>
      <c r="E54">
        <v>5</v>
      </c>
      <c r="F54" s="4" t="s">
        <v>9</v>
      </c>
      <c r="G54" s="4" t="s">
        <v>246</v>
      </c>
      <c r="H54" s="4" t="s">
        <v>243</v>
      </c>
      <c r="I54" s="4" t="s">
        <v>243</v>
      </c>
      <c r="J54" s="4"/>
      <c r="K54" s="4">
        <f>HLOOKUP(run_results__310[[#This Row],[level]],$N$4:$S$5,2,FALSE)</f>
        <v>13</v>
      </c>
      <c r="L54" s="3"/>
      <c r="M54" s="3"/>
      <c r="N54" s="41"/>
      <c r="O54" s="41"/>
      <c r="P54" s="41"/>
      <c r="Q54" s="41"/>
      <c r="R54" s="41"/>
      <c r="S54" s="41"/>
      <c r="T54" s="41"/>
      <c r="U54" s="1"/>
      <c r="AE54" s="24" t="s">
        <v>192</v>
      </c>
    </row>
    <row r="55" spans="1:32" x14ac:dyDescent="0.25">
      <c r="A55" t="s">
        <v>277</v>
      </c>
      <c r="B55" s="4" t="s">
        <v>59</v>
      </c>
      <c r="C55">
        <v>3</v>
      </c>
      <c r="D55">
        <v>1</v>
      </c>
      <c r="E55">
        <v>1</v>
      </c>
      <c r="G55" s="4" t="s">
        <v>276</v>
      </c>
      <c r="H55" s="4" t="s">
        <v>243</v>
      </c>
      <c r="I55" s="4" t="s">
        <v>243</v>
      </c>
      <c r="J55" s="4"/>
      <c r="K55" s="4">
        <f>HLOOKUP(run_results__310[[#This Row],[level]],$N$4:$S$5,2,FALSE)</f>
        <v>13</v>
      </c>
      <c r="L55" s="3"/>
      <c r="M55" s="1"/>
      <c r="N55" s="14"/>
      <c r="O55" s="14"/>
      <c r="P55" s="14"/>
      <c r="Q55" s="14"/>
      <c r="R55" s="14"/>
      <c r="S55" s="14"/>
      <c r="T55" s="14"/>
      <c r="U55" s="1"/>
      <c r="AE55" s="23" t="s">
        <v>193</v>
      </c>
    </row>
    <row r="56" spans="1:32" x14ac:dyDescent="0.25">
      <c r="A56" t="s">
        <v>277</v>
      </c>
      <c r="B56" s="4" t="s">
        <v>67</v>
      </c>
      <c r="C56">
        <v>3</v>
      </c>
      <c r="D56">
        <v>2</v>
      </c>
      <c r="E56">
        <v>2</v>
      </c>
      <c r="G56" s="4" t="s">
        <v>276</v>
      </c>
      <c r="H56" s="4" t="s">
        <v>243</v>
      </c>
      <c r="I56" s="4" t="s">
        <v>243</v>
      </c>
      <c r="J56" s="4"/>
      <c r="K56" s="4">
        <f>HLOOKUP(run_results__310[[#This Row],[level]],$N$4:$S$5,2,FALSE)</f>
        <v>13</v>
      </c>
      <c r="L56" s="3"/>
      <c r="M56" s="22"/>
      <c r="N56" s="40"/>
      <c r="O56" s="14"/>
      <c r="P56" s="14"/>
      <c r="Q56" s="14"/>
      <c r="R56" s="14"/>
      <c r="S56" s="14"/>
      <c r="T56" s="14"/>
      <c r="U56" s="1"/>
      <c r="AE56" s="24" t="s">
        <v>194</v>
      </c>
    </row>
    <row r="57" spans="1:32" x14ac:dyDescent="0.25">
      <c r="B57" s="4" t="s">
        <v>123</v>
      </c>
      <c r="C57">
        <v>3</v>
      </c>
      <c r="D57">
        <v>4</v>
      </c>
      <c r="E57">
        <v>4</v>
      </c>
      <c r="F57" s="4" t="s">
        <v>11</v>
      </c>
      <c r="G57" s="4" t="s">
        <v>243</v>
      </c>
      <c r="H57" s="4" t="s">
        <v>243</v>
      </c>
      <c r="I57" s="4" t="s">
        <v>243</v>
      </c>
      <c r="J57" s="4"/>
      <c r="K57" s="4">
        <f>HLOOKUP(run_results__310[[#This Row],[level]],$N$4:$S$5,2,FALSE)</f>
        <v>13</v>
      </c>
      <c r="L57" s="3"/>
      <c r="M57" s="15"/>
      <c r="N57" s="11"/>
      <c r="O57" s="11"/>
      <c r="P57" s="11"/>
      <c r="Q57" s="11"/>
      <c r="R57" s="11"/>
      <c r="S57" s="11"/>
      <c r="T57" s="11"/>
      <c r="U57" s="1"/>
      <c r="AE57" s="23" t="s">
        <v>195</v>
      </c>
    </row>
    <row r="58" spans="1:32" x14ac:dyDescent="0.25">
      <c r="B58" s="4" t="s">
        <v>55</v>
      </c>
      <c r="C58">
        <v>3</v>
      </c>
      <c r="D58">
        <v>2</v>
      </c>
      <c r="E58">
        <v>1</v>
      </c>
      <c r="F58" s="4" t="s">
        <v>11</v>
      </c>
      <c r="G58" s="4" t="s">
        <v>254</v>
      </c>
      <c r="H58" s="4" t="s">
        <v>255</v>
      </c>
      <c r="I58" s="4" t="s">
        <v>243</v>
      </c>
      <c r="J58" s="4"/>
      <c r="K58" s="4">
        <f>HLOOKUP(run_results__310[[#This Row],[level]],$N$4:$S$5,2,FALSE)</f>
        <v>13</v>
      </c>
      <c r="L58" s="3"/>
      <c r="M58" s="1"/>
      <c r="N58" s="14"/>
      <c r="O58" s="14"/>
      <c r="P58" s="14"/>
      <c r="Q58" s="14"/>
      <c r="R58" s="14"/>
      <c r="S58" s="14"/>
      <c r="T58" s="14"/>
      <c r="U58" s="1"/>
      <c r="AE58" s="24" t="s">
        <v>196</v>
      </c>
    </row>
    <row r="59" spans="1:32" x14ac:dyDescent="0.25">
      <c r="B59" s="4" t="s">
        <v>64</v>
      </c>
      <c r="C59">
        <v>3</v>
      </c>
      <c r="D59">
        <v>4</v>
      </c>
      <c r="E59">
        <v>4</v>
      </c>
      <c r="F59" s="4" t="s">
        <v>11</v>
      </c>
      <c r="G59" s="4" t="s">
        <v>247</v>
      </c>
      <c r="H59" s="4" t="s">
        <v>248</v>
      </c>
      <c r="I59" s="4" t="s">
        <v>243</v>
      </c>
      <c r="J59" s="4"/>
      <c r="K59" s="4">
        <f>HLOOKUP(run_results__310[[#This Row],[level]],$N$4:$S$5,2,FALSE)</f>
        <v>13</v>
      </c>
      <c r="L59" s="3"/>
      <c r="M59" s="22"/>
      <c r="N59" s="14"/>
      <c r="O59" s="14"/>
      <c r="P59" s="14"/>
      <c r="Q59" s="14"/>
      <c r="R59" s="14"/>
      <c r="S59" s="14"/>
      <c r="T59" s="14"/>
      <c r="U59" s="1"/>
      <c r="AE59" s="23" t="s">
        <v>197</v>
      </c>
    </row>
    <row r="60" spans="1:32" x14ac:dyDescent="0.25">
      <c r="B60" s="4" t="s">
        <v>51</v>
      </c>
      <c r="C60">
        <v>3</v>
      </c>
      <c r="D60">
        <v>4</v>
      </c>
      <c r="E60">
        <v>4</v>
      </c>
      <c r="F60" s="4" t="s">
        <v>8</v>
      </c>
      <c r="G60" s="4" t="s">
        <v>246</v>
      </c>
      <c r="H60" s="4" t="s">
        <v>243</v>
      </c>
      <c r="I60" s="4" t="s">
        <v>243</v>
      </c>
      <c r="J60" s="4"/>
      <c r="K60" s="4">
        <f>HLOOKUP(run_results__310[[#This Row],[level]],$N$4:$S$5,2,FALSE)</f>
        <v>13</v>
      </c>
      <c r="L60" s="3"/>
      <c r="M60" s="15"/>
      <c r="N60" s="11"/>
      <c r="O60" s="11"/>
      <c r="P60" s="11"/>
      <c r="Q60" s="11"/>
      <c r="R60" s="11"/>
      <c r="S60" s="11"/>
      <c r="T60" s="11"/>
      <c r="U60" s="1"/>
      <c r="AE60" s="24" t="s">
        <v>198</v>
      </c>
    </row>
    <row r="61" spans="1:32" x14ac:dyDescent="0.25">
      <c r="B61" s="4" t="s">
        <v>61</v>
      </c>
      <c r="C61">
        <v>3</v>
      </c>
      <c r="D61">
        <v>3</v>
      </c>
      <c r="E61">
        <v>2</v>
      </c>
      <c r="F61" s="4" t="s">
        <v>9</v>
      </c>
      <c r="G61" s="4" t="s">
        <v>254</v>
      </c>
      <c r="H61" s="4" t="s">
        <v>243</v>
      </c>
      <c r="I61" s="4" t="s">
        <v>243</v>
      </c>
      <c r="J61" s="4"/>
      <c r="K61" s="4">
        <f>HLOOKUP(run_results__310[[#This Row],[level]],$N$4:$S$5,2,FALSE)</f>
        <v>13</v>
      </c>
      <c r="L61" s="3"/>
      <c r="M61" s="15"/>
      <c r="N61" s="11"/>
      <c r="O61" s="11"/>
      <c r="P61" s="11"/>
      <c r="Q61" s="11"/>
      <c r="R61" s="11"/>
      <c r="S61" s="11"/>
      <c r="T61" s="11"/>
      <c r="U61" s="1"/>
      <c r="AE61" s="23" t="s">
        <v>199</v>
      </c>
    </row>
    <row r="62" spans="1:32" x14ac:dyDescent="0.25">
      <c r="B62" s="4" t="s">
        <v>53</v>
      </c>
      <c r="C62">
        <v>3</v>
      </c>
      <c r="D62">
        <v>4</v>
      </c>
      <c r="E62">
        <v>2</v>
      </c>
      <c r="F62" s="4" t="s">
        <v>10</v>
      </c>
      <c r="G62" s="4" t="s">
        <v>246</v>
      </c>
      <c r="H62" s="4" t="s">
        <v>243</v>
      </c>
      <c r="I62" s="4" t="s">
        <v>243</v>
      </c>
      <c r="J62" s="4"/>
      <c r="K62" s="4">
        <f>HLOOKUP(run_results__310[[#This Row],[level]],$N$4:$S$5,2,FALSE)</f>
        <v>13</v>
      </c>
      <c r="L62" s="3"/>
      <c r="M62" s="15"/>
      <c r="N62" s="11"/>
      <c r="O62" s="11"/>
      <c r="P62" s="11"/>
      <c r="Q62" s="11"/>
      <c r="R62" s="11"/>
      <c r="S62" s="11"/>
      <c r="T62" s="11"/>
      <c r="U62" s="1"/>
      <c r="AE62" s="24" t="s">
        <v>200</v>
      </c>
    </row>
    <row r="63" spans="1:32" x14ac:dyDescent="0.25">
      <c r="B63" s="4" t="s">
        <v>54</v>
      </c>
      <c r="C63">
        <v>3</v>
      </c>
      <c r="D63">
        <v>2</v>
      </c>
      <c r="E63">
        <v>8</v>
      </c>
      <c r="F63" s="4" t="s">
        <v>10</v>
      </c>
      <c r="G63" s="4" t="s">
        <v>247</v>
      </c>
      <c r="H63" s="4" t="s">
        <v>243</v>
      </c>
      <c r="I63" s="4" t="s">
        <v>243</v>
      </c>
      <c r="J63" s="4"/>
      <c r="K63" s="4">
        <f>HLOOKUP(run_results__310[[#This Row],[level]],$N$4:$S$5,2,FALSE)</f>
        <v>13</v>
      </c>
      <c r="L63" s="3"/>
      <c r="M63" s="15"/>
      <c r="N63" s="11"/>
      <c r="O63" s="11"/>
      <c r="P63" s="11"/>
      <c r="Q63" s="11"/>
      <c r="R63" s="11"/>
      <c r="S63" s="11"/>
      <c r="T63" s="11"/>
      <c r="U63" s="1"/>
      <c r="AE63" s="23" t="s">
        <v>201</v>
      </c>
      <c r="AF63" t="s">
        <v>5</v>
      </c>
    </row>
    <row r="64" spans="1:32" x14ac:dyDescent="0.25">
      <c r="B64" s="4" t="s">
        <v>66</v>
      </c>
      <c r="C64">
        <v>3</v>
      </c>
      <c r="D64">
        <v>4</v>
      </c>
      <c r="E64">
        <v>3</v>
      </c>
      <c r="F64" s="4" t="s">
        <v>12</v>
      </c>
      <c r="G64" s="4" t="s">
        <v>244</v>
      </c>
      <c r="H64" s="4" t="s">
        <v>243</v>
      </c>
      <c r="I64" s="4" t="s">
        <v>243</v>
      </c>
      <c r="J64" s="4"/>
      <c r="K64" s="4">
        <f>HLOOKUP(run_results__310[[#This Row],[level]],$N$4:$S$5,2,FALSE)</f>
        <v>13</v>
      </c>
      <c r="L64" s="15"/>
      <c r="M64" s="15"/>
      <c r="N64" s="11"/>
      <c r="O64" s="11"/>
      <c r="P64" s="11"/>
      <c r="Q64" s="11"/>
      <c r="R64" s="11"/>
      <c r="S64" s="11"/>
      <c r="T64" s="11"/>
      <c r="U64" s="1"/>
      <c r="AE64" s="24" t="s">
        <v>202</v>
      </c>
    </row>
    <row r="65" spans="1:32" x14ac:dyDescent="0.25">
      <c r="B65" s="4" t="s">
        <v>63</v>
      </c>
      <c r="C65">
        <v>3</v>
      </c>
      <c r="D65">
        <v>3</v>
      </c>
      <c r="E65">
        <v>3</v>
      </c>
      <c r="F65" s="4" t="s">
        <v>10</v>
      </c>
      <c r="G65" s="4" t="s">
        <v>243</v>
      </c>
      <c r="H65" s="4" t="s">
        <v>243</v>
      </c>
      <c r="I65" s="4" t="s">
        <v>243</v>
      </c>
      <c r="J65" s="4"/>
      <c r="K65" s="4">
        <f>HLOOKUP(run_results__310[[#This Row],[level]],$N$4:$S$5,2,FALSE)</f>
        <v>13</v>
      </c>
      <c r="L65" s="3"/>
      <c r="M65" s="1"/>
      <c r="N65" s="14"/>
      <c r="O65" s="14"/>
      <c r="P65" s="14"/>
      <c r="Q65" s="14"/>
      <c r="R65" s="14"/>
      <c r="S65" s="14"/>
      <c r="T65" s="14"/>
      <c r="U65" s="1"/>
      <c r="AE65" s="23" t="s">
        <v>203</v>
      </c>
      <c r="AF65" t="s">
        <v>5</v>
      </c>
    </row>
    <row r="66" spans="1:32" x14ac:dyDescent="0.25">
      <c r="B66" s="4" t="s">
        <v>124</v>
      </c>
      <c r="C66">
        <v>3</v>
      </c>
      <c r="D66">
        <v>4</v>
      </c>
      <c r="E66">
        <v>1</v>
      </c>
      <c r="F66" s="4" t="s">
        <v>250</v>
      </c>
      <c r="G66" s="4" t="s">
        <v>254</v>
      </c>
      <c r="H66" s="4" t="s">
        <v>256</v>
      </c>
      <c r="I66" s="4" t="s">
        <v>243</v>
      </c>
      <c r="J66" s="4"/>
      <c r="K66" s="4">
        <f>HLOOKUP(run_results__310[[#This Row],[level]],$N$4:$S$5,2,FALSE)</f>
        <v>13</v>
      </c>
      <c r="L66" s="3"/>
      <c r="M66" s="22"/>
      <c r="N66" s="14"/>
      <c r="O66" s="14"/>
      <c r="P66" s="14"/>
      <c r="Q66" s="14"/>
      <c r="R66" s="14"/>
      <c r="S66" s="14"/>
      <c r="T66" s="14"/>
      <c r="U66" s="1"/>
      <c r="AE66" s="24" t="s">
        <v>204</v>
      </c>
    </row>
    <row r="67" spans="1:32" x14ac:dyDescent="0.25">
      <c r="B67" s="4" t="s">
        <v>125</v>
      </c>
      <c r="C67">
        <v>3</v>
      </c>
      <c r="D67">
        <v>4</v>
      </c>
      <c r="E67">
        <v>4</v>
      </c>
      <c r="F67" s="4" t="s">
        <v>250</v>
      </c>
      <c r="G67" s="4" t="s">
        <v>257</v>
      </c>
      <c r="H67" s="4" t="s">
        <v>248</v>
      </c>
      <c r="I67" s="4" t="s">
        <v>243</v>
      </c>
      <c r="J67" s="4"/>
      <c r="K67" s="4">
        <f>HLOOKUP(run_results__310[[#This Row],[level]],$N$4:$S$5,2,FALSE)</f>
        <v>13</v>
      </c>
      <c r="L67" s="3"/>
      <c r="M67" s="15"/>
      <c r="N67" s="11"/>
      <c r="O67" s="11"/>
      <c r="P67" s="11"/>
      <c r="Q67" s="11"/>
      <c r="R67" s="11"/>
      <c r="S67" s="11"/>
      <c r="T67" s="11"/>
      <c r="U67" s="1"/>
      <c r="AE67" s="23" t="s">
        <v>205</v>
      </c>
    </row>
    <row r="68" spans="1:32" x14ac:dyDescent="0.25">
      <c r="B68" s="4" t="s">
        <v>126</v>
      </c>
      <c r="C68">
        <v>3</v>
      </c>
      <c r="D68">
        <v>3</v>
      </c>
      <c r="E68">
        <v>2</v>
      </c>
      <c r="F68" s="4" t="s">
        <v>250</v>
      </c>
      <c r="G68" s="4" t="s">
        <v>246</v>
      </c>
      <c r="H68" s="4" t="s">
        <v>243</v>
      </c>
      <c r="I68" s="4" t="s">
        <v>243</v>
      </c>
      <c r="J68" s="4"/>
      <c r="K68" s="4">
        <f>HLOOKUP(run_results__310[[#This Row],[level]],$N$4:$S$5,2,FALSE)</f>
        <v>13</v>
      </c>
      <c r="L68" s="3"/>
      <c r="M68" s="15"/>
      <c r="N68" s="11"/>
      <c r="O68" s="11"/>
      <c r="P68" s="3"/>
      <c r="Q68" s="11"/>
      <c r="R68" s="11"/>
      <c r="S68" s="11"/>
      <c r="T68" s="11"/>
      <c r="U68" s="1"/>
      <c r="AE68" s="24" t="s">
        <v>206</v>
      </c>
    </row>
    <row r="69" spans="1:32" x14ac:dyDescent="0.25">
      <c r="B69" s="4" t="s">
        <v>14</v>
      </c>
      <c r="C69">
        <v>4</v>
      </c>
      <c r="D69">
        <v>4</v>
      </c>
      <c r="E69">
        <v>4</v>
      </c>
      <c r="F69" s="4" t="s">
        <v>7</v>
      </c>
      <c r="G69" s="4" t="s">
        <v>243</v>
      </c>
      <c r="H69" s="4" t="s">
        <v>243</v>
      </c>
      <c r="I69" s="4" t="s">
        <v>243</v>
      </c>
      <c r="J69" s="4"/>
      <c r="K69" s="4">
        <f>HLOOKUP(run_results__310[[#This Row],[level]],$N$4:$S$5,2,FALSE)</f>
        <v>11</v>
      </c>
      <c r="L69" s="3"/>
      <c r="M69" s="15"/>
      <c r="N69" s="3"/>
      <c r="O69" s="3"/>
      <c r="P69" s="3"/>
      <c r="Q69" s="3"/>
      <c r="R69" s="3"/>
      <c r="S69" s="3"/>
      <c r="T69" s="3"/>
      <c r="U69" s="1"/>
      <c r="AE69" s="23" t="s">
        <v>207</v>
      </c>
    </row>
    <row r="70" spans="1:32" x14ac:dyDescent="0.25">
      <c r="B70" s="4" t="s">
        <v>127</v>
      </c>
      <c r="C70">
        <v>4</v>
      </c>
      <c r="D70">
        <v>6</v>
      </c>
      <c r="E70">
        <v>5</v>
      </c>
      <c r="F70" s="4" t="s">
        <v>12</v>
      </c>
      <c r="G70" s="4" t="s">
        <v>244</v>
      </c>
      <c r="H70" s="4" t="s">
        <v>243</v>
      </c>
      <c r="I70" s="4" t="s">
        <v>243</v>
      </c>
      <c r="J70" s="4"/>
      <c r="K70" s="4">
        <f>HLOOKUP(run_results__310[[#This Row],[level]],$N$4:$S$5,2,FALSE)</f>
        <v>11</v>
      </c>
      <c r="L70" s="3"/>
      <c r="M70" s="15"/>
      <c r="N70" s="11"/>
      <c r="O70" s="11"/>
      <c r="P70" s="11"/>
      <c r="Q70" s="11"/>
      <c r="R70" s="11"/>
      <c r="S70" s="11"/>
      <c r="T70" s="11"/>
      <c r="U70" s="1"/>
      <c r="AE70" s="24" t="s">
        <v>208</v>
      </c>
    </row>
    <row r="71" spans="1:32" x14ac:dyDescent="0.25">
      <c r="A71" t="s">
        <v>277</v>
      </c>
      <c r="B71" s="4" t="s">
        <v>79</v>
      </c>
      <c r="C71">
        <v>4</v>
      </c>
      <c r="D71">
        <v>1</v>
      </c>
      <c r="E71">
        <v>7</v>
      </c>
      <c r="F71" s="4" t="s">
        <v>243</v>
      </c>
      <c r="G71" s="4" t="s">
        <v>254</v>
      </c>
      <c r="H71" s="4" t="s">
        <v>276</v>
      </c>
      <c r="I71" s="4" t="s">
        <v>243</v>
      </c>
      <c r="J71" s="4"/>
      <c r="K71" s="4">
        <f>HLOOKUP(run_results__310[[#This Row],[level]],$N$4:$S$5,2,FALSE)</f>
        <v>11</v>
      </c>
      <c r="L71" s="3"/>
      <c r="M71" s="15"/>
      <c r="N71" s="11"/>
      <c r="O71" s="11"/>
      <c r="P71" s="11"/>
      <c r="Q71" s="11"/>
      <c r="R71" s="11"/>
      <c r="S71" s="11"/>
      <c r="T71" s="11"/>
      <c r="U71" s="1"/>
      <c r="AE71" s="23" t="s">
        <v>209</v>
      </c>
      <c r="AF71" t="s">
        <v>2</v>
      </c>
    </row>
    <row r="72" spans="1:32" x14ac:dyDescent="0.25">
      <c r="B72" s="4" t="s">
        <v>72</v>
      </c>
      <c r="C72">
        <v>4</v>
      </c>
      <c r="D72">
        <v>2</v>
      </c>
      <c r="E72">
        <v>4</v>
      </c>
      <c r="F72" s="4" t="s">
        <v>9</v>
      </c>
      <c r="G72" s="4" t="s">
        <v>247</v>
      </c>
      <c r="H72" s="4" t="s">
        <v>245</v>
      </c>
      <c r="I72" s="4" t="s">
        <v>253</v>
      </c>
      <c r="J72" s="4"/>
      <c r="K72" s="4">
        <f>HLOOKUP(run_results__310[[#This Row],[level]],$N$4:$S$5,2,FALSE)</f>
        <v>11</v>
      </c>
      <c r="L72" s="3"/>
      <c r="M72" s="15"/>
      <c r="N72" s="11"/>
      <c r="O72" s="11"/>
      <c r="P72" s="11"/>
      <c r="Q72" s="11"/>
      <c r="R72" s="11"/>
      <c r="S72" s="11"/>
      <c r="T72" s="11"/>
      <c r="U72" s="1"/>
      <c r="AE72" s="24" t="s">
        <v>210</v>
      </c>
    </row>
    <row r="73" spans="1:32" x14ac:dyDescent="0.25">
      <c r="A73" t="s">
        <v>279</v>
      </c>
      <c r="B73" s="4" t="s">
        <v>73</v>
      </c>
      <c r="C73">
        <v>4</v>
      </c>
      <c r="D73">
        <v>2</v>
      </c>
      <c r="E73">
        <v>6</v>
      </c>
      <c r="F73" s="4" t="s">
        <v>9</v>
      </c>
      <c r="G73" s="4"/>
      <c r="H73" s="4" t="s">
        <v>243</v>
      </c>
      <c r="I73" s="4" t="s">
        <v>243</v>
      </c>
      <c r="J73" s="4"/>
      <c r="K73" s="4">
        <f>HLOOKUP(run_results__310[[#This Row],[level]],$N$4:$S$5,2,FALSE)</f>
        <v>11</v>
      </c>
      <c r="L73" s="3"/>
      <c r="M73" s="15"/>
      <c r="N73" s="11"/>
      <c r="O73" s="11"/>
      <c r="P73" s="11"/>
      <c r="Q73" s="11"/>
      <c r="R73" s="11"/>
      <c r="S73" s="11"/>
      <c r="T73" s="11"/>
      <c r="U73" s="1"/>
      <c r="AE73" s="23" t="s">
        <v>211</v>
      </c>
    </row>
    <row r="74" spans="1:32" x14ac:dyDescent="0.25">
      <c r="B74" s="4" t="s">
        <v>82</v>
      </c>
      <c r="C74">
        <v>4</v>
      </c>
      <c r="D74">
        <v>0</v>
      </c>
      <c r="E74">
        <v>5</v>
      </c>
      <c r="F74" s="4" t="s">
        <v>9</v>
      </c>
      <c r="G74" s="4" t="s">
        <v>244</v>
      </c>
      <c r="H74" s="4" t="s">
        <v>243</v>
      </c>
      <c r="I74" s="4" t="s">
        <v>243</v>
      </c>
      <c r="J74" s="4"/>
      <c r="K74" s="4">
        <f>HLOOKUP(run_results__310[[#This Row],[level]],$N$4:$S$5,2,FALSE)</f>
        <v>11</v>
      </c>
      <c r="L74" s="21"/>
      <c r="M74" s="15"/>
      <c r="N74" s="11"/>
      <c r="O74" s="11"/>
      <c r="P74" s="11"/>
      <c r="Q74" s="11"/>
      <c r="R74" s="11"/>
      <c r="S74" s="11"/>
      <c r="T74" s="11"/>
      <c r="U74" s="1"/>
      <c r="AE74" s="24" t="s">
        <v>212</v>
      </c>
    </row>
    <row r="75" spans="1:32" x14ac:dyDescent="0.25">
      <c r="B75" s="4" t="s">
        <v>70</v>
      </c>
      <c r="C75">
        <v>4</v>
      </c>
      <c r="D75">
        <v>3</v>
      </c>
      <c r="E75">
        <v>2</v>
      </c>
      <c r="F75" s="4" t="s">
        <v>8</v>
      </c>
      <c r="G75" s="4" t="s">
        <v>258</v>
      </c>
      <c r="H75" s="4" t="s">
        <v>248</v>
      </c>
      <c r="I75" s="4" t="s">
        <v>243</v>
      </c>
      <c r="J75" s="4"/>
      <c r="K75" s="4">
        <f>HLOOKUP(run_results__310[[#This Row],[level]],$N$4:$S$5,2,FALSE)</f>
        <v>11</v>
      </c>
      <c r="L75" s="3"/>
      <c r="M75" s="15"/>
      <c r="N75" s="11"/>
      <c r="O75" s="11"/>
      <c r="P75" s="11"/>
      <c r="Q75" s="11"/>
      <c r="R75" s="11"/>
      <c r="S75" s="11"/>
      <c r="T75" s="11"/>
      <c r="U75" s="1"/>
      <c r="AE75" s="23" t="s">
        <v>213</v>
      </c>
    </row>
    <row r="76" spans="1:32" x14ac:dyDescent="0.25">
      <c r="A76" t="s">
        <v>279</v>
      </c>
      <c r="B76" s="4" t="s">
        <v>80</v>
      </c>
      <c r="C76">
        <v>4</v>
      </c>
      <c r="D76">
        <v>2</v>
      </c>
      <c r="E76">
        <v>3</v>
      </c>
      <c r="F76" s="4" t="s">
        <v>243</v>
      </c>
      <c r="G76" s="4"/>
      <c r="H76" s="4" t="s">
        <v>248</v>
      </c>
      <c r="I76" s="4" t="s">
        <v>243</v>
      </c>
      <c r="J76" s="4"/>
      <c r="K76" s="4">
        <f>HLOOKUP(run_results__310[[#This Row],[level]],$N$4:$S$5,2,FALSE)</f>
        <v>11</v>
      </c>
      <c r="L76" s="15"/>
      <c r="M76" s="15"/>
      <c r="N76" s="11"/>
      <c r="O76" s="11"/>
      <c r="P76" s="11"/>
      <c r="Q76" s="11"/>
      <c r="R76" s="11"/>
      <c r="S76" s="11"/>
      <c r="T76" s="11"/>
      <c r="U76" s="1"/>
      <c r="AE76" s="24" t="s">
        <v>214</v>
      </c>
    </row>
    <row r="77" spans="1:32" x14ac:dyDescent="0.25">
      <c r="A77" t="s">
        <v>0</v>
      </c>
      <c r="B77" s="4" t="s">
        <v>78</v>
      </c>
      <c r="C77">
        <v>4</v>
      </c>
      <c r="D77">
        <v>4</v>
      </c>
      <c r="E77">
        <v>5</v>
      </c>
      <c r="F77" s="4" t="s">
        <v>6</v>
      </c>
      <c r="G77" s="4" t="s">
        <v>246</v>
      </c>
      <c r="H77" s="4" t="s">
        <v>243</v>
      </c>
      <c r="I77" s="4" t="s">
        <v>243</v>
      </c>
      <c r="J77" s="4"/>
      <c r="K77" s="4">
        <f>HLOOKUP(run_results__310[[#This Row],[level]],$N$4:$S$5,2,FALSE)</f>
        <v>11</v>
      </c>
      <c r="L77" s="3"/>
      <c r="M77" s="1"/>
      <c r="N77" s="14"/>
      <c r="O77" s="14"/>
      <c r="P77" s="14"/>
      <c r="Q77" s="14"/>
      <c r="R77" s="14"/>
      <c r="S77" s="14"/>
      <c r="T77" s="14"/>
      <c r="U77" s="1"/>
      <c r="AE77" s="23" t="s">
        <v>215</v>
      </c>
    </row>
    <row r="78" spans="1:32" x14ac:dyDescent="0.25">
      <c r="B78" s="4" t="s">
        <v>81</v>
      </c>
      <c r="C78">
        <v>4</v>
      </c>
      <c r="D78">
        <v>2</v>
      </c>
      <c r="E78">
        <v>2</v>
      </c>
      <c r="F78" s="4" t="s">
        <v>9</v>
      </c>
      <c r="G78" s="4" t="s">
        <v>243</v>
      </c>
      <c r="H78" s="4" t="s">
        <v>243</v>
      </c>
      <c r="I78" s="4" t="s">
        <v>243</v>
      </c>
      <c r="J78" s="4"/>
      <c r="K78" s="4">
        <f>HLOOKUP(run_results__310[[#This Row],[level]],$N$4:$S$5,2,FALSE)</f>
        <v>11</v>
      </c>
      <c r="L78" s="3"/>
      <c r="M78" s="22"/>
      <c r="N78" s="14"/>
      <c r="O78" s="14"/>
      <c r="P78" s="14"/>
      <c r="Q78" s="14"/>
      <c r="R78" s="14"/>
      <c r="S78" s="14"/>
      <c r="T78" s="14"/>
      <c r="U78" s="1"/>
      <c r="AE78" s="24" t="s">
        <v>216</v>
      </c>
    </row>
    <row r="79" spans="1:32" x14ac:dyDescent="0.25">
      <c r="B79" s="4" t="s">
        <v>69</v>
      </c>
      <c r="C79">
        <v>4</v>
      </c>
      <c r="D79">
        <v>5</v>
      </c>
      <c r="E79">
        <v>8</v>
      </c>
      <c r="F79" s="4" t="s">
        <v>7</v>
      </c>
      <c r="G79" s="4" t="s">
        <v>247</v>
      </c>
      <c r="H79" s="4" t="s">
        <v>243</v>
      </c>
      <c r="I79" s="4" t="s">
        <v>243</v>
      </c>
      <c r="J79" s="4"/>
      <c r="K79" s="4">
        <f>HLOOKUP(run_results__310[[#This Row],[level]],$N$4:$S$5,2,FALSE)</f>
        <v>11</v>
      </c>
      <c r="L79" s="3"/>
      <c r="M79" s="15"/>
      <c r="N79" s="3"/>
      <c r="O79" s="3"/>
      <c r="P79" s="3"/>
      <c r="Q79" s="3"/>
      <c r="R79" s="3"/>
      <c r="S79" s="3"/>
      <c r="T79" s="3"/>
      <c r="U79" s="1"/>
      <c r="AE79" s="23" t="s">
        <v>217</v>
      </c>
    </row>
    <row r="80" spans="1:32" x14ac:dyDescent="0.25">
      <c r="B80" s="4" t="s">
        <v>85</v>
      </c>
      <c r="C80">
        <v>4</v>
      </c>
      <c r="D80">
        <v>2</v>
      </c>
      <c r="E80">
        <v>4</v>
      </c>
      <c r="F80" s="4" t="s">
        <v>12</v>
      </c>
      <c r="G80" s="4" t="s">
        <v>243</v>
      </c>
      <c r="H80" s="4" t="s">
        <v>243</v>
      </c>
      <c r="I80" s="4" t="s">
        <v>243</v>
      </c>
      <c r="J80" s="4"/>
      <c r="K80" s="4">
        <f>HLOOKUP(run_results__310[[#This Row],[level]],$N$4:$S$5,2,FALSE)</f>
        <v>11</v>
      </c>
      <c r="L80" s="3"/>
      <c r="M80" s="15"/>
      <c r="N80" s="11"/>
      <c r="O80" s="11"/>
      <c r="P80" s="11"/>
      <c r="Q80" s="11"/>
      <c r="R80" s="11"/>
      <c r="S80" s="11"/>
      <c r="T80" s="11"/>
      <c r="U80" s="1"/>
      <c r="AE80" s="24" t="s">
        <v>218</v>
      </c>
    </row>
    <row r="81" spans="1:31" x14ac:dyDescent="0.25">
      <c r="B81" s="4" t="s">
        <v>76</v>
      </c>
      <c r="C81">
        <v>4</v>
      </c>
      <c r="D81">
        <v>5</v>
      </c>
      <c r="E81">
        <v>5</v>
      </c>
      <c r="F81" s="4" t="s">
        <v>11</v>
      </c>
      <c r="G81" s="4" t="s">
        <v>243</v>
      </c>
      <c r="H81" s="4" t="s">
        <v>243</v>
      </c>
      <c r="I81" s="4" t="s">
        <v>243</v>
      </c>
      <c r="J81" s="4"/>
      <c r="K81" s="4">
        <f>HLOOKUP(run_results__310[[#This Row],[level]],$N$4:$S$5,2,FALSE)</f>
        <v>11</v>
      </c>
      <c r="L81" s="3"/>
      <c r="M81" s="15"/>
      <c r="N81" s="11"/>
      <c r="O81" s="11"/>
      <c r="P81" s="11"/>
      <c r="Q81" s="11"/>
      <c r="R81" s="11"/>
      <c r="S81" s="11"/>
      <c r="T81" s="11"/>
      <c r="U81" s="1"/>
      <c r="AE81" s="23" t="s">
        <v>219</v>
      </c>
    </row>
    <row r="82" spans="1:31" x14ac:dyDescent="0.25">
      <c r="A82" t="s">
        <v>279</v>
      </c>
      <c r="B82" s="4" t="s">
        <v>71</v>
      </c>
      <c r="C82">
        <v>4</v>
      </c>
      <c r="D82">
        <v>1</v>
      </c>
      <c r="E82">
        <v>2</v>
      </c>
      <c r="F82" s="4" t="s">
        <v>8</v>
      </c>
      <c r="G82" s="4"/>
      <c r="H82" s="4" t="s">
        <v>248</v>
      </c>
      <c r="I82" s="4" t="s">
        <v>243</v>
      </c>
      <c r="J82" s="4"/>
      <c r="K82" s="4">
        <f>HLOOKUP(run_results__310[[#This Row],[level]],$N$4:$S$5,2,FALSE)</f>
        <v>11</v>
      </c>
      <c r="L82" s="3"/>
      <c r="M82" s="15"/>
      <c r="N82" s="11"/>
      <c r="O82" s="11"/>
      <c r="P82" s="11"/>
      <c r="Q82" s="11"/>
      <c r="R82" s="11"/>
      <c r="S82" s="11"/>
      <c r="T82" s="11"/>
      <c r="U82" s="1"/>
      <c r="AE82" s="24" t="s">
        <v>220</v>
      </c>
    </row>
    <row r="83" spans="1:31" x14ac:dyDescent="0.25">
      <c r="A83" t="s">
        <v>279</v>
      </c>
      <c r="B83" s="4" t="s">
        <v>128</v>
      </c>
      <c r="C83">
        <v>4</v>
      </c>
      <c r="D83">
        <v>6</v>
      </c>
      <c r="E83">
        <v>6</v>
      </c>
      <c r="F83" s="4" t="s">
        <v>250</v>
      </c>
      <c r="G83" s="4"/>
      <c r="H83" s="4"/>
      <c r="I83" s="4" t="s">
        <v>243</v>
      </c>
      <c r="J83" s="4"/>
      <c r="K83" s="4">
        <f>HLOOKUP(run_results__310[[#This Row],[level]],$N$4:$S$5,2,FALSE)</f>
        <v>11</v>
      </c>
      <c r="L83" s="3"/>
      <c r="M83" s="15"/>
      <c r="N83" s="11"/>
      <c r="O83" s="11"/>
      <c r="P83" s="11"/>
      <c r="Q83" s="11"/>
      <c r="R83" s="11"/>
      <c r="S83" s="11"/>
      <c r="T83" s="11"/>
      <c r="U83" s="1"/>
      <c r="AE83" s="23" t="s">
        <v>221</v>
      </c>
    </row>
    <row r="84" spans="1:31" x14ac:dyDescent="0.25">
      <c r="B84" s="4" t="s">
        <v>77</v>
      </c>
      <c r="C84">
        <v>4</v>
      </c>
      <c r="D84">
        <v>5</v>
      </c>
      <c r="E84">
        <v>6</v>
      </c>
      <c r="F84" s="4" t="s">
        <v>11</v>
      </c>
      <c r="G84" s="4" t="s">
        <v>261</v>
      </c>
      <c r="H84" s="4" t="s">
        <v>243</v>
      </c>
      <c r="I84" s="4" t="s">
        <v>243</v>
      </c>
      <c r="J84" s="4"/>
      <c r="K84" s="4">
        <f>HLOOKUP(run_results__310[[#This Row],[level]],$N$4:$S$5,2,FALSE)</f>
        <v>11</v>
      </c>
      <c r="L84" s="3"/>
      <c r="M84" s="15"/>
      <c r="N84" s="11"/>
      <c r="O84" s="11"/>
      <c r="P84" s="11"/>
      <c r="Q84" s="11"/>
      <c r="R84" s="11"/>
      <c r="S84" s="11"/>
      <c r="T84" s="11"/>
      <c r="U84" s="1"/>
      <c r="AE84" s="24" t="s">
        <v>222</v>
      </c>
    </row>
    <row r="85" spans="1:31" x14ac:dyDescent="0.25">
      <c r="A85" t="s">
        <v>279</v>
      </c>
      <c r="B85" s="4" t="s">
        <v>84</v>
      </c>
      <c r="C85">
        <v>4</v>
      </c>
      <c r="D85">
        <v>3</v>
      </c>
      <c r="E85">
        <v>6</v>
      </c>
      <c r="F85" s="4" t="s">
        <v>11</v>
      </c>
      <c r="G85" s="4"/>
      <c r="H85" s="4" t="s">
        <v>243</v>
      </c>
      <c r="I85" s="4" t="s">
        <v>243</v>
      </c>
      <c r="J85" s="4"/>
      <c r="K85" s="4">
        <f>HLOOKUP(run_results__310[[#This Row],[level]],$N$4:$S$5,2,FALSE)</f>
        <v>11</v>
      </c>
      <c r="L85" s="3"/>
      <c r="M85" s="15"/>
      <c r="N85" s="11"/>
      <c r="O85" s="11"/>
      <c r="P85" s="11"/>
      <c r="Q85" s="11"/>
      <c r="R85" s="11"/>
      <c r="S85" s="11"/>
      <c r="T85" s="11"/>
      <c r="U85" s="1"/>
      <c r="AE85" s="23" t="s">
        <v>223</v>
      </c>
    </row>
    <row r="86" spans="1:31" x14ac:dyDescent="0.25">
      <c r="B86" s="4" t="s">
        <v>74</v>
      </c>
      <c r="C86">
        <v>4</v>
      </c>
      <c r="D86">
        <v>5</v>
      </c>
      <c r="E86">
        <v>4</v>
      </c>
      <c r="F86" s="4" t="s">
        <v>10</v>
      </c>
      <c r="G86" s="4" t="s">
        <v>246</v>
      </c>
      <c r="H86" s="4" t="s">
        <v>243</v>
      </c>
      <c r="I86" s="4" t="s">
        <v>243</v>
      </c>
      <c r="J86" s="4"/>
      <c r="K86" s="4">
        <f>HLOOKUP(run_results__310[[#This Row],[level]],$N$4:$S$5,2,FALSE)</f>
        <v>11</v>
      </c>
      <c r="L86" s="21"/>
      <c r="M86" s="15"/>
      <c r="N86" s="11"/>
      <c r="O86" s="11"/>
      <c r="P86" s="11"/>
      <c r="Q86" s="11"/>
      <c r="R86" s="11"/>
      <c r="S86" s="11"/>
      <c r="T86" s="11"/>
      <c r="U86" s="1"/>
      <c r="AE86" s="24" t="s">
        <v>224</v>
      </c>
    </row>
    <row r="87" spans="1:31" x14ac:dyDescent="0.25">
      <c r="B87" s="4" t="s">
        <v>75</v>
      </c>
      <c r="C87">
        <v>4</v>
      </c>
      <c r="D87">
        <v>3</v>
      </c>
      <c r="E87">
        <v>4</v>
      </c>
      <c r="F87" s="4" t="s">
        <v>10</v>
      </c>
      <c r="G87" s="4" t="s">
        <v>243</v>
      </c>
      <c r="H87" s="4" t="s">
        <v>243</v>
      </c>
      <c r="I87" s="4" t="s">
        <v>243</v>
      </c>
      <c r="J87" s="4"/>
      <c r="K87" s="4">
        <f>HLOOKUP(run_results__310[[#This Row],[level]],$N$4:$S$5,2,FALSE)</f>
        <v>11</v>
      </c>
      <c r="L87" s="3"/>
      <c r="M87" s="1"/>
      <c r="N87" s="14"/>
      <c r="O87" s="14"/>
      <c r="P87" s="14"/>
      <c r="Q87" s="14"/>
      <c r="R87" s="14"/>
      <c r="S87" s="14"/>
      <c r="T87" s="14"/>
      <c r="U87" s="1"/>
      <c r="AE87" s="23" t="s">
        <v>225</v>
      </c>
    </row>
    <row r="88" spans="1:31" x14ac:dyDescent="0.25">
      <c r="B88" s="4" t="s">
        <v>83</v>
      </c>
      <c r="C88">
        <v>4</v>
      </c>
      <c r="D88">
        <v>2</v>
      </c>
      <c r="E88">
        <v>2</v>
      </c>
      <c r="F88" s="4" t="s">
        <v>10</v>
      </c>
      <c r="G88" s="4" t="s">
        <v>243</v>
      </c>
      <c r="H88" s="4" t="s">
        <v>243</v>
      </c>
      <c r="I88" s="4" t="s">
        <v>243</v>
      </c>
      <c r="J88" s="4"/>
      <c r="K88" s="4">
        <f>HLOOKUP(run_results__310[[#This Row],[level]],$N$4:$S$5,2,FALSE)</f>
        <v>11</v>
      </c>
      <c r="L88" s="3"/>
      <c r="M88" s="22"/>
      <c r="N88" s="14"/>
      <c r="O88" s="14"/>
      <c r="P88" s="14"/>
      <c r="Q88" s="14"/>
      <c r="R88" s="14"/>
      <c r="S88" s="14"/>
      <c r="T88" s="14"/>
      <c r="U88" s="1"/>
      <c r="AE88" s="24" t="s">
        <v>226</v>
      </c>
    </row>
    <row r="89" spans="1:31" x14ac:dyDescent="0.25">
      <c r="B89" s="4" t="s">
        <v>86</v>
      </c>
      <c r="C89">
        <v>4</v>
      </c>
      <c r="D89">
        <v>3</v>
      </c>
      <c r="E89">
        <v>3</v>
      </c>
      <c r="F89" s="4" t="s">
        <v>243</v>
      </c>
      <c r="G89" s="4" t="s">
        <v>246</v>
      </c>
      <c r="H89" s="4" t="s">
        <v>243</v>
      </c>
      <c r="I89" s="4" t="s">
        <v>243</v>
      </c>
      <c r="J89" s="4"/>
      <c r="K89" s="4">
        <f>HLOOKUP(run_results__310[[#This Row],[level]],$N$4:$S$5,2,FALSE)</f>
        <v>11</v>
      </c>
      <c r="L89" s="3"/>
      <c r="M89" s="3"/>
      <c r="N89" s="3"/>
      <c r="O89" s="3"/>
      <c r="P89" s="3"/>
      <c r="Q89" s="3"/>
      <c r="R89" s="3"/>
      <c r="S89" s="3"/>
      <c r="T89" s="3"/>
      <c r="U89" s="1"/>
      <c r="AE89" s="23" t="s">
        <v>227</v>
      </c>
    </row>
    <row r="90" spans="1:31" x14ac:dyDescent="0.25">
      <c r="A90" t="s">
        <v>278</v>
      </c>
      <c r="B90" s="4" t="s">
        <v>129</v>
      </c>
      <c r="C90">
        <v>4</v>
      </c>
      <c r="D90">
        <v>6</v>
      </c>
      <c r="E90">
        <v>3</v>
      </c>
      <c r="F90" s="4" t="s">
        <v>115</v>
      </c>
      <c r="G90" s="4" t="s">
        <v>276</v>
      </c>
      <c r="H90" s="4" t="s">
        <v>243</v>
      </c>
      <c r="I90" s="4" t="s">
        <v>243</v>
      </c>
      <c r="J90" s="4"/>
      <c r="K90" s="4">
        <f>HLOOKUP(run_results__310[[#This Row],[level]],$N$4:$S$5,2,FALSE)</f>
        <v>11</v>
      </c>
      <c r="L90" s="3"/>
      <c r="M90" s="15"/>
      <c r="N90" s="3"/>
      <c r="O90" s="3"/>
      <c r="P90" s="3"/>
      <c r="Q90" s="3"/>
      <c r="R90" s="3"/>
      <c r="S90" s="3"/>
      <c r="T90" s="3"/>
      <c r="U90" s="1"/>
      <c r="AE90" s="24" t="s">
        <v>228</v>
      </c>
    </row>
    <row r="91" spans="1:31" x14ac:dyDescent="0.25">
      <c r="B91" s="4" t="s">
        <v>130</v>
      </c>
      <c r="C91">
        <v>4</v>
      </c>
      <c r="D91">
        <v>7</v>
      </c>
      <c r="E91">
        <v>3</v>
      </c>
      <c r="F91" s="4" t="s">
        <v>250</v>
      </c>
      <c r="G91" s="4" t="s">
        <v>243</v>
      </c>
      <c r="H91" s="4" t="s">
        <v>243</v>
      </c>
      <c r="I91" s="4" t="s">
        <v>243</v>
      </c>
      <c r="J91" s="4"/>
      <c r="K91" s="4">
        <f>HLOOKUP(run_results__310[[#This Row],[level]],$N$4:$S$5,2,FALSE)</f>
        <v>11</v>
      </c>
      <c r="L91" s="3"/>
      <c r="M91" s="15"/>
      <c r="N91" s="11"/>
      <c r="O91" s="11"/>
      <c r="P91" s="11"/>
      <c r="Q91" s="11"/>
      <c r="R91" s="11"/>
      <c r="S91" s="11"/>
      <c r="T91" s="11"/>
      <c r="U91" s="1"/>
      <c r="AE91" s="23" t="s">
        <v>229</v>
      </c>
    </row>
    <row r="92" spans="1:31" x14ac:dyDescent="0.25">
      <c r="B92" s="4" t="s">
        <v>131</v>
      </c>
      <c r="C92">
        <v>4</v>
      </c>
      <c r="D92">
        <v>1</v>
      </c>
      <c r="E92">
        <v>1</v>
      </c>
      <c r="F92" s="4" t="s">
        <v>243</v>
      </c>
      <c r="G92" s="4" t="s">
        <v>259</v>
      </c>
      <c r="H92" s="4" t="s">
        <v>243</v>
      </c>
      <c r="I92" s="4" t="s">
        <v>243</v>
      </c>
      <c r="J92" s="4"/>
      <c r="K92" s="4">
        <f>HLOOKUP(run_results__310[[#This Row],[level]],$N$4:$S$5,2,FALSE)</f>
        <v>11</v>
      </c>
      <c r="L92" s="3"/>
      <c r="M92" s="15"/>
      <c r="N92" s="11"/>
      <c r="O92" s="11"/>
      <c r="P92" s="11"/>
      <c r="Q92" s="11"/>
      <c r="R92" s="11"/>
      <c r="S92" s="11"/>
      <c r="T92" s="11"/>
      <c r="U92" s="1"/>
      <c r="AE92" s="24" t="s">
        <v>230</v>
      </c>
    </row>
    <row r="93" spans="1:31" x14ac:dyDescent="0.25">
      <c r="B93" s="4" t="s">
        <v>89</v>
      </c>
      <c r="C93">
        <v>5</v>
      </c>
      <c r="D93">
        <v>1</v>
      </c>
      <c r="E93">
        <v>5</v>
      </c>
      <c r="F93" s="4" t="s">
        <v>9</v>
      </c>
      <c r="G93" s="4" t="s">
        <v>243</v>
      </c>
      <c r="H93" s="4" t="s">
        <v>243</v>
      </c>
      <c r="I93" s="4" t="s">
        <v>243</v>
      </c>
      <c r="J93" s="4"/>
      <c r="K93" s="4">
        <f>HLOOKUP(run_results__310[[#This Row],[level]],$N$4:$S$5,2,FALSE)</f>
        <v>9</v>
      </c>
      <c r="L93" s="3"/>
      <c r="M93" s="15"/>
      <c r="N93" s="11"/>
      <c r="O93" s="11"/>
      <c r="P93" s="11"/>
      <c r="Q93" s="11"/>
      <c r="R93" s="11"/>
      <c r="S93" s="11"/>
      <c r="T93" s="11"/>
      <c r="U93" s="1"/>
      <c r="AE93" s="23" t="s">
        <v>231</v>
      </c>
    </row>
    <row r="94" spans="1:31" x14ac:dyDescent="0.25">
      <c r="A94" t="s">
        <v>277</v>
      </c>
      <c r="B94" s="4" t="s">
        <v>97</v>
      </c>
      <c r="C94">
        <v>5</v>
      </c>
      <c r="D94">
        <v>1</v>
      </c>
      <c r="E94">
        <v>7</v>
      </c>
      <c r="F94" s="4" t="s">
        <v>243</v>
      </c>
      <c r="G94" s="4" t="s">
        <v>244</v>
      </c>
      <c r="H94" s="4" t="s">
        <v>276</v>
      </c>
      <c r="I94" s="4" t="s">
        <v>243</v>
      </c>
      <c r="J94" s="4"/>
      <c r="K94" s="4">
        <f>HLOOKUP(run_results__310[[#This Row],[level]],$N$4:$S$5,2,FALSE)</f>
        <v>9</v>
      </c>
      <c r="L94" s="3"/>
      <c r="M94" s="15"/>
      <c r="N94" s="11"/>
      <c r="O94" s="11"/>
      <c r="P94" s="11"/>
      <c r="Q94" s="11"/>
      <c r="R94" s="11"/>
      <c r="S94" s="11"/>
      <c r="T94" s="11"/>
      <c r="U94" s="1"/>
      <c r="AE94" s="24" t="s">
        <v>232</v>
      </c>
    </row>
    <row r="95" spans="1:31" x14ac:dyDescent="0.25">
      <c r="B95" s="4" t="s">
        <v>98</v>
      </c>
      <c r="C95">
        <v>5</v>
      </c>
      <c r="D95">
        <v>2</v>
      </c>
      <c r="E95">
        <v>3</v>
      </c>
      <c r="F95" s="4" t="s">
        <v>243</v>
      </c>
      <c r="G95" s="4" t="s">
        <v>247</v>
      </c>
      <c r="H95" s="4" t="s">
        <v>248</v>
      </c>
      <c r="I95" s="4" t="s">
        <v>243</v>
      </c>
      <c r="J95" s="4"/>
      <c r="K95" s="4">
        <f>HLOOKUP(run_results__310[[#This Row],[level]],$N$4:$S$5,2,FALSE)</f>
        <v>9</v>
      </c>
      <c r="L95" s="3"/>
      <c r="M95" s="15"/>
      <c r="N95" s="11"/>
      <c r="O95" s="11"/>
      <c r="P95" s="11"/>
      <c r="Q95" s="11"/>
      <c r="R95" s="11"/>
      <c r="S95" s="11"/>
      <c r="T95" s="11"/>
      <c r="U95" s="1"/>
      <c r="AE95" s="23" t="s">
        <v>233</v>
      </c>
    </row>
    <row r="96" spans="1:31" x14ac:dyDescent="0.25">
      <c r="B96" s="4" t="s">
        <v>87</v>
      </c>
      <c r="C96">
        <v>5</v>
      </c>
      <c r="D96">
        <v>3</v>
      </c>
      <c r="E96">
        <v>9</v>
      </c>
      <c r="F96" s="4" t="s">
        <v>7</v>
      </c>
      <c r="G96" s="4" t="s">
        <v>244</v>
      </c>
      <c r="H96" s="4" t="s">
        <v>252</v>
      </c>
      <c r="I96" s="4" t="s">
        <v>243</v>
      </c>
      <c r="J96" s="4"/>
      <c r="K96" s="4">
        <f>HLOOKUP(run_results__310[[#This Row],[level]],$N$4:$S$5,2,FALSE)</f>
        <v>9</v>
      </c>
      <c r="L96" s="3"/>
      <c r="M96" s="15"/>
      <c r="N96" s="11"/>
      <c r="O96" s="11"/>
      <c r="P96" s="11"/>
      <c r="Q96" s="11"/>
      <c r="R96" s="11"/>
      <c r="S96" s="11"/>
      <c r="T96" s="11"/>
      <c r="U96" s="1"/>
      <c r="AE96" s="24" t="s">
        <v>234</v>
      </c>
    </row>
    <row r="97" spans="1:32" x14ac:dyDescent="0.25">
      <c r="B97" s="4" t="s">
        <v>95</v>
      </c>
      <c r="C97">
        <v>5</v>
      </c>
      <c r="D97">
        <v>7</v>
      </c>
      <c r="E97">
        <v>7</v>
      </c>
      <c r="F97" s="4" t="s">
        <v>12</v>
      </c>
      <c r="G97" s="4" t="s">
        <v>261</v>
      </c>
      <c r="H97" s="4" t="s">
        <v>243</v>
      </c>
      <c r="I97" s="4" t="s">
        <v>243</v>
      </c>
      <c r="J97" s="4"/>
      <c r="K97" s="4">
        <f>HLOOKUP(run_results__310[[#This Row],[level]],$N$4:$S$5,2,FALSE)</f>
        <v>9</v>
      </c>
      <c r="L97" s="3"/>
      <c r="M97" s="15"/>
      <c r="N97" s="11"/>
      <c r="O97" s="11"/>
      <c r="P97" s="11"/>
      <c r="Q97" s="11"/>
      <c r="R97" s="11"/>
      <c r="S97" s="11"/>
      <c r="T97" s="11"/>
      <c r="U97" s="1"/>
      <c r="AE97" s="23" t="s">
        <v>235</v>
      </c>
    </row>
    <row r="98" spans="1:32" x14ac:dyDescent="0.25">
      <c r="A98" t="s">
        <v>277</v>
      </c>
      <c r="B98" s="4" t="s">
        <v>90</v>
      </c>
      <c r="C98">
        <v>5</v>
      </c>
      <c r="D98">
        <v>5</v>
      </c>
      <c r="E98">
        <v>7</v>
      </c>
      <c r="F98" s="4" t="s">
        <v>9</v>
      </c>
      <c r="G98" s="4" t="s">
        <v>244</v>
      </c>
      <c r="H98" s="4" t="s">
        <v>276</v>
      </c>
      <c r="I98" s="4" t="s">
        <v>243</v>
      </c>
      <c r="J98" s="4"/>
      <c r="K98" s="4">
        <f>HLOOKUP(run_results__310[[#This Row],[level]],$N$4:$S$5,2,FALSE)</f>
        <v>9</v>
      </c>
      <c r="L98" s="3"/>
      <c r="M98" s="1"/>
      <c r="N98" s="14"/>
      <c r="O98" s="14"/>
      <c r="P98" s="14"/>
      <c r="Q98" s="14"/>
      <c r="R98" s="14"/>
      <c r="S98" s="14"/>
      <c r="T98" s="14"/>
      <c r="AE98" s="24" t="s">
        <v>236</v>
      </c>
    </row>
    <row r="99" spans="1:32" x14ac:dyDescent="0.25">
      <c r="B99" s="4" t="s">
        <v>101</v>
      </c>
      <c r="C99">
        <v>5</v>
      </c>
      <c r="D99">
        <v>2</v>
      </c>
      <c r="E99">
        <v>2</v>
      </c>
      <c r="F99" s="4" t="s">
        <v>243</v>
      </c>
      <c r="G99" s="4" t="s">
        <v>243</v>
      </c>
      <c r="H99" s="4" t="s">
        <v>243</v>
      </c>
      <c r="I99" s="4" t="s">
        <v>243</v>
      </c>
      <c r="J99" s="4"/>
      <c r="K99" s="4">
        <f>HLOOKUP(run_results__310[[#This Row],[level]],$N$4:$S$5,2,FALSE)</f>
        <v>9</v>
      </c>
      <c r="L99" s="3"/>
      <c r="M99" s="22"/>
      <c r="N99" s="14"/>
      <c r="O99" s="14"/>
      <c r="P99" s="14"/>
      <c r="Q99" s="14"/>
      <c r="R99" s="14"/>
      <c r="S99" s="14"/>
      <c r="T99" s="14"/>
      <c r="AE99" s="23" t="s">
        <v>237</v>
      </c>
    </row>
    <row r="100" spans="1:32" x14ac:dyDescent="0.25">
      <c r="B100" s="4" t="s">
        <v>96</v>
      </c>
      <c r="C100">
        <v>5</v>
      </c>
      <c r="D100">
        <v>4</v>
      </c>
      <c r="E100">
        <v>4</v>
      </c>
      <c r="F100" s="4" t="s">
        <v>12</v>
      </c>
      <c r="G100" s="4" t="s">
        <v>243</v>
      </c>
      <c r="H100" s="4" t="s">
        <v>243</v>
      </c>
      <c r="I100" s="4" t="s">
        <v>243</v>
      </c>
      <c r="J100" s="4"/>
      <c r="K100" s="4">
        <f>HLOOKUP(run_results__310[[#This Row],[level]],$N$4:$S$5,2,FALSE)</f>
        <v>9</v>
      </c>
      <c r="L100" s="3"/>
      <c r="M100" s="3"/>
      <c r="N100" s="3"/>
      <c r="O100" s="3"/>
      <c r="P100" s="3"/>
      <c r="Q100" s="3"/>
      <c r="R100" s="3"/>
      <c r="S100" s="3"/>
      <c r="T100" s="3"/>
      <c r="AE100" s="24" t="s">
        <v>238</v>
      </c>
    </row>
    <row r="101" spans="1:32" x14ac:dyDescent="0.25">
      <c r="B101" s="4" t="s">
        <v>132</v>
      </c>
      <c r="C101">
        <v>5</v>
      </c>
      <c r="D101">
        <v>3</v>
      </c>
      <c r="E101">
        <v>1</v>
      </c>
      <c r="F101" s="4" t="s">
        <v>7</v>
      </c>
      <c r="G101" s="4" t="s">
        <v>246</v>
      </c>
      <c r="H101" s="4" t="s">
        <v>243</v>
      </c>
      <c r="I101" s="4" t="s">
        <v>243</v>
      </c>
      <c r="J101" s="4"/>
      <c r="K101" s="4">
        <f>HLOOKUP(run_results__310[[#This Row],[level]],$N$4:$S$5,2,FALSE)</f>
        <v>9</v>
      </c>
      <c r="L101" s="3"/>
      <c r="M101" s="15"/>
      <c r="N101" s="3"/>
      <c r="O101" s="3"/>
      <c r="P101" s="3"/>
      <c r="Q101" s="3"/>
      <c r="R101" s="3"/>
      <c r="S101" s="3"/>
      <c r="T101" s="3"/>
      <c r="AE101" s="23" t="s">
        <v>239</v>
      </c>
      <c r="AF101" t="s">
        <v>115</v>
      </c>
    </row>
    <row r="102" spans="1:32" x14ac:dyDescent="0.25">
      <c r="A102" t="s">
        <v>277</v>
      </c>
      <c r="B102" s="4" t="s">
        <v>100</v>
      </c>
      <c r="C102">
        <v>5</v>
      </c>
      <c r="D102">
        <v>2</v>
      </c>
      <c r="E102">
        <v>4</v>
      </c>
      <c r="F102" s="4" t="s">
        <v>243</v>
      </c>
      <c r="G102" s="4" t="s">
        <v>246</v>
      </c>
      <c r="H102" s="4" t="s">
        <v>276</v>
      </c>
      <c r="I102" s="4" t="s">
        <v>243</v>
      </c>
      <c r="J102" s="4"/>
      <c r="K102" s="4">
        <f>HLOOKUP(run_results__310[[#This Row],[level]],$N$4:$S$5,2,FALSE)</f>
        <v>9</v>
      </c>
      <c r="L102" s="2"/>
      <c r="M102" s="15"/>
      <c r="N102" s="11"/>
      <c r="O102" s="11"/>
      <c r="P102" s="11"/>
      <c r="Q102" s="11"/>
      <c r="R102" s="11"/>
      <c r="S102" s="11"/>
      <c r="T102" s="11"/>
      <c r="AE102" s="24" t="s">
        <v>240</v>
      </c>
    </row>
    <row r="103" spans="1:32" x14ac:dyDescent="0.25">
      <c r="A103" t="s">
        <v>277</v>
      </c>
      <c r="B103" s="4" t="s">
        <v>133</v>
      </c>
      <c r="C103">
        <v>5</v>
      </c>
      <c r="D103">
        <v>9</v>
      </c>
      <c r="E103">
        <v>7</v>
      </c>
      <c r="F103" s="4" t="s">
        <v>7</v>
      </c>
      <c r="G103" s="4" t="s">
        <v>262</v>
      </c>
      <c r="H103" s="4" t="s">
        <v>276</v>
      </c>
      <c r="I103" s="4" t="s">
        <v>243</v>
      </c>
      <c r="J103" s="4"/>
      <c r="K103" s="4">
        <f>HLOOKUP(run_results__310[[#This Row],[level]],$N$4:$S$5,2,FALSE)</f>
        <v>9</v>
      </c>
      <c r="L103" s="2"/>
      <c r="M103" s="15"/>
      <c r="N103" s="11"/>
      <c r="O103" s="11"/>
      <c r="P103" s="11"/>
      <c r="Q103" s="11"/>
      <c r="R103" s="11"/>
      <c r="S103" s="11"/>
      <c r="T103" s="11"/>
    </row>
    <row r="104" spans="1:32" x14ac:dyDescent="0.25">
      <c r="A104" t="s">
        <v>277</v>
      </c>
      <c r="B104" s="4" t="s">
        <v>88</v>
      </c>
      <c r="C104">
        <v>5</v>
      </c>
      <c r="D104">
        <v>6</v>
      </c>
      <c r="E104">
        <v>3</v>
      </c>
      <c r="F104" s="4" t="s">
        <v>8</v>
      </c>
      <c r="G104" s="4" t="s">
        <v>244</v>
      </c>
      <c r="H104" s="4" t="s">
        <v>248</v>
      </c>
      <c r="I104" s="4" t="s">
        <v>276</v>
      </c>
      <c r="J104" s="4"/>
      <c r="K104" s="4">
        <f>HLOOKUP(run_results__310[[#This Row],[level]],$N$4:$S$5,2,FALSE)</f>
        <v>9</v>
      </c>
      <c r="L104" s="2"/>
      <c r="M104" s="15"/>
      <c r="N104" s="11"/>
      <c r="O104" s="11"/>
      <c r="P104" s="11"/>
      <c r="Q104" s="11"/>
      <c r="R104" s="11"/>
      <c r="S104" s="11"/>
      <c r="T104" s="11"/>
    </row>
    <row r="105" spans="1:32" x14ac:dyDescent="0.25">
      <c r="A105" t="s">
        <v>277</v>
      </c>
      <c r="B105" s="4" t="s">
        <v>93</v>
      </c>
      <c r="C105">
        <v>5</v>
      </c>
      <c r="D105">
        <v>2</v>
      </c>
      <c r="E105">
        <v>4</v>
      </c>
      <c r="F105" s="4" t="s">
        <v>11</v>
      </c>
      <c r="G105" s="4" t="s">
        <v>276</v>
      </c>
      <c r="H105" s="4" t="s">
        <v>243</v>
      </c>
      <c r="I105" s="4" t="s">
        <v>243</v>
      </c>
      <c r="J105" s="4"/>
      <c r="K105" s="4">
        <f>HLOOKUP(run_results__310[[#This Row],[level]],$N$4:$S$5,2,FALSE)</f>
        <v>9</v>
      </c>
      <c r="L105" s="2"/>
      <c r="M105" s="15"/>
      <c r="N105" s="11"/>
      <c r="O105" s="11"/>
      <c r="P105" s="11"/>
      <c r="Q105" s="11"/>
      <c r="R105" s="11"/>
      <c r="S105" s="11"/>
      <c r="T105" s="11"/>
    </row>
    <row r="106" spans="1:32" x14ac:dyDescent="0.25">
      <c r="A106" t="s">
        <v>277</v>
      </c>
      <c r="B106" s="4" t="s">
        <v>94</v>
      </c>
      <c r="C106">
        <v>5</v>
      </c>
      <c r="D106">
        <v>5</v>
      </c>
      <c r="E106">
        <v>5</v>
      </c>
      <c r="F106" s="4" t="s">
        <v>11</v>
      </c>
      <c r="G106" s="4" t="s">
        <v>246</v>
      </c>
      <c r="H106" s="4" t="s">
        <v>276</v>
      </c>
      <c r="I106" s="4" t="s">
        <v>243</v>
      </c>
      <c r="J106" s="4"/>
      <c r="K106" s="4">
        <f>HLOOKUP(run_results__310[[#This Row],[level]],$N$4:$S$5,2,FALSE)</f>
        <v>9</v>
      </c>
      <c r="L106" s="2"/>
      <c r="M106" s="15"/>
      <c r="N106" s="11"/>
      <c r="O106" s="11"/>
      <c r="P106" s="11"/>
      <c r="Q106" s="11"/>
      <c r="R106" s="11"/>
      <c r="S106" s="11"/>
      <c r="T106" s="11"/>
    </row>
    <row r="107" spans="1:32" x14ac:dyDescent="0.25">
      <c r="A107" t="s">
        <v>277</v>
      </c>
      <c r="B107" s="4" t="s">
        <v>91</v>
      </c>
      <c r="C107">
        <v>5</v>
      </c>
      <c r="D107">
        <v>8</v>
      </c>
      <c r="E107">
        <v>5</v>
      </c>
      <c r="F107" s="4" t="s">
        <v>10</v>
      </c>
      <c r="G107" s="4" t="s">
        <v>276</v>
      </c>
      <c r="H107" s="4" t="s">
        <v>243</v>
      </c>
      <c r="I107" s="4" t="s">
        <v>243</v>
      </c>
      <c r="J107" s="4"/>
      <c r="K107" s="4">
        <f>HLOOKUP(run_results__310[[#This Row],[level]],$N$4:$S$5,2,FALSE)</f>
        <v>9</v>
      </c>
      <c r="L107" s="2"/>
      <c r="M107" s="15"/>
      <c r="N107" s="11"/>
      <c r="O107" s="11"/>
      <c r="P107" s="11"/>
      <c r="Q107" s="11"/>
      <c r="R107" s="11"/>
      <c r="S107" s="11"/>
      <c r="T107" s="11"/>
    </row>
    <row r="108" spans="1:32" x14ac:dyDescent="0.25">
      <c r="A108" t="s">
        <v>277</v>
      </c>
      <c r="B108" s="4" t="s">
        <v>92</v>
      </c>
      <c r="C108">
        <v>5</v>
      </c>
      <c r="D108">
        <v>6</v>
      </c>
      <c r="E108">
        <v>6</v>
      </c>
      <c r="F108" s="4" t="s">
        <v>10</v>
      </c>
      <c r="G108" s="4" t="s">
        <v>276</v>
      </c>
      <c r="H108" s="4" t="s">
        <v>243</v>
      </c>
      <c r="I108" s="4" t="s">
        <v>243</v>
      </c>
      <c r="J108" s="4"/>
      <c r="K108" s="4">
        <f>HLOOKUP(run_results__310[[#This Row],[level]],$N$4:$S$5,2,FALSE)</f>
        <v>9</v>
      </c>
      <c r="L108" s="2"/>
      <c r="M108" s="15"/>
      <c r="N108" s="11"/>
      <c r="O108" s="11"/>
      <c r="P108" s="11"/>
      <c r="Q108" s="11"/>
      <c r="R108" s="11"/>
      <c r="S108" s="11"/>
      <c r="T108" s="11"/>
    </row>
    <row r="109" spans="1:32" x14ac:dyDescent="0.25">
      <c r="B109" s="4" t="s">
        <v>99</v>
      </c>
      <c r="C109">
        <v>5</v>
      </c>
      <c r="D109">
        <v>6</v>
      </c>
      <c r="E109">
        <v>7</v>
      </c>
      <c r="F109" s="4" t="s">
        <v>10</v>
      </c>
      <c r="G109" s="4" t="s">
        <v>261</v>
      </c>
      <c r="H109" s="4" t="s">
        <v>256</v>
      </c>
      <c r="I109" s="4" t="s">
        <v>243</v>
      </c>
      <c r="J109" s="4"/>
      <c r="K109" s="4">
        <f>HLOOKUP(run_results__310[[#This Row],[level]],$N$4:$S$5,2,FALSE)</f>
        <v>9</v>
      </c>
      <c r="M109" s="1"/>
      <c r="N109" s="14"/>
      <c r="O109" s="14"/>
      <c r="P109" s="14"/>
      <c r="Q109" s="14"/>
      <c r="R109" s="14"/>
      <c r="S109" s="14"/>
      <c r="T109" s="14"/>
    </row>
    <row r="110" spans="1:32" x14ac:dyDescent="0.25">
      <c r="A110" t="s">
        <v>277</v>
      </c>
      <c r="B110" s="4" t="s">
        <v>134</v>
      </c>
      <c r="C110">
        <v>5</v>
      </c>
      <c r="D110">
        <v>4</v>
      </c>
      <c r="E110">
        <v>4</v>
      </c>
      <c r="F110" s="4" t="s">
        <v>250</v>
      </c>
      <c r="G110" s="4" t="s">
        <v>276</v>
      </c>
      <c r="H110" s="4" t="s">
        <v>243</v>
      </c>
      <c r="I110" s="4" t="s">
        <v>243</v>
      </c>
      <c r="J110" s="4"/>
      <c r="K110" s="4">
        <f>HLOOKUP(run_results__310[[#This Row],[level]],$N$4:$S$5,2,FALSE)</f>
        <v>9</v>
      </c>
      <c r="M110" s="22"/>
      <c r="N110" s="14"/>
      <c r="O110" s="14"/>
      <c r="P110" s="14"/>
      <c r="Q110" s="14"/>
      <c r="R110" s="14"/>
      <c r="S110" s="14"/>
      <c r="T110" s="14"/>
    </row>
    <row r="111" spans="1:32" x14ac:dyDescent="0.25">
      <c r="A111" t="s">
        <v>278</v>
      </c>
      <c r="B111" s="4" t="s">
        <v>135</v>
      </c>
      <c r="C111">
        <v>5</v>
      </c>
      <c r="D111">
        <v>4</v>
      </c>
      <c r="E111">
        <v>4</v>
      </c>
      <c r="F111" s="4" t="s">
        <v>115</v>
      </c>
      <c r="G111" s="4" t="s">
        <v>276</v>
      </c>
      <c r="H111" s="4" t="s">
        <v>243</v>
      </c>
      <c r="I111" s="4" t="s">
        <v>243</v>
      </c>
      <c r="J111" s="4"/>
      <c r="K111" s="4">
        <f>HLOOKUP(run_results__310[[#This Row],[level]],$N$4:$S$5,2,FALSE)</f>
        <v>9</v>
      </c>
      <c r="M111" s="1"/>
      <c r="N111" s="1"/>
      <c r="O111" s="1"/>
      <c r="P111" s="1"/>
      <c r="Q111" s="1"/>
      <c r="R111" s="1"/>
      <c r="S111" s="1"/>
      <c r="T111" s="1"/>
    </row>
    <row r="112" spans="1:32" x14ac:dyDescent="0.25">
      <c r="B112" s="4" t="s">
        <v>136</v>
      </c>
      <c r="C112">
        <v>5</v>
      </c>
      <c r="D112">
        <v>4</v>
      </c>
      <c r="E112">
        <v>4</v>
      </c>
      <c r="F112" s="4" t="s">
        <v>250</v>
      </c>
      <c r="G112" s="4" t="s">
        <v>246</v>
      </c>
      <c r="H112" s="4" t="s">
        <v>243</v>
      </c>
      <c r="I112" s="4" t="s">
        <v>243</v>
      </c>
      <c r="J112" s="4"/>
      <c r="K112" s="4">
        <f>HLOOKUP(run_results__310[[#This Row],[level]],$N$4:$S$5,2,FALSE)</f>
        <v>9</v>
      </c>
      <c r="M112" s="15"/>
      <c r="N112" s="3"/>
      <c r="O112" s="3"/>
      <c r="P112" s="3"/>
      <c r="Q112" s="3"/>
      <c r="R112" s="3"/>
      <c r="S112" s="3"/>
      <c r="T112" s="3"/>
    </row>
    <row r="113" spans="1:30" x14ac:dyDescent="0.25">
      <c r="A113" t="s">
        <v>277</v>
      </c>
      <c r="B113" s="4" t="s">
        <v>103</v>
      </c>
      <c r="C113">
        <v>6</v>
      </c>
      <c r="D113">
        <v>6</v>
      </c>
      <c r="E113">
        <v>9</v>
      </c>
      <c r="F113" s="4" t="s">
        <v>9</v>
      </c>
      <c r="G113" s="4" t="s">
        <v>276</v>
      </c>
      <c r="H113" s="4" t="s">
        <v>243</v>
      </c>
      <c r="I113" s="4" t="s">
        <v>243</v>
      </c>
      <c r="J113" s="4"/>
      <c r="K113" s="4">
        <f>HLOOKUP(run_results__310[[#This Row],[level]],$N$4:$S$5,2,FALSE)</f>
        <v>7</v>
      </c>
      <c r="M113" s="15"/>
      <c r="N113" s="11"/>
      <c r="O113" s="11"/>
      <c r="P113" s="11"/>
      <c r="Q113" s="11"/>
      <c r="R113" s="11"/>
      <c r="S113" s="11"/>
      <c r="T113" s="11"/>
    </row>
    <row r="114" spans="1:30" x14ac:dyDescent="0.25">
      <c r="A114" t="s">
        <v>277</v>
      </c>
      <c r="B114" s="4" t="s">
        <v>109</v>
      </c>
      <c r="C114">
        <v>6</v>
      </c>
      <c r="D114">
        <v>2</v>
      </c>
      <c r="E114">
        <v>8</v>
      </c>
      <c r="F114" s="4" t="s">
        <v>12</v>
      </c>
      <c r="G114" s="4" t="s">
        <v>259</v>
      </c>
      <c r="H114" s="4" t="s">
        <v>276</v>
      </c>
      <c r="I114" s="4" t="s">
        <v>243</v>
      </c>
      <c r="J114" s="4"/>
      <c r="K114" s="4">
        <f>HLOOKUP(run_results__310[[#This Row],[level]],$N$4:$S$5,2,FALSE)</f>
        <v>7</v>
      </c>
      <c r="M114" s="15"/>
      <c r="N114" s="11"/>
      <c r="O114" s="11"/>
      <c r="P114" s="11"/>
      <c r="Q114" s="11"/>
      <c r="R114" s="11"/>
      <c r="S114" s="11"/>
      <c r="T114" s="11"/>
    </row>
    <row r="115" spans="1:30" x14ac:dyDescent="0.25">
      <c r="A115" t="s">
        <v>277</v>
      </c>
      <c r="B115" s="4" t="s">
        <v>111</v>
      </c>
      <c r="C115">
        <v>6</v>
      </c>
      <c r="D115">
        <v>7</v>
      </c>
      <c r="E115">
        <v>10</v>
      </c>
      <c r="F115" s="4" t="s">
        <v>243</v>
      </c>
      <c r="G115" s="4" t="s">
        <v>263</v>
      </c>
      <c r="H115" s="4" t="s">
        <v>276</v>
      </c>
      <c r="I115" s="4" t="s">
        <v>243</v>
      </c>
      <c r="J115" s="4"/>
      <c r="K115" s="4">
        <f>HLOOKUP(run_results__310[[#This Row],[level]],$N$4:$S$5,2,FALSE)</f>
        <v>7</v>
      </c>
      <c r="M115" s="15"/>
      <c r="N115" s="11"/>
      <c r="O115" s="11"/>
      <c r="P115" s="11"/>
      <c r="Q115" s="11"/>
      <c r="R115" s="11"/>
      <c r="S115" s="11"/>
      <c r="T115" s="11"/>
    </row>
    <row r="116" spans="1:30" x14ac:dyDescent="0.25">
      <c r="A116" t="s">
        <v>0</v>
      </c>
      <c r="B116" s="4" t="s">
        <v>104</v>
      </c>
      <c r="C116">
        <v>6</v>
      </c>
      <c r="D116">
        <v>3</v>
      </c>
      <c r="E116">
        <v>6</v>
      </c>
      <c r="F116" s="4" t="s">
        <v>3</v>
      </c>
      <c r="G116" s="4" t="s">
        <v>244</v>
      </c>
      <c r="H116" s="4" t="s">
        <v>243</v>
      </c>
      <c r="I116" s="4" t="s">
        <v>243</v>
      </c>
      <c r="J116" s="4"/>
      <c r="K116" s="4">
        <f>HLOOKUP(run_results__310[[#This Row],[level]],$N$4:$S$5,2,FALSE)</f>
        <v>7</v>
      </c>
      <c r="M116" s="15"/>
      <c r="N116" s="11"/>
      <c r="O116" s="11"/>
      <c r="P116" s="11"/>
      <c r="Q116" s="11"/>
      <c r="R116" s="11"/>
      <c r="S116" s="11"/>
      <c r="T116" s="11"/>
    </row>
    <row r="117" spans="1:30" x14ac:dyDescent="0.25">
      <c r="B117" s="4" t="s">
        <v>110</v>
      </c>
      <c r="C117">
        <v>6</v>
      </c>
      <c r="D117">
        <v>7</v>
      </c>
      <c r="E117">
        <v>7</v>
      </c>
      <c r="F117" s="4" t="s">
        <v>12</v>
      </c>
      <c r="G117" s="4" t="s">
        <v>244</v>
      </c>
      <c r="H117" s="4" t="s">
        <v>243</v>
      </c>
      <c r="I117" s="4" t="s">
        <v>243</v>
      </c>
      <c r="J117" s="4"/>
      <c r="K117" s="4">
        <f>HLOOKUP(run_results__310[[#This Row],[level]],$N$4:$S$5,2,FALSE)</f>
        <v>7</v>
      </c>
      <c r="M117" s="15"/>
      <c r="N117" s="11"/>
      <c r="O117" s="11"/>
      <c r="P117" s="11"/>
      <c r="Q117" s="11"/>
      <c r="R117" s="11"/>
      <c r="S117" s="11"/>
      <c r="T117" s="11"/>
    </row>
    <row r="118" spans="1:30" x14ac:dyDescent="0.25">
      <c r="A118" t="s">
        <v>277</v>
      </c>
      <c r="B118" s="4" t="s">
        <v>113</v>
      </c>
      <c r="C118">
        <v>6</v>
      </c>
      <c r="D118">
        <v>4</v>
      </c>
      <c r="E118">
        <v>4</v>
      </c>
      <c r="F118" s="4" t="s">
        <v>12</v>
      </c>
      <c r="G118" s="4" t="s">
        <v>244</v>
      </c>
      <c r="H118" s="4" t="s">
        <v>276</v>
      </c>
      <c r="I118" s="4" t="s">
        <v>243</v>
      </c>
      <c r="J118" s="4"/>
      <c r="K118" s="4">
        <f>HLOOKUP(run_results__310[[#This Row],[level]],$N$4:$S$5,2,FALSE)</f>
        <v>7</v>
      </c>
      <c r="M118" s="15"/>
      <c r="N118" s="11"/>
      <c r="O118" s="11"/>
      <c r="P118" s="11"/>
      <c r="Q118" s="11"/>
      <c r="R118" s="11"/>
      <c r="S118" s="11"/>
      <c r="T118" s="11"/>
    </row>
    <row r="119" spans="1:30" x14ac:dyDescent="0.25">
      <c r="A119" t="s">
        <v>278</v>
      </c>
      <c r="B119" s="4" t="s">
        <v>107</v>
      </c>
      <c r="C119">
        <v>6</v>
      </c>
      <c r="D119">
        <v>7</v>
      </c>
      <c r="E119">
        <v>4</v>
      </c>
      <c r="F119" s="4" t="s">
        <v>5</v>
      </c>
      <c r="G119" s="4" t="s">
        <v>244</v>
      </c>
      <c r="H119" s="4" t="s">
        <v>245</v>
      </c>
      <c r="I119" s="4" t="s">
        <v>276</v>
      </c>
      <c r="J119" s="4"/>
      <c r="K119" s="4">
        <f>HLOOKUP(run_results__310[[#This Row],[level]],$N$4:$S$5,2,FALSE)</f>
        <v>7</v>
      </c>
      <c r="M119" s="15"/>
      <c r="N119" s="11"/>
      <c r="O119" s="11"/>
      <c r="P119" s="11"/>
      <c r="Q119" s="11"/>
      <c r="R119" s="11"/>
      <c r="S119" s="11"/>
      <c r="T119" s="11"/>
    </row>
    <row r="120" spans="1:30" x14ac:dyDescent="0.25">
      <c r="A120" t="s">
        <v>281</v>
      </c>
      <c r="B120" s="4" t="s">
        <v>108</v>
      </c>
      <c r="C120">
        <v>6</v>
      </c>
      <c r="D120">
        <v>4</v>
      </c>
      <c r="E120">
        <v>12</v>
      </c>
      <c r="F120" s="4" t="s">
        <v>11</v>
      </c>
      <c r="G120" s="4"/>
      <c r="H120" s="4" t="s">
        <v>276</v>
      </c>
      <c r="I120" s="4" t="s">
        <v>243</v>
      </c>
      <c r="J120" s="4"/>
      <c r="K120" s="4">
        <f>HLOOKUP(run_results__310[[#This Row],[level]],$N$4:$S$5,2,FALSE)</f>
        <v>7</v>
      </c>
      <c r="M120" s="1"/>
      <c r="N120" s="14"/>
      <c r="O120" s="14"/>
      <c r="P120" s="14"/>
      <c r="Q120" s="14"/>
      <c r="R120" s="14"/>
      <c r="S120" s="14"/>
      <c r="T120" s="14"/>
    </row>
    <row r="121" spans="1:30" x14ac:dyDescent="0.25">
      <c r="A121" t="s">
        <v>279</v>
      </c>
      <c r="B121" s="4" t="s">
        <v>102</v>
      </c>
      <c r="C121">
        <v>6</v>
      </c>
      <c r="D121">
        <v>6</v>
      </c>
      <c r="E121">
        <v>10</v>
      </c>
      <c r="F121" s="4" t="s">
        <v>7</v>
      </c>
      <c r="G121" s="4"/>
      <c r="H121" s="4" t="s">
        <v>243</v>
      </c>
      <c r="I121" s="4" t="s">
        <v>243</v>
      </c>
      <c r="J121" s="4"/>
      <c r="K121" s="4">
        <f>HLOOKUP(run_results__310[[#This Row],[level]],$N$4:$S$5,2,FALSE)</f>
        <v>7</v>
      </c>
      <c r="M121" s="22"/>
      <c r="N121" s="14"/>
      <c r="O121" s="14"/>
      <c r="P121" s="14"/>
      <c r="Q121" s="14"/>
      <c r="R121" s="14"/>
      <c r="S121" s="14"/>
      <c r="T121" s="14"/>
    </row>
    <row r="122" spans="1:30" x14ac:dyDescent="0.25">
      <c r="A122" t="s">
        <v>277</v>
      </c>
      <c r="B122" s="4" t="s">
        <v>105</v>
      </c>
      <c r="C122">
        <v>6</v>
      </c>
      <c r="D122">
        <v>6</v>
      </c>
      <c r="E122">
        <v>7</v>
      </c>
      <c r="F122" s="4" t="s">
        <v>10</v>
      </c>
      <c r="G122" s="4" t="s">
        <v>276</v>
      </c>
      <c r="H122" s="4" t="s">
        <v>243</v>
      </c>
      <c r="I122" s="4" t="s">
        <v>243</v>
      </c>
      <c r="J122" s="4"/>
      <c r="K122" s="4">
        <f>HLOOKUP(run_results__310[[#This Row],[level]],$N$4:$S$5,2,FALSE)</f>
        <v>7</v>
      </c>
      <c r="M122" s="1"/>
      <c r="N122" s="1"/>
      <c r="O122" s="1"/>
      <c r="P122" s="1"/>
      <c r="Q122" s="1"/>
      <c r="R122" s="1"/>
      <c r="S122" s="1"/>
      <c r="T122" s="1"/>
    </row>
    <row r="123" spans="1:30" x14ac:dyDescent="0.25">
      <c r="A123" t="s">
        <v>0</v>
      </c>
      <c r="B123" s="4" t="s">
        <v>106</v>
      </c>
      <c r="C123">
        <v>6</v>
      </c>
      <c r="D123">
        <v>6</v>
      </c>
      <c r="E123">
        <v>4</v>
      </c>
      <c r="F123" s="4" t="s">
        <v>4</v>
      </c>
      <c r="G123" s="4" t="s">
        <v>244</v>
      </c>
      <c r="H123" s="4" t="s">
        <v>243</v>
      </c>
      <c r="I123" s="4" t="s">
        <v>243</v>
      </c>
      <c r="J123" s="4"/>
      <c r="K123" s="4">
        <f>HLOOKUP(run_results__310[[#This Row],[level]],$N$4:$S$5,2,FALSE)</f>
        <v>7</v>
      </c>
      <c r="M123" s="15"/>
      <c r="N123" s="3"/>
      <c r="O123" s="3"/>
      <c r="P123" s="3"/>
      <c r="Q123" s="3"/>
      <c r="R123" s="3"/>
      <c r="S123" s="3"/>
      <c r="T123" s="3"/>
    </row>
    <row r="124" spans="1:30" x14ac:dyDescent="0.25">
      <c r="B124" s="4" t="s">
        <v>112</v>
      </c>
      <c r="C124">
        <v>6</v>
      </c>
      <c r="D124">
        <v>6</v>
      </c>
      <c r="E124">
        <v>6</v>
      </c>
      <c r="F124" s="4" t="s">
        <v>284</v>
      </c>
      <c r="G124" s="4" t="s">
        <v>246</v>
      </c>
      <c r="H124" s="4" t="s">
        <v>264</v>
      </c>
      <c r="I124" s="4" t="s">
        <v>243</v>
      </c>
      <c r="J124" s="4"/>
      <c r="K124" s="4">
        <f>HLOOKUP(run_results__310[[#This Row],[level]],$N$4:$S$5,2,FALSE)</f>
        <v>7</v>
      </c>
      <c r="M124" s="15"/>
      <c r="N124" s="11"/>
      <c r="O124" s="11"/>
      <c r="P124" s="11"/>
      <c r="Q124" s="11"/>
      <c r="R124" s="11"/>
      <c r="S124" s="11"/>
      <c r="T124" s="11"/>
    </row>
    <row r="125" spans="1:30" x14ac:dyDescent="0.25">
      <c r="B125" s="4" t="s">
        <v>137</v>
      </c>
      <c r="C125">
        <v>6</v>
      </c>
      <c r="D125">
        <v>6</v>
      </c>
      <c r="E125">
        <v>8</v>
      </c>
      <c r="F125" s="4" t="s">
        <v>250</v>
      </c>
      <c r="G125" s="4" t="s">
        <v>244</v>
      </c>
      <c r="H125" s="4" t="s">
        <v>252</v>
      </c>
      <c r="I125" s="4" t="s">
        <v>243</v>
      </c>
      <c r="J125" s="4"/>
      <c r="K125" s="4">
        <f>HLOOKUP(run_results__310[[#This Row],[level]],$N$4:$S$5,2,FALSE)</f>
        <v>7</v>
      </c>
      <c r="M125" s="15"/>
      <c r="N125" s="11"/>
      <c r="O125" s="11"/>
      <c r="P125" s="11"/>
      <c r="Q125" s="11"/>
      <c r="R125" s="11"/>
      <c r="S125" s="11"/>
      <c r="T125" s="11"/>
    </row>
    <row r="126" spans="1:30" x14ac:dyDescent="0.25">
      <c r="A126" t="s">
        <v>277</v>
      </c>
      <c r="B126" s="4" t="s">
        <v>138</v>
      </c>
      <c r="C126">
        <v>6</v>
      </c>
      <c r="D126">
        <v>8</v>
      </c>
      <c r="E126">
        <v>1</v>
      </c>
      <c r="F126" s="4" t="s">
        <v>250</v>
      </c>
      <c r="G126" s="4" t="s">
        <v>247</v>
      </c>
      <c r="H126" s="4" t="s">
        <v>276</v>
      </c>
      <c r="I126" s="4" t="s">
        <v>243</v>
      </c>
      <c r="J126" s="4"/>
      <c r="K126" s="4">
        <f>HLOOKUP(run_results__310[[#This Row],[level]],$N$4:$S$5,2,FALSE)</f>
        <v>7</v>
      </c>
      <c r="M126" s="15"/>
      <c r="N126" s="11"/>
      <c r="O126" s="11"/>
      <c r="P126" s="11"/>
      <c r="Q126" s="11"/>
      <c r="R126" s="11"/>
      <c r="S126" s="11"/>
      <c r="T126" s="11"/>
    </row>
    <row r="127" spans="1:30" x14ac:dyDescent="0.25">
      <c r="M127" s="15"/>
      <c r="N127" s="11"/>
      <c r="O127" s="11"/>
      <c r="P127" s="11"/>
      <c r="Q127" s="11"/>
      <c r="R127" s="11"/>
      <c r="S127" s="11"/>
      <c r="T127" s="11"/>
    </row>
    <row r="128" spans="1:30" x14ac:dyDescent="0.25">
      <c r="B128" s="25"/>
      <c r="C128" s="25"/>
      <c r="D128" s="1"/>
      <c r="E128" s="1"/>
      <c r="F128" s="1"/>
      <c r="G128" s="1"/>
      <c r="H128" s="1"/>
      <c r="I128" s="1"/>
      <c r="J128" s="1"/>
      <c r="L128" s="1"/>
      <c r="M128" s="15"/>
      <c r="N128" s="11"/>
      <c r="O128" s="11"/>
      <c r="P128" s="11"/>
      <c r="Q128" s="11"/>
      <c r="R128" s="11"/>
      <c r="S128" s="11"/>
      <c r="T128" s="1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4:3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5"/>
      <c r="N129" s="11"/>
      <c r="O129" s="11"/>
      <c r="P129" s="11"/>
      <c r="Q129" s="11"/>
      <c r="R129" s="11"/>
      <c r="S129" s="11"/>
      <c r="T129" s="1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4:30" x14ac:dyDescent="0.25">
      <c r="D130" s="1"/>
      <c r="E130" s="1"/>
      <c r="F130" s="1"/>
      <c r="G130" s="1"/>
      <c r="H130" s="1"/>
      <c r="I130" s="1"/>
      <c r="J130" s="1"/>
      <c r="K130" s="1"/>
      <c r="L130" s="27"/>
      <c r="M130" s="15"/>
      <c r="N130" s="11"/>
      <c r="O130" s="11"/>
      <c r="P130" s="11"/>
      <c r="Q130" s="11"/>
      <c r="R130" s="11"/>
      <c r="S130" s="11"/>
      <c r="T130" s="1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4:30" x14ac:dyDescent="0.25"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4"/>
      <c r="O131" s="14"/>
      <c r="P131" s="14"/>
      <c r="Q131" s="14"/>
      <c r="R131" s="14"/>
      <c r="S131" s="14"/>
      <c r="T131" s="14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4:30" x14ac:dyDescent="0.25">
      <c r="D132" s="1"/>
      <c r="E132" s="1"/>
      <c r="F132" s="1"/>
      <c r="G132" s="1"/>
      <c r="H132" s="1"/>
      <c r="I132" s="1"/>
      <c r="J132" s="1"/>
      <c r="K132" s="1"/>
      <c r="L132" s="27"/>
      <c r="M132" s="22"/>
      <c r="N132" s="14"/>
      <c r="O132" s="14"/>
      <c r="P132" s="14"/>
      <c r="Q132" s="14"/>
      <c r="R132" s="14"/>
      <c r="S132" s="14"/>
      <c r="T132" s="14"/>
      <c r="U132" s="15"/>
      <c r="V132" s="1"/>
      <c r="W132" s="1"/>
      <c r="X132" s="1"/>
      <c r="Y132" s="1"/>
      <c r="Z132" s="1"/>
      <c r="AA132" s="1"/>
      <c r="AB132" s="1"/>
      <c r="AC132" s="1"/>
      <c r="AD132" s="1"/>
    </row>
    <row r="133" spans="4:30" x14ac:dyDescent="0.25">
      <c r="D133" s="1"/>
      <c r="E133" s="1"/>
      <c r="F133" s="1"/>
      <c r="G133" s="1"/>
      <c r="H133" s="1"/>
      <c r="I133" s="1"/>
      <c r="J133" s="1"/>
      <c r="K133" s="1"/>
      <c r="L133" s="27"/>
      <c r="M133" s="27"/>
      <c r="N133" s="29"/>
      <c r="O133" s="28"/>
      <c r="P133" s="3"/>
      <c r="Q133" s="3"/>
      <c r="R133" s="3"/>
      <c r="S133" s="3"/>
      <c r="T133" s="3"/>
      <c r="U133" s="3"/>
      <c r="V133" s="1"/>
      <c r="W133" s="1"/>
      <c r="X133" s="1"/>
      <c r="Y133" s="1"/>
      <c r="Z133" s="1"/>
      <c r="AA133" s="1"/>
      <c r="AB133" s="1"/>
      <c r="AC133" s="1"/>
      <c r="AD133" s="1"/>
    </row>
    <row r="134" spans="4:30" x14ac:dyDescent="0.25">
      <c r="D134" s="1"/>
      <c r="E134" s="1"/>
      <c r="F134" s="1"/>
      <c r="G134" s="1"/>
      <c r="H134" s="1"/>
      <c r="I134" s="1"/>
      <c r="J134" s="1"/>
      <c r="K134" s="1"/>
      <c r="L134" s="27"/>
      <c r="M134" s="15"/>
      <c r="N134" s="3"/>
      <c r="O134" s="3"/>
      <c r="P134" s="3"/>
      <c r="Q134" s="3"/>
      <c r="R134" s="3"/>
      <c r="S134" s="3"/>
      <c r="T134" s="3"/>
      <c r="U134" s="11"/>
      <c r="V134" s="1"/>
      <c r="W134" s="1"/>
      <c r="X134" s="1"/>
      <c r="Y134" s="1"/>
      <c r="Z134" s="1"/>
      <c r="AA134" s="1"/>
      <c r="AB134" s="1"/>
      <c r="AC134" s="1"/>
      <c r="AD134" s="1"/>
    </row>
    <row r="135" spans="4:3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5"/>
      <c r="N135" s="11"/>
      <c r="O135" s="11"/>
      <c r="P135" s="11"/>
      <c r="Q135" s="11"/>
      <c r="R135" s="11"/>
      <c r="S135" s="11"/>
      <c r="T135" s="11"/>
      <c r="U135" s="11"/>
      <c r="V135" s="1"/>
      <c r="W135" s="1"/>
      <c r="X135" s="1"/>
      <c r="Y135" s="1"/>
      <c r="Z135" s="1"/>
      <c r="AA135" s="1"/>
      <c r="AB135" s="1"/>
      <c r="AC135" s="1"/>
      <c r="AD135" s="1"/>
    </row>
    <row r="136" spans="4:3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5"/>
      <c r="N136" s="11"/>
      <c r="O136" s="11"/>
      <c r="P136" s="11"/>
      <c r="Q136" s="11"/>
      <c r="R136" s="11"/>
      <c r="S136" s="11"/>
      <c r="T136" s="11"/>
      <c r="U136" s="11"/>
      <c r="V136" s="1"/>
      <c r="W136" s="1"/>
      <c r="X136" s="1"/>
      <c r="Y136" s="1"/>
      <c r="Z136" s="1"/>
      <c r="AA136" s="1"/>
      <c r="AB136" s="1"/>
      <c r="AC136" s="1"/>
      <c r="AD136" s="1"/>
    </row>
    <row r="137" spans="4:3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5"/>
      <c r="N137" s="11"/>
      <c r="O137" s="11"/>
      <c r="P137" s="11"/>
      <c r="Q137" s="11"/>
      <c r="R137" s="11"/>
      <c r="S137" s="11"/>
      <c r="T137" s="11"/>
      <c r="U137" s="11"/>
      <c r="V137" s="1"/>
      <c r="W137" s="1"/>
      <c r="X137" s="1"/>
      <c r="Y137" s="1"/>
      <c r="Z137" s="1"/>
      <c r="AA137" s="1"/>
      <c r="AB137" s="1"/>
      <c r="AC137" s="1"/>
      <c r="AD137" s="1"/>
    </row>
    <row r="138" spans="4:3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5"/>
      <c r="N138" s="11"/>
      <c r="O138" s="11"/>
      <c r="P138" s="11"/>
      <c r="Q138" s="11"/>
      <c r="R138" s="11"/>
      <c r="S138" s="11"/>
      <c r="T138" s="11"/>
      <c r="U138" s="11"/>
      <c r="V138" s="1"/>
      <c r="W138" s="1"/>
      <c r="X138" s="1"/>
      <c r="Y138" s="1"/>
      <c r="Z138" s="1"/>
      <c r="AA138" s="1"/>
      <c r="AB138" s="1"/>
      <c r="AC138" s="1"/>
      <c r="AD138" s="1"/>
    </row>
    <row r="139" spans="4:3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5"/>
      <c r="N139" s="11"/>
      <c r="O139" s="11"/>
      <c r="P139" s="11"/>
      <c r="Q139" s="11"/>
      <c r="R139" s="11"/>
      <c r="S139" s="11"/>
      <c r="T139" s="11"/>
      <c r="U139" s="11"/>
      <c r="V139" s="1"/>
      <c r="W139" s="1"/>
      <c r="X139" s="1"/>
      <c r="Y139" s="1"/>
      <c r="Z139" s="1"/>
      <c r="AA139" s="1"/>
      <c r="AB139" s="1"/>
      <c r="AC139" s="1"/>
      <c r="AD139" s="1"/>
    </row>
    <row r="140" spans="4:3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5"/>
      <c r="N140" s="11"/>
      <c r="O140" s="11"/>
      <c r="P140" s="11"/>
      <c r="Q140" s="11"/>
      <c r="R140" s="11"/>
      <c r="S140" s="11"/>
      <c r="T140" s="11"/>
      <c r="U140" s="11"/>
      <c r="V140" s="26"/>
      <c r="W140" s="1"/>
      <c r="X140" s="1"/>
      <c r="Y140" s="1"/>
      <c r="Z140" s="1"/>
      <c r="AA140" s="1"/>
      <c r="AB140" s="1"/>
      <c r="AC140" s="1"/>
      <c r="AD140" s="1"/>
    </row>
    <row r="141" spans="4:3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5"/>
      <c r="N141" s="11"/>
      <c r="O141" s="11"/>
      <c r="P141" s="11"/>
      <c r="Q141" s="11"/>
      <c r="R141" s="11"/>
      <c r="S141" s="11"/>
      <c r="T141" s="11"/>
      <c r="U141" s="14"/>
      <c r="V141" s="1"/>
      <c r="W141" s="1"/>
      <c r="X141" s="1"/>
      <c r="Y141" s="1"/>
      <c r="Z141" s="1"/>
      <c r="AA141" s="1"/>
      <c r="AB141" s="1"/>
      <c r="AC141" s="1"/>
      <c r="AD141" s="1"/>
    </row>
    <row r="142" spans="4:3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4"/>
      <c r="O142" s="14"/>
      <c r="P142" s="14"/>
      <c r="Q142" s="14"/>
      <c r="R142" s="14"/>
      <c r="S142" s="14"/>
      <c r="T142" s="14"/>
      <c r="U142" s="14"/>
      <c r="V142" s="1"/>
      <c r="W142" s="1"/>
      <c r="X142" s="1"/>
      <c r="Y142" s="1"/>
      <c r="Z142" s="1"/>
      <c r="AA142" s="1"/>
      <c r="AB142" s="1"/>
      <c r="AC142" s="1"/>
      <c r="AD142" s="1"/>
    </row>
    <row r="143" spans="4:3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22"/>
      <c r="N143" s="14"/>
      <c r="O143" s="14"/>
      <c r="P143" s="14"/>
      <c r="Q143" s="14"/>
      <c r="R143" s="14"/>
      <c r="S143" s="14"/>
      <c r="T143" s="14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4:3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5"/>
      <c r="O144" s="15"/>
      <c r="P144" s="15"/>
      <c r="Q144" s="15"/>
      <c r="R144" s="15"/>
      <c r="S144" s="15"/>
      <c r="T144" s="15"/>
      <c r="U144" s="15"/>
      <c r="V144" s="1"/>
      <c r="W144" s="1"/>
      <c r="X144" s="1"/>
      <c r="Y144" s="1"/>
      <c r="Z144" s="1"/>
      <c r="AA144" s="1"/>
      <c r="AB144" s="1"/>
      <c r="AC144" s="1"/>
      <c r="AD144" s="1"/>
    </row>
    <row r="145" spans="13:22" x14ac:dyDescent="0.25">
      <c r="M145" s="15"/>
      <c r="N145" s="3"/>
      <c r="O145" s="3"/>
      <c r="P145" s="3"/>
      <c r="Q145" s="3"/>
      <c r="R145" s="3"/>
      <c r="S145" s="3"/>
      <c r="T145" s="3"/>
      <c r="U145" s="3"/>
      <c r="V145" s="1"/>
    </row>
    <row r="146" spans="13:22" x14ac:dyDescent="0.25">
      <c r="M146" s="15"/>
      <c r="N146" s="11"/>
      <c r="O146" s="11"/>
      <c r="P146" s="11"/>
      <c r="Q146" s="11"/>
      <c r="R146" s="11"/>
      <c r="S146" s="11"/>
      <c r="T146" s="11"/>
    </row>
    <row r="147" spans="13:22" x14ac:dyDescent="0.25">
      <c r="M147" s="15"/>
      <c r="N147" s="11"/>
      <c r="O147" s="11"/>
      <c r="P147" s="11"/>
      <c r="Q147" s="11"/>
      <c r="R147" s="11"/>
      <c r="S147" s="11"/>
      <c r="T147" s="11"/>
    </row>
    <row r="148" spans="13:22" x14ac:dyDescent="0.25">
      <c r="M148" s="15"/>
      <c r="N148" s="11"/>
      <c r="O148" s="11"/>
      <c r="P148" s="11"/>
      <c r="Q148" s="11"/>
      <c r="R148" s="11"/>
      <c r="S148" s="11"/>
      <c r="T148" s="11"/>
    </row>
    <row r="149" spans="13:22" x14ac:dyDescent="0.25">
      <c r="M149" s="15"/>
      <c r="N149" s="11"/>
      <c r="O149" s="11"/>
      <c r="P149" s="11"/>
      <c r="Q149" s="11"/>
      <c r="R149" s="11"/>
      <c r="S149" s="11"/>
      <c r="T149" s="11"/>
    </row>
    <row r="150" spans="13:22" x14ac:dyDescent="0.25">
      <c r="M150" s="15"/>
      <c r="N150" s="11"/>
      <c r="O150" s="11"/>
      <c r="P150" s="11"/>
      <c r="Q150" s="11"/>
      <c r="R150" s="11"/>
      <c r="S150" s="11"/>
      <c r="T150" s="11"/>
    </row>
    <row r="151" spans="13:22" x14ac:dyDescent="0.25">
      <c r="M151" s="15"/>
      <c r="N151" s="11"/>
      <c r="O151" s="11"/>
      <c r="P151" s="11"/>
      <c r="Q151" s="11"/>
      <c r="R151" s="11"/>
      <c r="S151" s="11"/>
      <c r="T151" s="11"/>
    </row>
    <row r="152" spans="13:22" x14ac:dyDescent="0.25">
      <c r="M152" s="15"/>
      <c r="N152" s="11"/>
      <c r="O152" s="11"/>
      <c r="P152" s="11"/>
      <c r="Q152" s="11"/>
      <c r="R152" s="11"/>
      <c r="S152" s="11"/>
      <c r="T152" s="11"/>
    </row>
    <row r="153" spans="13:22" x14ac:dyDescent="0.25">
      <c r="M153" s="1"/>
      <c r="N153" s="14"/>
      <c r="O153" s="14"/>
      <c r="P153" s="14"/>
      <c r="Q153" s="14"/>
      <c r="R153" s="14"/>
      <c r="S153" s="14"/>
      <c r="T153" s="14"/>
    </row>
    <row r="154" spans="13:22" x14ac:dyDescent="0.25">
      <c r="M154" s="22"/>
      <c r="N154" s="14"/>
      <c r="O154" s="14"/>
      <c r="P154" s="14"/>
      <c r="Q154" s="14"/>
      <c r="R154" s="14"/>
      <c r="S154" s="14"/>
      <c r="T154" s="14"/>
    </row>
    <row r="155" spans="13:22" x14ac:dyDescent="0.25">
      <c r="M155" s="1"/>
      <c r="N155" s="1"/>
      <c r="O155" s="1"/>
      <c r="P155" s="1"/>
      <c r="Q155" s="1"/>
      <c r="R155" s="1"/>
      <c r="S155" s="1"/>
      <c r="T155" s="1"/>
    </row>
    <row r="156" spans="13:22" x14ac:dyDescent="0.25">
      <c r="M156" s="15"/>
      <c r="N156" s="3"/>
      <c r="O156" s="3"/>
      <c r="P156" s="3"/>
      <c r="Q156" s="3"/>
      <c r="R156" s="3"/>
      <c r="S156" s="3"/>
      <c r="T156" s="3"/>
    </row>
    <row r="157" spans="13:22" x14ac:dyDescent="0.25">
      <c r="M157" s="15"/>
      <c r="N157" s="11"/>
      <c r="O157" s="11"/>
      <c r="P157" s="11"/>
      <c r="Q157" s="11"/>
      <c r="R157" s="11"/>
      <c r="S157" s="11"/>
      <c r="T157" s="11"/>
    </row>
    <row r="158" spans="13:22" x14ac:dyDescent="0.25">
      <c r="M158" s="15"/>
      <c r="N158" s="11"/>
      <c r="O158" s="11"/>
      <c r="P158" s="11"/>
      <c r="Q158" s="11"/>
      <c r="R158" s="11"/>
      <c r="S158" s="11"/>
      <c r="T158" s="11"/>
    </row>
    <row r="159" spans="13:22" x14ac:dyDescent="0.25">
      <c r="M159" s="15"/>
      <c r="N159" s="11"/>
      <c r="O159" s="11"/>
      <c r="P159" s="11"/>
      <c r="Q159" s="11"/>
      <c r="R159" s="11"/>
      <c r="S159" s="11"/>
      <c r="T159" s="11"/>
    </row>
    <row r="160" spans="13:22" x14ac:dyDescent="0.25">
      <c r="M160" s="15"/>
      <c r="N160" s="11"/>
      <c r="O160" s="11"/>
      <c r="P160" s="11"/>
      <c r="Q160" s="11"/>
      <c r="R160" s="11"/>
      <c r="S160" s="11"/>
      <c r="T160" s="11"/>
    </row>
    <row r="161" spans="13:20" x14ac:dyDescent="0.25">
      <c r="M161" s="15"/>
      <c r="N161" s="11"/>
      <c r="O161" s="11"/>
      <c r="P161" s="11"/>
      <c r="Q161" s="11"/>
      <c r="R161" s="11"/>
      <c r="S161" s="11"/>
      <c r="T161" s="11"/>
    </row>
    <row r="162" spans="13:20" x14ac:dyDescent="0.25">
      <c r="M162" s="15"/>
      <c r="N162" s="11"/>
      <c r="O162" s="11"/>
      <c r="P162" s="11"/>
      <c r="Q162" s="11"/>
      <c r="R162" s="11"/>
      <c r="S162" s="11"/>
      <c r="T162" s="11"/>
    </row>
    <row r="163" spans="13:20" x14ac:dyDescent="0.25">
      <c r="M163" s="15"/>
      <c r="N163" s="11"/>
      <c r="O163" s="11"/>
      <c r="P163" s="11"/>
      <c r="Q163" s="11"/>
      <c r="R163" s="11"/>
      <c r="S163" s="11"/>
      <c r="T163" s="11"/>
    </row>
    <row r="164" spans="13:20" x14ac:dyDescent="0.25">
      <c r="M164" s="1"/>
      <c r="N164" s="14"/>
      <c r="O164" s="14"/>
      <c r="P164" s="14"/>
      <c r="Q164" s="14"/>
      <c r="R164" s="14"/>
      <c r="S164" s="14"/>
      <c r="T164" s="14"/>
    </row>
    <row r="165" spans="13:20" x14ac:dyDescent="0.25">
      <c r="M165" s="22"/>
      <c r="N165" s="14"/>
      <c r="O165" s="14"/>
      <c r="P165" s="14"/>
      <c r="Q165" s="14"/>
      <c r="R165" s="14"/>
      <c r="S165" s="14"/>
      <c r="T165" s="14"/>
    </row>
    <row r="166" spans="13:20" x14ac:dyDescent="0.25">
      <c r="M166" s="1"/>
      <c r="N166" s="1"/>
      <c r="O166" s="1"/>
      <c r="P166" s="1"/>
      <c r="Q166" s="1"/>
      <c r="R166" s="1"/>
      <c r="S166" s="1"/>
      <c r="T166" s="1"/>
    </row>
    <row r="167" spans="13:20" x14ac:dyDescent="0.25">
      <c r="M167" s="15"/>
      <c r="N167" s="3"/>
      <c r="O167" s="3"/>
      <c r="P167" s="3"/>
      <c r="Q167" s="3"/>
      <c r="R167" s="3"/>
      <c r="S167" s="3"/>
      <c r="T167" s="3"/>
    </row>
    <row r="168" spans="13:20" x14ac:dyDescent="0.25">
      <c r="M168" s="15"/>
      <c r="N168" s="11"/>
      <c r="O168" s="11"/>
      <c r="P168" s="11"/>
      <c r="Q168" s="11"/>
      <c r="R168" s="11"/>
      <c r="S168" s="11"/>
      <c r="T168" s="11"/>
    </row>
    <row r="169" spans="13:20" x14ac:dyDescent="0.25">
      <c r="M169" s="15"/>
      <c r="N169" s="11"/>
      <c r="O169" s="11"/>
      <c r="P169" s="11"/>
      <c r="Q169" s="11"/>
      <c r="R169" s="11"/>
      <c r="S169" s="11"/>
      <c r="T169" s="11"/>
    </row>
    <row r="170" spans="13:20" x14ac:dyDescent="0.25">
      <c r="M170" s="15"/>
      <c r="N170" s="11"/>
      <c r="O170" s="11"/>
      <c r="P170" s="11"/>
      <c r="Q170" s="11"/>
      <c r="R170" s="11"/>
      <c r="S170" s="11"/>
      <c r="T170" s="11"/>
    </row>
    <row r="171" spans="13:20" x14ac:dyDescent="0.25">
      <c r="M171" s="15"/>
      <c r="N171" s="11"/>
      <c r="O171" s="11"/>
      <c r="P171" s="11"/>
      <c r="Q171" s="11"/>
      <c r="R171" s="11"/>
      <c r="S171" s="11"/>
      <c r="T171" s="11"/>
    </row>
    <row r="172" spans="13:20" x14ac:dyDescent="0.25">
      <c r="M172" s="15"/>
      <c r="N172" s="11"/>
      <c r="O172" s="11"/>
      <c r="P172" s="11"/>
      <c r="Q172" s="11"/>
      <c r="R172" s="11"/>
      <c r="S172" s="11"/>
      <c r="T172" s="11"/>
    </row>
    <row r="173" spans="13:20" x14ac:dyDescent="0.25">
      <c r="M173" s="15"/>
      <c r="N173" s="11"/>
      <c r="O173" s="11"/>
      <c r="P173" s="11"/>
      <c r="Q173" s="11"/>
      <c r="R173" s="11"/>
      <c r="S173" s="11"/>
      <c r="T173" s="11"/>
    </row>
    <row r="174" spans="13:20" x14ac:dyDescent="0.25">
      <c r="M174" s="15"/>
      <c r="N174" s="11"/>
      <c r="O174" s="11"/>
      <c r="P174" s="11"/>
      <c r="Q174" s="11"/>
      <c r="R174" s="11"/>
      <c r="S174" s="11"/>
      <c r="T174" s="11"/>
    </row>
    <row r="175" spans="13:20" x14ac:dyDescent="0.25">
      <c r="M175" s="1"/>
      <c r="N175" s="14"/>
      <c r="O175" s="14"/>
      <c r="P175" s="14"/>
      <c r="Q175" s="14"/>
      <c r="R175" s="14"/>
      <c r="S175" s="14"/>
      <c r="T175" s="14"/>
    </row>
    <row r="176" spans="13:20" x14ac:dyDescent="0.25">
      <c r="M176" s="22"/>
      <c r="N176" s="14"/>
      <c r="O176" s="14"/>
      <c r="P176" s="14"/>
      <c r="Q176" s="14"/>
      <c r="R176" s="14"/>
      <c r="S176" s="14"/>
      <c r="T176" s="14"/>
    </row>
    <row r="177" spans="13:20" x14ac:dyDescent="0.25">
      <c r="M177" s="1"/>
      <c r="N177" s="1"/>
      <c r="O177" s="1"/>
      <c r="P177" s="1"/>
      <c r="Q177" s="1"/>
      <c r="R177" s="1"/>
      <c r="S177" s="1"/>
      <c r="T177" s="1"/>
    </row>
    <row r="178" spans="13:20" x14ac:dyDescent="0.25">
      <c r="M178" s="15"/>
      <c r="N178" s="3"/>
      <c r="O178" s="3"/>
      <c r="P178" s="3"/>
      <c r="Q178" s="3"/>
      <c r="R178" s="3"/>
      <c r="S178" s="3"/>
      <c r="T178" s="3"/>
    </row>
    <row r="179" spans="13:20" x14ac:dyDescent="0.25">
      <c r="M179" s="15"/>
      <c r="N179" s="11"/>
      <c r="O179" s="11"/>
      <c r="P179" s="11"/>
      <c r="Q179" s="11"/>
      <c r="R179" s="11"/>
      <c r="S179" s="11"/>
      <c r="T179" s="11"/>
    </row>
    <row r="180" spans="13:20" x14ac:dyDescent="0.25">
      <c r="M180" s="15"/>
      <c r="N180" s="11"/>
      <c r="O180" s="11"/>
      <c r="P180" s="11"/>
      <c r="Q180" s="11"/>
      <c r="R180" s="11"/>
      <c r="S180" s="11"/>
      <c r="T180" s="11"/>
    </row>
    <row r="181" spans="13:20" x14ac:dyDescent="0.25">
      <c r="M181" s="15"/>
      <c r="N181" s="11"/>
      <c r="O181" s="11"/>
      <c r="P181" s="11"/>
      <c r="Q181" s="11"/>
      <c r="R181" s="11"/>
      <c r="S181" s="11"/>
      <c r="T181" s="11"/>
    </row>
    <row r="182" spans="13:20" x14ac:dyDescent="0.25">
      <c r="M182" s="15"/>
      <c r="N182" s="11"/>
      <c r="O182" s="11"/>
      <c r="P182" s="11"/>
      <c r="Q182" s="11"/>
      <c r="R182" s="11"/>
      <c r="S182" s="11"/>
      <c r="T182" s="11"/>
    </row>
    <row r="183" spans="13:20" x14ac:dyDescent="0.25">
      <c r="M183" s="15"/>
      <c r="N183" s="11"/>
      <c r="O183" s="11"/>
      <c r="P183" s="11"/>
      <c r="Q183" s="11"/>
      <c r="R183" s="11"/>
      <c r="S183" s="11"/>
      <c r="T183" s="11"/>
    </row>
    <row r="184" spans="13:20" x14ac:dyDescent="0.25">
      <c r="M184" s="15"/>
      <c r="N184" s="11"/>
      <c r="O184" s="11"/>
      <c r="P184" s="11"/>
      <c r="Q184" s="11"/>
      <c r="R184" s="11"/>
      <c r="S184" s="11"/>
      <c r="T184" s="11"/>
    </row>
    <row r="185" spans="13:20" x14ac:dyDescent="0.25">
      <c r="M185" s="15"/>
      <c r="N185" s="11"/>
      <c r="O185" s="11"/>
      <c r="P185" s="11"/>
      <c r="Q185" s="11"/>
      <c r="R185" s="11"/>
      <c r="S185" s="11"/>
      <c r="T185" s="11"/>
    </row>
    <row r="186" spans="13:20" x14ac:dyDescent="0.25">
      <c r="M186" s="1"/>
      <c r="N186" s="14"/>
      <c r="O186" s="14"/>
      <c r="P186" s="14"/>
      <c r="Q186" s="14"/>
      <c r="R186" s="14"/>
      <c r="S186" s="14"/>
      <c r="T186" s="14"/>
    </row>
    <row r="187" spans="13:20" x14ac:dyDescent="0.25">
      <c r="M187" s="22"/>
      <c r="N187" s="14"/>
      <c r="O187" s="14"/>
      <c r="P187" s="14"/>
      <c r="Q187" s="14"/>
      <c r="R187" s="14"/>
      <c r="S187" s="14"/>
      <c r="T187" s="14"/>
    </row>
    <row r="188" spans="13:20" x14ac:dyDescent="0.25">
      <c r="M188" s="1"/>
      <c r="N188" s="1"/>
      <c r="O188" s="1"/>
      <c r="P188" s="1"/>
      <c r="Q188" s="1"/>
      <c r="R188" s="1"/>
      <c r="S188" s="1"/>
      <c r="T188" s="1"/>
    </row>
    <row r="189" spans="13:20" x14ac:dyDescent="0.25">
      <c r="M189" s="15"/>
      <c r="N189" s="3"/>
      <c r="O189" s="3"/>
      <c r="P189" s="3"/>
      <c r="Q189" s="3"/>
      <c r="R189" s="3"/>
      <c r="S189" s="3"/>
      <c r="T189" s="3"/>
    </row>
    <row r="190" spans="13:20" x14ac:dyDescent="0.25">
      <c r="M190" s="15"/>
      <c r="N190" s="11"/>
      <c r="O190" s="11"/>
      <c r="P190" s="11"/>
      <c r="Q190" s="11"/>
      <c r="R190" s="11"/>
      <c r="S190" s="11"/>
      <c r="T190" s="11"/>
    </row>
    <row r="191" spans="13:20" x14ac:dyDescent="0.25">
      <c r="M191" s="15"/>
      <c r="N191" s="11"/>
      <c r="O191" s="11"/>
      <c r="P191" s="11"/>
      <c r="Q191" s="11"/>
      <c r="R191" s="11"/>
      <c r="S191" s="11"/>
      <c r="T191" s="11"/>
    </row>
    <row r="192" spans="13:20" x14ac:dyDescent="0.25">
      <c r="M192" s="15"/>
      <c r="N192" s="11"/>
      <c r="O192" s="11"/>
      <c r="P192" s="11"/>
      <c r="Q192" s="11"/>
      <c r="R192" s="11"/>
      <c r="S192" s="11"/>
      <c r="T192" s="11"/>
    </row>
    <row r="193" spans="13:20" x14ac:dyDescent="0.25">
      <c r="M193" s="15"/>
      <c r="N193" s="11"/>
      <c r="O193" s="11"/>
      <c r="P193" s="11"/>
      <c r="Q193" s="11"/>
      <c r="R193" s="11"/>
      <c r="S193" s="11"/>
      <c r="T193" s="11"/>
    </row>
    <row r="194" spans="13:20" x14ac:dyDescent="0.25">
      <c r="M194" s="15"/>
      <c r="N194" s="11"/>
      <c r="O194" s="11"/>
      <c r="P194" s="11"/>
      <c r="Q194" s="11"/>
      <c r="R194" s="11"/>
      <c r="S194" s="11"/>
      <c r="T194" s="11"/>
    </row>
    <row r="195" spans="13:20" x14ac:dyDescent="0.25">
      <c r="M195" s="15"/>
      <c r="N195" s="11"/>
      <c r="O195" s="11"/>
      <c r="P195" s="11"/>
      <c r="Q195" s="11"/>
      <c r="R195" s="11"/>
      <c r="S195" s="11"/>
      <c r="T195" s="11"/>
    </row>
    <row r="196" spans="13:20" x14ac:dyDescent="0.25">
      <c r="M196" s="15"/>
      <c r="N196" s="11"/>
      <c r="O196" s="11"/>
      <c r="P196" s="11"/>
      <c r="Q196" s="11"/>
      <c r="R196" s="11"/>
      <c r="S196" s="11"/>
      <c r="T196" s="11"/>
    </row>
    <row r="197" spans="13:20" x14ac:dyDescent="0.25">
      <c r="M197" s="1"/>
      <c r="N197" s="14"/>
      <c r="O197" s="14"/>
      <c r="P197" s="14"/>
      <c r="Q197" s="14"/>
      <c r="R197" s="14"/>
      <c r="S197" s="14"/>
      <c r="T197" s="14"/>
    </row>
    <row r="198" spans="13:20" x14ac:dyDescent="0.25">
      <c r="M198" s="22"/>
      <c r="N198" s="14"/>
      <c r="O198" s="14"/>
      <c r="P198" s="14"/>
      <c r="Q198" s="14"/>
      <c r="R198" s="14"/>
      <c r="S198" s="14"/>
      <c r="T198" s="14"/>
    </row>
    <row r="199" spans="13:20" x14ac:dyDescent="0.25">
      <c r="M199" s="1"/>
      <c r="N199" s="1"/>
      <c r="O199" s="1"/>
      <c r="P199" s="1"/>
      <c r="Q199" s="1"/>
      <c r="R199" s="1"/>
      <c r="S199" s="1"/>
      <c r="T199" s="1"/>
    </row>
    <row r="200" spans="13:20" x14ac:dyDescent="0.25">
      <c r="M200" s="15"/>
      <c r="N200" s="3"/>
      <c r="O200" s="3"/>
      <c r="P200" s="3"/>
      <c r="Q200" s="3"/>
      <c r="R200" s="3"/>
      <c r="S200" s="3"/>
      <c r="T200" s="3"/>
    </row>
    <row r="201" spans="13:20" x14ac:dyDescent="0.25">
      <c r="M201" s="15"/>
      <c r="N201" s="11"/>
      <c r="O201" s="11"/>
      <c r="P201" s="11"/>
      <c r="Q201" s="11"/>
      <c r="R201" s="11"/>
      <c r="S201" s="11"/>
      <c r="T201" s="11"/>
    </row>
    <row r="202" spans="13:20" x14ac:dyDescent="0.25">
      <c r="M202" s="15"/>
      <c r="N202" s="11"/>
      <c r="O202" s="11"/>
      <c r="P202" s="11"/>
      <c r="Q202" s="11"/>
      <c r="R202" s="11"/>
      <c r="S202" s="11"/>
      <c r="T202" s="11"/>
    </row>
    <row r="203" spans="13:20" x14ac:dyDescent="0.25">
      <c r="M203" s="15"/>
      <c r="N203" s="11"/>
      <c r="O203" s="11"/>
      <c r="P203" s="11"/>
      <c r="Q203" s="11"/>
      <c r="R203" s="11"/>
      <c r="S203" s="11"/>
      <c r="T203" s="11"/>
    </row>
    <row r="204" spans="13:20" x14ac:dyDescent="0.25">
      <c r="M204" s="15"/>
      <c r="N204" s="11"/>
      <c r="O204" s="11"/>
      <c r="P204" s="11"/>
      <c r="Q204" s="11"/>
      <c r="R204" s="11"/>
      <c r="S204" s="11"/>
      <c r="T204" s="11"/>
    </row>
    <row r="205" spans="13:20" x14ac:dyDescent="0.25">
      <c r="M205" s="15"/>
      <c r="N205" s="11"/>
      <c r="O205" s="11"/>
      <c r="P205" s="11"/>
      <c r="Q205" s="11"/>
      <c r="R205" s="11"/>
      <c r="S205" s="11"/>
      <c r="T205" s="11"/>
    </row>
    <row r="206" spans="13:20" x14ac:dyDescent="0.25">
      <c r="M206" s="15"/>
      <c r="N206" s="11"/>
      <c r="O206" s="11"/>
      <c r="P206" s="11"/>
      <c r="Q206" s="11"/>
      <c r="R206" s="11"/>
      <c r="S206" s="11"/>
      <c r="T206" s="11"/>
    </row>
    <row r="207" spans="13:20" x14ac:dyDescent="0.25">
      <c r="M207" s="15"/>
      <c r="N207" s="11"/>
      <c r="O207" s="11"/>
      <c r="P207" s="11"/>
      <c r="Q207" s="11"/>
      <c r="R207" s="11"/>
      <c r="S207" s="11"/>
      <c r="T207" s="11"/>
    </row>
    <row r="208" spans="13:20" x14ac:dyDescent="0.25">
      <c r="M208" s="1"/>
      <c r="N208" s="14"/>
      <c r="O208" s="14"/>
      <c r="P208" s="14"/>
      <c r="Q208" s="14"/>
      <c r="R208" s="14"/>
      <c r="S208" s="14"/>
      <c r="T208" s="14"/>
    </row>
    <row r="209" spans="13:20" x14ac:dyDescent="0.25">
      <c r="M209" s="22"/>
      <c r="N209" s="14"/>
      <c r="O209" s="14"/>
      <c r="P209" s="14"/>
      <c r="Q209" s="14"/>
      <c r="R209" s="14"/>
      <c r="S209" s="14"/>
      <c r="T209" s="14"/>
    </row>
    <row r="210" spans="13:20" x14ac:dyDescent="0.25">
      <c r="M210" s="1"/>
      <c r="N210" s="1"/>
      <c r="O210" s="1"/>
      <c r="P210" s="1"/>
      <c r="Q210" s="1"/>
      <c r="R210" s="1"/>
      <c r="S210" s="1"/>
      <c r="T210" s="1"/>
    </row>
    <row r="211" spans="13:20" x14ac:dyDescent="0.25">
      <c r="M211" s="15"/>
      <c r="N211" s="3"/>
      <c r="O211" s="3"/>
      <c r="P211" s="3"/>
      <c r="Q211" s="3"/>
      <c r="R211" s="3"/>
      <c r="S211" s="3"/>
      <c r="T211" s="3"/>
    </row>
    <row r="212" spans="13:20" x14ac:dyDescent="0.25">
      <c r="M212" s="15"/>
      <c r="N212" s="11"/>
      <c r="O212" s="11"/>
      <c r="P212" s="11"/>
      <c r="Q212" s="11"/>
      <c r="R212" s="11"/>
      <c r="S212" s="11"/>
      <c r="T212" s="11"/>
    </row>
    <row r="213" spans="13:20" x14ac:dyDescent="0.25">
      <c r="M213" s="15"/>
      <c r="N213" s="11"/>
      <c r="O213" s="11"/>
      <c r="P213" s="11"/>
      <c r="Q213" s="11"/>
      <c r="R213" s="11"/>
      <c r="S213" s="11"/>
      <c r="T213" s="11"/>
    </row>
    <row r="214" spans="13:20" x14ac:dyDescent="0.25">
      <c r="M214" s="15"/>
      <c r="N214" s="11"/>
      <c r="O214" s="11"/>
      <c r="P214" s="11"/>
      <c r="Q214" s="11"/>
      <c r="R214" s="11"/>
      <c r="S214" s="11"/>
      <c r="T214" s="11"/>
    </row>
    <row r="215" spans="13:20" x14ac:dyDescent="0.25">
      <c r="M215" s="15"/>
      <c r="N215" s="11"/>
      <c r="O215" s="11"/>
      <c r="P215" s="11"/>
      <c r="Q215" s="11"/>
      <c r="R215" s="11"/>
      <c r="S215" s="11"/>
      <c r="T215" s="11"/>
    </row>
    <row r="216" spans="13:20" x14ac:dyDescent="0.25">
      <c r="M216" s="15"/>
      <c r="N216" s="11"/>
      <c r="O216" s="11"/>
      <c r="P216" s="11"/>
      <c r="Q216" s="11"/>
      <c r="R216" s="11"/>
      <c r="S216" s="11"/>
      <c r="T216" s="11"/>
    </row>
    <row r="217" spans="13:20" x14ac:dyDescent="0.25">
      <c r="M217" s="15"/>
      <c r="N217" s="11"/>
      <c r="O217" s="11"/>
      <c r="P217" s="11"/>
      <c r="Q217" s="11"/>
      <c r="R217" s="11"/>
      <c r="S217" s="11"/>
      <c r="T217" s="11"/>
    </row>
    <row r="218" spans="13:20" x14ac:dyDescent="0.25">
      <c r="M218" s="15"/>
      <c r="N218" s="11"/>
      <c r="O218" s="11"/>
      <c r="P218" s="11"/>
      <c r="Q218" s="11"/>
      <c r="R218" s="11"/>
      <c r="S218" s="11"/>
      <c r="T218" s="11"/>
    </row>
    <row r="219" spans="13:20" x14ac:dyDescent="0.25">
      <c r="M219" s="1"/>
      <c r="N219" s="14"/>
      <c r="O219" s="14"/>
      <c r="P219" s="14"/>
      <c r="Q219" s="14"/>
      <c r="R219" s="14"/>
      <c r="S219" s="14"/>
      <c r="T219" s="14"/>
    </row>
    <row r="220" spans="13:20" x14ac:dyDescent="0.25">
      <c r="M220" s="22"/>
      <c r="N220" s="14"/>
      <c r="O220" s="14"/>
      <c r="P220" s="14"/>
      <c r="Q220" s="14"/>
      <c r="R220" s="14"/>
      <c r="S220" s="14"/>
      <c r="T220" s="14"/>
    </row>
    <row r="221" spans="13:20" x14ac:dyDescent="0.25">
      <c r="M221" s="1"/>
      <c r="N221" s="1"/>
      <c r="O221" s="1"/>
      <c r="P221" s="1"/>
      <c r="Q221" s="1"/>
      <c r="R221" s="1"/>
      <c r="S221" s="1"/>
      <c r="T221" s="1"/>
    </row>
    <row r="222" spans="13:20" x14ac:dyDescent="0.25">
      <c r="M222" s="1"/>
      <c r="N222" s="1"/>
      <c r="O222" s="1"/>
      <c r="P222" s="1"/>
      <c r="Q222" s="1"/>
      <c r="R222" s="1"/>
      <c r="S222" s="1"/>
      <c r="T222" s="1"/>
    </row>
    <row r="223" spans="13:20" x14ac:dyDescent="0.25">
      <c r="M223" s="1"/>
      <c r="N223" s="1"/>
      <c r="O223" s="1"/>
      <c r="P223" s="1"/>
      <c r="Q223" s="1"/>
      <c r="R223" s="1"/>
      <c r="S223" s="1"/>
      <c r="T223" s="1"/>
    </row>
    <row r="224" spans="13:20" x14ac:dyDescent="0.25">
      <c r="M224" s="1"/>
      <c r="N224" s="1"/>
      <c r="O224" s="1"/>
      <c r="P224" s="1"/>
      <c r="Q224" s="1"/>
      <c r="R224" s="1"/>
      <c r="S224" s="1"/>
      <c r="T224" s="1"/>
    </row>
    <row r="225" spans="13:20" x14ac:dyDescent="0.25">
      <c r="M225" s="1"/>
      <c r="N225" s="1"/>
      <c r="O225" s="1"/>
      <c r="P225" s="1"/>
      <c r="Q225" s="1"/>
      <c r="R225" s="1"/>
      <c r="S225" s="1"/>
      <c r="T225" s="1"/>
    </row>
    <row r="226" spans="13:20" x14ac:dyDescent="0.25">
      <c r="M226" s="1"/>
      <c r="N226" s="1"/>
      <c r="O226" s="1"/>
      <c r="P226" s="1"/>
      <c r="Q226" s="1"/>
      <c r="R226" s="1"/>
      <c r="S226" s="1"/>
      <c r="T226" s="1"/>
    </row>
    <row r="227" spans="13:20" x14ac:dyDescent="0.25">
      <c r="M227" s="1"/>
      <c r="N227" s="1"/>
      <c r="O227" s="1"/>
      <c r="P227" s="1"/>
      <c r="Q227" s="1"/>
      <c r="R227" s="1"/>
      <c r="S227" s="1"/>
      <c r="T227" s="1"/>
    </row>
    <row r="228" spans="13:20" x14ac:dyDescent="0.25">
      <c r="M228" s="1"/>
      <c r="N228" s="1"/>
      <c r="O228" s="1"/>
      <c r="P228" s="1"/>
      <c r="Q228" s="1"/>
      <c r="R228" s="1"/>
      <c r="S228" s="1"/>
      <c r="T228" s="1"/>
    </row>
    <row r="229" spans="13:20" x14ac:dyDescent="0.25">
      <c r="M229" s="1"/>
      <c r="N229" s="1"/>
      <c r="O229" s="1"/>
      <c r="P229" s="1"/>
      <c r="Q229" s="1"/>
      <c r="R229" s="1"/>
      <c r="S229" s="1"/>
      <c r="T229" s="1"/>
    </row>
    <row r="230" spans="13:20" x14ac:dyDescent="0.25">
      <c r="M230" s="1"/>
      <c r="N230" s="1"/>
      <c r="O230" s="1"/>
      <c r="P230" s="1"/>
      <c r="Q230" s="1"/>
      <c r="R230" s="1"/>
      <c r="S230" s="1"/>
      <c r="T230" s="1"/>
    </row>
  </sheetData>
  <phoneticPr fontId="1" type="noConversion"/>
  <dataValidations count="6">
    <dataValidation type="list" allowBlank="1" showInputMessage="1" showErrorMessage="1" sqref="O7" xr:uid="{C864D649-496A-4568-89FD-6CB817CC8AB9}">
      <formula1>$V$1:$V$6</formula1>
    </dataValidation>
    <dataValidation type="list" allowBlank="1" showInputMessage="1" showErrorMessage="1" sqref="P7 V38" xr:uid="{FDA435EA-8759-4510-B489-43ADB754E9B3}">
      <formula1>"1,2,3,4,5,6"</formula1>
    </dataValidation>
    <dataValidation type="list" allowBlank="1" showInputMessage="1" showErrorMessage="1" sqref="M7" xr:uid="{283C3D8C-28E0-40EA-B046-58EDD41A3267}">
      <formula1>$V$1:$V$28</formula1>
    </dataValidation>
    <dataValidation type="list" allowBlank="1" showInputMessage="1" showErrorMessage="1" sqref="Q7" xr:uid="{2D094174-14FB-4D8B-9FB8-7DA12BD222E7}">
      <formula1>"TRUE,FALSE"</formula1>
    </dataValidation>
    <dataValidation type="list" allowBlank="1" showInputMessage="1" showErrorMessage="1" sqref="R7:S7" xr:uid="{E8C23A9E-8810-4574-83B1-B5582BB6D3A5}">
      <formula1>"FALSE,TRUE"</formula1>
    </dataValidation>
    <dataValidation type="list" allowBlank="1" showInputMessage="1" showErrorMessage="1" sqref="T7" xr:uid="{7B28D01A-C350-4175-B357-FD1002EABD4D}">
      <formula1>"恶魔,鱼人,机械,海盗,龙,野兽,元素"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D08F-553E-4134-BFF8-1D0829490188}">
  <dimension ref="A1:I150"/>
  <sheetViews>
    <sheetView tabSelected="1" workbookViewId="0">
      <selection activeCell="D13" sqref="D13"/>
    </sheetView>
  </sheetViews>
  <sheetFormatPr defaultRowHeight="13.8" x14ac:dyDescent="0.25"/>
  <cols>
    <col min="1" max="1" width="22.77734375" customWidth="1"/>
    <col min="2" max="8" width="8.33203125" customWidth="1"/>
  </cols>
  <sheetData>
    <row r="1" spans="1:9" x14ac:dyDescent="0.25">
      <c r="A1" s="15"/>
      <c r="B1" s="15"/>
      <c r="C1" s="15"/>
      <c r="D1" s="3" t="s">
        <v>299</v>
      </c>
      <c r="E1" s="15"/>
      <c r="F1" s="15"/>
      <c r="G1" s="15"/>
    </row>
    <row r="2" spans="1:9" ht="30" customHeight="1" x14ac:dyDescent="0.25">
      <c r="A2" s="42" t="s">
        <v>300</v>
      </c>
      <c r="B2" s="46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</row>
    <row r="3" spans="1:9" x14ac:dyDescent="0.25">
      <c r="A3" s="45">
        <v>1</v>
      </c>
      <c r="B3" s="47">
        <v>7.5152625152625108E-2</v>
      </c>
      <c r="C3" s="38"/>
      <c r="D3" s="38"/>
      <c r="E3" s="38"/>
      <c r="F3" s="38"/>
      <c r="G3" s="38"/>
    </row>
    <row r="4" spans="1:9" x14ac:dyDescent="0.25">
      <c r="A4" s="3">
        <v>2</v>
      </c>
      <c r="B4" s="39">
        <v>3.5709101556005304E-2</v>
      </c>
      <c r="C4" s="11">
        <v>3.3477282708754982E-2</v>
      </c>
      <c r="D4" s="11"/>
      <c r="E4" s="11"/>
      <c r="F4" s="11"/>
      <c r="G4" s="11"/>
    </row>
    <row r="5" spans="1:9" x14ac:dyDescent="0.25">
      <c r="A5" s="3">
        <v>3</v>
      </c>
      <c r="B5" s="39">
        <v>2.288933718623086E-2</v>
      </c>
      <c r="C5" s="11">
        <v>2.1458753612091434E-2</v>
      </c>
      <c r="D5" s="11">
        <v>1.8597586463812592E-2</v>
      </c>
      <c r="E5" s="11"/>
      <c r="F5" s="11"/>
      <c r="G5" s="11"/>
    </row>
    <row r="6" spans="1:9" x14ac:dyDescent="0.25">
      <c r="A6" s="3">
        <v>4</v>
      </c>
      <c r="B6" s="39">
        <v>1.7769128820710422E-2</v>
      </c>
      <c r="C6" s="11">
        <v>1.6658558269416011E-2</v>
      </c>
      <c r="D6" s="11">
        <v>1.4437417166827242E-2</v>
      </c>
      <c r="E6" s="11">
        <v>1.2216276064238415E-2</v>
      </c>
      <c r="F6" s="11"/>
      <c r="G6" s="11"/>
    </row>
    <row r="7" spans="1:9" x14ac:dyDescent="0.25">
      <c r="A7" s="3">
        <v>5</v>
      </c>
      <c r="B7" s="39">
        <v>1.5496059390351369E-2</v>
      </c>
      <c r="C7" s="11">
        <v>1.4527555678454393E-2</v>
      </c>
      <c r="D7" s="11">
        <v>1.2590548254660484E-2</v>
      </c>
      <c r="E7" s="11">
        <v>1.0653540830866566E-2</v>
      </c>
      <c r="F7" s="11">
        <v>8.7165334070726432E-3</v>
      </c>
      <c r="G7" s="11"/>
    </row>
    <row r="8" spans="1:9" x14ac:dyDescent="0.25">
      <c r="A8" s="3">
        <v>6</v>
      </c>
      <c r="B8" s="39">
        <v>1.4455484638698486E-2</v>
      </c>
      <c r="C8" s="11">
        <v>1.3552016848779831E-2</v>
      </c>
      <c r="D8" s="11">
        <v>1.1745081268942536E-2</v>
      </c>
      <c r="E8" s="11">
        <v>9.9381456891052111E-3</v>
      </c>
      <c r="F8" s="11">
        <v>8.1312101092679018E-3</v>
      </c>
      <c r="G8" s="11">
        <v>6.3242745294305996E-3</v>
      </c>
    </row>
    <row r="9" spans="1:9" x14ac:dyDescent="0.25">
      <c r="A9" s="3"/>
      <c r="B9" s="1"/>
      <c r="C9" s="1"/>
      <c r="D9" s="1"/>
      <c r="E9" s="1"/>
      <c r="F9" s="1"/>
      <c r="G9" s="1"/>
    </row>
    <row r="10" spans="1:9" x14ac:dyDescent="0.25">
      <c r="A10" s="3" t="s">
        <v>301</v>
      </c>
      <c r="B10" s="44">
        <f>AVERAGE(B3:G8)</f>
        <v>1.8785548459349637E-2</v>
      </c>
      <c r="C10" s="1"/>
      <c r="D10" s="1"/>
      <c r="E10" s="1"/>
      <c r="F10" s="1"/>
      <c r="G10" s="1"/>
    </row>
    <row r="11" spans="1:9" x14ac:dyDescent="0.25">
      <c r="A11" s="3"/>
      <c r="B11" s="1"/>
      <c r="C11" s="1"/>
      <c r="D11" s="1"/>
      <c r="E11" s="1"/>
      <c r="F11" s="1"/>
      <c r="G11" s="1"/>
    </row>
    <row r="12" spans="1:9" x14ac:dyDescent="0.25">
      <c r="A12" s="2"/>
    </row>
    <row r="13" spans="1:9" x14ac:dyDescent="0.25">
      <c r="A13" s="15"/>
      <c r="B13" s="15"/>
      <c r="C13" s="15"/>
      <c r="D13" s="3" t="s">
        <v>302</v>
      </c>
      <c r="E13" s="15"/>
      <c r="F13" s="15"/>
      <c r="G13" s="15"/>
    </row>
    <row r="14" spans="1:9" ht="27.6" x14ac:dyDescent="0.25">
      <c r="A14" s="48" t="s">
        <v>306</v>
      </c>
      <c r="B14" s="49">
        <v>1</v>
      </c>
      <c r="C14" s="49">
        <v>2</v>
      </c>
      <c r="D14" s="49">
        <v>3</v>
      </c>
      <c r="E14" s="49">
        <v>4</v>
      </c>
      <c r="F14" s="49">
        <v>5</v>
      </c>
      <c r="G14" s="49">
        <v>6</v>
      </c>
    </row>
    <row r="15" spans="1:9" x14ac:dyDescent="0.25">
      <c r="A15" s="33">
        <v>1</v>
      </c>
      <c r="B15" s="14">
        <v>1</v>
      </c>
      <c r="C15" s="11"/>
      <c r="D15" s="11"/>
      <c r="E15" s="11"/>
      <c r="F15" s="11"/>
      <c r="G15" s="11"/>
      <c r="H15" s="15"/>
      <c r="I15" s="1"/>
    </row>
    <row r="16" spans="1:9" x14ac:dyDescent="0.25">
      <c r="A16" s="33">
        <v>2</v>
      </c>
      <c r="B16" s="11">
        <v>0.47609655625745273</v>
      </c>
      <c r="C16" s="11">
        <v>0.52390344374254727</v>
      </c>
      <c r="D16" s="11"/>
      <c r="E16" s="11"/>
      <c r="F16" s="11"/>
      <c r="G16" s="11"/>
      <c r="H16" s="3"/>
      <c r="I16" s="1"/>
    </row>
    <row r="17" spans="1:9" x14ac:dyDescent="0.25">
      <c r="A17" s="33">
        <v>3</v>
      </c>
      <c r="B17" s="11">
        <v>0.305370501424373</v>
      </c>
      <c r="C17" s="11">
        <v>0.33566597539123838</v>
      </c>
      <c r="D17" s="11">
        <v>0.35896352318438868</v>
      </c>
      <c r="E17" s="11"/>
      <c r="F17" s="11"/>
      <c r="G17" s="11"/>
      <c r="H17" s="11"/>
      <c r="I17" s="1"/>
    </row>
    <row r="18" spans="1:9" x14ac:dyDescent="0.25">
      <c r="A18" s="33">
        <v>4</v>
      </c>
      <c r="B18" s="11">
        <v>0.23712575641819283</v>
      </c>
      <c r="C18" s="11">
        <v>0.26052361692120035</v>
      </c>
      <c r="D18" s="11">
        <v>0.27865832534493912</v>
      </c>
      <c r="E18" s="11">
        <v>0.22369230131566759</v>
      </c>
      <c r="F18" s="11"/>
      <c r="G18" s="11"/>
      <c r="H18" s="11"/>
      <c r="I18" s="1"/>
    </row>
    <row r="19" spans="1:9" x14ac:dyDescent="0.25">
      <c r="A19" s="33">
        <v>5</v>
      </c>
      <c r="B19" s="11">
        <v>0.20678031572136477</v>
      </c>
      <c r="C19" s="11">
        <v>0.22727170557569651</v>
      </c>
      <c r="D19" s="11">
        <v>0.24304576685265403</v>
      </c>
      <c r="E19" s="11">
        <v>0.19510436403818437</v>
      </c>
      <c r="F19" s="11">
        <v>0.13651438121917295</v>
      </c>
      <c r="G19" s="11"/>
      <c r="H19" s="11"/>
      <c r="I19" s="1"/>
    </row>
    <row r="20" spans="1:9" x14ac:dyDescent="0.25">
      <c r="A20" s="33">
        <v>6</v>
      </c>
      <c r="B20" s="11">
        <v>0.19294055733270349</v>
      </c>
      <c r="C20" s="11">
        <v>0.21197780614045655</v>
      </c>
      <c r="D20" s="11">
        <v>0.22665629795478395</v>
      </c>
      <c r="E20" s="11">
        <v>0.18197208572556225</v>
      </c>
      <c r="F20" s="11">
        <v>0.12733283117385893</v>
      </c>
      <c r="G20" s="11">
        <v>6.7251631781902729E-2</v>
      </c>
      <c r="H20" s="11"/>
      <c r="I20" s="1"/>
    </row>
    <row r="21" spans="1:9" x14ac:dyDescent="0.25">
      <c r="A21" s="3"/>
      <c r="B21" s="11"/>
      <c r="C21" s="11"/>
      <c r="D21" s="11"/>
      <c r="E21" s="11"/>
      <c r="F21" s="11"/>
      <c r="G21" s="11"/>
      <c r="H21" s="11"/>
      <c r="I21" s="1"/>
    </row>
    <row r="22" spans="1:9" x14ac:dyDescent="0.25">
      <c r="A22" s="3"/>
      <c r="B22" s="11"/>
      <c r="C22" s="11" t="s">
        <v>303</v>
      </c>
      <c r="D22" s="11"/>
      <c r="E22" s="11"/>
      <c r="F22" s="11"/>
      <c r="G22" s="11"/>
      <c r="H22" s="11"/>
      <c r="I22" s="1"/>
    </row>
    <row r="23" spans="1:9" x14ac:dyDescent="0.25">
      <c r="A23" s="16" t="s">
        <v>289</v>
      </c>
      <c r="B23" s="10" t="s">
        <v>7</v>
      </c>
      <c r="C23" s="10" t="s">
        <v>8</v>
      </c>
      <c r="D23" s="10" t="s">
        <v>9</v>
      </c>
      <c r="E23" s="10" t="s">
        <v>10</v>
      </c>
      <c r="F23" s="10" t="s">
        <v>11</v>
      </c>
      <c r="G23" s="10" t="s">
        <v>12</v>
      </c>
      <c r="H23" s="10" t="s">
        <v>250</v>
      </c>
      <c r="I23" s="1"/>
    </row>
    <row r="24" spans="1:9" x14ac:dyDescent="0.25">
      <c r="A24" s="17" t="s">
        <v>7</v>
      </c>
      <c r="B24" s="12"/>
      <c r="C24" s="13"/>
      <c r="D24" s="13"/>
      <c r="E24" s="13"/>
      <c r="F24" s="13"/>
      <c r="G24" s="13"/>
      <c r="H24" s="13"/>
      <c r="I24" s="1"/>
    </row>
    <row r="25" spans="1:9" x14ac:dyDescent="0.25">
      <c r="A25" s="17" t="s">
        <v>8</v>
      </c>
      <c r="B25" s="13" t="b">
        <v>0</v>
      </c>
      <c r="C25" s="12"/>
      <c r="D25" s="13"/>
      <c r="E25" s="13"/>
      <c r="F25" s="13"/>
      <c r="G25" s="13"/>
      <c r="H25" s="13"/>
      <c r="I25" s="1"/>
    </row>
    <row r="26" spans="1:9" x14ac:dyDescent="0.25">
      <c r="A26" s="17" t="s">
        <v>9</v>
      </c>
      <c r="B26" s="13" t="b">
        <v>0</v>
      </c>
      <c r="C26" s="13">
        <v>9.0909090909090939E-2</v>
      </c>
      <c r="D26" s="12"/>
      <c r="E26" s="13"/>
      <c r="F26" s="13"/>
      <c r="G26" s="13"/>
      <c r="H26" s="13"/>
      <c r="I26" s="1"/>
    </row>
    <row r="27" spans="1:9" x14ac:dyDescent="0.25">
      <c r="A27" s="17" t="s">
        <v>10</v>
      </c>
      <c r="B27" s="13" t="b">
        <v>0</v>
      </c>
      <c r="C27" s="13">
        <v>9.0909090909090939E-2</v>
      </c>
      <c r="D27" s="13">
        <v>9.0909090909090939E-2</v>
      </c>
      <c r="E27" s="12"/>
      <c r="F27" s="13"/>
      <c r="G27" s="13"/>
      <c r="H27" s="13"/>
      <c r="I27" s="1"/>
    </row>
    <row r="28" spans="1:9" x14ac:dyDescent="0.25">
      <c r="A28" s="17" t="s">
        <v>11</v>
      </c>
      <c r="B28" s="13" t="b">
        <v>0</v>
      </c>
      <c r="C28" s="13">
        <v>9.0909090909090939E-2</v>
      </c>
      <c r="D28" s="13">
        <v>9.0909090909090939E-2</v>
      </c>
      <c r="E28" s="13">
        <v>9.0909090909090939E-2</v>
      </c>
      <c r="F28" s="12"/>
      <c r="G28" s="13"/>
      <c r="H28" s="13"/>
      <c r="I28" s="1"/>
    </row>
    <row r="29" spans="1:9" x14ac:dyDescent="0.25">
      <c r="A29" s="17" t="s">
        <v>12</v>
      </c>
      <c r="B29" s="13" t="b">
        <v>0</v>
      </c>
      <c r="C29" s="13">
        <v>9.0909090909090939E-2</v>
      </c>
      <c r="D29" s="13">
        <v>9.0909090909090939E-2</v>
      </c>
      <c r="E29" s="13">
        <v>9.0909090909090939E-2</v>
      </c>
      <c r="F29" s="13">
        <v>9.0909090909090939E-2</v>
      </c>
      <c r="G29" s="12"/>
      <c r="H29" s="13"/>
      <c r="I29" s="1"/>
    </row>
    <row r="30" spans="1:9" x14ac:dyDescent="0.25">
      <c r="A30" s="17" t="s">
        <v>250</v>
      </c>
      <c r="B30" s="13" t="b">
        <v>0</v>
      </c>
      <c r="C30" s="13">
        <v>9.0909090909090939E-2</v>
      </c>
      <c r="D30" s="13">
        <v>9.0909090909090939E-2</v>
      </c>
      <c r="E30" s="13">
        <v>9.0909090909090939E-2</v>
      </c>
      <c r="F30" s="13">
        <v>9.0909090909090939E-2</v>
      </c>
      <c r="G30" s="13">
        <v>9.0909090909090939E-2</v>
      </c>
      <c r="H30" s="12"/>
      <c r="I30" s="1"/>
    </row>
    <row r="31" spans="1:9" x14ac:dyDescent="0.25">
      <c r="A31" s="19"/>
      <c r="B31" s="18"/>
      <c r="C31" s="18"/>
      <c r="D31" s="18"/>
      <c r="E31" s="18"/>
      <c r="F31" s="18"/>
      <c r="G31" s="18"/>
      <c r="H31" s="18"/>
      <c r="I31" s="1"/>
    </row>
    <row r="32" spans="1:9" x14ac:dyDescent="0.25">
      <c r="A32" s="20" t="s">
        <v>292</v>
      </c>
      <c r="B32" s="14">
        <v>9.0909090909090912E-2</v>
      </c>
      <c r="C32" s="14"/>
      <c r="D32" s="14"/>
      <c r="E32" s="14"/>
      <c r="F32" s="14"/>
      <c r="G32" s="14"/>
      <c r="H32" s="14"/>
      <c r="I32" s="1"/>
    </row>
    <row r="33" spans="1:9" x14ac:dyDescent="0.25">
      <c r="A33" s="3"/>
      <c r="B33" s="41"/>
      <c r="C33" s="41"/>
      <c r="D33" s="41"/>
      <c r="E33" s="41"/>
      <c r="F33" s="41"/>
      <c r="G33" s="41"/>
      <c r="H33" s="41"/>
      <c r="I33" s="1"/>
    </row>
    <row r="34" spans="1:9" x14ac:dyDescent="0.25">
      <c r="A34" s="3"/>
      <c r="C34" s="41" t="s">
        <v>304</v>
      </c>
      <c r="D34" s="41"/>
      <c r="E34" s="41"/>
      <c r="F34" s="41"/>
      <c r="G34" s="41"/>
      <c r="H34" s="41"/>
      <c r="I34" s="1"/>
    </row>
    <row r="35" spans="1:9" x14ac:dyDescent="0.25">
      <c r="A35" s="16" t="s">
        <v>289</v>
      </c>
      <c r="B35" s="10" t="s">
        <v>7</v>
      </c>
      <c r="C35" s="10" t="s">
        <v>8</v>
      </c>
      <c r="D35" s="10" t="s">
        <v>9</v>
      </c>
      <c r="E35" s="10" t="s">
        <v>10</v>
      </c>
      <c r="F35" s="10" t="s">
        <v>11</v>
      </c>
      <c r="G35" s="10" t="s">
        <v>12</v>
      </c>
      <c r="H35" s="10" t="s">
        <v>250</v>
      </c>
      <c r="I35" s="1"/>
    </row>
    <row r="36" spans="1:9" x14ac:dyDescent="0.25">
      <c r="A36" s="17" t="s">
        <v>7</v>
      </c>
      <c r="B36" s="12"/>
      <c r="C36" s="13"/>
      <c r="D36" s="13"/>
      <c r="E36" s="13"/>
      <c r="F36" s="13"/>
      <c r="G36" s="13"/>
      <c r="H36" s="13"/>
      <c r="I36" s="1"/>
    </row>
    <row r="37" spans="1:9" x14ac:dyDescent="0.25">
      <c r="A37" s="17" t="s">
        <v>8</v>
      </c>
      <c r="B37" s="13">
        <v>0.18696296296296289</v>
      </c>
      <c r="C37" s="12"/>
      <c r="D37" s="13"/>
      <c r="E37" s="13"/>
      <c r="F37" s="13"/>
      <c r="G37" s="13"/>
      <c r="H37" s="13"/>
      <c r="I37" s="1"/>
    </row>
    <row r="38" spans="1:9" x14ac:dyDescent="0.25">
      <c r="A38" s="17" t="s">
        <v>9</v>
      </c>
      <c r="B38" s="13">
        <v>0.18696296296296289</v>
      </c>
      <c r="C38" s="13">
        <v>0.18696296296296289</v>
      </c>
      <c r="D38" s="12"/>
      <c r="E38" s="13"/>
      <c r="F38" s="13"/>
      <c r="G38" s="13"/>
      <c r="H38" s="13"/>
      <c r="I38" s="1"/>
    </row>
    <row r="39" spans="1:9" x14ac:dyDescent="0.25">
      <c r="A39" s="17" t="s">
        <v>10</v>
      </c>
      <c r="B39" s="13" t="b">
        <v>0</v>
      </c>
      <c r="C39" s="13" t="b">
        <v>0</v>
      </c>
      <c r="D39" s="13" t="b">
        <v>0</v>
      </c>
      <c r="E39" s="12"/>
      <c r="F39" s="13"/>
      <c r="G39" s="13"/>
      <c r="H39" s="13"/>
    </row>
    <row r="40" spans="1:9" x14ac:dyDescent="0.25">
      <c r="A40" s="17" t="s">
        <v>11</v>
      </c>
      <c r="B40" s="13">
        <v>0.18696296296296289</v>
      </c>
      <c r="C40" s="13">
        <v>0.18696296296296289</v>
      </c>
      <c r="D40" s="13">
        <v>0.18696296296296289</v>
      </c>
      <c r="E40" s="13" t="b">
        <v>0</v>
      </c>
      <c r="F40" s="12"/>
      <c r="G40" s="13"/>
      <c r="H40" s="13"/>
    </row>
    <row r="41" spans="1:9" x14ac:dyDescent="0.25">
      <c r="A41" s="17" t="s">
        <v>12</v>
      </c>
      <c r="B41" s="13">
        <v>0.18696296296296289</v>
      </c>
      <c r="C41" s="13">
        <v>0.18696296296296289</v>
      </c>
      <c r="D41" s="13">
        <v>0.18696296296296289</v>
      </c>
      <c r="E41" s="13" t="b">
        <v>0</v>
      </c>
      <c r="F41" s="13">
        <v>0.18696296296296289</v>
      </c>
      <c r="G41" s="12"/>
      <c r="H41" s="13"/>
    </row>
    <row r="42" spans="1:9" x14ac:dyDescent="0.25">
      <c r="A42" s="17" t="s">
        <v>250</v>
      </c>
      <c r="B42" s="13">
        <v>0.18696296296296289</v>
      </c>
      <c r="C42" s="13">
        <v>0.18696296296296289</v>
      </c>
      <c r="D42" s="13">
        <v>0.18696296296296289</v>
      </c>
      <c r="E42" s="13" t="b">
        <v>0</v>
      </c>
      <c r="F42" s="13">
        <v>0.18696296296296289</v>
      </c>
      <c r="G42" s="13">
        <v>0.18696296296296289</v>
      </c>
      <c r="H42" s="12"/>
    </row>
    <row r="43" spans="1:9" x14ac:dyDescent="0.25">
      <c r="A43" s="19"/>
      <c r="B43" s="18"/>
      <c r="C43" s="18"/>
      <c r="D43" s="18"/>
      <c r="E43" s="18"/>
      <c r="F43" s="18"/>
      <c r="G43" s="18"/>
      <c r="H43" s="18"/>
    </row>
    <row r="44" spans="1:9" x14ac:dyDescent="0.25">
      <c r="A44" s="20" t="s">
        <v>292</v>
      </c>
      <c r="B44" s="14">
        <v>0.18696296296296294</v>
      </c>
      <c r="C44" s="14"/>
      <c r="D44" s="14"/>
      <c r="E44" s="14"/>
      <c r="F44" s="14"/>
      <c r="G44" s="14"/>
      <c r="H44" s="14"/>
    </row>
    <row r="46" spans="1:9" x14ac:dyDescent="0.25">
      <c r="C46" s="2" t="s">
        <v>305</v>
      </c>
    </row>
    <row r="47" spans="1:9" x14ac:dyDescent="0.25">
      <c r="A47" s="16" t="s">
        <v>289</v>
      </c>
      <c r="B47" s="10" t="s">
        <v>7</v>
      </c>
      <c r="C47" s="10" t="s">
        <v>8</v>
      </c>
      <c r="D47" s="10" t="s">
        <v>9</v>
      </c>
      <c r="E47" s="10" t="s">
        <v>10</v>
      </c>
      <c r="F47" s="10" t="s">
        <v>11</v>
      </c>
      <c r="G47" s="10" t="s">
        <v>12</v>
      </c>
      <c r="H47" s="10" t="s">
        <v>250</v>
      </c>
    </row>
    <row r="48" spans="1:9" x14ac:dyDescent="0.25">
      <c r="A48" s="17" t="s">
        <v>7</v>
      </c>
      <c r="B48" s="12"/>
      <c r="C48" s="13"/>
      <c r="D48" s="13"/>
      <c r="E48" s="13"/>
      <c r="F48" s="13"/>
      <c r="G48" s="13"/>
      <c r="H48" s="13"/>
    </row>
    <row r="49" spans="1:8" x14ac:dyDescent="0.25">
      <c r="A49" s="17" t="s">
        <v>8</v>
      </c>
      <c r="B49" s="13">
        <v>8.8842975206611441E-2</v>
      </c>
      <c r="C49" s="12"/>
      <c r="D49" s="13"/>
      <c r="E49" s="13"/>
      <c r="F49" s="13"/>
      <c r="G49" s="13"/>
      <c r="H49" s="13"/>
    </row>
    <row r="50" spans="1:8" x14ac:dyDescent="0.25">
      <c r="A50" s="17" t="s">
        <v>9</v>
      </c>
      <c r="B50" s="13">
        <v>0.12109375</v>
      </c>
      <c r="C50" s="13">
        <v>0.10802469135802473</v>
      </c>
      <c r="D50" s="12"/>
      <c r="E50" s="13"/>
      <c r="F50" s="13"/>
      <c r="G50" s="13"/>
      <c r="H50" s="13"/>
    </row>
    <row r="51" spans="1:8" x14ac:dyDescent="0.25">
      <c r="A51" s="17" t="s">
        <v>10</v>
      </c>
      <c r="B51" s="13">
        <v>9.297052154195018E-2</v>
      </c>
      <c r="C51" s="13">
        <v>8.5066162570888393E-2</v>
      </c>
      <c r="D51" s="13">
        <v>0.11418685121107264</v>
      </c>
      <c r="E51" s="12"/>
      <c r="F51" s="13"/>
      <c r="G51" s="13"/>
      <c r="H51" s="13"/>
    </row>
    <row r="52" spans="1:8" x14ac:dyDescent="0.25">
      <c r="A52" s="17" t="s">
        <v>11</v>
      </c>
      <c r="B52" s="13">
        <v>8.8842975206611441E-2</v>
      </c>
      <c r="C52" s="13">
        <v>8.1597222222222099E-2</v>
      </c>
      <c r="D52" s="13">
        <v>0.10802469135802473</v>
      </c>
      <c r="E52" s="13">
        <v>8.5066162570888393E-2</v>
      </c>
      <c r="F52" s="12"/>
      <c r="G52" s="13"/>
      <c r="H52" s="13"/>
    </row>
    <row r="53" spans="1:8" x14ac:dyDescent="0.25">
      <c r="A53" s="17" t="s">
        <v>12</v>
      </c>
      <c r="B53" s="13" t="b">
        <v>0</v>
      </c>
      <c r="C53" s="13" t="b">
        <v>0</v>
      </c>
      <c r="D53" s="13" t="b">
        <v>0</v>
      </c>
      <c r="E53" s="13" t="b">
        <v>0</v>
      </c>
      <c r="F53" s="13" t="b">
        <v>0</v>
      </c>
      <c r="G53" s="12"/>
      <c r="H53" s="13"/>
    </row>
    <row r="54" spans="1:8" x14ac:dyDescent="0.25">
      <c r="A54" s="17" t="s">
        <v>250</v>
      </c>
      <c r="B54" s="13">
        <v>8.8842975206611441E-2</v>
      </c>
      <c r="C54" s="13">
        <v>8.1597222222222099E-2</v>
      </c>
      <c r="D54" s="13">
        <v>0.10802469135802473</v>
      </c>
      <c r="E54" s="13">
        <v>8.5066162570888393E-2</v>
      </c>
      <c r="F54" s="13">
        <v>8.1597222222222099E-2</v>
      </c>
      <c r="G54" s="13" t="b">
        <v>0</v>
      </c>
      <c r="H54" s="12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  <row r="56" spans="1:8" x14ac:dyDescent="0.25">
      <c r="A56" s="20" t="s">
        <v>292</v>
      </c>
      <c r="B56" s="14">
        <v>9.4589618455084193E-2</v>
      </c>
      <c r="C56" s="14"/>
      <c r="D56" s="14"/>
      <c r="E56" s="14"/>
      <c r="F56" s="14"/>
      <c r="G56" s="14"/>
      <c r="H56" s="14"/>
    </row>
    <row r="59" spans="1:8" x14ac:dyDescent="0.25">
      <c r="C59" t="s">
        <v>309</v>
      </c>
    </row>
    <row r="60" spans="1:8" x14ac:dyDescent="0.25">
      <c r="A60" s="16" t="s">
        <v>289</v>
      </c>
      <c r="B60" s="10" t="s">
        <v>7</v>
      </c>
      <c r="C60" s="10" t="s">
        <v>8</v>
      </c>
      <c r="D60" s="10" t="s">
        <v>9</v>
      </c>
      <c r="E60" s="10" t="s">
        <v>10</v>
      </c>
      <c r="F60" s="10" t="s">
        <v>11</v>
      </c>
      <c r="G60" s="10" t="s">
        <v>12</v>
      </c>
      <c r="H60" s="10" t="s">
        <v>250</v>
      </c>
    </row>
    <row r="61" spans="1:8" x14ac:dyDescent="0.25">
      <c r="A61" s="17" t="s">
        <v>7</v>
      </c>
      <c r="B61" s="12"/>
      <c r="C61" s="13"/>
      <c r="D61" s="13"/>
      <c r="E61" s="13"/>
      <c r="F61" s="13"/>
      <c r="G61" s="13"/>
      <c r="H61" s="13"/>
    </row>
    <row r="62" spans="1:8" x14ac:dyDescent="0.25">
      <c r="A62" s="17" t="s">
        <v>8</v>
      </c>
      <c r="B62" s="13">
        <v>6.6666666666666652E-2</v>
      </c>
      <c r="C62" s="12"/>
      <c r="D62" s="13"/>
      <c r="E62" s="13"/>
      <c r="F62" s="13"/>
      <c r="G62" s="13"/>
      <c r="H62" s="13"/>
    </row>
    <row r="63" spans="1:8" x14ac:dyDescent="0.25">
      <c r="A63" s="17" t="s">
        <v>9</v>
      </c>
      <c r="B63" s="13">
        <v>6.6666666666666652E-2</v>
      </c>
      <c r="C63" s="13">
        <v>6.6666666666666652E-2</v>
      </c>
      <c r="D63" s="12"/>
      <c r="E63" s="13"/>
      <c r="F63" s="13"/>
      <c r="G63" s="13"/>
      <c r="H63" s="13"/>
    </row>
    <row r="64" spans="1:8" x14ac:dyDescent="0.25">
      <c r="A64" s="17" t="s">
        <v>10</v>
      </c>
      <c r="B64" s="13">
        <v>6.6666666666666652E-2</v>
      </c>
      <c r="C64" s="13">
        <v>6.6666666666666652E-2</v>
      </c>
      <c r="D64" s="13">
        <v>6.6666666666666652E-2</v>
      </c>
      <c r="E64" s="12"/>
      <c r="F64" s="13"/>
      <c r="G64" s="13"/>
      <c r="H64" s="13"/>
    </row>
    <row r="65" spans="1:8" x14ac:dyDescent="0.25">
      <c r="A65" s="17" t="s">
        <v>11</v>
      </c>
      <c r="B65" s="13">
        <v>6.6666666666666652E-2</v>
      </c>
      <c r="C65" s="13">
        <v>6.6666666666666652E-2</v>
      </c>
      <c r="D65" s="13">
        <v>6.6666666666666652E-2</v>
      </c>
      <c r="E65" s="13">
        <v>6.6666666666666652E-2</v>
      </c>
      <c r="F65" s="12"/>
      <c r="G65" s="13"/>
      <c r="H65" s="13"/>
    </row>
    <row r="66" spans="1:8" x14ac:dyDescent="0.25">
      <c r="A66" s="17" t="s">
        <v>12</v>
      </c>
      <c r="B66" s="13">
        <v>6.6666666666666652E-2</v>
      </c>
      <c r="C66" s="13">
        <v>6.6666666666666652E-2</v>
      </c>
      <c r="D66" s="13">
        <v>6.6666666666666652E-2</v>
      </c>
      <c r="E66" s="13">
        <v>6.6666666666666652E-2</v>
      </c>
      <c r="F66" s="13">
        <v>6.6666666666666652E-2</v>
      </c>
      <c r="G66" s="12"/>
      <c r="H66" s="13"/>
    </row>
    <row r="67" spans="1:8" x14ac:dyDescent="0.25">
      <c r="A67" s="17" t="s">
        <v>250</v>
      </c>
      <c r="B67" s="13" t="b">
        <v>0</v>
      </c>
      <c r="C67" s="13" t="b">
        <v>0</v>
      </c>
      <c r="D67" s="13" t="b">
        <v>0</v>
      </c>
      <c r="E67" s="13" t="b">
        <v>0</v>
      </c>
      <c r="F67" s="13" t="b">
        <v>0</v>
      </c>
      <c r="G67" s="13" t="b">
        <v>0</v>
      </c>
      <c r="H67" s="12"/>
    </row>
    <row r="68" spans="1:8" x14ac:dyDescent="0.25">
      <c r="A68" s="19"/>
      <c r="B68" s="18"/>
      <c r="C68" s="18"/>
      <c r="D68" s="18"/>
      <c r="E68" s="18"/>
      <c r="F68" s="18"/>
      <c r="G68" s="18"/>
      <c r="H68" s="18"/>
    </row>
    <row r="69" spans="1:8" x14ac:dyDescent="0.25">
      <c r="A69" s="20" t="s">
        <v>292</v>
      </c>
      <c r="B69" s="14">
        <v>6.6666666666666652E-2</v>
      </c>
      <c r="C69" s="14"/>
      <c r="D69" s="14"/>
      <c r="E69" s="14"/>
      <c r="F69" s="14"/>
      <c r="G69" s="14"/>
      <c r="H69" s="14"/>
    </row>
    <row r="70" spans="1:8" x14ac:dyDescent="0.25">
      <c r="A70" s="22"/>
      <c r="B70" s="14"/>
      <c r="C70" s="14"/>
      <c r="D70" s="14"/>
      <c r="E70" s="14"/>
      <c r="F70" s="14"/>
      <c r="G70" s="14"/>
      <c r="H70" s="14"/>
    </row>
    <row r="71" spans="1:8" x14ac:dyDescent="0.25">
      <c r="A71" s="22"/>
      <c r="B71" s="14"/>
      <c r="C71" s="14"/>
      <c r="D71" s="14"/>
      <c r="E71" s="14"/>
      <c r="F71" s="14"/>
      <c r="G71" s="14"/>
      <c r="H71" s="14"/>
    </row>
    <row r="72" spans="1:8" x14ac:dyDescent="0.25">
      <c r="C72" s="2" t="s">
        <v>317</v>
      </c>
    </row>
    <row r="73" spans="1:8" ht="27.6" x14ac:dyDescent="0.25">
      <c r="A73" s="48" t="s">
        <v>300</v>
      </c>
      <c r="B73" s="49">
        <v>1</v>
      </c>
      <c r="C73" s="49">
        <v>2</v>
      </c>
      <c r="D73" s="49">
        <v>3</v>
      </c>
      <c r="E73" s="49">
        <v>4</v>
      </c>
      <c r="F73" s="49">
        <v>5</v>
      </c>
      <c r="G73" s="49">
        <v>6</v>
      </c>
    </row>
    <row r="74" spans="1:8" x14ac:dyDescent="0.25">
      <c r="A74" s="33">
        <v>1</v>
      </c>
      <c r="B74" s="14">
        <v>1</v>
      </c>
      <c r="C74" s="11"/>
      <c r="D74" s="11"/>
      <c r="E74" s="11"/>
      <c r="F74" s="11"/>
      <c r="G74" s="11"/>
    </row>
    <row r="75" spans="1:8" x14ac:dyDescent="0.25">
      <c r="A75" s="33">
        <v>2</v>
      </c>
      <c r="B75" s="11">
        <v>0.6153846153846152</v>
      </c>
      <c r="C75" s="11">
        <v>0.57692307692307687</v>
      </c>
      <c r="D75" s="11"/>
      <c r="E75" s="11"/>
      <c r="F75" s="11"/>
      <c r="G75" s="11"/>
    </row>
    <row r="76" spans="1:8" x14ac:dyDescent="0.25">
      <c r="A76" s="33">
        <v>3</v>
      </c>
      <c r="B76" s="11">
        <v>0.46153846153846162</v>
      </c>
      <c r="C76" s="11">
        <v>0.43269230769230754</v>
      </c>
      <c r="D76" s="11">
        <v>0.375</v>
      </c>
      <c r="E76" s="11"/>
      <c r="F76" s="11"/>
      <c r="G76" s="11"/>
    </row>
    <row r="77" spans="1:8" x14ac:dyDescent="0.25">
      <c r="A77" s="33">
        <v>4</v>
      </c>
      <c r="B77" s="11">
        <v>0.41739130434782629</v>
      </c>
      <c r="C77" s="11">
        <v>0.39130434782608692</v>
      </c>
      <c r="D77" s="11">
        <v>0.33913043478260868</v>
      </c>
      <c r="E77" s="11">
        <v>0.28695652173913044</v>
      </c>
      <c r="F77" s="11"/>
      <c r="G77" s="11"/>
    </row>
    <row r="78" spans="1:8" x14ac:dyDescent="0.25">
      <c r="A78" s="33">
        <v>5</v>
      </c>
      <c r="B78" s="11">
        <v>0.38709677419354832</v>
      </c>
      <c r="C78" s="11">
        <v>0.36290322580645168</v>
      </c>
      <c r="D78" s="11">
        <v>0.31451612903225806</v>
      </c>
      <c r="E78" s="11">
        <v>0.2661290322580645</v>
      </c>
      <c r="F78" s="11">
        <v>0.217741935483871</v>
      </c>
      <c r="G78" s="11"/>
    </row>
    <row r="79" spans="1:8" x14ac:dyDescent="0.25">
      <c r="A79" s="33">
        <v>6</v>
      </c>
      <c r="B79" s="11">
        <v>0.36641221374045796</v>
      </c>
      <c r="C79" s="11">
        <v>0.34351145038167952</v>
      </c>
      <c r="D79" s="11">
        <v>0.29770992366412219</v>
      </c>
      <c r="E79" s="11">
        <v>0.25190839694656481</v>
      </c>
      <c r="F79" s="11">
        <v>0.20610687022900764</v>
      </c>
      <c r="G79" s="11">
        <v>0.16030534351145037</v>
      </c>
    </row>
    <row r="82" spans="1:7" x14ac:dyDescent="0.25">
      <c r="A82" s="15"/>
      <c r="B82" s="15"/>
      <c r="C82" s="15"/>
      <c r="D82" s="3" t="s">
        <v>307</v>
      </c>
      <c r="E82" s="15"/>
      <c r="F82" s="15"/>
      <c r="G82" s="15"/>
    </row>
    <row r="83" spans="1:7" ht="27.6" x14ac:dyDescent="0.25">
      <c r="A83" s="48" t="s">
        <v>300</v>
      </c>
      <c r="B83" s="49">
        <v>1</v>
      </c>
      <c r="C83" s="49">
        <v>2</v>
      </c>
      <c r="D83" s="49">
        <v>3</v>
      </c>
      <c r="E83" s="49">
        <v>4</v>
      </c>
      <c r="F83" s="49">
        <v>5</v>
      </c>
      <c r="G83" s="49">
        <v>6</v>
      </c>
    </row>
    <row r="84" spans="1:7" x14ac:dyDescent="0.25">
      <c r="A84" s="33">
        <v>1</v>
      </c>
      <c r="B84" s="14">
        <v>0.5</v>
      </c>
      <c r="C84" s="11"/>
      <c r="D84" s="11"/>
      <c r="E84" s="11"/>
      <c r="F84" s="11"/>
      <c r="G84" s="11"/>
    </row>
    <row r="85" spans="1:7" x14ac:dyDescent="0.25">
      <c r="A85" s="33">
        <v>2</v>
      </c>
      <c r="B85" s="11">
        <v>0.25806451612903214</v>
      </c>
      <c r="C85" s="11">
        <v>0.24193548387096786</v>
      </c>
      <c r="D85" s="11"/>
      <c r="E85" s="11"/>
      <c r="F85" s="11"/>
      <c r="G85" s="11"/>
    </row>
    <row r="86" spans="1:7" x14ac:dyDescent="0.25">
      <c r="A86" s="33">
        <v>3</v>
      </c>
      <c r="B86" s="11">
        <v>0.18181818181818182</v>
      </c>
      <c r="C86" s="11">
        <v>0.17045454545454541</v>
      </c>
      <c r="D86" s="11">
        <v>0.14772727272727273</v>
      </c>
      <c r="E86" s="11"/>
      <c r="F86" s="11"/>
      <c r="G86" s="11"/>
    </row>
    <row r="87" spans="1:7" x14ac:dyDescent="0.25">
      <c r="A87" s="33">
        <v>4</v>
      </c>
      <c r="B87" s="11">
        <v>0.1454545454545455</v>
      </c>
      <c r="C87" s="11">
        <v>0.1363636363636363</v>
      </c>
      <c r="D87" s="11">
        <v>0.11818181818181817</v>
      </c>
      <c r="E87" s="11">
        <v>0.1</v>
      </c>
      <c r="F87" s="11"/>
      <c r="G87" s="11"/>
    </row>
    <row r="88" spans="1:7" x14ac:dyDescent="0.25">
      <c r="A88" s="33">
        <v>5</v>
      </c>
      <c r="B88" s="11">
        <v>0.125</v>
      </c>
      <c r="C88" s="11">
        <v>0.1171875</v>
      </c>
      <c r="D88" s="11">
        <v>0.1015625</v>
      </c>
      <c r="E88" s="11">
        <v>8.59375E-2</v>
      </c>
      <c r="F88" s="11">
        <v>7.03125E-2</v>
      </c>
      <c r="G88" s="11"/>
    </row>
    <row r="89" spans="1:7" x14ac:dyDescent="0.25">
      <c r="A89" s="33">
        <v>6</v>
      </c>
      <c r="B89" s="11">
        <v>0.1073825503355704</v>
      </c>
      <c r="C89" s="11">
        <v>0.10067114093959728</v>
      </c>
      <c r="D89" s="11">
        <v>8.7248322147650992E-2</v>
      </c>
      <c r="E89" s="11">
        <v>7.3825503355704702E-2</v>
      </c>
      <c r="F89" s="11">
        <v>6.0402684563758413E-2</v>
      </c>
      <c r="G89" s="11">
        <v>4.6979865771812124E-2</v>
      </c>
    </row>
    <row r="92" spans="1:7" x14ac:dyDescent="0.25">
      <c r="A92" s="15"/>
      <c r="B92" s="15"/>
      <c r="C92" s="15"/>
      <c r="D92" s="3" t="s">
        <v>308</v>
      </c>
      <c r="E92" s="15"/>
      <c r="F92" s="15"/>
      <c r="G92" s="15"/>
    </row>
    <row r="93" spans="1:7" ht="27.6" x14ac:dyDescent="0.25">
      <c r="A93" s="48" t="s">
        <v>300</v>
      </c>
      <c r="B93" s="49">
        <v>1</v>
      </c>
      <c r="C93" s="49">
        <v>2</v>
      </c>
      <c r="D93" s="49">
        <v>3</v>
      </c>
      <c r="E93" s="49">
        <v>4</v>
      </c>
      <c r="F93" s="49">
        <v>5</v>
      </c>
      <c r="G93" s="49">
        <v>6</v>
      </c>
    </row>
    <row r="94" spans="1:7" x14ac:dyDescent="0.25">
      <c r="A94" s="33">
        <v>1</v>
      </c>
      <c r="B94" s="14">
        <v>0.5</v>
      </c>
      <c r="C94" s="11"/>
      <c r="D94" s="11"/>
      <c r="E94" s="11"/>
      <c r="F94" s="11"/>
      <c r="G94" s="11"/>
    </row>
    <row r="95" spans="1:7" x14ac:dyDescent="0.25">
      <c r="A95" s="33">
        <v>2</v>
      </c>
      <c r="B95" s="14">
        <v>0.25806451612903214</v>
      </c>
      <c r="C95" s="11">
        <v>0.24193548387096786</v>
      </c>
      <c r="D95" s="11"/>
      <c r="E95" s="11"/>
      <c r="F95" s="11"/>
      <c r="G95" s="11"/>
    </row>
    <row r="96" spans="1:7" x14ac:dyDescent="0.25">
      <c r="A96" s="33">
        <v>3</v>
      </c>
      <c r="B96" s="11">
        <v>0.1584158415841585</v>
      </c>
      <c r="C96" s="11">
        <v>0.14851485148514859</v>
      </c>
      <c r="D96" s="11">
        <v>0.12871287128712877</v>
      </c>
      <c r="E96" s="11"/>
      <c r="F96" s="11"/>
      <c r="G96" s="11"/>
    </row>
    <row r="97" spans="1:7" x14ac:dyDescent="0.25">
      <c r="A97" s="33">
        <v>4</v>
      </c>
      <c r="B97" s="14">
        <v>0.13008130081300817</v>
      </c>
      <c r="C97" s="11">
        <v>0.12195121951219517</v>
      </c>
      <c r="D97" s="11">
        <v>0.10569105691056913</v>
      </c>
      <c r="E97" s="11">
        <v>8.9430894308943104E-2</v>
      </c>
      <c r="F97" s="11"/>
      <c r="G97" s="11"/>
    </row>
    <row r="98" spans="1:7" x14ac:dyDescent="0.25">
      <c r="A98" s="33">
        <v>5</v>
      </c>
      <c r="B98" s="11">
        <v>0.12121212121212116</v>
      </c>
      <c r="C98" s="11">
        <v>0.1136363636363637</v>
      </c>
      <c r="D98" s="11">
        <v>9.8484848484848536E-2</v>
      </c>
      <c r="E98" s="11">
        <v>8.3333333333333398E-2</v>
      </c>
      <c r="F98" s="11">
        <v>6.8181818181818121E-2</v>
      </c>
      <c r="G98" s="11"/>
    </row>
    <row r="99" spans="1:7" x14ac:dyDescent="0.25">
      <c r="A99" s="33">
        <v>6</v>
      </c>
      <c r="B99" s="11">
        <v>0.1045751633986928</v>
      </c>
      <c r="C99" s="11">
        <v>9.8039215686274522E-2</v>
      </c>
      <c r="D99" s="11">
        <v>8.4967320261437967E-2</v>
      </c>
      <c r="E99" s="11">
        <v>7.1895424836601274E-2</v>
      </c>
      <c r="F99" s="11">
        <v>5.8823529411764719E-2</v>
      </c>
      <c r="G99" s="11">
        <v>4.5751633986928053E-2</v>
      </c>
    </row>
    <row r="104" spans="1:7" x14ac:dyDescent="0.25">
      <c r="A104" s="15"/>
      <c r="B104" s="15"/>
      <c r="C104" s="15"/>
      <c r="D104" s="3" t="s">
        <v>310</v>
      </c>
      <c r="E104" s="15"/>
      <c r="F104" s="15"/>
      <c r="G104" s="15"/>
    </row>
    <row r="105" spans="1:7" ht="27.6" x14ac:dyDescent="0.25">
      <c r="A105" s="48" t="s">
        <v>300</v>
      </c>
      <c r="B105" s="49">
        <v>1</v>
      </c>
      <c r="C105" s="49">
        <v>2</v>
      </c>
      <c r="D105" s="49">
        <v>3</v>
      </c>
      <c r="E105" s="49">
        <v>4</v>
      </c>
      <c r="F105" s="49">
        <v>5</v>
      </c>
      <c r="G105" s="49">
        <v>6</v>
      </c>
    </row>
    <row r="106" spans="1:7" x14ac:dyDescent="0.25">
      <c r="A106" s="33">
        <v>1</v>
      </c>
      <c r="B106" s="14">
        <v>0.64354034391534387</v>
      </c>
      <c r="C106" s="11"/>
      <c r="D106" s="11"/>
      <c r="E106" s="11"/>
      <c r="F106" s="11"/>
      <c r="G106" s="11"/>
    </row>
    <row r="107" spans="1:7" x14ac:dyDescent="0.25">
      <c r="A107" s="33">
        <v>2</v>
      </c>
      <c r="B107" s="14">
        <v>0.49044729443073798</v>
      </c>
      <c r="C107" s="11">
        <v>0.46676765285418992</v>
      </c>
      <c r="D107" s="11"/>
      <c r="E107" s="11"/>
      <c r="F107" s="11"/>
      <c r="G107" s="11"/>
    </row>
    <row r="108" spans="1:7" x14ac:dyDescent="0.25">
      <c r="A108" s="33">
        <v>3</v>
      </c>
      <c r="B108" s="11">
        <v>0.34866285933359842</v>
      </c>
      <c r="C108" s="11">
        <v>0.33011162062177557</v>
      </c>
      <c r="D108" s="11">
        <v>0.2917925855721118</v>
      </c>
      <c r="E108" s="11"/>
      <c r="F108" s="11"/>
      <c r="G108" s="11"/>
    </row>
    <row r="109" spans="1:7" x14ac:dyDescent="0.25">
      <c r="A109" s="33">
        <v>4</v>
      </c>
      <c r="B109" s="11">
        <v>0.36426685767600375</v>
      </c>
      <c r="C109" s="11">
        <v>0.34525276927488008</v>
      </c>
      <c r="D109" s="11">
        <v>0.30583764727062362</v>
      </c>
      <c r="E109" s="11">
        <v>0.26451668966608349</v>
      </c>
      <c r="F109" s="11"/>
      <c r="G109" s="11"/>
    </row>
    <row r="110" spans="1:7" x14ac:dyDescent="0.25">
      <c r="A110" s="33">
        <v>5</v>
      </c>
      <c r="B110" s="11">
        <v>0.32228271306764844</v>
      </c>
      <c r="C110" s="11">
        <v>0.30499224410343428</v>
      </c>
      <c r="D110" s="11">
        <v>0.26934387563335871</v>
      </c>
      <c r="E110" s="11">
        <v>0.23223564449122688</v>
      </c>
      <c r="F110" s="11">
        <v>0.19362281396456785</v>
      </c>
      <c r="G110" s="11"/>
    </row>
    <row r="111" spans="1:7" x14ac:dyDescent="0.25">
      <c r="A111" s="33">
        <v>6</v>
      </c>
      <c r="B111" s="11">
        <v>0.36318076680847816</v>
      </c>
      <c r="C111" s="11">
        <v>0.34432225642557718</v>
      </c>
      <c r="D111" s="11">
        <v>0.30519596670032778</v>
      </c>
      <c r="E111" s="11">
        <v>0.26412821234606049</v>
      </c>
      <c r="F111" s="11">
        <v>0.22104210831954862</v>
      </c>
      <c r="G111" s="11">
        <v>0.17585849206846937</v>
      </c>
    </row>
    <row r="114" spans="1:8" x14ac:dyDescent="0.25">
      <c r="C114" t="s">
        <v>311</v>
      </c>
    </row>
    <row r="116" spans="1:8" x14ac:dyDescent="0.25">
      <c r="A116" s="16" t="s">
        <v>289</v>
      </c>
      <c r="B116" s="10" t="s">
        <v>7</v>
      </c>
      <c r="C116" s="10" t="s">
        <v>8</v>
      </c>
      <c r="D116" s="10" t="s">
        <v>9</v>
      </c>
      <c r="E116" s="10" t="s">
        <v>10</v>
      </c>
      <c r="F116" s="10" t="s">
        <v>11</v>
      </c>
      <c r="G116" s="10" t="s">
        <v>12</v>
      </c>
      <c r="H116" s="10" t="s">
        <v>250</v>
      </c>
    </row>
    <row r="117" spans="1:8" x14ac:dyDescent="0.25">
      <c r="A117" s="17" t="s">
        <v>7</v>
      </c>
      <c r="B117" s="12"/>
      <c r="C117" s="13"/>
      <c r="D117" s="13"/>
      <c r="E117" s="13"/>
      <c r="F117" s="13"/>
      <c r="G117" s="13"/>
      <c r="H117" s="13"/>
    </row>
    <row r="118" spans="1:8" x14ac:dyDescent="0.25">
      <c r="A118" s="17" t="s">
        <v>8</v>
      </c>
      <c r="B118" s="13">
        <v>6.5217391304347824E-2</v>
      </c>
      <c r="C118" s="12"/>
      <c r="D118" s="13"/>
      <c r="E118" s="13"/>
      <c r="F118" s="13"/>
      <c r="G118" s="13"/>
      <c r="H118" s="13"/>
    </row>
    <row r="119" spans="1:8" x14ac:dyDescent="0.25">
      <c r="A119" s="17" t="s">
        <v>9</v>
      </c>
      <c r="B119" s="13">
        <v>6.5217391304347824E-2</v>
      </c>
      <c r="C119" s="13">
        <v>6.5217391304347824E-2</v>
      </c>
      <c r="D119" s="12"/>
      <c r="E119" s="13"/>
      <c r="F119" s="13"/>
      <c r="G119" s="13"/>
      <c r="H119" s="13"/>
    </row>
    <row r="120" spans="1:8" x14ac:dyDescent="0.25">
      <c r="A120" s="17" t="s">
        <v>10</v>
      </c>
      <c r="B120" s="13">
        <v>6.5217391304347824E-2</v>
      </c>
      <c r="C120" s="13">
        <v>6.5217391304347824E-2</v>
      </c>
      <c r="D120" s="13">
        <v>6.5217391304347824E-2</v>
      </c>
      <c r="E120" s="12"/>
      <c r="F120" s="13"/>
      <c r="G120" s="13"/>
      <c r="H120" s="13"/>
    </row>
    <row r="121" spans="1:8" x14ac:dyDescent="0.25">
      <c r="A121" s="17" t="s">
        <v>11</v>
      </c>
      <c r="B121" s="13">
        <v>6.6666666666666666E-2</v>
      </c>
      <c r="C121" s="13">
        <v>6.6666666666666666E-2</v>
      </c>
      <c r="D121" s="13">
        <v>6.6666666666666666E-2</v>
      </c>
      <c r="E121" s="13">
        <v>6.6666666666666666E-2</v>
      </c>
      <c r="F121" s="12"/>
      <c r="G121" s="13"/>
      <c r="H121" s="13"/>
    </row>
    <row r="122" spans="1:8" x14ac:dyDescent="0.25">
      <c r="A122" s="17" t="s">
        <v>12</v>
      </c>
      <c r="B122" s="13">
        <v>6.3829787234042548E-2</v>
      </c>
      <c r="C122" s="13">
        <v>6.3829787234042548E-2</v>
      </c>
      <c r="D122" s="13">
        <v>6.3829787234042548E-2</v>
      </c>
      <c r="E122" s="13">
        <v>6.3829787234042548E-2</v>
      </c>
      <c r="F122" s="13">
        <v>6.5217391304347824E-2</v>
      </c>
      <c r="G122" s="12"/>
      <c r="H122" s="13"/>
    </row>
    <row r="123" spans="1:8" x14ac:dyDescent="0.25">
      <c r="A123" s="17" t="s">
        <v>250</v>
      </c>
      <c r="B123" s="13">
        <v>6.5217391304347824E-2</v>
      </c>
      <c r="C123" s="13">
        <v>6.5217391304347824E-2</v>
      </c>
      <c r="D123" s="13">
        <v>6.5217391304347824E-2</v>
      </c>
      <c r="E123" s="13">
        <v>6.5217391304347824E-2</v>
      </c>
      <c r="F123" s="13">
        <v>6.6666666666666666E-2</v>
      </c>
      <c r="G123" s="13">
        <v>6.3829787234042548E-2</v>
      </c>
      <c r="H123" s="12"/>
    </row>
    <row r="124" spans="1:8" x14ac:dyDescent="0.25">
      <c r="A124" s="19"/>
      <c r="B124" s="18"/>
      <c r="C124" s="18"/>
      <c r="D124" s="18"/>
      <c r="E124" s="18"/>
      <c r="F124" s="18"/>
      <c r="G124" s="18"/>
      <c r="H124" s="18"/>
    </row>
    <row r="125" spans="1:8" x14ac:dyDescent="0.25">
      <c r="A125" s="20" t="s">
        <v>292</v>
      </c>
      <c r="B125" s="14">
        <v>6.5232074945303434E-2</v>
      </c>
      <c r="C125" s="14"/>
      <c r="D125" s="14"/>
      <c r="E125" s="14"/>
      <c r="F125" s="14"/>
      <c r="G125" s="14"/>
      <c r="H125" s="14"/>
    </row>
    <row r="128" spans="1:8" x14ac:dyDescent="0.25">
      <c r="A128" s="15"/>
      <c r="B128" s="15"/>
      <c r="C128" s="15"/>
      <c r="D128" s="3" t="s">
        <v>312</v>
      </c>
      <c r="E128" s="15"/>
      <c r="F128" s="15"/>
      <c r="G128" s="15"/>
    </row>
    <row r="129" spans="1:7" ht="27.6" x14ac:dyDescent="0.25">
      <c r="A129" s="48" t="s">
        <v>300</v>
      </c>
      <c r="B129" s="49">
        <v>1</v>
      </c>
      <c r="C129" s="49">
        <v>2</v>
      </c>
      <c r="D129" s="49">
        <v>3</v>
      </c>
      <c r="E129" s="49">
        <v>4</v>
      </c>
      <c r="F129" s="49">
        <v>5</v>
      </c>
      <c r="G129" s="49">
        <v>6</v>
      </c>
    </row>
    <row r="130" spans="1:7" x14ac:dyDescent="0.25">
      <c r="A130" s="33">
        <v>1</v>
      </c>
      <c r="B130" s="14">
        <v>0.5</v>
      </c>
      <c r="C130" s="11"/>
      <c r="D130" s="11"/>
      <c r="E130" s="11"/>
      <c r="F130" s="11"/>
      <c r="G130" s="11"/>
    </row>
    <row r="131" spans="1:7" x14ac:dyDescent="0.25">
      <c r="A131" s="33">
        <v>2</v>
      </c>
      <c r="B131" s="14">
        <v>0.25806451612903214</v>
      </c>
      <c r="C131" s="11">
        <v>0.24193548387096786</v>
      </c>
      <c r="D131" s="11"/>
      <c r="E131" s="11"/>
      <c r="F131" s="11"/>
      <c r="G131" s="11"/>
    </row>
    <row r="132" spans="1:7" x14ac:dyDescent="0.25">
      <c r="A132" s="33">
        <v>3</v>
      </c>
      <c r="B132" s="11">
        <v>0.1584158415841585</v>
      </c>
      <c r="C132" s="11">
        <v>0.14851485148514859</v>
      </c>
      <c r="D132" s="11">
        <v>0.12871287128712877</v>
      </c>
      <c r="E132" s="11"/>
      <c r="F132" s="11"/>
      <c r="G132" s="11"/>
    </row>
    <row r="133" spans="1:7" x14ac:dyDescent="0.25">
      <c r="A133" s="33">
        <v>4</v>
      </c>
      <c r="B133" s="11">
        <v>0.11940298507462682</v>
      </c>
      <c r="C133" s="11">
        <v>0.11194029850746268</v>
      </c>
      <c r="D133" s="11">
        <v>9.7014925373134275E-2</v>
      </c>
      <c r="E133" s="11">
        <v>8.2089552238806013E-2</v>
      </c>
      <c r="F133" s="11"/>
      <c r="G133" s="11"/>
    </row>
    <row r="134" spans="1:7" x14ac:dyDescent="0.25">
      <c r="A134" s="33">
        <v>5</v>
      </c>
      <c r="B134" s="11">
        <v>9.9378881987577605E-2</v>
      </c>
      <c r="C134" s="11">
        <v>9.3167701863353963E-2</v>
      </c>
      <c r="D134" s="11">
        <v>8.0745341614906874E-2</v>
      </c>
      <c r="E134" s="11">
        <v>6.8322981366459645E-2</v>
      </c>
      <c r="F134" s="11">
        <v>5.5900621118012417E-2</v>
      </c>
      <c r="G134" s="11"/>
    </row>
    <row r="135" spans="1:7" x14ac:dyDescent="0.25">
      <c r="A135" s="33">
        <v>6</v>
      </c>
      <c r="B135" s="11">
        <v>9.1428571428571415E-2</v>
      </c>
      <c r="C135" s="11">
        <v>8.5714285714285771E-2</v>
      </c>
      <c r="D135" s="11">
        <v>7.4285714285714288E-2</v>
      </c>
      <c r="E135" s="11">
        <v>6.2857142857142834E-2</v>
      </c>
      <c r="F135" s="11">
        <v>5.1428571428571379E-2</v>
      </c>
      <c r="G135" s="11">
        <v>4.0000000000000036E-2</v>
      </c>
    </row>
    <row r="138" spans="1:7" x14ac:dyDescent="0.25">
      <c r="A138" s="15"/>
      <c r="B138" s="15"/>
      <c r="C138" s="15"/>
      <c r="D138" s="3" t="s">
        <v>313</v>
      </c>
      <c r="E138" s="15"/>
      <c r="F138" s="15"/>
      <c r="G138" s="15"/>
    </row>
    <row r="139" spans="1:7" ht="27.6" x14ac:dyDescent="0.25">
      <c r="A139" s="48" t="s">
        <v>300</v>
      </c>
      <c r="B139" s="49">
        <v>1</v>
      </c>
      <c r="C139" s="49">
        <v>2</v>
      </c>
      <c r="D139" s="49">
        <v>3</v>
      </c>
      <c r="E139" s="49">
        <v>4</v>
      </c>
      <c r="F139" s="49">
        <v>5</v>
      </c>
      <c r="G139" s="49">
        <v>6</v>
      </c>
    </row>
    <row r="140" spans="1:7" x14ac:dyDescent="0.25">
      <c r="A140" s="33">
        <v>1</v>
      </c>
      <c r="B140" s="14">
        <v>0.5</v>
      </c>
      <c r="C140" s="11"/>
      <c r="D140" s="11"/>
      <c r="E140" s="11"/>
      <c r="F140" s="11"/>
      <c r="G140" s="11"/>
    </row>
    <row r="141" spans="1:7" x14ac:dyDescent="0.25">
      <c r="A141" s="33">
        <v>2</v>
      </c>
      <c r="B141" s="14">
        <v>0.25806451612903214</v>
      </c>
      <c r="C141" s="11">
        <v>0.24193548387096786</v>
      </c>
      <c r="D141" s="11"/>
      <c r="E141" s="11"/>
      <c r="F141" s="11"/>
      <c r="G141" s="11"/>
    </row>
    <row r="142" spans="1:7" x14ac:dyDescent="0.25">
      <c r="A142" s="33">
        <v>3</v>
      </c>
      <c r="B142" s="11">
        <v>0.1584158415841585</v>
      </c>
      <c r="C142" s="11">
        <v>0.14851485148514859</v>
      </c>
      <c r="D142" s="11">
        <v>0.12871287128712877</v>
      </c>
      <c r="E142" s="11"/>
      <c r="F142" s="11"/>
      <c r="G142" s="11"/>
    </row>
    <row r="143" spans="1:7" x14ac:dyDescent="0.25">
      <c r="A143" s="33">
        <v>4</v>
      </c>
      <c r="B143" s="11">
        <v>0.11940298507462682</v>
      </c>
      <c r="C143" s="11">
        <v>0.11194029850746268</v>
      </c>
      <c r="D143" s="11">
        <v>9.7014925373134275E-2</v>
      </c>
      <c r="E143" s="11">
        <v>8.2089552238806013E-2</v>
      </c>
      <c r="F143" s="11"/>
      <c r="G143" s="11"/>
    </row>
    <row r="144" spans="1:7" x14ac:dyDescent="0.25">
      <c r="A144" s="33">
        <v>5</v>
      </c>
      <c r="B144" s="11">
        <v>0.10526315789473681</v>
      </c>
      <c r="C144" s="11">
        <v>9.8684210526315846E-2</v>
      </c>
      <c r="D144" s="11">
        <v>8.5526315789473673E-2</v>
      </c>
      <c r="E144" s="11">
        <v>7.2368421052631637E-2</v>
      </c>
      <c r="F144" s="11">
        <v>5.9210526315789491E-2</v>
      </c>
      <c r="G144" s="11"/>
    </row>
    <row r="145" spans="1:7" x14ac:dyDescent="0.25">
      <c r="A145" s="33">
        <v>6</v>
      </c>
      <c r="B145" s="14">
        <v>9.6385542168674648E-2</v>
      </c>
      <c r="C145" s="11">
        <v>9.0361445783132543E-2</v>
      </c>
      <c r="D145" s="11">
        <v>7.8313253012048195E-2</v>
      </c>
      <c r="E145" s="11">
        <v>6.6265060240963902E-2</v>
      </c>
      <c r="F145" s="11">
        <v>5.4216867469879526E-2</v>
      </c>
      <c r="G145" s="11">
        <v>4.216867469879515E-2</v>
      </c>
    </row>
    <row r="148" spans="1:7" x14ac:dyDescent="0.25">
      <c r="C148" t="s">
        <v>316</v>
      </c>
    </row>
    <row r="149" spans="1:7" x14ac:dyDescent="0.25">
      <c r="A149" s="50" t="s">
        <v>314</v>
      </c>
      <c r="B149" s="52">
        <v>1</v>
      </c>
      <c r="C149" s="52">
        <v>2</v>
      </c>
      <c r="D149" s="52">
        <v>3</v>
      </c>
      <c r="E149" s="52">
        <v>4</v>
      </c>
      <c r="F149" s="52">
        <v>5</v>
      </c>
      <c r="G149" s="52">
        <v>6</v>
      </c>
    </row>
    <row r="150" spans="1:7" x14ac:dyDescent="0.25">
      <c r="A150" s="50" t="s">
        <v>315</v>
      </c>
      <c r="B150" s="51">
        <v>0.49470169835970368</v>
      </c>
      <c r="C150" s="51">
        <v>0.46868195674263347</v>
      </c>
      <c r="D150" s="51">
        <v>0.41468282769632753</v>
      </c>
      <c r="E150" s="51">
        <v>0.35807083756713615</v>
      </c>
      <c r="F150" s="51">
        <v>0.29884598635505893</v>
      </c>
      <c r="G150" s="51">
        <v>0.23700827406009584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EB8-A3FC-40AB-A5BF-B9E6A54938F4}">
  <dimension ref="B1:AF126"/>
  <sheetViews>
    <sheetView workbookViewId="0">
      <selection activeCell="X11" sqref="X11"/>
    </sheetView>
  </sheetViews>
  <sheetFormatPr defaultRowHeight="13.8" x14ac:dyDescent="0.25"/>
  <cols>
    <col min="2" max="2" width="20.44140625" bestFit="1" customWidth="1"/>
    <col min="3" max="3" width="8.109375" bestFit="1" customWidth="1"/>
    <col min="4" max="4" width="15" bestFit="1" customWidth="1"/>
    <col min="5" max="5" width="17.33203125" bestFit="1" customWidth="1"/>
    <col min="6" max="6" width="7.5546875" bestFit="1" customWidth="1"/>
    <col min="7" max="7" width="9.5546875" bestFit="1" customWidth="1"/>
    <col min="8" max="9" width="9.33203125" bestFit="1" customWidth="1"/>
  </cols>
  <sheetData>
    <row r="1" spans="2:31" x14ac:dyDescent="0.25">
      <c r="V1">
        <v>1</v>
      </c>
      <c r="W1">
        <v>3</v>
      </c>
      <c r="AD1" s="23"/>
      <c r="AE1" s="23" t="s">
        <v>139</v>
      </c>
    </row>
    <row r="2" spans="2:31" x14ac:dyDescent="0.25">
      <c r="V2">
        <v>2</v>
      </c>
      <c r="W2">
        <v>4</v>
      </c>
      <c r="AD2" s="24"/>
      <c r="AE2" s="24" t="s">
        <v>140</v>
      </c>
    </row>
    <row r="3" spans="2:31" x14ac:dyDescent="0.25">
      <c r="B3" t="s">
        <v>241</v>
      </c>
      <c r="C3" t="s">
        <v>242</v>
      </c>
      <c r="D3" t="s">
        <v>265</v>
      </c>
      <c r="E3" t="s">
        <v>266</v>
      </c>
      <c r="F3" t="s">
        <v>267</v>
      </c>
      <c r="G3" t="s">
        <v>268</v>
      </c>
      <c r="H3" t="s">
        <v>269</v>
      </c>
      <c r="I3" t="s">
        <v>270</v>
      </c>
      <c r="N3" s="5" t="s">
        <v>285</v>
      </c>
      <c r="O3" s="5"/>
      <c r="P3" s="5"/>
      <c r="Q3" s="5"/>
      <c r="R3" s="5"/>
      <c r="S3" s="5"/>
      <c r="V3">
        <v>3</v>
      </c>
      <c r="W3">
        <v>4</v>
      </c>
      <c r="AD3" s="23"/>
      <c r="AE3" s="23" t="s">
        <v>141</v>
      </c>
    </row>
    <row r="4" spans="2:31" x14ac:dyDescent="0.25">
      <c r="B4" s="4" t="s">
        <v>16</v>
      </c>
      <c r="C4">
        <v>1</v>
      </c>
      <c r="D4">
        <v>1</v>
      </c>
      <c r="E4">
        <v>2</v>
      </c>
      <c r="F4" s="4" t="s">
        <v>8</v>
      </c>
      <c r="G4" s="4" t="s">
        <v>243</v>
      </c>
      <c r="H4" s="4" t="s">
        <v>243</v>
      </c>
      <c r="I4" s="4" t="s">
        <v>243</v>
      </c>
      <c r="K4" s="4">
        <f>HLOOKUP(run_results__310[[#This Row],[level]],$N$4:$S$5,2,FALSE)</f>
        <v>16</v>
      </c>
      <c r="M4" t="s">
        <v>272</v>
      </c>
      <c r="N4" s="2">
        <v>1</v>
      </c>
      <c r="O4" s="2">
        <v>2</v>
      </c>
      <c r="P4" s="2">
        <v>3</v>
      </c>
      <c r="Q4" s="2">
        <v>4</v>
      </c>
      <c r="R4" s="2">
        <v>5</v>
      </c>
      <c r="S4" s="2">
        <v>6</v>
      </c>
      <c r="T4" s="2"/>
      <c r="V4">
        <v>4</v>
      </c>
      <c r="W4">
        <v>5</v>
      </c>
      <c r="AD4" s="24"/>
      <c r="AE4" s="24" t="s">
        <v>142</v>
      </c>
    </row>
    <row r="5" spans="2:31" x14ac:dyDescent="0.25">
      <c r="B5" s="4" t="s">
        <v>25</v>
      </c>
      <c r="C5">
        <v>1</v>
      </c>
      <c r="D5">
        <v>2</v>
      </c>
      <c r="E5">
        <v>1</v>
      </c>
      <c r="F5" s="4" t="s">
        <v>243</v>
      </c>
      <c r="G5" s="4" t="s">
        <v>244</v>
      </c>
      <c r="H5" s="4" t="s">
        <v>245</v>
      </c>
      <c r="I5" s="4" t="s">
        <v>243</v>
      </c>
      <c r="K5" s="4">
        <f>HLOOKUP(run_results__310[[#This Row],[level]],$N$4:$S$5,2,FALSE)</f>
        <v>16</v>
      </c>
      <c r="M5" t="s">
        <v>273</v>
      </c>
      <c r="N5" s="2">
        <f>IF($Q$7,16,1)</f>
        <v>16</v>
      </c>
      <c r="O5" s="2">
        <f>IF($Q$7,15,1)</f>
        <v>15</v>
      </c>
      <c r="P5" s="2">
        <f>IF($Q$7,13,1)</f>
        <v>13</v>
      </c>
      <c r="Q5" s="2">
        <f>IF($Q$7,11,1)</f>
        <v>11</v>
      </c>
      <c r="R5" s="2">
        <f>IF($Q$7,9,1)</f>
        <v>9</v>
      </c>
      <c r="S5" s="2">
        <f>IF($Q$7,7,1)</f>
        <v>7</v>
      </c>
      <c r="T5" s="2"/>
      <c r="V5">
        <v>5</v>
      </c>
      <c r="W5">
        <v>5</v>
      </c>
      <c r="AD5" s="23"/>
      <c r="AE5" s="23" t="s">
        <v>143</v>
      </c>
    </row>
    <row r="6" spans="2:31" x14ac:dyDescent="0.25">
      <c r="B6" s="4" t="s">
        <v>23</v>
      </c>
      <c r="C6">
        <v>1</v>
      </c>
      <c r="D6">
        <v>1</v>
      </c>
      <c r="E6">
        <v>1</v>
      </c>
      <c r="F6" s="4" t="s">
        <v>12</v>
      </c>
      <c r="G6" s="4" t="s">
        <v>246</v>
      </c>
      <c r="H6" s="4" t="s">
        <v>243</v>
      </c>
      <c r="I6" s="4" t="s">
        <v>243</v>
      </c>
      <c r="K6" s="4">
        <f>HLOOKUP(run_results__310[[#This Row],[level]],$N$4:$S$5,2,FALSE)</f>
        <v>16</v>
      </c>
      <c r="N6" t="s">
        <v>286</v>
      </c>
      <c r="O6" t="s">
        <v>275</v>
      </c>
      <c r="P6" t="s">
        <v>287</v>
      </c>
      <c r="Q6" t="s">
        <v>294</v>
      </c>
      <c r="R6" t="s">
        <v>293</v>
      </c>
      <c r="S6" t="s">
        <v>296</v>
      </c>
      <c r="T6" t="s">
        <v>286</v>
      </c>
      <c r="V6">
        <v>6</v>
      </c>
      <c r="W6">
        <v>6</v>
      </c>
      <c r="AD6" s="24"/>
      <c r="AE6" s="24" t="s">
        <v>144</v>
      </c>
    </row>
    <row r="7" spans="2:31" x14ac:dyDescent="0.25">
      <c r="B7" s="4" t="s">
        <v>26</v>
      </c>
      <c r="C7">
        <v>1</v>
      </c>
      <c r="D7">
        <v>1</v>
      </c>
      <c r="E7">
        <v>1</v>
      </c>
      <c r="F7" s="4" t="s">
        <v>243</v>
      </c>
      <c r="G7" s="4" t="s">
        <v>247</v>
      </c>
      <c r="H7" s="4" t="s">
        <v>245</v>
      </c>
      <c r="I7" s="4" t="s">
        <v>243</v>
      </c>
      <c r="K7" s="4">
        <f>HLOOKUP(run_results__310[[#This Row],[level]],$N$4:$S$5,2,FALSE)</f>
        <v>16</v>
      </c>
      <c r="L7" s="8" t="s">
        <v>275</v>
      </c>
      <c r="M7" s="7" t="s">
        <v>201</v>
      </c>
      <c r="N7" t="str">
        <f>IF(OR($M$7=$V$25,$M$7=$V$26,$M$7=$V$27),VLOOKUP($M$7,$AE:$AF,2,FALSE),IFERROR(VLOOKUP($M$7,run_results__310[],5,FALSE),0))</f>
        <v>龙</v>
      </c>
      <c r="O7">
        <v>5</v>
      </c>
      <c r="P7">
        <v>5</v>
      </c>
      <c r="Q7" t="b">
        <v>1</v>
      </c>
      <c r="R7" t="b">
        <v>0</v>
      </c>
      <c r="S7" t="b">
        <v>0</v>
      </c>
      <c r="T7" t="s">
        <v>7</v>
      </c>
      <c r="V7">
        <v>12</v>
      </c>
      <c r="W7">
        <v>3</v>
      </c>
      <c r="AD7" s="23"/>
      <c r="AE7" s="23" t="s">
        <v>145</v>
      </c>
    </row>
    <row r="8" spans="2:31" x14ac:dyDescent="0.25">
      <c r="B8" s="4" t="s">
        <v>17</v>
      </c>
      <c r="C8">
        <v>1</v>
      </c>
      <c r="D8">
        <v>2</v>
      </c>
      <c r="E8">
        <v>3</v>
      </c>
      <c r="F8" s="4" t="s">
        <v>8</v>
      </c>
      <c r="G8" s="4" t="s">
        <v>246</v>
      </c>
      <c r="H8" s="4" t="s">
        <v>243</v>
      </c>
      <c r="I8" s="4" t="s">
        <v>243</v>
      </c>
      <c r="K8" s="4">
        <f>HLOOKUP(run_results__310[[#This Row],[level]],$N$4:$S$5,2,FALSE)</f>
        <v>16</v>
      </c>
      <c r="M8" s="15"/>
      <c r="N8" s="15"/>
      <c r="O8" s="15"/>
      <c r="P8" s="15"/>
      <c r="Q8" s="15"/>
      <c r="R8" s="15"/>
      <c r="S8" s="15"/>
      <c r="T8" s="15"/>
      <c r="V8">
        <v>13</v>
      </c>
      <c r="W8">
        <v>3</v>
      </c>
      <c r="X8" t="s">
        <v>283</v>
      </c>
      <c r="AD8" s="24"/>
      <c r="AE8" s="24" t="s">
        <v>146</v>
      </c>
    </row>
    <row r="9" spans="2:31" x14ac:dyDescent="0.25">
      <c r="B9" s="4" t="s">
        <v>18</v>
      </c>
      <c r="C9">
        <v>1</v>
      </c>
      <c r="D9">
        <v>1</v>
      </c>
      <c r="E9">
        <v>2</v>
      </c>
      <c r="F9" s="4" t="s">
        <v>9</v>
      </c>
      <c r="G9" s="4" t="s">
        <v>243</v>
      </c>
      <c r="H9" s="4" t="s">
        <v>243</v>
      </c>
      <c r="I9" s="4" t="s">
        <v>243</v>
      </c>
      <c r="K9" s="4">
        <f>HLOOKUP(run_results__310[[#This Row],[level]],$N$4:$S$5,2,FALSE)</f>
        <v>16</v>
      </c>
      <c r="M9" s="16" t="s">
        <v>114</v>
      </c>
      <c r="N9" s="10" t="s">
        <v>1</v>
      </c>
      <c r="O9" s="10" t="s">
        <v>2</v>
      </c>
      <c r="P9" s="10" t="s">
        <v>3</v>
      </c>
      <c r="Q9" s="10" t="s">
        <v>4</v>
      </c>
      <c r="R9" s="10" t="s">
        <v>5</v>
      </c>
      <c r="S9" s="10" t="s">
        <v>6</v>
      </c>
      <c r="T9" s="10" t="s">
        <v>115</v>
      </c>
      <c r="V9">
        <v>14</v>
      </c>
      <c r="W9">
        <v>3</v>
      </c>
      <c r="AD9" s="23"/>
      <c r="AE9" s="23" t="s">
        <v>147</v>
      </c>
    </row>
    <row r="10" spans="2:31" x14ac:dyDescent="0.25">
      <c r="B10" s="4" t="s">
        <v>13</v>
      </c>
      <c r="C10">
        <v>1</v>
      </c>
      <c r="D10">
        <v>1</v>
      </c>
      <c r="E10">
        <v>1</v>
      </c>
      <c r="F10" s="4" t="s">
        <v>243</v>
      </c>
      <c r="G10" s="4" t="s">
        <v>243</v>
      </c>
      <c r="H10" s="4" t="s">
        <v>243</v>
      </c>
      <c r="I10" s="4" t="s">
        <v>243</v>
      </c>
      <c r="K10" s="4">
        <f>HLOOKUP(run_results__310[[#This Row],[level]],$N$4:$S$5,2,FALSE)</f>
        <v>16</v>
      </c>
      <c r="M10" s="17" t="s">
        <v>7</v>
      </c>
      <c r="N10" s="12"/>
      <c r="O10" s="13"/>
      <c r="P10" s="13"/>
      <c r="Q10" s="13"/>
      <c r="R10" s="13"/>
      <c r="S10" s="13"/>
      <c r="T10" s="13"/>
      <c r="V10">
        <v>15</v>
      </c>
      <c r="W10">
        <v>3</v>
      </c>
      <c r="AD10" s="24"/>
      <c r="AE10" s="24" t="s">
        <v>148</v>
      </c>
    </row>
    <row r="11" spans="2:31" x14ac:dyDescent="0.25">
      <c r="B11" s="4" t="s">
        <v>24</v>
      </c>
      <c r="C11">
        <v>1</v>
      </c>
      <c r="D11">
        <v>2</v>
      </c>
      <c r="E11">
        <v>2</v>
      </c>
      <c r="F11" s="4" t="s">
        <v>12</v>
      </c>
      <c r="G11" s="4" t="s">
        <v>243</v>
      </c>
      <c r="H11" s="4" t="s">
        <v>243</v>
      </c>
      <c r="I11" s="4" t="s">
        <v>243</v>
      </c>
      <c r="K11" s="4">
        <f>HLOOKUP(run_results__310[[#This Row],[level]],$N$4:$S$5,2,FALSE)</f>
        <v>16</v>
      </c>
      <c r="M11" s="17" t="s">
        <v>8</v>
      </c>
      <c r="N11" s="13">
        <f>IF($P$7&gt;$M$7,FALSE,_xlfn.IFS(X11=FALSE,FALSE,X32=FALSE,FALSE,
OR($M$7=$V$24,$M$7=$V$18),3*(X32/X11),
$M$7=$V$27,1-(1-3*(X32/X11))^2,
1=1,1-(1-X32/X11)^VLOOKUP($M$7,$V:$W,2,FALSE)))</f>
        <v>5.9210526315789491E-2</v>
      </c>
      <c r="O11" s="12"/>
      <c r="P11" s="13"/>
      <c r="Q11" s="13"/>
      <c r="R11" s="13"/>
      <c r="S11" s="13"/>
      <c r="T11" s="13"/>
      <c r="V11">
        <v>16</v>
      </c>
      <c r="W11">
        <v>3</v>
      </c>
      <c r="X11">
        <f>_xlfn.IFS($M11=$N$7,FALSE,N$9=$N$7,FALSE,1=1,
_xlfn.IFS($M$7&lt;=6,SUMIF($C:$C,"&lt;="&amp;$M$7,$K:$K)-SUMIFS($K:$K,$C:$C,"&lt;="&amp;$M$7,$F:$F,N$9)-SUMIFS($K:$K,$C:$C,"&lt;="&amp;$M$7,$F:$F,$M11),
$M$7&lt;=16,SUMIF($C:$C,$M$7-10,$K:$K)-SUMIFS($K:$K,$C:$C,$M$7-10,$F:$F,N$9)-SUMIFS($K:$K,$C:$C,$M$7-10,$F:$F,$M11),
$M$7=$V$12,SUMIF($C:$C,"&lt;=2",$K:$K) - SUMIFS($K:$K,$C:$C,"&lt;=2",$F:$F,$M11) - SUMIFS($K:$K,$C:$C,"&lt;=2",$F:$F,N$9)+IF("卡德加"="卡德加",13,0),
$M$7=$V$13,COUNTIF($G:$I,"传说")-COUNTIFS($G:$G,"传说",$F:$F,$M11)-COUNTIFS($H:$H,"传说",$F:$F,$M11)-COUNTIFS($I:$I,"传说",$F:$F,$M11)-COUNTIFS($G:$G,"传说",$F:$F,N$9)-COUNTIFS($H:$H,"传说",$F:$F,N$9)-COUNTIFS($I:$I,"传说",$F:$F,N$9)-1,
$M$7=$V$14,SUMIF($C:$C,"&lt;="&amp;$O$7,$K:$K)-SUMIFS($K:$K,$F:$F,$M11,$C:$C,"&lt;="&amp;$O$7)-SUMIFS($K:$K,$F:$F,N$9,$C:$C,"&lt;="&amp;$O$7)-IF($O$7&gt;=VLOOKUP($M$7,run_results__310[],2,FALSE),9,0),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$M$7=$V$22,COUNTA($AE$1:$AE$102)/2-COUNTIF($AF$1:$AF$102,$M11)-COUNTIF($AF$1:$AF$102,N$9),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N$9)-SUMIFS($K:$K,$C:$C,"&lt;="&amp;$O$7,$H:$H,"战吼",$F:$F,N$9)-SUMIFS($K:$K,$C:$C,"&lt;="&amp;$O$7,$I:$I,"战吼",$F:$F,N$9),
$M$7=$V$24,COUNTA($AE:$AE)/2-COUNTIF($AF:$AF,$M11)-COUNTIF($AF:$AF,N$9)-3,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Y11">
        <f>_xlfn.IFS($M11=$N$7,FALSE,O$9=$N$7,FALSE,1=1,
_xlfn.IFS($M$7&lt;=6,SUMIF($C:$C,"&lt;="&amp;$M$7,$K:$K)-SUMIFS($K:$K,$C:$C,"&lt;="&amp;$M$7,$F:$F,O$9)-SUMIFS($K:$K,$C:$C,"&lt;="&amp;$M$7,$F:$F,$M11),
$M$7&lt;=16,SUMIF($C:$C,$M$7-10,$K:$K)-SUMIFS($K:$K,$C:$C,$M$7-10,$F:$F,O$9)-SUMIFS($K:$K,$C:$C,$M$7-10,$F:$F,$M11),
$M$7=$V$12,SUMIF($C:$C,"&lt;=2",$K:$K) - SUMIFS($K:$K,$C:$C,"&lt;=2",$F:$F,$M11) - SUMIFS($K:$K,$C:$C,"&lt;=2",$F:$F,O$9)+IF("卡德加"="卡德加",13,0),
$M$7=$V$13,COUNTIF($G:$I,"传说")-COUNTIFS($G:$G,"传说",$F:$F,$M11)-COUNTIFS($H:$H,"传说",$F:$F,$M11)-COUNTIFS($I:$I,"传说",$F:$F,$M11)-COUNTIFS($G:$G,"传说",$F:$F,O$9)-COUNTIFS($H:$H,"传说",$F:$F,O$9)-COUNTIFS($I:$I,"传说",$F:$F,O$9)-1,
$M$7=$V$14,SUMIF($C:$C,"&lt;="&amp;$O$7,$K:$K)-SUMIFS($K:$K,$F:$F,$M11,$C:$C,"&lt;="&amp;$O$7)-SUMIFS($K:$K,$F:$F,O$9,$C:$C,"&lt;="&amp;$O$7)-IF($O$7&gt;=VLOOKUP($M$7,run_results__310[],2,FALSE),9,0),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$M$7=$V$22,COUNTA($AE$1:$AE$102)/2-COUNTIF($AF$1:$AF$102,$M11)-COUNTIF($AF$1:$AF$102,O$9),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O$9)-SUMIFS($K:$K,$C:$C,"&lt;="&amp;$O$7,$H:$H,"战吼",$F:$F,O$9)-SUMIFS($K:$K,$C:$C,"&lt;="&amp;$O$7,$I:$I,"战吼",$F:$F,O$9),
$M$7=$V$24,COUNTA($AE:$AE)/2-COUNTIF($AF:$AF,$M11)-COUNTIF($AF:$AF,O$9)-3,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Z11">
        <f>_xlfn.IFS($M11=$N$7,FALSE,P$9=$N$7,FALSE,1=1,
_xlfn.IFS($M$7&lt;=6,SUMIF($C:$C,"&lt;="&amp;$M$7,$K:$K)-SUMIFS($K:$K,$C:$C,"&lt;="&amp;$M$7,$F:$F,P$9)-SUMIFS($K:$K,$C:$C,"&lt;="&amp;$M$7,$F:$F,$M11),
$M$7&lt;=16,SUMIF($C:$C,$M$7-10,$K:$K)-SUMIFS($K:$K,$C:$C,$M$7-10,$F:$F,P$9)-SUMIFS($K:$K,$C:$C,$M$7-10,$F:$F,$M11),
$M$7=$V$12,SUMIF($C:$C,"&lt;=2",$K:$K) - SUMIFS($K:$K,$C:$C,"&lt;=2",$F:$F,$M11) - SUMIFS($K:$K,$C:$C,"&lt;=2",$F:$F,P$9)+IF("卡德加"="卡德加",13,0),
$M$7=$V$13,COUNTIF($G:$I,"传说")-COUNTIFS($G:$G,"传说",$F:$F,$M11)-COUNTIFS($H:$H,"传说",$F:$F,$M11)-COUNTIFS($I:$I,"传说",$F:$F,$M11)-COUNTIFS($G:$G,"传说",$F:$F,P$9)-COUNTIFS($H:$H,"传说",$F:$F,P$9)-COUNTIFS($I:$I,"传说",$F:$F,P$9)-1,
$M$7=$V$14,SUMIF($C:$C,"&lt;="&amp;$O$7,$K:$K)-SUMIFS($K:$K,$F:$F,$M11,$C:$C,"&lt;="&amp;$O$7)-SUMIFS($K:$K,$F:$F,P$9,$C:$C,"&lt;="&amp;$O$7)-IF($O$7&gt;=VLOOKUP($M$7,run_results__310[],2,FALSE),9,0),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$M$7=$V$22,COUNTA($AE$1:$AE$102)/2-COUNTIF($AF$1:$AF$102,$M11)-COUNTIF($AF$1:$AF$102,P$9),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P$9)-SUMIFS($K:$K,$C:$C,"&lt;="&amp;$O$7,$H:$H,"战吼",$F:$F,P$9)-SUMIFS($K:$K,$C:$C,"&lt;="&amp;$O$7,$I:$I,"战吼",$F:$F,P$9),
$M$7=$V$24,COUNTA($AE:$AE)/2-COUNTIF($AF:$AF,$M11)-COUNTIF($AF:$AF,P$9)-3,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A11">
        <f>_xlfn.IFS($M11=$N$7,FALSE,Q$9=$N$7,FALSE,1=1,
_xlfn.IFS($M$7&lt;=6,SUMIF($C:$C,"&lt;="&amp;$M$7,$K:$K)-SUMIFS($K:$K,$C:$C,"&lt;="&amp;$M$7,$F:$F,Q$9)-SUMIFS($K:$K,$C:$C,"&lt;="&amp;$M$7,$F:$F,$M11),
$M$7&lt;=16,SUMIF($C:$C,$M$7-10,$K:$K)-SUMIFS($K:$K,$C:$C,$M$7-10,$F:$F,Q$9)-SUMIFS($K:$K,$C:$C,$M$7-10,$F:$F,$M11),
$M$7=$V$12,SUMIF($C:$C,"&lt;=2",$K:$K) - SUMIFS($K:$K,$C:$C,"&lt;=2",$F:$F,$M11) - SUMIFS($K:$K,$C:$C,"&lt;=2",$F:$F,Q$9)+IF("卡德加"="卡德加",13,0),
$M$7=$V$13,COUNTIF($G:$I,"传说")-COUNTIFS($G:$G,"传说",$F:$F,$M11)-COUNTIFS($H:$H,"传说",$F:$F,$M11)-COUNTIFS($I:$I,"传说",$F:$F,$M11)-COUNTIFS($G:$G,"传说",$F:$F,Q$9)-COUNTIFS($H:$H,"传说",$F:$F,Q$9)-COUNTIFS($I:$I,"传说",$F:$F,Q$9)-1,
$M$7=$V$14,SUMIF($C:$C,"&lt;="&amp;$O$7,$K:$K)-SUMIFS($K:$K,$F:$F,$M11,$C:$C,"&lt;="&amp;$O$7)-SUMIFS($K:$K,$F:$F,Q$9,$C:$C,"&lt;="&amp;$O$7)-IF($O$7&gt;=VLOOKUP($M$7,run_results__310[],2,FALSE),9,0),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$M$7=$V$22,COUNTA($AE$1:$AE$102)/2-COUNTIF($AF$1:$AF$102,$M11)-COUNTIF($AF$1:$AF$102,Q$9),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Q$9)-SUMIFS($K:$K,$C:$C,"&lt;="&amp;$O$7,$H:$H,"战吼",$F:$F,Q$9)-SUMIFS($K:$K,$C:$C,"&lt;="&amp;$O$7,$I:$I,"战吼",$F:$F,Q$9),
$M$7=$V$24,COUNTA($AE:$AE)/2-COUNTIF($AF:$AF,$M11)-COUNTIF($AF:$AF,Q$9)-3,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B11" t="b">
        <f>_xlfn.IFS($M11=$N$7,FALSE,R$9=$N$7,FALSE,1=1,
_xlfn.IFS($M$7&lt;=6,SUMIF($C:$C,"&lt;="&amp;$M$7,$K:$K)-SUMIFS($K:$K,$C:$C,"&lt;="&amp;$M$7,$F:$F,R$9)-SUMIFS($K:$K,$C:$C,"&lt;="&amp;$M$7,$F:$F,$M11),
$M$7&lt;=16,SUMIF($C:$C,$M$7-10,$K:$K)-SUMIFS($K:$K,$C:$C,$M$7-10,$F:$F,R$9)-SUMIFS($K:$K,$C:$C,$M$7-10,$F:$F,$M11),
$M$7=$V$12,SUMIF($C:$C,"&lt;=2",$K:$K) - SUMIFS($K:$K,$C:$C,"&lt;=2",$F:$F,$M11) - SUMIFS($K:$K,$C:$C,"&lt;=2",$F:$F,R$9)+IF("卡德加"="卡德加",13,0),
$M$7=$V$13,COUNTIF($G:$I,"传说")-COUNTIFS($G:$G,"传说",$F:$F,$M11)-COUNTIFS($H:$H,"传说",$F:$F,$M11)-COUNTIFS($I:$I,"传说",$F:$F,$M11)-COUNTIFS($G:$G,"传说",$F:$F,R$9)-COUNTIFS($H:$H,"传说",$F:$F,R$9)-COUNTIFS($I:$I,"传说",$F:$F,R$9)-1,
$M$7=$V$14,SUMIF($C:$C,"&lt;="&amp;$O$7,$K:$K)-SUMIFS($K:$K,$F:$F,$M11,$C:$C,"&lt;="&amp;$O$7)-SUMIFS($K:$K,$F:$F,R$9,$C:$C,"&lt;="&amp;$O$7)-IF($O$7&gt;=VLOOKUP($M$7,run_results__310[],2,FALSE),9,0),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$M$7=$V$22,COUNTA($AE$1:$AE$102)/2-COUNTIF($AF$1:$AF$102,$M11)-COUNTIF($AF$1:$AF$102,R$9),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R$9)-SUMIFS($K:$K,$C:$C,"&lt;="&amp;$O$7,$H:$H,"战吼",$F:$F,R$9)-SUMIFS($K:$K,$C:$C,"&lt;="&amp;$O$7,$I:$I,"战吼",$F:$F,R$9),
$M$7=$V$24,COUNTA($AE:$AE)/2-COUNTIF($AF:$AF,$M11)-COUNTIF($AF:$AF,R$9)-3,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1">
        <f>_xlfn.IFS($M11=$N$7,FALSE,S$9=$N$7,FALSE,1=1,
_xlfn.IFS($M$7&lt;=6,SUMIF($C:$C,"&lt;="&amp;$M$7,$K:$K)-SUMIFS($K:$K,$C:$C,"&lt;="&amp;$M$7,$F:$F,S$9)-SUMIFS($K:$K,$C:$C,"&lt;="&amp;$M$7,$F:$F,$M11),
$M$7&lt;=16,SUMIF($C:$C,$M$7-10,$K:$K)-SUMIFS($K:$K,$C:$C,$M$7-10,$F:$F,S$9)-SUMIFS($K:$K,$C:$C,$M$7-10,$F:$F,$M11),
$M$7=$V$12,SUMIF($C:$C,"&lt;=2",$K:$K) - SUMIFS($K:$K,$C:$C,"&lt;=2",$F:$F,$M11) - SUMIFS($K:$K,$C:$C,"&lt;=2",$F:$F,S$9)+IF("卡德加"="卡德加",13,0),
$M$7=$V$13,COUNTIF($G:$I,"传说")-COUNTIFS($G:$G,"传说",$F:$F,$M11)-COUNTIFS($H:$H,"传说",$F:$F,$M11)-COUNTIFS($I:$I,"传说",$F:$F,$M11)-COUNTIFS($G:$G,"传说",$F:$F,S$9)-COUNTIFS($H:$H,"传说",$F:$F,S$9)-COUNTIFS($I:$I,"传说",$F:$F,S$9)-1,
$M$7=$V$14,SUMIF($C:$C,"&lt;="&amp;$O$7,$K:$K)-SUMIFS($K:$K,$F:$F,$M11,$C:$C,"&lt;="&amp;$O$7)-SUMIFS($K:$K,$F:$F,S$9,$C:$C,"&lt;="&amp;$O$7)-IF($O$7&gt;=VLOOKUP($M$7,run_results__310[],2,FALSE),9,0),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$M$7=$V$17,COUNTIF($G:$I,"亡语")-COUNTIFS($G:$G,"亡语",$F:$F,$M11)-COUNTIFS($H:$H,"亡语",$F:$F,$M11)-COUNTIFS($I:$I,"亡语",$F:$F,$M11)-COUNTIFS($G:$G,"亡语",$F:$F,S$9)-COUNTIFS($H:$H,"亡语",$F:$F,S$9)-COUNTIFS($I:$I,"亡语",$F:$F,S$9)-1,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$M$7=$V$22,COUNTA($AE$1:$AE$102)/2-COUNTIF($AF$1:$AF$102,$M11)-COUNTIF($AF$1:$AF$102,S$9),
$M$7=$V$23,SUMIFS($K:$K,$C:$C,"&lt;="&amp;$O$7,$G:$G,"战吼")+SUMIFS($K:$K,$C:$C,"&lt;="&amp;$O$7,$H:$H,"战吼")+SUMIFS($K:$K,$C:$C,"&lt;="&amp;$O$7,$I:$I,"战吼")-SUMIFS($K:$K,$C:$C,"&lt;="&amp;$O$7,$G:$G,"战吼",$F:$F,$M11)-SUMIFS($K:$K,$C:$C,"&lt;="&amp;$O$7,$H:$H,"战吼",$F:$F,$M11)-SUMIFS($K:$K,$C:$C,"&lt;="&amp;$O$7,$I:$I,"战吼",$F:$F,$M11)-SUMIFS($K:$K,$C:$C,"&lt;="&amp;$O$7,$G:$G,"战吼",$F:$F,S$9)-SUMIFS($K:$K,$C:$C,"&lt;="&amp;$O$7,$H:$H,"战吼",$F:$F,S$9)-SUMIFS($K:$K,$C:$C,"&lt;="&amp;$O$7,$I:$I,"战吼",$F:$F,S$9),
$M$7=$V$24,COUNTA($AE:$AE)/2-COUNTIF($AF:$AF,$M11)-COUNTIF($AF:$AF,S$9)-3,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D11" s="23"/>
      <c r="AE11" s="23" t="s">
        <v>149</v>
      </c>
    </row>
    <row r="12" spans="2:31" x14ac:dyDescent="0.25">
      <c r="B12" s="4" t="s">
        <v>28</v>
      </c>
      <c r="C12">
        <v>1</v>
      </c>
      <c r="D12">
        <v>2</v>
      </c>
      <c r="E12">
        <v>1</v>
      </c>
      <c r="F12" s="4" t="s">
        <v>8</v>
      </c>
      <c r="G12" s="4" t="s">
        <v>246</v>
      </c>
      <c r="H12" s="4" t="s">
        <v>243</v>
      </c>
      <c r="I12" s="4" t="s">
        <v>243</v>
      </c>
      <c r="K12" s="4">
        <f>HLOOKUP(run_results__310[[#This Row],[level]],$N$4:$S$5,2,FALSE)</f>
        <v>16</v>
      </c>
      <c r="M12" s="17" t="s">
        <v>9</v>
      </c>
      <c r="N12" s="13">
        <f t="shared" ref="N12:S16" si="0">IF($P$7&gt;$M$7,FALSE,_xlfn.IFS(X12=FALSE,FALSE,X33=FALSE,FALSE,
OR($M$7=$V$24,$M$7=$V$18),3*(X33/X12),
$M$7=$V$27,1-(1-3*(X33/X12))^2,
1=1,1-(1-X33/X12)^VLOOKUP($M$7,$V:$W,2,FALSE)))</f>
        <v>5.9210526315789491E-2</v>
      </c>
      <c r="O12" s="13">
        <f t="shared" si="0"/>
        <v>5.9210526315789491E-2</v>
      </c>
      <c r="P12" s="12"/>
      <c r="Q12" s="13"/>
      <c r="R12" s="13"/>
      <c r="S12" s="13"/>
      <c r="T12" s="13"/>
      <c r="V12" t="str">
        <f>B49</f>
        <v>载人收割机</v>
      </c>
      <c r="W12">
        <v>1</v>
      </c>
      <c r="X12">
        <f>_xlfn.IFS($M12=$N$7,FALSE,N$9=$N$7,FALSE,1=1,
_xlfn.IFS($M$7&lt;=6,SUMIF($C:$C,"&lt;="&amp;$M$7,$K:$K)-SUMIFS($K:$K,$C:$C,"&lt;="&amp;$M$7,$F:$F,N$9)-SUMIFS($K:$K,$C:$C,"&lt;="&amp;$M$7,$F:$F,$M12),
$M$7&lt;=16,SUMIF($C:$C,$M$7-10,$K:$K)-SUMIFS($K:$K,$C:$C,$M$7-10,$F:$F,N$9)-SUMIFS($K:$K,$C:$C,$M$7-10,$F:$F,$M12),
$M$7=$V$12,SUMIF($C:$C,"&lt;=2",$K:$K) - SUMIFS($K:$K,$C:$C,"&lt;=2",$F:$F,$M12) - SUMIFS($K:$K,$C:$C,"&lt;=2",$F:$F,N$9)+IF("卡德加"="卡德加",13,0),
$M$7=$V$13,COUNTIF($G:$I,"传说")-COUNTIFS($G:$G,"传说",$F:$F,$M12)-COUNTIFS($H:$H,"传说",$F:$F,$M12)-COUNTIFS($I:$I,"传说",$F:$F,$M12)-COUNTIFS($G:$G,"传说",$F:$F,N$9)-COUNTIFS($H:$H,"传说",$F:$F,N$9)-COUNTIFS($I:$I,"传说",$F:$F,N$9)-1,
$M$7=$V$14,SUMIF($C:$C,"&lt;="&amp;$O$7,$K:$K)-SUMIFS($K:$K,$F:$F,$M12,$C:$C,"&lt;="&amp;$O$7)-SUMIFS($K:$K,$F:$F,N$9,$C:$C,"&lt;="&amp;$O$7)-IF($O$7&gt;=VLOOKUP($M$7,run_results__310[],2,FALSE),9,0),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$M$7=$V$22,COUNTA($AE$1:$AE$102)/2-COUNTIF($AF$1:$AF$102,$M12)-COUNTIF($AF$1:$AF$102,N$9),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N$9)-SUMIFS($K:$K,$C:$C,"&lt;="&amp;$O$7,$H:$H,"战吼",$F:$F,N$9)-SUMIFS($K:$K,$C:$C,"&lt;="&amp;$O$7,$I:$I,"战吼",$F:$F,N$9),
$M$7=$V$24,COUNTA($AE:$AE)/2-COUNTIF($AF:$AF,$M12)-COUNTIF($AF:$AF,N$9)-3,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Y12">
        <f>_xlfn.IFS($M12=$N$7,FALSE,O$9=$N$7,FALSE,1=1,
_xlfn.IFS($M$7&lt;=6,SUMIF($C:$C,"&lt;="&amp;$M$7,$K:$K)-SUMIFS($K:$K,$C:$C,"&lt;="&amp;$M$7,$F:$F,O$9)-SUMIFS($K:$K,$C:$C,"&lt;="&amp;$M$7,$F:$F,$M12),
$M$7&lt;=16,SUMIF($C:$C,$M$7-10,$K:$K)-SUMIFS($K:$K,$C:$C,$M$7-10,$F:$F,O$9)-SUMIFS($K:$K,$C:$C,$M$7-10,$F:$F,$M12),
$M$7=$V$12,SUMIF($C:$C,"&lt;=2",$K:$K) - SUMIFS($K:$K,$C:$C,"&lt;=2",$F:$F,$M12) - SUMIFS($K:$K,$C:$C,"&lt;=2",$F:$F,O$9)+IF("卡德加"="卡德加",13,0),
$M$7=$V$13,COUNTIF($G:$I,"传说")-COUNTIFS($G:$G,"传说",$F:$F,$M12)-COUNTIFS($H:$H,"传说",$F:$F,$M12)-COUNTIFS($I:$I,"传说",$F:$F,$M12)-COUNTIFS($G:$G,"传说",$F:$F,O$9)-COUNTIFS($H:$H,"传说",$F:$F,O$9)-COUNTIFS($I:$I,"传说",$F:$F,O$9)-1,
$M$7=$V$14,SUMIF($C:$C,"&lt;="&amp;$O$7,$K:$K)-SUMIFS($K:$K,$F:$F,$M12,$C:$C,"&lt;="&amp;$O$7)-SUMIFS($K:$K,$F:$F,O$9,$C:$C,"&lt;="&amp;$O$7)-IF($O$7&gt;=VLOOKUP($M$7,run_results__310[],2,FALSE),9,0),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$M$7=$V$22,COUNTA($AE$1:$AE$102)/2-COUNTIF($AF$1:$AF$102,$M12)-COUNTIF($AF$1:$AF$102,O$9),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O$9)-SUMIFS($K:$K,$C:$C,"&lt;="&amp;$O$7,$H:$H,"战吼",$F:$F,O$9)-SUMIFS($K:$K,$C:$C,"&lt;="&amp;$O$7,$I:$I,"战吼",$F:$F,O$9),
$M$7=$V$24,COUNTA($AE:$AE)/2-COUNTIF($AF:$AF,$M12)-COUNTIF($AF:$AF,O$9)-3,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Z12">
        <f>_xlfn.IFS($M12=$N$7,FALSE,P$9=$N$7,FALSE,1=1,
_xlfn.IFS($M$7&lt;=6,SUMIF($C:$C,"&lt;="&amp;$M$7,$K:$K)-SUMIFS($K:$K,$C:$C,"&lt;="&amp;$M$7,$F:$F,P$9)-SUMIFS($K:$K,$C:$C,"&lt;="&amp;$M$7,$F:$F,$M12),
$M$7&lt;=16,SUMIF($C:$C,$M$7-10,$K:$K)-SUMIFS($K:$K,$C:$C,$M$7-10,$F:$F,P$9)-SUMIFS($K:$K,$C:$C,$M$7-10,$F:$F,$M12),
$M$7=$V$12,SUMIF($C:$C,"&lt;=2",$K:$K) - SUMIFS($K:$K,$C:$C,"&lt;=2",$F:$F,$M12) - SUMIFS($K:$K,$C:$C,"&lt;=2",$F:$F,P$9)+IF("卡德加"="卡德加",13,0),
$M$7=$V$13,COUNTIF($G:$I,"传说")-COUNTIFS($G:$G,"传说",$F:$F,$M12)-COUNTIFS($H:$H,"传说",$F:$F,$M12)-COUNTIFS($I:$I,"传说",$F:$F,$M12)-COUNTIFS($G:$G,"传说",$F:$F,P$9)-COUNTIFS($H:$H,"传说",$F:$F,P$9)-COUNTIFS($I:$I,"传说",$F:$F,P$9)-1,
$M$7=$V$14,SUMIF($C:$C,"&lt;="&amp;$O$7,$K:$K)-SUMIFS($K:$K,$F:$F,$M12,$C:$C,"&lt;="&amp;$O$7)-SUMIFS($K:$K,$F:$F,P$9,$C:$C,"&lt;="&amp;$O$7)-IF($O$7&gt;=VLOOKUP($M$7,run_results__310[],2,FALSE),9,0),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$M$7=$V$22,COUNTA($AE$1:$AE$102)/2-COUNTIF($AF$1:$AF$102,$M12)-COUNTIF($AF$1:$AF$102,P$9),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P$9)-SUMIFS($K:$K,$C:$C,"&lt;="&amp;$O$7,$H:$H,"战吼",$F:$F,P$9)-SUMIFS($K:$K,$C:$C,"&lt;="&amp;$O$7,$I:$I,"战吼",$F:$F,P$9),
$M$7=$V$24,COUNTA($AE:$AE)/2-COUNTIF($AF:$AF,$M12)-COUNTIF($AF:$AF,P$9)-3,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A12">
        <f>_xlfn.IFS($M12=$N$7,FALSE,Q$9=$N$7,FALSE,1=1,
_xlfn.IFS($M$7&lt;=6,SUMIF($C:$C,"&lt;="&amp;$M$7,$K:$K)-SUMIFS($K:$K,$C:$C,"&lt;="&amp;$M$7,$F:$F,Q$9)-SUMIFS($K:$K,$C:$C,"&lt;="&amp;$M$7,$F:$F,$M12),
$M$7&lt;=16,SUMIF($C:$C,$M$7-10,$K:$K)-SUMIFS($K:$K,$C:$C,$M$7-10,$F:$F,Q$9)-SUMIFS($K:$K,$C:$C,$M$7-10,$F:$F,$M12),
$M$7=$V$12,SUMIF($C:$C,"&lt;=2",$K:$K) - SUMIFS($K:$K,$C:$C,"&lt;=2",$F:$F,$M12) - SUMIFS($K:$K,$C:$C,"&lt;=2",$F:$F,Q$9)+IF("卡德加"="卡德加",13,0),
$M$7=$V$13,COUNTIF($G:$I,"传说")-COUNTIFS($G:$G,"传说",$F:$F,$M12)-COUNTIFS($H:$H,"传说",$F:$F,$M12)-COUNTIFS($I:$I,"传说",$F:$F,$M12)-COUNTIFS($G:$G,"传说",$F:$F,Q$9)-COUNTIFS($H:$H,"传说",$F:$F,Q$9)-COUNTIFS($I:$I,"传说",$F:$F,Q$9)-1,
$M$7=$V$14,SUMIF($C:$C,"&lt;="&amp;$O$7,$K:$K)-SUMIFS($K:$K,$F:$F,$M12,$C:$C,"&lt;="&amp;$O$7)-SUMIFS($K:$K,$F:$F,Q$9,$C:$C,"&lt;="&amp;$O$7)-IF($O$7&gt;=VLOOKUP($M$7,run_results__310[],2,FALSE),9,0),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$M$7=$V$22,COUNTA($AE$1:$AE$102)/2-COUNTIF($AF$1:$AF$102,$M12)-COUNTIF($AF$1:$AF$102,Q$9),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Q$9)-SUMIFS($K:$K,$C:$C,"&lt;="&amp;$O$7,$H:$H,"战吼",$F:$F,Q$9)-SUMIFS($K:$K,$C:$C,"&lt;="&amp;$O$7,$I:$I,"战吼",$F:$F,Q$9),
$M$7=$V$24,COUNTA($AE:$AE)/2-COUNTIF($AF:$AF,$M12)-COUNTIF($AF:$AF,Q$9)-3,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B12" t="b">
        <f>_xlfn.IFS($M12=$N$7,FALSE,R$9=$N$7,FALSE,1=1,
_xlfn.IFS($M$7&lt;=6,SUMIF($C:$C,"&lt;="&amp;$M$7,$K:$K)-SUMIFS($K:$K,$C:$C,"&lt;="&amp;$M$7,$F:$F,R$9)-SUMIFS($K:$K,$C:$C,"&lt;="&amp;$M$7,$F:$F,$M12),
$M$7&lt;=16,SUMIF($C:$C,$M$7-10,$K:$K)-SUMIFS($K:$K,$C:$C,$M$7-10,$F:$F,R$9)-SUMIFS($K:$K,$C:$C,$M$7-10,$F:$F,$M12),
$M$7=$V$12,SUMIF($C:$C,"&lt;=2",$K:$K) - SUMIFS($K:$K,$C:$C,"&lt;=2",$F:$F,$M12) - SUMIFS($K:$K,$C:$C,"&lt;=2",$F:$F,R$9)+IF("卡德加"="卡德加",13,0),
$M$7=$V$13,COUNTIF($G:$I,"传说")-COUNTIFS($G:$G,"传说",$F:$F,$M12)-COUNTIFS($H:$H,"传说",$F:$F,$M12)-COUNTIFS($I:$I,"传说",$F:$F,$M12)-COUNTIFS($G:$G,"传说",$F:$F,R$9)-COUNTIFS($H:$H,"传说",$F:$F,R$9)-COUNTIFS($I:$I,"传说",$F:$F,R$9)-1,
$M$7=$V$14,SUMIF($C:$C,"&lt;="&amp;$O$7,$K:$K)-SUMIFS($K:$K,$F:$F,$M12,$C:$C,"&lt;="&amp;$O$7)-SUMIFS($K:$K,$F:$F,R$9,$C:$C,"&lt;="&amp;$O$7)-IF($O$7&gt;=VLOOKUP($M$7,run_results__310[],2,FALSE),9,0),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$M$7=$V$22,COUNTA($AE$1:$AE$102)/2-COUNTIF($AF$1:$AF$102,$M12)-COUNTIF($AF$1:$AF$102,R$9),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R$9)-SUMIFS($K:$K,$C:$C,"&lt;="&amp;$O$7,$H:$H,"战吼",$F:$F,R$9)-SUMIFS($K:$K,$C:$C,"&lt;="&amp;$O$7,$I:$I,"战吼",$F:$F,R$9),
$M$7=$V$24,COUNTA($AE:$AE)/2-COUNTIF($AF:$AF,$M12)-COUNTIF($AF:$AF,R$9)-3,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2">
        <f>_xlfn.IFS($M12=$N$7,FALSE,S$9=$N$7,FALSE,1=1,
_xlfn.IFS($M$7&lt;=6,SUMIF($C:$C,"&lt;="&amp;$M$7,$K:$K)-SUMIFS($K:$K,$C:$C,"&lt;="&amp;$M$7,$F:$F,S$9)-SUMIFS($K:$K,$C:$C,"&lt;="&amp;$M$7,$F:$F,$M12),
$M$7&lt;=16,SUMIF($C:$C,$M$7-10,$K:$K)-SUMIFS($K:$K,$C:$C,$M$7-10,$F:$F,S$9)-SUMIFS($K:$K,$C:$C,$M$7-10,$F:$F,$M12),
$M$7=$V$12,SUMIF($C:$C,"&lt;=2",$K:$K) - SUMIFS($K:$K,$C:$C,"&lt;=2",$F:$F,$M12) - SUMIFS($K:$K,$C:$C,"&lt;=2",$F:$F,S$9)+IF("卡德加"="卡德加",13,0),
$M$7=$V$13,COUNTIF($G:$I,"传说")-COUNTIFS($G:$G,"传说",$F:$F,$M12)-COUNTIFS($H:$H,"传说",$F:$F,$M12)-COUNTIFS($I:$I,"传说",$F:$F,$M12)-COUNTIFS($G:$G,"传说",$F:$F,S$9)-COUNTIFS($H:$H,"传说",$F:$F,S$9)-COUNTIFS($I:$I,"传说",$F:$F,S$9)-1,
$M$7=$V$14,SUMIF($C:$C,"&lt;="&amp;$O$7,$K:$K)-SUMIFS($K:$K,$F:$F,$M12,$C:$C,"&lt;="&amp;$O$7)-SUMIFS($K:$K,$F:$F,S$9,$C:$C,"&lt;="&amp;$O$7)-IF($O$7&gt;=VLOOKUP($M$7,run_results__310[],2,FALSE),9,0),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$M$7=$V$17,COUNTIF($G:$I,"亡语")-COUNTIFS($G:$G,"亡语",$F:$F,$M12)-COUNTIFS($H:$H,"亡语",$F:$F,$M12)-COUNTIFS($I:$I,"亡语",$F:$F,$M12)-COUNTIFS($G:$G,"亡语",$F:$F,S$9)-COUNTIFS($H:$H,"亡语",$F:$F,S$9)-COUNTIFS($I:$I,"亡语",$F:$F,S$9)-1,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$M$7=$V$22,COUNTA($AE$1:$AE$102)/2-COUNTIF($AF$1:$AF$102,$M12)-COUNTIF($AF$1:$AF$102,S$9),
$M$7=$V$23,SUMIFS($K:$K,$C:$C,"&lt;="&amp;$O$7,$G:$G,"战吼")+SUMIFS($K:$K,$C:$C,"&lt;="&amp;$O$7,$H:$H,"战吼")+SUMIFS($K:$K,$C:$C,"&lt;="&amp;$O$7,$I:$I,"战吼")-SUMIFS($K:$K,$C:$C,"&lt;="&amp;$O$7,$G:$G,"战吼",$F:$F,$M12)-SUMIFS($K:$K,$C:$C,"&lt;="&amp;$O$7,$H:$H,"战吼",$F:$F,$M12)-SUMIFS($K:$K,$C:$C,"&lt;="&amp;$O$7,$I:$I,"战吼",$F:$F,$M12)-SUMIFS($K:$K,$C:$C,"&lt;="&amp;$O$7,$G:$G,"战吼",$F:$F,S$9)-SUMIFS($K:$K,$C:$C,"&lt;="&amp;$O$7,$H:$H,"战吼",$F:$F,S$9)-SUMIFS($K:$K,$C:$C,"&lt;="&amp;$O$7,$I:$I,"战吼",$F:$F,S$9),
$M$7=$V$24,COUNTA($AE:$AE)/2-COUNTIF($AF:$AF,$M12)-COUNTIF($AF:$AF,S$9)-3,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D12" s="24"/>
      <c r="AE12" s="24" t="s">
        <v>150</v>
      </c>
    </row>
    <row r="13" spans="2:31" x14ac:dyDescent="0.25">
      <c r="B13" s="4" t="s">
        <v>15</v>
      </c>
      <c r="C13">
        <v>1</v>
      </c>
      <c r="D13">
        <v>2</v>
      </c>
      <c r="E13">
        <v>4</v>
      </c>
      <c r="F13" s="4" t="s">
        <v>7</v>
      </c>
      <c r="G13" s="4" t="s">
        <v>247</v>
      </c>
      <c r="H13" s="4" t="s">
        <v>248</v>
      </c>
      <c r="I13" s="4" t="s">
        <v>243</v>
      </c>
      <c r="K13" s="4">
        <f>HLOOKUP(run_results__310[[#This Row],[level]],$N$4:$S$5,2,FALSE)</f>
        <v>16</v>
      </c>
      <c r="M13" s="17" t="s">
        <v>10</v>
      </c>
      <c r="N13" s="13">
        <f t="shared" si="0"/>
        <v>5.9210526315789491E-2</v>
      </c>
      <c r="O13" s="13">
        <f t="shared" si="0"/>
        <v>5.9210526315789491E-2</v>
      </c>
      <c r="P13" s="13">
        <f t="shared" si="0"/>
        <v>5.9210526315789491E-2</v>
      </c>
      <c r="Q13" s="12"/>
      <c r="R13" s="13"/>
      <c r="S13" s="13"/>
      <c r="T13" s="13"/>
      <c r="V13" t="str">
        <f>B98</f>
        <v>斯尼德的伐木机</v>
      </c>
      <c r="W13">
        <v>1</v>
      </c>
      <c r="X13">
        <f>_xlfn.IFS($M13=$N$7,FALSE,N$9=$N$7,FALSE,1=1,
_xlfn.IFS($M$7&lt;=6,SUMIF($C:$C,"&lt;="&amp;$M$7,$K:$K)-SUMIFS($K:$K,$C:$C,"&lt;="&amp;$M$7,$F:$F,N$9)-SUMIFS($K:$K,$C:$C,"&lt;="&amp;$M$7,$F:$F,$M13),
$M$7&lt;=16,SUMIF($C:$C,$M$7-10,$K:$K)-SUMIFS($K:$K,$C:$C,$M$7-10,$F:$F,N$9)-SUMIFS($K:$K,$C:$C,$M$7-10,$F:$F,$M13),
$M$7=$V$12,SUMIF($C:$C,"&lt;=2",$K:$K) - SUMIFS($K:$K,$C:$C,"&lt;=2",$F:$F,$M13) - SUMIFS($K:$K,$C:$C,"&lt;=2",$F:$F,N$9)+IF("卡德加"="卡德加",13,0),
$M$7=$V$13,COUNTIF($G:$I,"传说")-COUNTIFS($G:$G,"传说",$F:$F,$M13)-COUNTIFS($H:$H,"传说",$F:$F,$M13)-COUNTIFS($I:$I,"传说",$F:$F,$M13)-COUNTIFS($G:$G,"传说",$F:$F,N$9)-COUNTIFS($H:$H,"传说",$F:$F,N$9)-COUNTIFS($I:$I,"传说",$F:$F,N$9)-1,
$M$7=$V$14,SUMIF($C:$C,"&lt;="&amp;$O$7,$K:$K)-SUMIFS($K:$K,$F:$F,$M13,$C:$C,"&lt;="&amp;$O$7)-SUMIFS($K:$K,$F:$F,N$9,$C:$C,"&lt;="&amp;$O$7)-IF($O$7&gt;=VLOOKUP($M$7,run_results__310[],2,FALSE),9,0),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$M$7=$V$22,COUNTA($AE$1:$AE$102)/2-COUNTIF($AF$1:$AF$102,$M13)-COUNTIF($AF$1:$AF$102,N$9),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N$9)-SUMIFS($K:$K,$C:$C,"&lt;="&amp;$O$7,$H:$H,"战吼",$F:$F,N$9)-SUMIFS($K:$K,$C:$C,"&lt;="&amp;$O$7,$I:$I,"战吼",$F:$F,N$9),
$M$7=$V$24,COUNTA($AE:$AE)/2-COUNTIF($AF:$AF,$M13)-COUNTIF($AF:$AF,N$9)-3,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Y13">
        <f>_xlfn.IFS($M13=$N$7,FALSE,O$9=$N$7,FALSE,1=1,
_xlfn.IFS($M$7&lt;=6,SUMIF($C:$C,"&lt;="&amp;$M$7,$K:$K)-SUMIFS($K:$K,$C:$C,"&lt;="&amp;$M$7,$F:$F,O$9)-SUMIFS($K:$K,$C:$C,"&lt;="&amp;$M$7,$F:$F,$M13),
$M$7&lt;=16,SUMIF($C:$C,$M$7-10,$K:$K)-SUMIFS($K:$K,$C:$C,$M$7-10,$F:$F,O$9)-SUMIFS($K:$K,$C:$C,$M$7-10,$F:$F,$M13),
$M$7=$V$12,SUMIF($C:$C,"&lt;=2",$K:$K) - SUMIFS($K:$K,$C:$C,"&lt;=2",$F:$F,$M13) - SUMIFS($K:$K,$C:$C,"&lt;=2",$F:$F,O$9)+IF("卡德加"="卡德加",13,0),
$M$7=$V$13,COUNTIF($G:$I,"传说")-COUNTIFS($G:$G,"传说",$F:$F,$M13)-COUNTIFS($H:$H,"传说",$F:$F,$M13)-COUNTIFS($I:$I,"传说",$F:$F,$M13)-COUNTIFS($G:$G,"传说",$F:$F,O$9)-COUNTIFS($H:$H,"传说",$F:$F,O$9)-COUNTIFS($I:$I,"传说",$F:$F,O$9)-1,
$M$7=$V$14,SUMIF($C:$C,"&lt;="&amp;$O$7,$K:$K)-SUMIFS($K:$K,$F:$F,$M13,$C:$C,"&lt;="&amp;$O$7)-SUMIFS($K:$K,$F:$F,O$9,$C:$C,"&lt;="&amp;$O$7)-IF($O$7&gt;=VLOOKUP($M$7,run_results__310[],2,FALSE),9,0),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$M$7=$V$22,COUNTA($AE$1:$AE$102)/2-COUNTIF($AF$1:$AF$102,$M13)-COUNTIF($AF$1:$AF$102,O$9),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O$9)-SUMIFS($K:$K,$C:$C,"&lt;="&amp;$O$7,$H:$H,"战吼",$F:$F,O$9)-SUMIFS($K:$K,$C:$C,"&lt;="&amp;$O$7,$I:$I,"战吼",$F:$F,O$9),
$M$7=$V$24,COUNTA($AE:$AE)/2-COUNTIF($AF:$AF,$M13)-COUNTIF($AF:$AF,O$9)-3,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Z13">
        <f>_xlfn.IFS($M13=$N$7,FALSE,P$9=$N$7,FALSE,1=1,
_xlfn.IFS($M$7&lt;=6,SUMIF($C:$C,"&lt;="&amp;$M$7,$K:$K)-SUMIFS($K:$K,$C:$C,"&lt;="&amp;$M$7,$F:$F,P$9)-SUMIFS($K:$K,$C:$C,"&lt;="&amp;$M$7,$F:$F,$M13),
$M$7&lt;=16,SUMIF($C:$C,$M$7-10,$K:$K)-SUMIFS($K:$K,$C:$C,$M$7-10,$F:$F,P$9)-SUMIFS($K:$K,$C:$C,$M$7-10,$F:$F,$M13),
$M$7=$V$12,SUMIF($C:$C,"&lt;=2",$K:$K) - SUMIFS($K:$K,$C:$C,"&lt;=2",$F:$F,$M13) - SUMIFS($K:$K,$C:$C,"&lt;=2",$F:$F,P$9)+IF("卡德加"="卡德加",13,0),
$M$7=$V$13,COUNTIF($G:$I,"传说")-COUNTIFS($G:$G,"传说",$F:$F,$M13)-COUNTIFS($H:$H,"传说",$F:$F,$M13)-COUNTIFS($I:$I,"传说",$F:$F,$M13)-COUNTIFS($G:$G,"传说",$F:$F,P$9)-COUNTIFS($H:$H,"传说",$F:$F,P$9)-COUNTIFS($I:$I,"传说",$F:$F,P$9)-1,
$M$7=$V$14,SUMIF($C:$C,"&lt;="&amp;$O$7,$K:$K)-SUMIFS($K:$K,$F:$F,$M13,$C:$C,"&lt;="&amp;$O$7)-SUMIFS($K:$K,$F:$F,P$9,$C:$C,"&lt;="&amp;$O$7)-IF($O$7&gt;=VLOOKUP($M$7,run_results__310[],2,FALSE),9,0),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$M$7=$V$22,COUNTA($AE$1:$AE$102)/2-COUNTIF($AF$1:$AF$102,$M13)-COUNTIF($AF$1:$AF$102,P$9),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P$9)-SUMIFS($K:$K,$C:$C,"&lt;="&amp;$O$7,$H:$H,"战吼",$F:$F,P$9)-SUMIFS($K:$K,$C:$C,"&lt;="&amp;$O$7,$I:$I,"战吼",$F:$F,P$9),
$M$7=$V$24,COUNTA($AE:$AE)/2-COUNTIF($AF:$AF,$M13)-COUNTIF($AF:$AF,P$9)-3,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A13">
        <f>_xlfn.IFS($M13=$N$7,FALSE,Q$9=$N$7,FALSE,1=1,
_xlfn.IFS($M$7&lt;=6,SUMIF($C:$C,"&lt;="&amp;$M$7,$K:$K)-SUMIFS($K:$K,$C:$C,"&lt;="&amp;$M$7,$F:$F,Q$9)-SUMIFS($K:$K,$C:$C,"&lt;="&amp;$M$7,$F:$F,$M13),
$M$7&lt;=16,SUMIF($C:$C,$M$7-10,$K:$K)-SUMIFS($K:$K,$C:$C,$M$7-10,$F:$F,Q$9)-SUMIFS($K:$K,$C:$C,$M$7-10,$F:$F,$M13),
$M$7=$V$12,SUMIF($C:$C,"&lt;=2",$K:$K) - SUMIFS($K:$K,$C:$C,"&lt;=2",$F:$F,$M13) - SUMIFS($K:$K,$C:$C,"&lt;=2",$F:$F,Q$9)+IF("卡德加"="卡德加",13,0),
$M$7=$V$13,COUNTIF($G:$I,"传说")-COUNTIFS($G:$G,"传说",$F:$F,$M13)-COUNTIFS($H:$H,"传说",$F:$F,$M13)-COUNTIFS($I:$I,"传说",$F:$F,$M13)-COUNTIFS($G:$G,"传说",$F:$F,Q$9)-COUNTIFS($H:$H,"传说",$F:$F,Q$9)-COUNTIFS($I:$I,"传说",$F:$F,Q$9)-1,
$M$7=$V$14,SUMIF($C:$C,"&lt;="&amp;$O$7,$K:$K)-SUMIFS($K:$K,$F:$F,$M13,$C:$C,"&lt;="&amp;$O$7)-SUMIFS($K:$K,$F:$F,Q$9,$C:$C,"&lt;="&amp;$O$7)-IF($O$7&gt;=VLOOKUP($M$7,run_results__310[],2,FALSE),9,0),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$M$7=$V$22,COUNTA($AE$1:$AE$102)/2-COUNTIF($AF$1:$AF$102,$M13)-COUNTIF($AF$1:$AF$102,Q$9),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Q$9)-SUMIFS($K:$K,$C:$C,"&lt;="&amp;$O$7,$H:$H,"战吼",$F:$F,Q$9)-SUMIFS($K:$K,$C:$C,"&lt;="&amp;$O$7,$I:$I,"战吼",$F:$F,Q$9),
$M$7=$V$24,COUNTA($AE:$AE)/2-COUNTIF($AF:$AF,$M13)-COUNTIF($AF:$AF,Q$9)-3,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B13" t="b">
        <f>_xlfn.IFS($M13=$N$7,FALSE,R$9=$N$7,FALSE,1=1,
_xlfn.IFS($M$7&lt;=6,SUMIF($C:$C,"&lt;="&amp;$M$7,$K:$K)-SUMIFS($K:$K,$C:$C,"&lt;="&amp;$M$7,$F:$F,R$9)-SUMIFS($K:$K,$C:$C,"&lt;="&amp;$M$7,$F:$F,$M13),
$M$7&lt;=16,SUMIF($C:$C,$M$7-10,$K:$K)-SUMIFS($K:$K,$C:$C,$M$7-10,$F:$F,R$9)-SUMIFS($K:$K,$C:$C,$M$7-10,$F:$F,$M13),
$M$7=$V$12,SUMIF($C:$C,"&lt;=2",$K:$K) - SUMIFS($K:$K,$C:$C,"&lt;=2",$F:$F,$M13) - SUMIFS($K:$K,$C:$C,"&lt;=2",$F:$F,R$9)+IF("卡德加"="卡德加",13,0),
$M$7=$V$13,COUNTIF($G:$I,"传说")-COUNTIFS($G:$G,"传说",$F:$F,$M13)-COUNTIFS($H:$H,"传说",$F:$F,$M13)-COUNTIFS($I:$I,"传说",$F:$F,$M13)-COUNTIFS($G:$G,"传说",$F:$F,R$9)-COUNTIFS($H:$H,"传说",$F:$F,R$9)-COUNTIFS($I:$I,"传说",$F:$F,R$9)-1,
$M$7=$V$14,SUMIF($C:$C,"&lt;="&amp;$O$7,$K:$K)-SUMIFS($K:$K,$F:$F,$M13,$C:$C,"&lt;="&amp;$O$7)-SUMIFS($K:$K,$F:$F,R$9,$C:$C,"&lt;="&amp;$O$7)-IF($O$7&gt;=VLOOKUP($M$7,run_results__310[],2,FALSE),9,0),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$M$7=$V$22,COUNTA($AE$1:$AE$102)/2-COUNTIF($AF$1:$AF$102,$M13)-COUNTIF($AF$1:$AF$102,R$9),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R$9)-SUMIFS($K:$K,$C:$C,"&lt;="&amp;$O$7,$H:$H,"战吼",$F:$F,R$9)-SUMIFS($K:$K,$C:$C,"&lt;="&amp;$O$7,$I:$I,"战吼",$F:$F,R$9),
$M$7=$V$24,COUNTA($AE:$AE)/2-COUNTIF($AF:$AF,$M13)-COUNTIF($AF:$AF,R$9)-3,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3">
        <f>_xlfn.IFS($M13=$N$7,FALSE,S$9=$N$7,FALSE,1=1,
_xlfn.IFS($M$7&lt;=6,SUMIF($C:$C,"&lt;="&amp;$M$7,$K:$K)-SUMIFS($K:$K,$C:$C,"&lt;="&amp;$M$7,$F:$F,S$9)-SUMIFS($K:$K,$C:$C,"&lt;="&amp;$M$7,$F:$F,$M13),
$M$7&lt;=16,SUMIF($C:$C,$M$7-10,$K:$K)-SUMIFS($K:$K,$C:$C,$M$7-10,$F:$F,S$9)-SUMIFS($K:$K,$C:$C,$M$7-10,$F:$F,$M13),
$M$7=$V$12,SUMIF($C:$C,"&lt;=2",$K:$K) - SUMIFS($K:$K,$C:$C,"&lt;=2",$F:$F,$M13) - SUMIFS($K:$K,$C:$C,"&lt;=2",$F:$F,S$9)+IF("卡德加"="卡德加",13,0),
$M$7=$V$13,COUNTIF($G:$I,"传说")-COUNTIFS($G:$G,"传说",$F:$F,$M13)-COUNTIFS($H:$H,"传说",$F:$F,$M13)-COUNTIFS($I:$I,"传说",$F:$F,$M13)-COUNTIFS($G:$G,"传说",$F:$F,S$9)-COUNTIFS($H:$H,"传说",$F:$F,S$9)-COUNTIFS($I:$I,"传说",$F:$F,S$9)-1,
$M$7=$V$14,SUMIF($C:$C,"&lt;="&amp;$O$7,$K:$K)-SUMIFS($K:$K,$F:$F,$M13,$C:$C,"&lt;="&amp;$O$7)-SUMIFS($K:$K,$F:$F,S$9,$C:$C,"&lt;="&amp;$O$7)-IF($O$7&gt;=VLOOKUP($M$7,run_results__310[],2,FALSE),9,0),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$M$7=$V$17,COUNTIF($G:$I,"亡语")-COUNTIFS($G:$G,"亡语",$F:$F,$M13)-COUNTIFS($H:$H,"亡语",$F:$F,$M13)-COUNTIFS($I:$I,"亡语",$F:$F,$M13)-COUNTIFS($G:$G,"亡语",$F:$F,S$9)-COUNTIFS($H:$H,"亡语",$F:$F,S$9)-COUNTIFS($I:$I,"亡语",$F:$F,S$9)-1,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$M$7=$V$22,COUNTA($AE$1:$AE$102)/2-COUNTIF($AF$1:$AF$102,$M13)-COUNTIF($AF$1:$AF$102,S$9),
$M$7=$V$23,SUMIFS($K:$K,$C:$C,"&lt;="&amp;$O$7,$G:$G,"战吼")+SUMIFS($K:$K,$C:$C,"&lt;="&amp;$O$7,$H:$H,"战吼")+SUMIFS($K:$K,$C:$C,"&lt;="&amp;$O$7,$I:$I,"战吼")-SUMIFS($K:$K,$C:$C,"&lt;="&amp;$O$7,$G:$G,"战吼",$F:$F,$M13)-SUMIFS($K:$K,$C:$C,"&lt;="&amp;$O$7,$H:$H,"战吼",$F:$F,$M13)-SUMIFS($K:$K,$C:$C,"&lt;="&amp;$O$7,$I:$I,"战吼",$F:$F,$M13)-SUMIFS($K:$K,$C:$C,"&lt;="&amp;$O$7,$G:$G,"战吼",$F:$F,S$9)-SUMIFS($K:$K,$C:$C,"&lt;="&amp;$O$7,$H:$H,"战吼",$F:$F,S$9)-SUMIFS($K:$K,$C:$C,"&lt;="&amp;$O$7,$I:$I,"战吼",$F:$F,S$9),
$M$7=$V$24,COUNTA($AE:$AE)/2-COUNTIF($AF:$AF,$M13)-COUNTIF($AF:$AF,S$9)-3,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D13" s="23"/>
      <c r="AE13" s="23" t="s">
        <v>151</v>
      </c>
    </row>
    <row r="14" spans="2:31" x14ac:dyDescent="0.25">
      <c r="B14" s="4" t="s">
        <v>117</v>
      </c>
      <c r="C14">
        <v>1</v>
      </c>
      <c r="D14">
        <v>1</v>
      </c>
      <c r="E14">
        <v>2</v>
      </c>
      <c r="F14" s="4" t="s">
        <v>9</v>
      </c>
      <c r="G14" s="4" t="s">
        <v>249</v>
      </c>
      <c r="H14" s="4" t="s">
        <v>243</v>
      </c>
      <c r="I14" s="4" t="s">
        <v>243</v>
      </c>
      <c r="K14" s="4">
        <f>HLOOKUP(run_results__310[[#This Row],[level]],$N$4:$S$5,2,FALSE)</f>
        <v>16</v>
      </c>
      <c r="M14" s="17" t="s">
        <v>11</v>
      </c>
      <c r="N14" s="13" t="b">
        <f t="shared" si="0"/>
        <v>0</v>
      </c>
      <c r="O14" s="13" t="b">
        <f t="shared" si="0"/>
        <v>0</v>
      </c>
      <c r="P14" s="13" t="b">
        <f t="shared" si="0"/>
        <v>0</v>
      </c>
      <c r="Q14" s="13" t="b">
        <f t="shared" si="0"/>
        <v>0</v>
      </c>
      <c r="R14" s="12"/>
      <c r="S14" s="13"/>
      <c r="T14" s="13"/>
      <c r="V14" t="str">
        <f>B107</f>
        <v>“钓鱼王”纳特·帕格</v>
      </c>
      <c r="W14">
        <v>1</v>
      </c>
      <c r="X14" t="b">
        <f>_xlfn.IFS($M14=$N$7,FALSE,N$9=$N$7,FALSE,1=1,
_xlfn.IFS($M$7&lt;=6,SUMIF($C:$C,"&lt;="&amp;$M$7,$K:$K)-SUMIFS($K:$K,$C:$C,"&lt;="&amp;$M$7,$F:$F,N$9)-SUMIFS($K:$K,$C:$C,"&lt;="&amp;$M$7,$F:$F,$M14),
$M$7&lt;=16,SUMIF($C:$C,$M$7-10,$K:$K)-SUMIFS($K:$K,$C:$C,$M$7-10,$F:$F,N$9)-SUMIFS($K:$K,$C:$C,$M$7-10,$F:$F,$M14),
$M$7=$V$12,SUMIF($C:$C,"&lt;=2",$K:$K) - SUMIFS($K:$K,$C:$C,"&lt;=2",$F:$F,$M14) - SUMIFS($K:$K,$C:$C,"&lt;=2",$F:$F,N$9)+IF("卡德加"="卡德加",13,0),
$M$7=$V$13,COUNTIF($G:$I,"传说")-COUNTIFS($G:$G,"传说",$F:$F,$M14)-COUNTIFS($H:$H,"传说",$F:$F,$M14)-COUNTIFS($I:$I,"传说",$F:$F,$M14)-COUNTIFS($G:$G,"传说",$F:$F,N$9)-COUNTIFS($H:$H,"传说",$F:$F,N$9)-COUNTIFS($I:$I,"传说",$F:$F,N$9)-1,
$M$7=$V$14,SUMIF($C:$C,"&lt;="&amp;$O$7,$K:$K)-SUMIFS($K:$K,$F:$F,$M14,$C:$C,"&lt;="&amp;$O$7)-SUMIFS($K:$K,$F:$F,N$9,$C:$C,"&lt;="&amp;$O$7)-IF($O$7&gt;=VLOOKUP($M$7,run_results__310[],2,FALSE),9,0),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$M$7=$V$22,COUNTA($AE$1:$AE$102)/2-COUNTIF($AF$1:$AF$102,$M14)-COUNTIF($AF$1:$AF$102,N$9),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N$9)-SUMIFS($K:$K,$C:$C,"&lt;="&amp;$O$7,$H:$H,"战吼",$F:$F,N$9)-SUMIFS($K:$K,$C:$C,"&lt;="&amp;$O$7,$I:$I,"战吼",$F:$F,N$9),
$M$7=$V$24,COUNTA($AE:$AE)/2-COUNTIF($AF:$AF,$M14)-COUNTIF($AF:$AF,N$9)-3,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Y14" t="b">
        <f>_xlfn.IFS($M14=$N$7,FALSE,O$9=$N$7,FALSE,1=1,
_xlfn.IFS($M$7&lt;=6,SUMIF($C:$C,"&lt;="&amp;$M$7,$K:$K)-SUMIFS($K:$K,$C:$C,"&lt;="&amp;$M$7,$F:$F,O$9)-SUMIFS($K:$K,$C:$C,"&lt;="&amp;$M$7,$F:$F,$M14),
$M$7&lt;=16,SUMIF($C:$C,$M$7-10,$K:$K)-SUMIFS($K:$K,$C:$C,$M$7-10,$F:$F,O$9)-SUMIFS($K:$K,$C:$C,$M$7-10,$F:$F,$M14),
$M$7=$V$12,SUMIF($C:$C,"&lt;=2",$K:$K) - SUMIFS($K:$K,$C:$C,"&lt;=2",$F:$F,$M14) - SUMIFS($K:$K,$C:$C,"&lt;=2",$F:$F,O$9)+IF("卡德加"="卡德加",13,0),
$M$7=$V$13,COUNTIF($G:$I,"传说")-COUNTIFS($G:$G,"传说",$F:$F,$M14)-COUNTIFS($H:$H,"传说",$F:$F,$M14)-COUNTIFS($I:$I,"传说",$F:$F,$M14)-COUNTIFS($G:$G,"传说",$F:$F,O$9)-COUNTIFS($H:$H,"传说",$F:$F,O$9)-COUNTIFS($I:$I,"传说",$F:$F,O$9)-1,
$M$7=$V$14,SUMIF($C:$C,"&lt;="&amp;$O$7,$K:$K)-SUMIFS($K:$K,$F:$F,$M14,$C:$C,"&lt;="&amp;$O$7)-SUMIFS($K:$K,$F:$F,O$9,$C:$C,"&lt;="&amp;$O$7)-IF($O$7&gt;=VLOOKUP($M$7,run_results__310[],2,FALSE),9,0),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$M$7=$V$22,COUNTA($AE$1:$AE$102)/2-COUNTIF($AF$1:$AF$102,$M14)-COUNTIF($AF$1:$AF$102,O$9),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O$9)-SUMIFS($K:$K,$C:$C,"&lt;="&amp;$O$7,$H:$H,"战吼",$F:$F,O$9)-SUMIFS($K:$K,$C:$C,"&lt;="&amp;$O$7,$I:$I,"战吼",$F:$F,O$9),
$M$7=$V$24,COUNTA($AE:$AE)/2-COUNTIF($AF:$AF,$M14)-COUNTIF($AF:$AF,O$9)-3,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Z14" t="b">
        <f>_xlfn.IFS($M14=$N$7,FALSE,P$9=$N$7,FALSE,1=1,
_xlfn.IFS($M$7&lt;=6,SUMIF($C:$C,"&lt;="&amp;$M$7,$K:$K)-SUMIFS($K:$K,$C:$C,"&lt;="&amp;$M$7,$F:$F,P$9)-SUMIFS($K:$K,$C:$C,"&lt;="&amp;$M$7,$F:$F,$M14),
$M$7&lt;=16,SUMIF($C:$C,$M$7-10,$K:$K)-SUMIFS($K:$K,$C:$C,$M$7-10,$F:$F,P$9)-SUMIFS($K:$K,$C:$C,$M$7-10,$F:$F,$M14),
$M$7=$V$12,SUMIF($C:$C,"&lt;=2",$K:$K) - SUMIFS($K:$K,$C:$C,"&lt;=2",$F:$F,$M14) - SUMIFS($K:$K,$C:$C,"&lt;=2",$F:$F,P$9)+IF("卡德加"="卡德加",13,0),
$M$7=$V$13,COUNTIF($G:$I,"传说")-COUNTIFS($G:$G,"传说",$F:$F,$M14)-COUNTIFS($H:$H,"传说",$F:$F,$M14)-COUNTIFS($I:$I,"传说",$F:$F,$M14)-COUNTIFS($G:$G,"传说",$F:$F,P$9)-COUNTIFS($H:$H,"传说",$F:$F,P$9)-COUNTIFS($I:$I,"传说",$F:$F,P$9)-1,
$M$7=$V$14,SUMIF($C:$C,"&lt;="&amp;$O$7,$K:$K)-SUMIFS($K:$K,$F:$F,$M14,$C:$C,"&lt;="&amp;$O$7)-SUMIFS($K:$K,$F:$F,P$9,$C:$C,"&lt;="&amp;$O$7)-IF($O$7&gt;=VLOOKUP($M$7,run_results__310[],2,FALSE),9,0),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$M$7=$V$22,COUNTA($AE$1:$AE$102)/2-COUNTIF($AF$1:$AF$102,$M14)-COUNTIF($AF$1:$AF$102,P$9),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P$9)-SUMIFS($K:$K,$C:$C,"&lt;="&amp;$O$7,$H:$H,"战吼",$F:$F,P$9)-SUMIFS($K:$K,$C:$C,"&lt;="&amp;$O$7,$I:$I,"战吼",$F:$F,P$9),
$M$7=$V$24,COUNTA($AE:$AE)/2-COUNTIF($AF:$AF,$M14)-COUNTIF($AF:$AF,P$9)-3,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A14" t="b">
        <f>_xlfn.IFS($M14=$N$7,FALSE,Q$9=$N$7,FALSE,1=1,
_xlfn.IFS($M$7&lt;=6,SUMIF($C:$C,"&lt;="&amp;$M$7,$K:$K)-SUMIFS($K:$K,$C:$C,"&lt;="&amp;$M$7,$F:$F,Q$9)-SUMIFS($K:$K,$C:$C,"&lt;="&amp;$M$7,$F:$F,$M14),
$M$7&lt;=16,SUMIF($C:$C,$M$7-10,$K:$K)-SUMIFS($K:$K,$C:$C,$M$7-10,$F:$F,Q$9)-SUMIFS($K:$K,$C:$C,$M$7-10,$F:$F,$M14),
$M$7=$V$12,SUMIF($C:$C,"&lt;=2",$K:$K) - SUMIFS($K:$K,$C:$C,"&lt;=2",$F:$F,$M14) - SUMIFS($K:$K,$C:$C,"&lt;=2",$F:$F,Q$9)+IF("卡德加"="卡德加",13,0),
$M$7=$V$13,COUNTIF($G:$I,"传说")-COUNTIFS($G:$G,"传说",$F:$F,$M14)-COUNTIFS($H:$H,"传说",$F:$F,$M14)-COUNTIFS($I:$I,"传说",$F:$F,$M14)-COUNTIFS($G:$G,"传说",$F:$F,Q$9)-COUNTIFS($H:$H,"传说",$F:$F,Q$9)-COUNTIFS($I:$I,"传说",$F:$F,Q$9)-1,
$M$7=$V$14,SUMIF($C:$C,"&lt;="&amp;$O$7,$K:$K)-SUMIFS($K:$K,$F:$F,$M14,$C:$C,"&lt;="&amp;$O$7)-SUMIFS($K:$K,$F:$F,Q$9,$C:$C,"&lt;="&amp;$O$7)-IF($O$7&gt;=VLOOKUP($M$7,run_results__310[],2,FALSE),9,0),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$M$7=$V$22,COUNTA($AE$1:$AE$102)/2-COUNTIF($AF$1:$AF$102,$M14)-COUNTIF($AF$1:$AF$102,Q$9),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Q$9)-SUMIFS($K:$K,$C:$C,"&lt;="&amp;$O$7,$H:$H,"战吼",$F:$F,Q$9)-SUMIFS($K:$K,$C:$C,"&lt;="&amp;$O$7,$I:$I,"战吼",$F:$F,Q$9),
$M$7=$V$24,COUNTA($AE:$AE)/2-COUNTIF($AF:$AF,$M14)-COUNTIF($AF:$AF,Q$9)-3,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B14" t="b">
        <f>_xlfn.IFS($M14=$N$7,FALSE,R$9=$N$7,FALSE,1=1,
_xlfn.IFS($M$7&lt;=6,SUMIF($C:$C,"&lt;="&amp;$M$7,$K:$K)-SUMIFS($K:$K,$C:$C,"&lt;="&amp;$M$7,$F:$F,R$9)-SUMIFS($K:$K,$C:$C,"&lt;="&amp;$M$7,$F:$F,$M14),
$M$7&lt;=16,SUMIF($C:$C,$M$7-10,$K:$K)-SUMIFS($K:$K,$C:$C,$M$7-10,$F:$F,R$9)-SUMIFS($K:$K,$C:$C,$M$7-10,$F:$F,$M14),
$M$7=$V$12,SUMIF($C:$C,"&lt;=2",$K:$K) - SUMIFS($K:$K,$C:$C,"&lt;=2",$F:$F,$M14) - SUMIFS($K:$K,$C:$C,"&lt;=2",$F:$F,R$9)+IF("卡德加"="卡德加",13,0),
$M$7=$V$13,COUNTIF($G:$I,"传说")-COUNTIFS($G:$G,"传说",$F:$F,$M14)-COUNTIFS($H:$H,"传说",$F:$F,$M14)-COUNTIFS($I:$I,"传说",$F:$F,$M14)-COUNTIFS($G:$G,"传说",$F:$F,R$9)-COUNTIFS($H:$H,"传说",$F:$F,R$9)-COUNTIFS($I:$I,"传说",$F:$F,R$9)-1,
$M$7=$V$14,SUMIF($C:$C,"&lt;="&amp;$O$7,$K:$K)-SUMIFS($K:$K,$F:$F,$M14,$C:$C,"&lt;="&amp;$O$7)-SUMIFS($K:$K,$F:$F,R$9,$C:$C,"&lt;="&amp;$O$7)-IF($O$7&gt;=VLOOKUP($M$7,run_results__310[],2,FALSE),9,0),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$M$7=$V$22,COUNTA($AE$1:$AE$102)/2-COUNTIF($AF$1:$AF$102,$M14)-COUNTIF($AF$1:$AF$102,R$9),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R$9)-SUMIFS($K:$K,$C:$C,"&lt;="&amp;$O$7,$H:$H,"战吼",$F:$F,R$9)-SUMIFS($K:$K,$C:$C,"&lt;="&amp;$O$7,$I:$I,"战吼",$F:$F,R$9),
$M$7=$V$24,COUNTA($AE:$AE)/2-COUNTIF($AF:$AF,$M14)-COUNTIF($AF:$AF,R$9)-3,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4" t="b">
        <f>_xlfn.IFS($M14=$N$7,FALSE,S$9=$N$7,FALSE,1=1,
_xlfn.IFS($M$7&lt;=6,SUMIF($C:$C,"&lt;="&amp;$M$7,$K:$K)-SUMIFS($K:$K,$C:$C,"&lt;="&amp;$M$7,$F:$F,S$9)-SUMIFS($K:$K,$C:$C,"&lt;="&amp;$M$7,$F:$F,$M14),
$M$7&lt;=16,SUMIF($C:$C,$M$7-10,$K:$K)-SUMIFS($K:$K,$C:$C,$M$7-10,$F:$F,S$9)-SUMIFS($K:$K,$C:$C,$M$7-10,$F:$F,$M14),
$M$7=$V$12,SUMIF($C:$C,"&lt;=2",$K:$K) - SUMIFS($K:$K,$C:$C,"&lt;=2",$F:$F,$M14) - SUMIFS($K:$K,$C:$C,"&lt;=2",$F:$F,S$9)+IF("卡德加"="卡德加",13,0),
$M$7=$V$13,COUNTIF($G:$I,"传说")-COUNTIFS($G:$G,"传说",$F:$F,$M14)-COUNTIFS($H:$H,"传说",$F:$F,$M14)-COUNTIFS($I:$I,"传说",$F:$F,$M14)-COUNTIFS($G:$G,"传说",$F:$F,S$9)-COUNTIFS($H:$H,"传说",$F:$F,S$9)-COUNTIFS($I:$I,"传说",$F:$F,S$9)-1,
$M$7=$V$14,SUMIF($C:$C,"&lt;="&amp;$O$7,$K:$K)-SUMIFS($K:$K,$F:$F,$M14,$C:$C,"&lt;="&amp;$O$7)-SUMIFS($K:$K,$F:$F,S$9,$C:$C,"&lt;="&amp;$O$7)-IF($O$7&gt;=VLOOKUP($M$7,run_results__310[],2,FALSE),9,0),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$M$7=$V$17,COUNTIF($G:$I,"亡语")-COUNTIFS($G:$G,"亡语",$F:$F,$M14)-COUNTIFS($H:$H,"亡语",$F:$F,$M14)-COUNTIFS($I:$I,"亡语",$F:$F,$M14)-COUNTIFS($G:$G,"亡语",$F:$F,S$9)-COUNTIFS($H:$H,"亡语",$F:$F,S$9)-COUNTIFS($I:$I,"亡语",$F:$F,S$9)-1,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$M$7=$V$22,COUNTA($AE$1:$AE$102)/2-COUNTIF($AF$1:$AF$102,$M14)-COUNTIF($AF$1:$AF$102,S$9),
$M$7=$V$23,SUMIFS($K:$K,$C:$C,"&lt;="&amp;$O$7,$G:$G,"战吼")+SUMIFS($K:$K,$C:$C,"&lt;="&amp;$O$7,$H:$H,"战吼")+SUMIFS($K:$K,$C:$C,"&lt;="&amp;$O$7,$I:$I,"战吼")-SUMIFS($K:$K,$C:$C,"&lt;="&amp;$O$7,$G:$G,"战吼",$F:$F,$M14)-SUMIFS($K:$K,$C:$C,"&lt;="&amp;$O$7,$H:$H,"战吼",$F:$F,$M14)-SUMIFS($K:$K,$C:$C,"&lt;="&amp;$O$7,$I:$I,"战吼",$F:$F,$M14)-SUMIFS($K:$K,$C:$C,"&lt;="&amp;$O$7,$G:$G,"战吼",$F:$F,S$9)-SUMIFS($K:$K,$C:$C,"&lt;="&amp;$O$7,$H:$H,"战吼",$F:$F,S$9)-SUMIFS($K:$K,$C:$C,"&lt;="&amp;$O$7,$I:$I,"战吼",$F:$F,S$9),
$M$7=$V$24,COUNTA($AE:$AE)/2-COUNTIF($AF:$AF,$M14)-COUNTIF($AF:$AF,S$9)-3,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D14" s="24"/>
      <c r="AE14" s="24" t="s">
        <v>152</v>
      </c>
    </row>
    <row r="15" spans="2:31" x14ac:dyDescent="0.25">
      <c r="B15" s="4" t="s">
        <v>27</v>
      </c>
      <c r="C15">
        <v>1</v>
      </c>
      <c r="D15">
        <v>2</v>
      </c>
      <c r="E15">
        <v>1</v>
      </c>
      <c r="F15" s="4" t="s">
        <v>7</v>
      </c>
      <c r="G15" s="4" t="s">
        <v>244</v>
      </c>
      <c r="H15" s="4" t="s">
        <v>243</v>
      </c>
      <c r="I15" s="4" t="s">
        <v>243</v>
      </c>
      <c r="K15" s="4">
        <f>HLOOKUP(run_results__310[[#This Row],[level]],$N$4:$S$5,2,FALSE)</f>
        <v>16</v>
      </c>
      <c r="M15" s="17" t="s">
        <v>12</v>
      </c>
      <c r="N15" s="13">
        <f t="shared" si="0"/>
        <v>5.9210526315789491E-2</v>
      </c>
      <c r="O15" s="13">
        <f t="shared" si="0"/>
        <v>5.9210526315789491E-2</v>
      </c>
      <c r="P15" s="13">
        <f t="shared" si="0"/>
        <v>5.9210526315789491E-2</v>
      </c>
      <c r="Q15" s="13">
        <f t="shared" si="0"/>
        <v>5.9210526315789491E-2</v>
      </c>
      <c r="R15" s="13" t="b">
        <f t="shared" si="0"/>
        <v>0</v>
      </c>
      <c r="S15" s="12"/>
      <c r="T15" s="13"/>
      <c r="V15" t="str">
        <f>B121</f>
        <v>小鬼妈妈</v>
      </c>
      <c r="W15">
        <v>1</v>
      </c>
      <c r="X15">
        <f>_xlfn.IFS($M15=$N$7,FALSE,N$9=$N$7,FALSE,1=1,
_xlfn.IFS($M$7&lt;=6,SUMIF($C:$C,"&lt;="&amp;$M$7,$K:$K)-SUMIFS($K:$K,$C:$C,"&lt;="&amp;$M$7,$F:$F,N$9)-SUMIFS($K:$K,$C:$C,"&lt;="&amp;$M$7,$F:$F,$M15),
$M$7&lt;=16,SUMIF($C:$C,$M$7-10,$K:$K)-SUMIFS($K:$K,$C:$C,$M$7-10,$F:$F,N$9)-SUMIFS($K:$K,$C:$C,$M$7-10,$F:$F,$M15),
$M$7=$V$12,SUMIF($C:$C,"&lt;=2",$K:$K) - SUMIFS($K:$K,$C:$C,"&lt;=2",$F:$F,$M15) - SUMIFS($K:$K,$C:$C,"&lt;=2",$F:$F,N$9)+IF("卡德加"="卡德加",13,0),
$M$7=$V$13,COUNTIF($G:$I,"传说")-COUNTIFS($G:$G,"传说",$F:$F,$M15)-COUNTIFS($H:$H,"传说",$F:$F,$M15)-COUNTIFS($I:$I,"传说",$F:$F,$M15)-COUNTIFS($G:$G,"传说",$F:$F,N$9)-COUNTIFS($H:$H,"传说",$F:$F,N$9)-COUNTIFS($I:$I,"传说",$F:$F,N$9)-1,
$M$7=$V$14,SUMIF($C:$C,"&lt;="&amp;$O$7,$K:$K)-SUMIFS($K:$K,$F:$F,$M15,$C:$C,"&lt;="&amp;$O$7)-SUMIFS($K:$K,$F:$F,N$9,$C:$C,"&lt;="&amp;$O$7)-IF($O$7&gt;=VLOOKUP($M$7,run_results__310[],2,FALSE),9,0),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$M$7=$V$22,COUNTA($AE$1:$AE$102)/2-COUNTIF($AF$1:$AF$102,$M15)-COUNTIF($AF$1:$AF$102,N$9),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N$9)-SUMIFS($K:$K,$C:$C,"&lt;="&amp;$O$7,$H:$H,"战吼",$F:$F,N$9)-SUMIFS($K:$K,$C:$C,"&lt;="&amp;$O$7,$I:$I,"战吼",$F:$F,N$9),
$M$7=$V$24,COUNTA($AE:$AE)/2-COUNTIF($AF:$AF,$M15)-COUNTIF($AF:$AF,N$9)-3,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Y15">
        <f>_xlfn.IFS($M15=$N$7,FALSE,O$9=$N$7,FALSE,1=1,
_xlfn.IFS($M$7&lt;=6,SUMIF($C:$C,"&lt;="&amp;$M$7,$K:$K)-SUMIFS($K:$K,$C:$C,"&lt;="&amp;$M$7,$F:$F,O$9)-SUMIFS($K:$K,$C:$C,"&lt;="&amp;$M$7,$F:$F,$M15),
$M$7&lt;=16,SUMIF($C:$C,$M$7-10,$K:$K)-SUMIFS($K:$K,$C:$C,$M$7-10,$F:$F,O$9)-SUMIFS($K:$K,$C:$C,$M$7-10,$F:$F,$M15),
$M$7=$V$12,SUMIF($C:$C,"&lt;=2",$K:$K) - SUMIFS($K:$K,$C:$C,"&lt;=2",$F:$F,$M15) - SUMIFS($K:$K,$C:$C,"&lt;=2",$F:$F,O$9)+IF("卡德加"="卡德加",13,0),
$M$7=$V$13,COUNTIF($G:$I,"传说")-COUNTIFS($G:$G,"传说",$F:$F,$M15)-COUNTIFS($H:$H,"传说",$F:$F,$M15)-COUNTIFS($I:$I,"传说",$F:$F,$M15)-COUNTIFS($G:$G,"传说",$F:$F,O$9)-COUNTIFS($H:$H,"传说",$F:$F,O$9)-COUNTIFS($I:$I,"传说",$F:$F,O$9)-1,
$M$7=$V$14,SUMIF($C:$C,"&lt;="&amp;$O$7,$K:$K)-SUMIFS($K:$K,$F:$F,$M15,$C:$C,"&lt;="&amp;$O$7)-SUMIFS($K:$K,$F:$F,O$9,$C:$C,"&lt;="&amp;$O$7)-IF($O$7&gt;=VLOOKUP($M$7,run_results__310[],2,FALSE),9,0),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$M$7=$V$22,COUNTA($AE$1:$AE$102)/2-COUNTIF($AF$1:$AF$102,$M15)-COUNTIF($AF$1:$AF$102,O$9),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O$9)-SUMIFS($K:$K,$C:$C,"&lt;="&amp;$O$7,$H:$H,"战吼",$F:$F,O$9)-SUMIFS($K:$K,$C:$C,"&lt;="&amp;$O$7,$I:$I,"战吼",$F:$F,O$9),
$M$7=$V$24,COUNTA($AE:$AE)/2-COUNTIF($AF:$AF,$M15)-COUNTIF($AF:$AF,O$9)-3,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Z15">
        <f>_xlfn.IFS($M15=$N$7,FALSE,P$9=$N$7,FALSE,1=1,
_xlfn.IFS($M$7&lt;=6,SUMIF($C:$C,"&lt;="&amp;$M$7,$K:$K)-SUMIFS($K:$K,$C:$C,"&lt;="&amp;$M$7,$F:$F,P$9)-SUMIFS($K:$K,$C:$C,"&lt;="&amp;$M$7,$F:$F,$M15),
$M$7&lt;=16,SUMIF($C:$C,$M$7-10,$K:$K)-SUMIFS($K:$K,$C:$C,$M$7-10,$F:$F,P$9)-SUMIFS($K:$K,$C:$C,$M$7-10,$F:$F,$M15),
$M$7=$V$12,SUMIF($C:$C,"&lt;=2",$K:$K) - SUMIFS($K:$K,$C:$C,"&lt;=2",$F:$F,$M15) - SUMIFS($K:$K,$C:$C,"&lt;=2",$F:$F,P$9)+IF("卡德加"="卡德加",13,0),
$M$7=$V$13,COUNTIF($G:$I,"传说")-COUNTIFS($G:$G,"传说",$F:$F,$M15)-COUNTIFS($H:$H,"传说",$F:$F,$M15)-COUNTIFS($I:$I,"传说",$F:$F,$M15)-COUNTIFS($G:$G,"传说",$F:$F,P$9)-COUNTIFS($H:$H,"传说",$F:$F,P$9)-COUNTIFS($I:$I,"传说",$F:$F,P$9)-1,
$M$7=$V$14,SUMIF($C:$C,"&lt;="&amp;$O$7,$K:$K)-SUMIFS($K:$K,$F:$F,$M15,$C:$C,"&lt;="&amp;$O$7)-SUMIFS($K:$K,$F:$F,P$9,$C:$C,"&lt;="&amp;$O$7)-IF($O$7&gt;=VLOOKUP($M$7,run_results__310[],2,FALSE),9,0),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$M$7=$V$22,COUNTA($AE$1:$AE$102)/2-COUNTIF($AF$1:$AF$102,$M15)-COUNTIF($AF$1:$AF$102,P$9),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P$9)-SUMIFS($K:$K,$C:$C,"&lt;="&amp;$O$7,$H:$H,"战吼",$F:$F,P$9)-SUMIFS($K:$K,$C:$C,"&lt;="&amp;$O$7,$I:$I,"战吼",$F:$F,P$9),
$M$7=$V$24,COUNTA($AE:$AE)/2-COUNTIF($AF:$AF,$M15)-COUNTIF($AF:$AF,P$9)-3,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A15">
        <f>_xlfn.IFS($M15=$N$7,FALSE,Q$9=$N$7,FALSE,1=1,
_xlfn.IFS($M$7&lt;=6,SUMIF($C:$C,"&lt;="&amp;$M$7,$K:$K)-SUMIFS($K:$K,$C:$C,"&lt;="&amp;$M$7,$F:$F,Q$9)-SUMIFS($K:$K,$C:$C,"&lt;="&amp;$M$7,$F:$F,$M15),
$M$7&lt;=16,SUMIF($C:$C,$M$7-10,$K:$K)-SUMIFS($K:$K,$C:$C,$M$7-10,$F:$F,Q$9)-SUMIFS($K:$K,$C:$C,$M$7-10,$F:$F,$M15),
$M$7=$V$12,SUMIF($C:$C,"&lt;=2",$K:$K) - SUMIFS($K:$K,$C:$C,"&lt;=2",$F:$F,$M15) - SUMIFS($K:$K,$C:$C,"&lt;=2",$F:$F,Q$9)+IF("卡德加"="卡德加",13,0),
$M$7=$V$13,COUNTIF($G:$I,"传说")-COUNTIFS($G:$G,"传说",$F:$F,$M15)-COUNTIFS($H:$H,"传说",$F:$F,$M15)-COUNTIFS($I:$I,"传说",$F:$F,$M15)-COUNTIFS($G:$G,"传说",$F:$F,Q$9)-COUNTIFS($H:$H,"传说",$F:$F,Q$9)-COUNTIFS($I:$I,"传说",$F:$F,Q$9)-1,
$M$7=$V$14,SUMIF($C:$C,"&lt;="&amp;$O$7,$K:$K)-SUMIFS($K:$K,$F:$F,$M15,$C:$C,"&lt;="&amp;$O$7)-SUMIFS($K:$K,$F:$F,Q$9,$C:$C,"&lt;="&amp;$O$7)-IF($O$7&gt;=VLOOKUP($M$7,run_results__310[],2,FALSE),9,0),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$M$7=$V$22,COUNTA($AE$1:$AE$102)/2-COUNTIF($AF$1:$AF$102,$M15)-COUNTIF($AF$1:$AF$102,Q$9),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Q$9)-SUMIFS($K:$K,$C:$C,"&lt;="&amp;$O$7,$H:$H,"战吼",$F:$F,Q$9)-SUMIFS($K:$K,$C:$C,"&lt;="&amp;$O$7,$I:$I,"战吼",$F:$F,Q$9),
$M$7=$V$24,COUNTA($AE:$AE)/2-COUNTIF($AF:$AF,$M15)-COUNTIF($AF:$AF,Q$9)-3,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B15" t="b">
        <f>_xlfn.IFS($M15=$N$7,FALSE,R$9=$N$7,FALSE,1=1,
_xlfn.IFS($M$7&lt;=6,SUMIF($C:$C,"&lt;="&amp;$M$7,$K:$K)-SUMIFS($K:$K,$C:$C,"&lt;="&amp;$M$7,$F:$F,R$9)-SUMIFS($K:$K,$C:$C,"&lt;="&amp;$M$7,$F:$F,$M15),
$M$7&lt;=16,SUMIF($C:$C,$M$7-10,$K:$K)-SUMIFS($K:$K,$C:$C,$M$7-10,$F:$F,R$9)-SUMIFS($K:$K,$C:$C,$M$7-10,$F:$F,$M15),
$M$7=$V$12,SUMIF($C:$C,"&lt;=2",$K:$K) - SUMIFS($K:$K,$C:$C,"&lt;=2",$F:$F,$M15) - SUMIFS($K:$K,$C:$C,"&lt;=2",$F:$F,R$9)+IF("卡德加"="卡德加",13,0),
$M$7=$V$13,COUNTIF($G:$I,"传说")-COUNTIFS($G:$G,"传说",$F:$F,$M15)-COUNTIFS($H:$H,"传说",$F:$F,$M15)-COUNTIFS($I:$I,"传说",$F:$F,$M15)-COUNTIFS($G:$G,"传说",$F:$F,R$9)-COUNTIFS($H:$H,"传说",$F:$F,R$9)-COUNTIFS($I:$I,"传说",$F:$F,R$9)-1,
$M$7=$V$14,SUMIF($C:$C,"&lt;="&amp;$O$7,$K:$K)-SUMIFS($K:$K,$F:$F,$M15,$C:$C,"&lt;="&amp;$O$7)-SUMIFS($K:$K,$F:$F,R$9,$C:$C,"&lt;="&amp;$O$7)-IF($O$7&gt;=VLOOKUP($M$7,run_results__310[],2,FALSE),9,0),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$M$7=$V$22,COUNTA($AE$1:$AE$102)/2-COUNTIF($AF$1:$AF$102,$M15)-COUNTIF($AF$1:$AF$102,R$9),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R$9)-SUMIFS($K:$K,$C:$C,"&lt;="&amp;$O$7,$H:$H,"战吼",$F:$F,R$9)-SUMIFS($K:$K,$C:$C,"&lt;="&amp;$O$7,$I:$I,"战吼",$F:$F,R$9),
$M$7=$V$24,COUNTA($AE:$AE)/2-COUNTIF($AF:$AF,$M15)-COUNTIF($AF:$AF,R$9)-3,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5">
        <f>_xlfn.IFS($M15=$N$7,FALSE,S$9=$N$7,FALSE,1=1,
_xlfn.IFS($M$7&lt;=6,SUMIF($C:$C,"&lt;="&amp;$M$7,$K:$K)-SUMIFS($K:$K,$C:$C,"&lt;="&amp;$M$7,$F:$F,S$9)-SUMIFS($K:$K,$C:$C,"&lt;="&amp;$M$7,$F:$F,$M15),
$M$7&lt;=16,SUMIF($C:$C,$M$7-10,$K:$K)-SUMIFS($K:$K,$C:$C,$M$7-10,$F:$F,S$9)-SUMIFS($K:$K,$C:$C,$M$7-10,$F:$F,$M15),
$M$7=$V$12,SUMIF($C:$C,"&lt;=2",$K:$K) - SUMIFS($K:$K,$C:$C,"&lt;=2",$F:$F,$M15) - SUMIFS($K:$K,$C:$C,"&lt;=2",$F:$F,S$9)+IF("卡德加"="卡德加",13,0),
$M$7=$V$13,COUNTIF($G:$I,"传说")-COUNTIFS($G:$G,"传说",$F:$F,$M15)-COUNTIFS($H:$H,"传说",$F:$F,$M15)-COUNTIFS($I:$I,"传说",$F:$F,$M15)-COUNTIFS($G:$G,"传说",$F:$F,S$9)-COUNTIFS($H:$H,"传说",$F:$F,S$9)-COUNTIFS($I:$I,"传说",$F:$F,S$9)-1,
$M$7=$V$14,SUMIF($C:$C,"&lt;="&amp;$O$7,$K:$K)-SUMIFS($K:$K,$F:$F,$M15,$C:$C,"&lt;="&amp;$O$7)-SUMIFS($K:$K,$F:$F,S$9,$C:$C,"&lt;="&amp;$O$7)-IF($O$7&gt;=VLOOKUP($M$7,run_results__310[],2,FALSE),9,0),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$M$7=$V$17,COUNTIF($G:$I,"亡语")-COUNTIFS($G:$G,"亡语",$F:$F,$M15)-COUNTIFS($H:$H,"亡语",$F:$F,$M15)-COUNTIFS($I:$I,"亡语",$F:$F,$M15)-COUNTIFS($G:$G,"亡语",$F:$F,S$9)-COUNTIFS($H:$H,"亡语",$F:$F,S$9)-COUNTIFS($I:$I,"亡语",$F:$F,S$9)-1,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$M$7=$V$22,COUNTA($AE$1:$AE$102)/2-COUNTIF($AF$1:$AF$102,$M15)-COUNTIF($AF$1:$AF$102,S$9),
$M$7=$V$23,SUMIFS($K:$K,$C:$C,"&lt;="&amp;$O$7,$G:$G,"战吼")+SUMIFS($K:$K,$C:$C,"&lt;="&amp;$O$7,$H:$H,"战吼")+SUMIFS($K:$K,$C:$C,"&lt;="&amp;$O$7,$I:$I,"战吼")-SUMIFS($K:$K,$C:$C,"&lt;="&amp;$O$7,$G:$G,"战吼",$F:$F,$M15)-SUMIFS($K:$K,$C:$C,"&lt;="&amp;$O$7,$H:$H,"战吼",$F:$F,$M15)-SUMIFS($K:$K,$C:$C,"&lt;="&amp;$O$7,$I:$I,"战吼",$F:$F,$M15)-SUMIFS($K:$K,$C:$C,"&lt;="&amp;$O$7,$G:$G,"战吼",$F:$F,S$9)-SUMIFS($K:$K,$C:$C,"&lt;="&amp;$O$7,$H:$H,"战吼",$F:$F,S$9)-SUMIFS($K:$K,$C:$C,"&lt;="&amp;$O$7,$I:$I,"战吼",$F:$F,S$9),
$M$7=$V$24,COUNTA($AE:$AE)/2-COUNTIF($AF:$AF,$M15)-COUNTIF($AF:$AF,S$9)-3,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D15" s="23"/>
      <c r="AE15" s="23" t="s">
        <v>153</v>
      </c>
    </row>
    <row r="16" spans="2:31" x14ac:dyDescent="0.25">
      <c r="B16" s="4" t="s">
        <v>21</v>
      </c>
      <c r="C16">
        <v>1</v>
      </c>
      <c r="D16">
        <v>1</v>
      </c>
      <c r="E16">
        <v>2</v>
      </c>
      <c r="F16" s="4" t="s">
        <v>11</v>
      </c>
      <c r="G16" s="4" t="s">
        <v>243</v>
      </c>
      <c r="H16" s="4" t="s">
        <v>243</v>
      </c>
      <c r="I16" s="4" t="s">
        <v>243</v>
      </c>
      <c r="K16" s="4">
        <f>HLOOKUP(run_results__310[[#This Row],[level]],$N$4:$S$5,2,FALSE)</f>
        <v>16</v>
      </c>
      <c r="M16" s="17" t="s">
        <v>115</v>
      </c>
      <c r="N16" s="13">
        <f t="shared" si="0"/>
        <v>5.9210526315789491E-2</v>
      </c>
      <c r="O16" s="13">
        <f t="shared" si="0"/>
        <v>5.9210526315789491E-2</v>
      </c>
      <c r="P16" s="13">
        <f t="shared" si="0"/>
        <v>5.9210526315789491E-2</v>
      </c>
      <c r="Q16" s="13">
        <f t="shared" si="0"/>
        <v>5.9210526315789491E-2</v>
      </c>
      <c r="R16" s="13" t="b">
        <f t="shared" si="0"/>
        <v>0</v>
      </c>
      <c r="S16" s="13">
        <f t="shared" si="0"/>
        <v>5.9210526315789491E-2</v>
      </c>
      <c r="T16" s="12"/>
      <c r="V16" t="str">
        <f>B123</f>
        <v>海浪剃刀号</v>
      </c>
      <c r="W16">
        <v>3</v>
      </c>
      <c r="X16">
        <f>_xlfn.IFS($M16=$N$7,FALSE,N$9=$N$7,FALSE,1=1,
_xlfn.IFS($M$7&lt;=6,SUMIF($C:$C,"&lt;="&amp;$M$7,$K:$K)-SUMIFS($K:$K,$C:$C,"&lt;="&amp;$M$7,$F:$F,N$9)-SUMIFS($K:$K,$C:$C,"&lt;="&amp;$M$7,$F:$F,$M16),
$M$7&lt;=16,SUMIF($C:$C,$M$7-10,$K:$K)-SUMIFS($K:$K,$C:$C,$M$7-10,$F:$F,N$9)-SUMIFS($K:$K,$C:$C,$M$7-10,$F:$F,$M16),
$M$7=$V$12,SUMIF($C:$C,"&lt;=2",$K:$K) - SUMIFS($K:$K,$C:$C,"&lt;=2",$F:$F,$M16) - SUMIFS($K:$K,$C:$C,"&lt;=2",$F:$F,N$9)+IF("卡德加"="卡德加",13,0),
$M$7=$V$13,COUNTIF($G:$I,"传说")-COUNTIFS($G:$G,"传说",$F:$F,$M16)-COUNTIFS($H:$H,"传说",$F:$F,$M16)-COUNTIFS($I:$I,"传说",$F:$F,$M16)-COUNTIFS($G:$G,"传说",$F:$F,N$9)-COUNTIFS($H:$H,"传说",$F:$F,N$9)-COUNTIFS($I:$I,"传说",$F:$F,N$9)-1,
$M$7=$V$14,SUMIF($C:$C,"&lt;="&amp;$O$7,$K:$K)-SUMIFS($K:$K,$F:$F,$M16,$C:$C,"&lt;="&amp;$O$7)-SUMIFS($K:$K,$F:$F,N$9,$C:$C,"&lt;="&amp;$O$7)-IF($O$7&gt;=VLOOKUP($M$7,run_results__310[],2,FALSE),9,0),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$M$7=$V$17,COUNTIF($G:$I,"亡语")-COUNTIFS($G:$G,"亡语",$F:$F,$M16)-COUNTIFS($H:$H,"亡语",$F:$F,$M16)-COUNTIFS($I:$I,"亡语",$F:$F,$M16)-COUNTIFS($G:$G,"亡语",$F:$F,N$9)-COUNTIFS($H:$H,"亡语",$F:$F,N$9)-COUNTIFS($I:$I,"亡语",$F:$F,N$9)-1,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$M$7=$V$22,COUNTA($AE$1:$AE$102)/2-COUNTIF($AF$1:$AF$102,$M16)-COUNTIF($AF$1:$AF$102,N$9),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N$9)-SUMIFS($K:$K,$C:$C,"&lt;="&amp;$O$7,$H:$H,"战吼",$F:$F,N$9)-SUMIFS($K:$K,$C:$C,"&lt;="&amp;$O$7,$I:$I,"战吼",$F:$F,N$9),
$M$7=$V$24,COUNTA($AE:$AE)/2-COUNTIF($AF:$AF,$M16)-COUNTIF($AF:$AF,N$9)-3,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Y16">
        <f>_xlfn.IFS($M16=$N$7,FALSE,O$9=$N$7,FALSE,1=1,
_xlfn.IFS($M$7&lt;=6,SUMIF($C:$C,"&lt;="&amp;$M$7,$K:$K)-SUMIFS($K:$K,$C:$C,"&lt;="&amp;$M$7,$F:$F,O$9)-SUMIFS($K:$K,$C:$C,"&lt;="&amp;$M$7,$F:$F,$M16),
$M$7&lt;=16,SUMIF($C:$C,$M$7-10,$K:$K)-SUMIFS($K:$K,$C:$C,$M$7-10,$F:$F,O$9)-SUMIFS($K:$K,$C:$C,$M$7-10,$F:$F,$M16),
$M$7=$V$12,SUMIF($C:$C,"&lt;=2",$K:$K) - SUMIFS($K:$K,$C:$C,"&lt;=2",$F:$F,$M16) - SUMIFS($K:$K,$C:$C,"&lt;=2",$F:$F,O$9)+IF("卡德加"="卡德加",13,0),
$M$7=$V$13,COUNTIF($G:$I,"传说")-COUNTIFS($G:$G,"传说",$F:$F,$M16)-COUNTIFS($H:$H,"传说",$F:$F,$M16)-COUNTIFS($I:$I,"传说",$F:$F,$M16)-COUNTIFS($G:$G,"传说",$F:$F,O$9)-COUNTIFS($H:$H,"传说",$F:$F,O$9)-COUNTIFS($I:$I,"传说",$F:$F,O$9)-1,
$M$7=$V$14,SUMIF($C:$C,"&lt;="&amp;$O$7,$K:$K)-SUMIFS($K:$K,$F:$F,$M16,$C:$C,"&lt;="&amp;$O$7)-SUMIFS($K:$K,$F:$F,O$9,$C:$C,"&lt;="&amp;$O$7)-IF($O$7&gt;=VLOOKUP($M$7,run_results__310[],2,FALSE),9,0),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$M$7=$V$17,COUNTIF($G:$I,"亡语")-COUNTIFS($G:$G,"亡语",$F:$F,$M16)-COUNTIFS($H:$H,"亡语",$F:$F,$M16)-COUNTIFS($I:$I,"亡语",$F:$F,$M16)-COUNTIFS($G:$G,"亡语",$F:$F,O$9)-COUNTIFS($H:$H,"亡语",$F:$F,O$9)-COUNTIFS($I:$I,"亡语",$F:$F,O$9)-1,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$M$7=$V$22,COUNTA($AE$1:$AE$102)/2-COUNTIF($AF$1:$AF$102,$M16)-COUNTIF($AF$1:$AF$102,O$9),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O$9)-SUMIFS($K:$K,$C:$C,"&lt;="&amp;$O$7,$H:$H,"战吼",$F:$F,O$9)-SUMIFS($K:$K,$C:$C,"&lt;="&amp;$O$7,$I:$I,"战吼",$F:$F,O$9),
$M$7=$V$24,COUNTA($AE:$AE)/2-COUNTIF($AF:$AF,$M16)-COUNTIF($AF:$AF,O$9)-3,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Z16">
        <f>_xlfn.IFS($M16=$N$7,FALSE,P$9=$N$7,FALSE,1=1,
_xlfn.IFS($M$7&lt;=6,SUMIF($C:$C,"&lt;="&amp;$M$7,$K:$K)-SUMIFS($K:$K,$C:$C,"&lt;="&amp;$M$7,$F:$F,P$9)-SUMIFS($K:$K,$C:$C,"&lt;="&amp;$M$7,$F:$F,$M16),
$M$7&lt;=16,SUMIF($C:$C,$M$7-10,$K:$K)-SUMIFS($K:$K,$C:$C,$M$7-10,$F:$F,P$9)-SUMIFS($K:$K,$C:$C,$M$7-10,$F:$F,$M16),
$M$7=$V$12,SUMIF($C:$C,"&lt;=2",$K:$K) - SUMIFS($K:$K,$C:$C,"&lt;=2",$F:$F,$M16) - SUMIFS($K:$K,$C:$C,"&lt;=2",$F:$F,P$9)+IF("卡德加"="卡德加",13,0),
$M$7=$V$13,COUNTIF($G:$I,"传说")-COUNTIFS($G:$G,"传说",$F:$F,$M16)-COUNTIFS($H:$H,"传说",$F:$F,$M16)-COUNTIFS($I:$I,"传说",$F:$F,$M16)-COUNTIFS($G:$G,"传说",$F:$F,P$9)-COUNTIFS($H:$H,"传说",$F:$F,P$9)-COUNTIFS($I:$I,"传说",$F:$F,P$9)-1,
$M$7=$V$14,SUMIF($C:$C,"&lt;="&amp;$O$7,$K:$K)-SUMIFS($K:$K,$F:$F,$M16,$C:$C,"&lt;="&amp;$O$7)-SUMIFS($K:$K,$F:$F,P$9,$C:$C,"&lt;="&amp;$O$7)-IF($O$7&gt;=VLOOKUP($M$7,run_results__310[],2,FALSE),9,0),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$M$7=$V$17,COUNTIF($G:$I,"亡语")-COUNTIFS($G:$G,"亡语",$F:$F,$M16)-COUNTIFS($H:$H,"亡语",$F:$F,$M16)-COUNTIFS($I:$I,"亡语",$F:$F,$M16)-COUNTIFS($G:$G,"亡语",$F:$F,P$9)-COUNTIFS($H:$H,"亡语",$F:$F,P$9)-COUNTIFS($I:$I,"亡语",$F:$F,P$9)-1,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$M$7=$V$22,COUNTA($AE$1:$AE$102)/2-COUNTIF($AF$1:$AF$102,$M16)-COUNTIF($AF$1:$AF$102,P$9),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P$9)-SUMIFS($K:$K,$C:$C,"&lt;="&amp;$O$7,$H:$H,"战吼",$F:$F,P$9)-SUMIFS($K:$K,$C:$C,"&lt;="&amp;$O$7,$I:$I,"战吼",$F:$F,P$9),
$M$7=$V$24,COUNTA($AE:$AE)/2-COUNTIF($AF:$AF,$M16)-COUNTIF($AF:$AF,P$9)-3,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A16">
        <f>_xlfn.IFS($M16=$N$7,FALSE,Q$9=$N$7,FALSE,1=1,
_xlfn.IFS($M$7&lt;=6,SUMIF($C:$C,"&lt;="&amp;$M$7,$K:$K)-SUMIFS($K:$K,$C:$C,"&lt;="&amp;$M$7,$F:$F,Q$9)-SUMIFS($K:$K,$C:$C,"&lt;="&amp;$M$7,$F:$F,$M16),
$M$7&lt;=16,SUMIF($C:$C,$M$7-10,$K:$K)-SUMIFS($K:$K,$C:$C,$M$7-10,$F:$F,Q$9)-SUMIFS($K:$K,$C:$C,$M$7-10,$F:$F,$M16),
$M$7=$V$12,SUMIF($C:$C,"&lt;=2",$K:$K) - SUMIFS($K:$K,$C:$C,"&lt;=2",$F:$F,$M16) - SUMIFS($K:$K,$C:$C,"&lt;=2",$F:$F,Q$9)+IF("卡德加"="卡德加",13,0),
$M$7=$V$13,COUNTIF($G:$I,"传说")-COUNTIFS($G:$G,"传说",$F:$F,$M16)-COUNTIFS($H:$H,"传说",$F:$F,$M16)-COUNTIFS($I:$I,"传说",$F:$F,$M16)-COUNTIFS($G:$G,"传说",$F:$F,Q$9)-COUNTIFS($H:$H,"传说",$F:$F,Q$9)-COUNTIFS($I:$I,"传说",$F:$F,Q$9)-1,
$M$7=$V$14,SUMIF($C:$C,"&lt;="&amp;$O$7,$K:$K)-SUMIFS($K:$K,$F:$F,$M16,$C:$C,"&lt;="&amp;$O$7)-SUMIFS($K:$K,$F:$F,Q$9,$C:$C,"&lt;="&amp;$O$7)-IF($O$7&gt;=VLOOKUP($M$7,run_results__310[],2,FALSE),9,0),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$M$7=$V$17,COUNTIF($G:$I,"亡语")-COUNTIFS($G:$G,"亡语",$F:$F,$M16)-COUNTIFS($H:$H,"亡语",$F:$F,$M16)-COUNTIFS($I:$I,"亡语",$F:$F,$M16)-COUNTIFS($G:$G,"亡语",$F:$F,Q$9)-COUNTIFS($H:$H,"亡语",$F:$F,Q$9)-COUNTIFS($I:$I,"亡语",$F:$F,Q$9)-1,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$M$7=$V$22,COUNTA($AE$1:$AE$102)/2-COUNTIF($AF$1:$AF$102,$M16)-COUNTIF($AF$1:$AF$102,Q$9),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Q$9)-SUMIFS($K:$K,$C:$C,"&lt;="&amp;$O$7,$H:$H,"战吼",$F:$F,Q$9)-SUMIFS($K:$K,$C:$C,"&lt;="&amp;$O$7,$I:$I,"战吼",$F:$F,Q$9),
$M$7=$V$24,COUNTA($AE:$AE)/2-COUNTIF($AF:$AF,$M16)-COUNTIF($AF:$AF,Q$9)-3,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B16" t="b">
        <f>_xlfn.IFS($M16=$N$7,FALSE,R$9=$N$7,FALSE,1=1,
_xlfn.IFS($M$7&lt;=6,SUMIF($C:$C,"&lt;="&amp;$M$7,$K:$K)-SUMIFS($K:$K,$C:$C,"&lt;="&amp;$M$7,$F:$F,R$9)-SUMIFS($K:$K,$C:$C,"&lt;="&amp;$M$7,$F:$F,$M16),
$M$7&lt;=16,SUMIF($C:$C,$M$7-10,$K:$K)-SUMIFS($K:$K,$C:$C,$M$7-10,$F:$F,R$9)-SUMIFS($K:$K,$C:$C,$M$7-10,$F:$F,$M16),
$M$7=$V$12,SUMIF($C:$C,"&lt;=2",$K:$K) - SUMIFS($K:$K,$C:$C,"&lt;=2",$F:$F,$M16) - SUMIFS($K:$K,$C:$C,"&lt;=2",$F:$F,R$9)+IF("卡德加"="卡德加",13,0),
$M$7=$V$13,COUNTIF($G:$I,"传说")-COUNTIFS($G:$G,"传说",$F:$F,$M16)-COUNTIFS($H:$H,"传说",$F:$F,$M16)-COUNTIFS($I:$I,"传说",$F:$F,$M16)-COUNTIFS($G:$G,"传说",$F:$F,R$9)-COUNTIFS($H:$H,"传说",$F:$F,R$9)-COUNTIFS($I:$I,"传说",$F:$F,R$9)-1,
$M$7=$V$14,SUMIF($C:$C,"&lt;="&amp;$O$7,$K:$K)-SUMIFS($K:$K,$F:$F,$M16,$C:$C,"&lt;="&amp;$O$7)-SUMIFS($K:$K,$F:$F,R$9,$C:$C,"&lt;="&amp;$O$7)-IF($O$7&gt;=VLOOKUP($M$7,run_results__310[],2,FALSE),9,0),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$M$7=$V$17,COUNTIF($G:$I,"亡语")-COUNTIFS($G:$G,"亡语",$F:$F,$M16)-COUNTIFS($H:$H,"亡语",$F:$F,$M16)-COUNTIFS($I:$I,"亡语",$F:$F,$M16)-COUNTIFS($G:$G,"亡语",$F:$F,R$9)-COUNTIFS($H:$H,"亡语",$F:$F,R$9)-COUNTIFS($I:$I,"亡语",$F:$F,R$9)-1,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$M$7=$V$22,COUNTA($AE$1:$AE$102)/2-COUNTIF($AF$1:$AF$102,$M16)-COUNTIF($AF$1:$AF$102,R$9),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R$9)-SUMIFS($K:$K,$C:$C,"&lt;="&amp;$O$7,$H:$H,"战吼",$F:$F,R$9)-SUMIFS($K:$K,$C:$C,"&lt;="&amp;$O$7,$I:$I,"战吼",$F:$F,R$9),
$M$7=$V$24,COUNTA($AE:$AE)/2-COUNTIF($AF:$AF,$M16)-COUNTIF($AF:$AF,R$9)-3,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0</v>
      </c>
      <c r="AC16">
        <f>_xlfn.IFS($M16=$N$7,FALSE,S$9=$N$7,FALSE,1=1,
_xlfn.IFS($M$7&lt;=6,SUMIF($C:$C,"&lt;="&amp;$M$7,$K:$K)-SUMIFS($K:$K,$C:$C,"&lt;="&amp;$M$7,$F:$F,S$9)-SUMIFS($K:$K,$C:$C,"&lt;="&amp;$M$7,$F:$F,$M16),
$M$7&lt;=16,SUMIF($C:$C,$M$7-10,$K:$K)-SUMIFS($K:$K,$C:$C,$M$7-10,$F:$F,S$9)-SUMIFS($K:$K,$C:$C,$M$7-10,$F:$F,$M16),
$M$7=$V$12,SUMIF($C:$C,"&lt;=2",$K:$K) - SUMIFS($K:$K,$C:$C,"&lt;=2",$F:$F,$M16) - SUMIFS($K:$K,$C:$C,"&lt;=2",$F:$F,S$9)+IF("卡德加"="卡德加",13,0),
$M$7=$V$13,COUNTIF($G:$I,"传说")-COUNTIFS($G:$G,"传说",$F:$F,$M16)-COUNTIFS($H:$H,"传说",$F:$F,$M16)-COUNTIFS($I:$I,"传说",$F:$F,$M16)-COUNTIFS($G:$G,"传说",$F:$F,S$9)-COUNTIFS($H:$H,"传说",$F:$F,S$9)-COUNTIFS($I:$I,"传说",$F:$F,S$9)-1,
$M$7=$V$14,SUMIF($C:$C,"&lt;="&amp;$O$7,$K:$K)-SUMIFS($K:$K,$F:$F,$M16,$C:$C,"&lt;="&amp;$O$7)-SUMIFS($K:$K,$F:$F,S$9,$C:$C,"&lt;="&amp;$O$7)-IF($O$7&gt;=VLOOKUP($M$7,run_results__310[],2,FALSE),9,0),
$M$7=$V$15,SUMIF($F:$F,"恶魔",$K:$K)+SUMIF($F:$F,"全部",$K:$K)-7,
$M$7=$V$16,SUMIF($F:$F,"海盗",$K:$K)+SUMIF($F:$F,"全部",$K:$K),
$M$7=$V$17,COUNTIF($G:$I,"亡语")-COUNTIFS($G:$G,"亡语",$F:$F,$M16)-COUNTIFS($H:$H,"亡语",$F:$F,$M16)-COUNTIFS($I:$I,"亡语",$F:$F,$M16)-COUNTIFS($G:$G,"亡语",$F:$F,S$9)-COUNTIFS($H:$H,"亡语",$F:$F,S$9)-COUNTIFS($I:$I,"亡语",$F:$F,S$9)-1,
$M$7=$V$18,SUMIFS($K:$K,$C:$C,"&lt;="&amp;$O$7,$F:$F,$N$7)+SUMIFS($K:$K,$C:$C,"&lt;="&amp;$O$7,$F:$F,"全部")-IF($O$7&gt;=VLOOKUP($M$7,run_results__310[],2,FALSE),11,0),
$M$7=$V$19,SUMIFS($K:$K,$C:$C,"&lt;="&amp;$O$7,$F:$F,$N$7)+SUMIFS($K:$K,$C:$C,"&lt;="&amp;$O$7,$F:$F,"全部")-IF($O$7&gt;=VLOOKUP($M$7,run_results__310[],2,FALSE),13,0),
$M$7=$V$20,SUMIFS($K:$K,$C:$C,"&lt;="&amp;$O$7,$F:$F,$N$7)+SUMIFS($K:$K,$C:$C,"&lt;="&amp;$O$7,$F:$F,"全部")-IF($O$7&gt;=VLOOKUP($M$7,run_results__310[],2,FALSE),9,0),
$M$7=$V$21,SUMIF($F:$F,"元素",$K:$K)+SUMIF($F:$F,"全部",$K:$K)-1,
$M$7=$V$22,COUNTA($AE$1:$AE$102)/2-COUNTIF($AF$1:$AF$102,$M16)-COUNTIF($AF$1:$AF$102,S$9),
$M$7=$V$23,SUMIFS($K:$K,$C:$C,"&lt;="&amp;$O$7,$G:$G,"战吼")+SUMIFS($K:$K,$C:$C,"&lt;="&amp;$O$7,$H:$H,"战吼")+SUMIFS($K:$K,$C:$C,"&lt;="&amp;$O$7,$I:$I,"战吼")-SUMIFS($K:$K,$C:$C,"&lt;="&amp;$O$7,$G:$G,"战吼",$F:$F,$M16)-SUMIFS($K:$K,$C:$C,"&lt;="&amp;$O$7,$H:$H,"战吼",$F:$F,$M16)-SUMIFS($K:$K,$C:$C,"&lt;="&amp;$O$7,$I:$I,"战吼",$F:$F,$M16)-SUMIFS($K:$K,$C:$C,"&lt;="&amp;$O$7,$G:$G,"战吼",$F:$F,S$9)-SUMIFS($K:$K,$C:$C,"&lt;="&amp;$O$7,$H:$H,"战吼",$F:$F,S$9)-SUMIFS($K:$K,$C:$C,"&lt;="&amp;$O$7,$I:$I,"战吼",$F:$F,S$9),
$M$7=$V$24,COUNTA($AE:$AE)/2-COUNTIF($AF:$AF,$M16)-COUNTIF($AF:$AF,S$9)-3,
$M$7=$V$25,SUMIFS($K:$K,$F:$F,"海盗",$C:$C,"&lt;="&amp;$O$7)+SUMIFS($K:$K,$F:$F,"全部",$C:$C,"&lt;="&amp;$O$7),
$M$7=$V$26,SUMIFS($K:$K,$F:$F,"龙",$C:$C,"&lt;="&amp;$O$7)+SUMIFS($K:$K,$F:$F,"全部",$C:$C,"&lt;="&amp;$O$7),
$M$7=$V$27,SUMIF($F:$F,"龙",$K:$K)+SUMIF($F:$F,"全部",$K:$K)))</f>
        <v>152</v>
      </c>
      <c r="AD16" s="24"/>
      <c r="AE16" s="24" t="s">
        <v>154</v>
      </c>
    </row>
    <row r="17" spans="2:32" x14ac:dyDescent="0.25">
      <c r="B17" s="4" t="s">
        <v>22</v>
      </c>
      <c r="C17">
        <v>1</v>
      </c>
      <c r="D17">
        <v>2</v>
      </c>
      <c r="E17">
        <v>3</v>
      </c>
      <c r="F17" s="4" t="s">
        <v>11</v>
      </c>
      <c r="G17" s="4" t="s">
        <v>247</v>
      </c>
      <c r="H17" s="4" t="s">
        <v>243</v>
      </c>
      <c r="I17" s="4" t="s">
        <v>243</v>
      </c>
      <c r="K17" s="4">
        <f>HLOOKUP(run_results__310[[#This Row],[level]],$N$4:$S$5,2,FALSE)</f>
        <v>16</v>
      </c>
      <c r="M17" s="19"/>
      <c r="N17" s="18"/>
      <c r="O17" s="18"/>
      <c r="P17" s="18"/>
      <c r="Q17" s="18"/>
      <c r="R17" s="18"/>
      <c r="S17" s="18"/>
      <c r="T17" s="18"/>
      <c r="V17" t="str">
        <f>B117</f>
        <v>阴森巨蟒</v>
      </c>
      <c r="W17">
        <v>2</v>
      </c>
      <c r="AD17" s="23"/>
      <c r="AE17" s="23" t="s">
        <v>155</v>
      </c>
    </row>
    <row r="18" spans="2:32" x14ac:dyDescent="0.25">
      <c r="B18" s="4" t="s">
        <v>19</v>
      </c>
      <c r="C18">
        <v>1</v>
      </c>
      <c r="D18">
        <v>2</v>
      </c>
      <c r="E18">
        <v>2</v>
      </c>
      <c r="F18" s="4" t="s">
        <v>10</v>
      </c>
      <c r="G18" s="4" t="s">
        <v>246</v>
      </c>
      <c r="H18" s="4" t="s">
        <v>243</v>
      </c>
      <c r="I18" s="4" t="s">
        <v>243</v>
      </c>
      <c r="K18" s="4">
        <f>HLOOKUP(run_results__310[[#This Row],[level]],$N$4:$S$5,2,FALSE)</f>
        <v>16</v>
      </c>
      <c r="M18" s="20" t="s">
        <v>274</v>
      </c>
      <c r="N18" s="14">
        <f>AVERAGE(N11:N16,O12:O16,P13:P16,Q14:Q16,R15:R16,S16)</f>
        <v>5.9210526315789491E-2</v>
      </c>
      <c r="O18" s="14"/>
      <c r="P18" s="14"/>
      <c r="Q18" s="14"/>
      <c r="R18" s="14"/>
      <c r="S18" s="14"/>
      <c r="T18" s="14"/>
      <c r="V18" t="str">
        <f>B75</f>
        <v>蛮鱼斥候</v>
      </c>
      <c r="W18">
        <v>3</v>
      </c>
      <c r="AD18" s="24"/>
      <c r="AE18" s="24" t="s">
        <v>156</v>
      </c>
    </row>
    <row r="19" spans="2:32" x14ac:dyDescent="0.25">
      <c r="B19" s="4" t="s">
        <v>20</v>
      </c>
      <c r="C19">
        <v>1</v>
      </c>
      <c r="D19">
        <v>2</v>
      </c>
      <c r="E19">
        <v>1</v>
      </c>
      <c r="F19" s="4" t="s">
        <v>10</v>
      </c>
      <c r="G19" s="4" t="s">
        <v>244</v>
      </c>
      <c r="H19" s="4" t="s">
        <v>243</v>
      </c>
      <c r="I19" s="4" t="s">
        <v>243</v>
      </c>
      <c r="K19" s="4">
        <f>HLOOKUP(run_results__310[[#This Row],[level]],$N$4:$S$5,2,FALSE)</f>
        <v>16</v>
      </c>
      <c r="L19" s="1"/>
      <c r="M19" s="3"/>
      <c r="N19" s="3"/>
      <c r="O19" s="3"/>
      <c r="P19" s="3"/>
      <c r="Q19" s="3"/>
      <c r="R19" s="3"/>
      <c r="S19" s="3"/>
      <c r="T19" s="1"/>
      <c r="V19" t="str">
        <f>B67</f>
        <v>静滞元素</v>
      </c>
      <c r="W19">
        <v>1</v>
      </c>
      <c r="AD19" s="23"/>
      <c r="AE19" s="23" t="s">
        <v>157</v>
      </c>
    </row>
    <row r="20" spans="2:32" x14ac:dyDescent="0.25">
      <c r="B20" s="4" t="s">
        <v>118</v>
      </c>
      <c r="C20">
        <v>1</v>
      </c>
      <c r="D20">
        <v>2</v>
      </c>
      <c r="E20">
        <v>2</v>
      </c>
      <c r="F20" s="4" t="s">
        <v>250</v>
      </c>
      <c r="G20" s="4" t="s">
        <v>243</v>
      </c>
      <c r="H20" s="4" t="s">
        <v>243</v>
      </c>
      <c r="I20" s="4" t="s">
        <v>243</v>
      </c>
      <c r="K20" s="4">
        <f>HLOOKUP(run_results__310[[#This Row],[level]],$N$4:$S$5,2,FALSE)</f>
        <v>16</v>
      </c>
      <c r="L20" s="1"/>
      <c r="M20" s="15"/>
      <c r="N20" s="15"/>
      <c r="O20" s="15"/>
      <c r="P20" s="3" t="s">
        <v>302</v>
      </c>
      <c r="Q20" s="15"/>
      <c r="R20" s="15"/>
      <c r="S20" s="15"/>
      <c r="T20" s="15"/>
      <c r="V20" t="str">
        <f>B112</f>
        <v>酒馆旋风</v>
      </c>
      <c r="W20">
        <v>1</v>
      </c>
      <c r="AD20" s="24"/>
      <c r="AE20" s="24" t="s">
        <v>158</v>
      </c>
    </row>
    <row r="21" spans="2:32" x14ac:dyDescent="0.25">
      <c r="B21" s="4" t="s">
        <v>119</v>
      </c>
      <c r="C21">
        <v>1</v>
      </c>
      <c r="D21">
        <v>1</v>
      </c>
      <c r="E21">
        <v>3</v>
      </c>
      <c r="F21" s="4" t="s">
        <v>250</v>
      </c>
      <c r="G21" s="4" t="s">
        <v>246</v>
      </c>
      <c r="H21" s="4" t="s">
        <v>243</v>
      </c>
      <c r="I21" s="4" t="s">
        <v>243</v>
      </c>
      <c r="K21" s="4">
        <f>HLOOKUP(run_results__310[[#This Row],[level]],$N$4:$S$5,2,FALSE)</f>
        <v>16</v>
      </c>
      <c r="L21" s="1"/>
      <c r="M21" s="16"/>
      <c r="N21" s="10">
        <v>1</v>
      </c>
      <c r="O21" s="10">
        <v>2</v>
      </c>
      <c r="P21" s="10">
        <v>3</v>
      </c>
      <c r="Q21" s="10">
        <v>4</v>
      </c>
      <c r="R21" s="10">
        <v>5</v>
      </c>
      <c r="S21" s="10">
        <v>6</v>
      </c>
      <c r="T21" s="3"/>
      <c r="U21" s="1"/>
      <c r="V21" t="str">
        <f>B125</f>
        <v>温和的灯神</v>
      </c>
      <c r="W21">
        <v>1</v>
      </c>
      <c r="AD21" s="23"/>
      <c r="AE21" s="23" t="s">
        <v>159</v>
      </c>
    </row>
    <row r="22" spans="2:32" x14ac:dyDescent="0.25">
      <c r="B22" s="4" t="s">
        <v>31</v>
      </c>
      <c r="C22">
        <v>2</v>
      </c>
      <c r="D22">
        <v>2</v>
      </c>
      <c r="E22">
        <v>4</v>
      </c>
      <c r="F22" s="4" t="s">
        <v>8</v>
      </c>
      <c r="G22" s="4" t="s">
        <v>251</v>
      </c>
      <c r="H22" s="4" t="s">
        <v>243</v>
      </c>
      <c r="I22" s="4" t="s">
        <v>243</v>
      </c>
      <c r="K22" s="4">
        <f>HLOOKUP(run_results__310[[#This Row],[level]],$N$4:$S$5,2,FALSE)</f>
        <v>15</v>
      </c>
      <c r="L22" s="1"/>
      <c r="M22" s="33">
        <v>1</v>
      </c>
      <c r="N22" s="14">
        <v>0.5</v>
      </c>
      <c r="O22" s="11"/>
      <c r="P22" s="11"/>
      <c r="Q22" s="11"/>
      <c r="R22" s="11"/>
      <c r="S22" s="11"/>
      <c r="T22" s="11"/>
      <c r="U22" s="1"/>
      <c r="V22" t="s">
        <v>288</v>
      </c>
      <c r="W22">
        <v>4</v>
      </c>
      <c r="AD22" s="24"/>
      <c r="AE22" s="24" t="s">
        <v>160</v>
      </c>
    </row>
    <row r="23" spans="2:32" x14ac:dyDescent="0.25">
      <c r="B23" s="4" t="s">
        <v>35</v>
      </c>
      <c r="C23">
        <v>2</v>
      </c>
      <c r="D23">
        <v>3</v>
      </c>
      <c r="E23">
        <v>3</v>
      </c>
      <c r="F23" s="4" t="s">
        <v>10</v>
      </c>
      <c r="G23" s="4" t="s">
        <v>243</v>
      </c>
      <c r="H23" s="4" t="s">
        <v>243</v>
      </c>
      <c r="I23" s="4" t="s">
        <v>243</v>
      </c>
      <c r="K23" s="4">
        <f>HLOOKUP(run_results__310[[#This Row],[level]],$N$4:$S$5,2,FALSE)</f>
        <v>15</v>
      </c>
      <c r="L23" s="1"/>
      <c r="M23" s="33">
        <v>2</v>
      </c>
      <c r="N23" s="14">
        <v>0.25806451612903214</v>
      </c>
      <c r="O23" s="11">
        <v>0.24193548387096786</v>
      </c>
      <c r="P23" s="11"/>
      <c r="Q23" s="11"/>
      <c r="R23" s="11"/>
      <c r="S23" s="11"/>
      <c r="T23" s="11"/>
      <c r="U23" s="1"/>
      <c r="V23" t="str">
        <f>AE25</f>
        <v>恐龙大师布莱恩</v>
      </c>
      <c r="W23">
        <f>_xlfn.IFS($O$7=1,3,$O$7&lt;4,4,$O$7&lt;6,5,$O$7=6,6)</f>
        <v>5</v>
      </c>
      <c r="AD23" s="23"/>
      <c r="AE23" s="23" t="s">
        <v>161</v>
      </c>
      <c r="AF23" t="s">
        <v>1</v>
      </c>
    </row>
    <row r="24" spans="2:32" x14ac:dyDescent="0.25">
      <c r="B24" s="4" t="s">
        <v>33</v>
      </c>
      <c r="C24">
        <v>2</v>
      </c>
      <c r="D24">
        <v>3</v>
      </c>
      <c r="E24">
        <v>3</v>
      </c>
      <c r="F24" s="4" t="s">
        <v>9</v>
      </c>
      <c r="G24" s="4" t="s">
        <v>246</v>
      </c>
      <c r="H24" s="4" t="s">
        <v>243</v>
      </c>
      <c r="I24" s="4" t="s">
        <v>243</v>
      </c>
      <c r="K24" s="4">
        <f>HLOOKUP(run_results__310[[#This Row],[level]],$N$4:$S$5,2,FALSE)</f>
        <v>15</v>
      </c>
      <c r="L24" s="3"/>
      <c r="M24" s="33">
        <v>3</v>
      </c>
      <c r="N24" s="11">
        <v>0.1584158415841585</v>
      </c>
      <c r="O24" s="11">
        <v>0.14851485148514859</v>
      </c>
      <c r="P24" s="11">
        <v>0.12871287128712877</v>
      </c>
      <c r="Q24" s="11"/>
      <c r="R24" s="11"/>
      <c r="S24" s="11"/>
      <c r="T24" s="11"/>
      <c r="U24" s="1"/>
      <c r="V24" t="str">
        <f>AE27</f>
        <v>芬利·莫格顿爵士</v>
      </c>
      <c r="W24">
        <v>3</v>
      </c>
      <c r="AB24">
        <f>COUNTIF($G:$I,"传说")-COUNTIFS($G:$G,"传说",$F:$F,$M14)-COUNTIFS($H:$H,"传说",$F:$F,$M14)-COUNTIFS($I:$I,"传说",$F:$F,$M14)-COUNTIFS($G:$G,"传说",$F:$F,R$9)-COUNTIFS($H:$H,"传说",$F:$F,R$9)-COUNTIFS($I:$I,"传说",$F:$F,R$9)-1</f>
        <v>-1</v>
      </c>
      <c r="AD24" s="24"/>
      <c r="AE24" s="24" t="s">
        <v>162</v>
      </c>
    </row>
    <row r="25" spans="2:32" x14ac:dyDescent="0.25">
      <c r="B25" s="4" t="s">
        <v>41</v>
      </c>
      <c r="C25">
        <v>2</v>
      </c>
      <c r="D25">
        <v>1</v>
      </c>
      <c r="E25">
        <v>3</v>
      </c>
      <c r="F25" s="4" t="s">
        <v>243</v>
      </c>
      <c r="G25" s="4" t="s">
        <v>244</v>
      </c>
      <c r="H25" s="4" t="s">
        <v>252</v>
      </c>
      <c r="I25" s="4" t="s">
        <v>243</v>
      </c>
      <c r="K25" s="4">
        <f>HLOOKUP(run_results__310[[#This Row],[level]],$N$4:$S$5,2,FALSE)</f>
        <v>15</v>
      </c>
      <c r="L25" s="1"/>
      <c r="M25" s="33">
        <v>4</v>
      </c>
      <c r="N25" s="11">
        <v>0.11940298507462682</v>
      </c>
      <c r="O25" s="11">
        <v>0.11194029850746268</v>
      </c>
      <c r="P25" s="11">
        <v>9.7014925373134275E-2</v>
      </c>
      <c r="Q25" s="11">
        <v>8.2089552238806013E-2</v>
      </c>
      <c r="R25" s="11"/>
      <c r="S25" s="11"/>
      <c r="T25" s="11"/>
      <c r="V25" t="str">
        <f>AE43</f>
        <v>海盗帕奇斯</v>
      </c>
      <c r="W25">
        <v>1</v>
      </c>
      <c r="AB25">
        <f>COUNTIF($G:$I,"传说")</f>
        <v>0</v>
      </c>
      <c r="AD25" s="23"/>
      <c r="AE25" s="23" t="s">
        <v>163</v>
      </c>
    </row>
    <row r="26" spans="2:32" x14ac:dyDescent="0.25">
      <c r="B26" s="4" t="s">
        <v>39</v>
      </c>
      <c r="C26">
        <v>2</v>
      </c>
      <c r="D26">
        <v>1</v>
      </c>
      <c r="E26">
        <v>1</v>
      </c>
      <c r="F26" s="4" t="s">
        <v>12</v>
      </c>
      <c r="G26" s="4" t="s">
        <v>244</v>
      </c>
      <c r="H26" s="4" t="s">
        <v>243</v>
      </c>
      <c r="I26" s="4" t="s">
        <v>243</v>
      </c>
      <c r="K26" s="4">
        <f>HLOOKUP(run_results__310[[#This Row],[level]],$N$4:$S$5,2,FALSE)</f>
        <v>15</v>
      </c>
      <c r="L26" s="1"/>
      <c r="M26" s="33">
        <v>5</v>
      </c>
      <c r="N26" s="11">
        <v>0.10526315789473681</v>
      </c>
      <c r="O26" s="11">
        <v>9.8684210526315846E-2</v>
      </c>
      <c r="P26" s="11">
        <v>8.5526315789473673E-2</v>
      </c>
      <c r="Q26" s="11">
        <v>7.2368421052631637E-2</v>
      </c>
      <c r="R26" s="11">
        <v>5.9210526315789491E-2</v>
      </c>
      <c r="S26" s="11"/>
      <c r="T26" s="11"/>
      <c r="V26" t="str">
        <f>AE63</f>
        <v>伊瑟拉</v>
      </c>
      <c r="W26">
        <v>1</v>
      </c>
      <c r="AB26">
        <f>SUMIF($G:$G,"传说",$K:$K)</f>
        <v>0</v>
      </c>
      <c r="AD26" s="24"/>
      <c r="AE26" s="24" t="s">
        <v>164</v>
      </c>
    </row>
    <row r="27" spans="2:32" x14ac:dyDescent="0.25">
      <c r="B27" s="4" t="s">
        <v>42</v>
      </c>
      <c r="C27">
        <v>2</v>
      </c>
      <c r="D27">
        <v>2</v>
      </c>
      <c r="E27">
        <v>2</v>
      </c>
      <c r="F27" s="4" t="s">
        <v>243</v>
      </c>
      <c r="G27" s="4" t="s">
        <v>244</v>
      </c>
      <c r="H27" s="4" t="s">
        <v>243</v>
      </c>
      <c r="I27" s="4" t="s">
        <v>243</v>
      </c>
      <c r="K27" s="4">
        <f>HLOOKUP(run_results__310[[#This Row],[level]],$N$4:$S$5,2,FALSE)</f>
        <v>15</v>
      </c>
      <c r="L27" s="3"/>
      <c r="M27" s="33">
        <v>6</v>
      </c>
      <c r="N27" s="11">
        <v>0.5126379494482024</v>
      </c>
      <c r="O27" s="11">
        <v>0.48593805624777525</v>
      </c>
      <c r="P27" s="11">
        <v>0.43040227839088635</v>
      </c>
      <c r="Q27" s="11">
        <v>0.37201851192595214</v>
      </c>
      <c r="R27" s="11">
        <v>0.31078675685297252</v>
      </c>
      <c r="S27" s="11">
        <v>0.24670701317194729</v>
      </c>
      <c r="T27" s="11"/>
      <c r="V27" t="str">
        <f>AE65</f>
        <v>阿莱克丝塔萨</v>
      </c>
      <c r="W27">
        <v>3</v>
      </c>
      <c r="AD27" s="23"/>
      <c r="AE27" s="23" t="s">
        <v>165</v>
      </c>
    </row>
    <row r="28" spans="2:32" x14ac:dyDescent="0.25">
      <c r="B28" s="4" t="s">
        <v>34</v>
      </c>
      <c r="C28">
        <v>2</v>
      </c>
      <c r="D28">
        <v>1</v>
      </c>
      <c r="E28">
        <v>1</v>
      </c>
      <c r="F28" s="4" t="s">
        <v>9</v>
      </c>
      <c r="G28" s="4" t="s">
        <v>246</v>
      </c>
      <c r="H28" s="4" t="s">
        <v>243</v>
      </c>
      <c r="I28" s="4" t="s">
        <v>243</v>
      </c>
      <c r="K28" s="4">
        <f>HLOOKUP(run_results__310[[#This Row],[level]],$N$4:$S$5,2,FALSE)</f>
        <v>15</v>
      </c>
      <c r="L28" s="3"/>
      <c r="M28" s="3"/>
      <c r="N28" s="11"/>
      <c r="O28" s="11"/>
      <c r="P28" s="11"/>
      <c r="Q28" s="11"/>
      <c r="R28" s="11"/>
      <c r="S28" s="11"/>
      <c r="T28" s="11"/>
      <c r="U28" s="1"/>
      <c r="V28" s="1" t="s">
        <v>298</v>
      </c>
      <c r="W28">
        <v>1</v>
      </c>
      <c r="X28" t="s">
        <v>290</v>
      </c>
      <c r="AD28" s="24"/>
      <c r="AE28" s="24" t="s">
        <v>166</v>
      </c>
    </row>
    <row r="29" spans="2:32" x14ac:dyDescent="0.25">
      <c r="B29" s="4" t="s">
        <v>40</v>
      </c>
      <c r="C29">
        <v>2</v>
      </c>
      <c r="D29">
        <v>2</v>
      </c>
      <c r="E29">
        <v>3</v>
      </c>
      <c r="F29" s="4" t="s">
        <v>243</v>
      </c>
      <c r="G29" s="4" t="s">
        <v>243</v>
      </c>
      <c r="H29" s="4" t="s">
        <v>243</v>
      </c>
      <c r="I29" s="4" t="s">
        <v>243</v>
      </c>
      <c r="K29" s="4">
        <f>HLOOKUP(run_results__310[[#This Row],[level]],$N$4:$S$5,2,FALSE)</f>
        <v>15</v>
      </c>
      <c r="L29" s="3"/>
      <c r="M29" s="1"/>
      <c r="N29" s="14"/>
      <c r="O29" s="14"/>
      <c r="P29" s="14"/>
      <c r="Q29" s="14"/>
      <c r="R29" s="14"/>
      <c r="S29" s="14"/>
      <c r="T29" s="14"/>
      <c r="U29" s="1"/>
      <c r="V29" s="1"/>
      <c r="X29" t="e">
        <f>_xlfn.IFS($M29=$N$7,FALSE,N$9=$N$7,FALSE,1=1,
_xlfn.IFS($M$7&lt;=6,SUMIF($C:$C,"&lt;="&amp;$M$7,$K:$K)-SUMIFS($K:$K,$C:$C,"&lt;="&amp;$M$7,$F:$F,N$9)-SUMIFS($K:$K,$C:$C,"&lt;="&amp;$M$7,$F:$F,$M11),
$M$7&lt;=16,SUMIF($C:$C,$M$7-10,$K:$K)-SUMIFS($K:$K,$C:$C,$M$7-10,$F:$F,N$9)-SUMIFS($K:$K,$C:$C,$M$7-10,$F:$F,$M11),
$M$7=$V$12,COUNTIF($C:$C,"&lt;=2") - COUNTIFS($C:$C,"&lt;=2",$F:$F,$M29) - COUNTIFS($C:$C,"&lt;=2",$F:$F,N$9)+IF("卡德加"="卡德加",1,0),
$M$7=$V$13,COUNTIF($G:$I,"传说")-COUNTIFS($G:$G,"传说",$F:$F,$M29)-COUNTIFS($H:$H,"传说",$F:$F,$M29)-COUNTIFS($I:$I,"传说",$F:$F,$M29)-COUNTIFS($G:$G,"传说",$F:$F,N$9)-COUNTIFS($H:$H,"传说",$F:$F,N$9)-COUNTIFS($I:$I,"传说",$F:$F,N$9)-1,
$M$7=$V$14,COUNTIF($C:$C,"&lt;="&amp;$O$7)-COUNTIFS($F:$F,$M29,$C:$C,"&lt;="&amp;$O$7)-COUNTIFS($F:$F,N$9,$C:$C,"&lt;="&amp;$O$7)-IF($O$7&gt;=VLOOKUP($M$7,run_results__310[],2,FALSE),1,0),
$M$7=$V$15,COUNTIF($F:$F,"恶魔")+COUNTIF($F:$F,"全部")-1,
$M$7=$V$16,COUNTIF($F:$F,"海盗")+COUNTIF($F:$F,"全部"),
$M$7=$V$17,COUNTIF($G:$I,"亡语")-COUNTIFS($G:$G,"亡语",$F:$F,$M29)-COUNTIFS($H:$H,"亡语",$F:$F,$M29)-COUNTIFS($I:$I,"亡语",$F:$F,$M29)-COUNTIFS($G:$G,"亡语",$F:$F,N$9)-COUNTIFS($H:$H,"亡语",$F:$F,N$9)-COUNTIFS($I:$I,"亡语",$F:$F,N$9)-1,
$M$7=$V$18,COUNTIFS($C:$C,"&lt;="&amp;$O$7,$F:$F,$N$7)+COUNTIFS($C:$C,"&lt;="&amp;$O$7,$F:$F,"全部")-IF($O$7&gt;=VLOOKUP($M$7,run_results__310[],2,FALSE),1,0),
$M$7=$V$19,COUNTIFS($C:$C,"&lt;="&amp;$O$7,$F:$F,$N$7)+COUNTIFS($C:$C,"&lt;="&amp;$O$7,$F:$F,"全部")-IF($O$7&gt;=VLOOKUP($M$7,run_results__310[],2,FALSE),1,0),
$M$7=$V$20,COUNTIFS($C:$C,"&lt;="&amp;$O$7,$F:$F,$N$7)+COUNTIFS($C:$C,"&lt;="&amp;$O$7,$F:$F,"全部")-IF($O$7&gt;=VLOOKUP($M$7,run_results__310[],2,FALSE),1,0),
$M$7=$V$21,COUNTIF($C:$C,"&lt;="&amp;$O$7)-COUNTIFS($F:$F,$M29,$C:$C,"&lt;="&amp;$O$7)-COUNTIFS($F:$F,N$9,$C:$C,"&lt;="&amp;$O$7)-IF($O$7&gt;=VLOOKUP($M$7,run_results__310[],2,FALSE),1,0)))</f>
        <v>#N/A</v>
      </c>
      <c r="AD29" s="23"/>
      <c r="AE29" s="23" t="s">
        <v>167</v>
      </c>
    </row>
    <row r="30" spans="2:32" x14ac:dyDescent="0.25">
      <c r="B30" s="4" t="s">
        <v>44</v>
      </c>
      <c r="C30">
        <v>2</v>
      </c>
      <c r="D30">
        <v>2</v>
      </c>
      <c r="E30">
        <v>2</v>
      </c>
      <c r="F30" s="4" t="s">
        <v>9</v>
      </c>
      <c r="G30" s="4" t="s">
        <v>244</v>
      </c>
      <c r="H30" s="4" t="s">
        <v>243</v>
      </c>
      <c r="I30" s="4" t="s">
        <v>243</v>
      </c>
      <c r="K30" s="4">
        <f>HLOOKUP(run_results__310[[#This Row],[level]],$N$4:$S$5,2,FALSE)</f>
        <v>15</v>
      </c>
      <c r="L30" s="3"/>
      <c r="M30" s="22"/>
      <c r="N30" s="14"/>
      <c r="O30" s="14"/>
      <c r="P30" s="14"/>
      <c r="Q30" s="14"/>
      <c r="R30" s="14"/>
      <c r="S30" s="14"/>
      <c r="T30" s="14"/>
      <c r="U30" s="1"/>
      <c r="V30" s="1"/>
      <c r="AD30" s="24"/>
      <c r="AE30" s="24" t="s">
        <v>168</v>
      </c>
    </row>
    <row r="31" spans="2:32" x14ac:dyDescent="0.25">
      <c r="B31" s="4" t="s">
        <v>29</v>
      </c>
      <c r="C31">
        <v>2</v>
      </c>
      <c r="D31">
        <v>2</v>
      </c>
      <c r="E31">
        <v>3</v>
      </c>
      <c r="F31" s="4" t="s">
        <v>7</v>
      </c>
      <c r="G31" s="4" t="s">
        <v>246</v>
      </c>
      <c r="H31" s="4" t="s">
        <v>243</v>
      </c>
      <c r="I31" s="4" t="s">
        <v>243</v>
      </c>
      <c r="K31" s="4">
        <f>HLOOKUP(run_results__310[[#This Row],[level]],$N$4:$S$5,2,FALSE)</f>
        <v>15</v>
      </c>
      <c r="L31" s="3"/>
      <c r="M31" s="15"/>
      <c r="N31" s="3"/>
      <c r="O31" s="3"/>
      <c r="P31" s="3"/>
      <c r="Q31" s="3"/>
      <c r="R31" s="3"/>
      <c r="S31" s="3"/>
      <c r="T31" s="3"/>
      <c r="U31" s="21"/>
      <c r="V31" s="1"/>
      <c r="AD31" s="23"/>
      <c r="AE31" s="23" t="s">
        <v>169</v>
      </c>
    </row>
    <row r="32" spans="2:32" x14ac:dyDescent="0.25">
      <c r="B32" s="4" t="s">
        <v>32</v>
      </c>
      <c r="C32">
        <v>2</v>
      </c>
      <c r="D32">
        <v>3</v>
      </c>
      <c r="E32">
        <v>3</v>
      </c>
      <c r="F32" s="4" t="s">
        <v>8</v>
      </c>
      <c r="G32" s="4" t="s">
        <v>243</v>
      </c>
      <c r="H32" s="4" t="s">
        <v>243</v>
      </c>
      <c r="I32" s="4" t="s">
        <v>243</v>
      </c>
      <c r="K32" s="4">
        <f>HLOOKUP(run_results__310[[#This Row],[level]],$N$4:$S$5,2,FALSE)</f>
        <v>15</v>
      </c>
      <c r="L32" s="3"/>
      <c r="M32" s="3"/>
      <c r="N32" s="31"/>
      <c r="O32" s="31"/>
      <c r="P32" s="3"/>
      <c r="Q32" s="31"/>
      <c r="R32" s="31"/>
      <c r="S32" s="31"/>
      <c r="T32" s="31"/>
      <c r="U32" s="31"/>
      <c r="V32" s="31"/>
      <c r="X32">
        <f>_xlfn.IFS(
$S$7,SUMIF($C:$C,$P$7,$K:$K)-SUMIFS($K:$K,$C:$C,$P$7,$F:$F,N$9)-SUMIFS($K:$K,$C:$C,$P$7,$F:$F,$M11),
$R$7,_xlfn.IFS($T$7=$M11,FALSE,$T$7=N$9,FALSE,1=1,SUMIFS($K:$K,$F:$F,$T$7,$C:$C,"&lt;="&amp;$M$7)),
TRUE,HLOOKUP($P$7,$N$4:$S$5,2,FALSE))</f>
        <v>9</v>
      </c>
      <c r="Y32">
        <f>_xlfn.IFS(
$S$7,SUMIF($C:$C,$P$7,$K:$K)-SUMIFS($K:$K,$C:$C,$P$7,$F:$F,O$9)-SUMIFS($K:$K,$C:$C,$P$7,$F:$F,$M11),
$R$7,_xlfn.IFS($T$7=$M11,FALSE,$T$7=O$9,FALSE,1=1,SUMIFS($K:$K,$F:$F,$T$7,$C:$C,"&lt;="&amp;$M$7)),
TRUE,HLOOKUP($P$7,$N$4:$S$5,2,FALSE))</f>
        <v>9</v>
      </c>
      <c r="Z32">
        <f t="shared" ref="Y32:AC37" si="1">_xlfn.IFS(
$S$7,SUMIF($C:$C,$P$7,$K:$K)-SUMIFS($K:$K,$C:$C,$P$7,$F:$F,P$9)-SUMIFS($K:$K,$C:$C,$P$7,$F:$F,$M11),
$R$7,_xlfn.IFS($T$7=$M11,FALSE,$T$7=P$9,FALSE,1=1,SUMIFS($K:$K,$F:$F,$T$7,$C:$C,"&lt;="&amp;$M$7)),
TRUE,HLOOKUP($P$7,$N$4:$S$5,2,FALSE))</f>
        <v>9</v>
      </c>
      <c r="AA32">
        <f t="shared" si="1"/>
        <v>9</v>
      </c>
      <c r="AB32">
        <f t="shared" si="1"/>
        <v>9</v>
      </c>
      <c r="AC32">
        <f t="shared" si="1"/>
        <v>9</v>
      </c>
      <c r="AD32" s="24"/>
      <c r="AE32" s="24" t="s">
        <v>170</v>
      </c>
    </row>
    <row r="33" spans="2:32" x14ac:dyDescent="0.25">
      <c r="B33" s="4" t="s">
        <v>43</v>
      </c>
      <c r="C33">
        <v>2</v>
      </c>
      <c r="D33">
        <v>2</v>
      </c>
      <c r="E33">
        <v>3</v>
      </c>
      <c r="F33" s="4" t="s">
        <v>9</v>
      </c>
      <c r="G33" s="4" t="s">
        <v>244</v>
      </c>
      <c r="H33" s="4" t="s">
        <v>243</v>
      </c>
      <c r="I33" s="4" t="s">
        <v>243</v>
      </c>
      <c r="K33" s="4">
        <f>HLOOKUP(run_results__310[[#This Row],[level]],$N$4:$S$5,2,FALSE)</f>
        <v>15</v>
      </c>
      <c r="L33" s="3"/>
      <c r="M33" s="15"/>
      <c r="N33" s="3"/>
      <c r="O33" s="3"/>
      <c r="P33" s="3"/>
      <c r="Q33" s="3"/>
      <c r="R33" s="3"/>
      <c r="S33" s="3"/>
      <c r="T33" s="3"/>
      <c r="U33" s="31"/>
      <c r="V33" s="31"/>
      <c r="X33">
        <f t="shared" ref="X33:X37" si="2">_xlfn.IFS(
$S$7,SUMIF($C:$C,$P$7,$K:$K)-SUMIFS($K:$K,$C:$C,$P$7,$F:$F,N$9)-SUMIFS($K:$K,$C:$C,$P$7,$F:$F,$M12),
$R$7,_xlfn.IFS($T$7=$M12,FALSE,$T$7=N$9,FALSE,1=1,SUMIFS($K:$K,$F:$F,$T$7,$C:$C,"&lt;="&amp;$M$7)),
TRUE,HLOOKUP($P$7,$N$4:$S$5,2,FALSE))</f>
        <v>9</v>
      </c>
      <c r="Y33">
        <f t="shared" si="1"/>
        <v>9</v>
      </c>
      <c r="Z33">
        <f t="shared" si="1"/>
        <v>9</v>
      </c>
      <c r="AA33">
        <f t="shared" si="1"/>
        <v>9</v>
      </c>
      <c r="AB33">
        <f t="shared" si="1"/>
        <v>9</v>
      </c>
      <c r="AC33">
        <f t="shared" si="1"/>
        <v>9</v>
      </c>
      <c r="AD33" s="23"/>
      <c r="AE33" s="23" t="s">
        <v>171</v>
      </c>
      <c r="AF33" t="s">
        <v>3</v>
      </c>
    </row>
    <row r="34" spans="2:32" x14ac:dyDescent="0.25">
      <c r="B34" s="4" t="s">
        <v>30</v>
      </c>
      <c r="C34">
        <v>2</v>
      </c>
      <c r="D34">
        <v>3</v>
      </c>
      <c r="E34">
        <v>3</v>
      </c>
      <c r="F34" s="4" t="s">
        <v>7</v>
      </c>
      <c r="G34" s="4" t="s">
        <v>244</v>
      </c>
      <c r="H34" s="4" t="s">
        <v>252</v>
      </c>
      <c r="I34" s="4" t="s">
        <v>243</v>
      </c>
      <c r="K34" s="4">
        <f>HLOOKUP(run_results__310[[#This Row],[level]],$N$4:$S$5,2,FALSE)</f>
        <v>15</v>
      </c>
      <c r="L34" s="3"/>
      <c r="M34" s="15"/>
      <c r="N34" s="11"/>
      <c r="O34" s="11"/>
      <c r="P34" s="11"/>
      <c r="Q34" s="11"/>
      <c r="R34" s="11"/>
      <c r="S34" s="11"/>
      <c r="T34" s="11"/>
      <c r="U34" s="31"/>
      <c r="V34" s="31"/>
      <c r="X34">
        <f t="shared" si="2"/>
        <v>9</v>
      </c>
      <c r="Y34">
        <f t="shared" si="1"/>
        <v>9</v>
      </c>
      <c r="Z34">
        <f t="shared" si="1"/>
        <v>9</v>
      </c>
      <c r="AA34">
        <f t="shared" si="1"/>
        <v>9</v>
      </c>
      <c r="AB34">
        <f t="shared" si="1"/>
        <v>9</v>
      </c>
      <c r="AC34">
        <f t="shared" si="1"/>
        <v>9</v>
      </c>
      <c r="AD34" s="24"/>
      <c r="AE34" s="24" t="s">
        <v>172</v>
      </c>
    </row>
    <row r="35" spans="2:32" x14ac:dyDescent="0.25">
      <c r="B35" s="4" t="s">
        <v>37</v>
      </c>
      <c r="C35">
        <v>2</v>
      </c>
      <c r="D35">
        <v>1</v>
      </c>
      <c r="E35">
        <v>2</v>
      </c>
      <c r="F35" s="4" t="s">
        <v>243</v>
      </c>
      <c r="G35" s="4" t="s">
        <v>243</v>
      </c>
      <c r="H35" s="4" t="s">
        <v>243</v>
      </c>
      <c r="I35" s="4" t="s">
        <v>243</v>
      </c>
      <c r="K35" s="4">
        <f>HLOOKUP(run_results__310[[#This Row],[level]],$N$4:$S$5,2,FALSE)</f>
        <v>15</v>
      </c>
      <c r="L35" s="3"/>
      <c r="M35" s="16" t="s">
        <v>289</v>
      </c>
      <c r="N35" s="10" t="s">
        <v>7</v>
      </c>
      <c r="O35" s="10" t="s">
        <v>8</v>
      </c>
      <c r="P35" s="10" t="s">
        <v>9</v>
      </c>
      <c r="Q35" s="10" t="s">
        <v>10</v>
      </c>
      <c r="R35" s="10" t="s">
        <v>11</v>
      </c>
      <c r="S35" s="10" t="s">
        <v>12</v>
      </c>
      <c r="T35" s="10" t="s">
        <v>250</v>
      </c>
      <c r="U35" s="31"/>
      <c r="V35" s="31"/>
      <c r="X35">
        <f t="shared" si="2"/>
        <v>9</v>
      </c>
      <c r="Y35">
        <f t="shared" si="1"/>
        <v>9</v>
      </c>
      <c r="Z35">
        <f t="shared" si="1"/>
        <v>9</v>
      </c>
      <c r="AA35">
        <f t="shared" si="1"/>
        <v>9</v>
      </c>
      <c r="AB35">
        <f t="shared" si="1"/>
        <v>9</v>
      </c>
      <c r="AC35">
        <f t="shared" si="1"/>
        <v>9</v>
      </c>
      <c r="AD35" s="23"/>
      <c r="AE35" s="23" t="s">
        <v>173</v>
      </c>
    </row>
    <row r="36" spans="2:32" x14ac:dyDescent="0.25">
      <c r="B36" s="4" t="s">
        <v>38</v>
      </c>
      <c r="C36">
        <v>2</v>
      </c>
      <c r="D36">
        <v>3</v>
      </c>
      <c r="E36">
        <v>4</v>
      </c>
      <c r="F36" s="4" t="s">
        <v>11</v>
      </c>
      <c r="G36" s="4" t="s">
        <v>243</v>
      </c>
      <c r="H36" s="4" t="s">
        <v>243</v>
      </c>
      <c r="I36" s="4" t="s">
        <v>243</v>
      </c>
      <c r="K36" s="4">
        <f>HLOOKUP(run_results__310[[#This Row],[level]],$N$4:$S$5,2,FALSE)</f>
        <v>15</v>
      </c>
      <c r="L36" s="3"/>
      <c r="M36" s="17" t="s">
        <v>7</v>
      </c>
      <c r="N36" s="35"/>
      <c r="O36" s="36"/>
      <c r="P36" s="36"/>
      <c r="Q36" s="36"/>
      <c r="R36" s="36"/>
      <c r="S36" s="36"/>
      <c r="T36" s="36"/>
      <c r="U36" s="31"/>
      <c r="V36" s="31"/>
      <c r="X36">
        <f t="shared" si="2"/>
        <v>9</v>
      </c>
      <c r="Y36">
        <f t="shared" si="1"/>
        <v>9</v>
      </c>
      <c r="Z36">
        <f t="shared" si="1"/>
        <v>9</v>
      </c>
      <c r="AA36">
        <f t="shared" si="1"/>
        <v>9</v>
      </c>
      <c r="AB36">
        <f t="shared" si="1"/>
        <v>9</v>
      </c>
      <c r="AC36">
        <f t="shared" si="1"/>
        <v>9</v>
      </c>
      <c r="AD36" s="24"/>
      <c r="AE36" s="24" t="s">
        <v>174</v>
      </c>
    </row>
    <row r="37" spans="2:32" x14ac:dyDescent="0.25">
      <c r="B37" s="4" t="s">
        <v>45</v>
      </c>
      <c r="C37">
        <v>2</v>
      </c>
      <c r="D37">
        <v>2</v>
      </c>
      <c r="E37">
        <v>4</v>
      </c>
      <c r="F37" s="4" t="s">
        <v>11</v>
      </c>
      <c r="G37" s="4" t="s">
        <v>243</v>
      </c>
      <c r="H37" s="4" t="s">
        <v>243</v>
      </c>
      <c r="I37" s="4" t="s">
        <v>243</v>
      </c>
      <c r="K37" s="4">
        <f>HLOOKUP(run_results__310[[#This Row],[level]],$N$4:$S$5,2,FALSE)</f>
        <v>15</v>
      </c>
      <c r="L37" s="3"/>
      <c r="M37" s="17" t="s">
        <v>8</v>
      </c>
      <c r="N37" s="36">
        <f>IF(X40=FALSE,FALSE,_xlfn.IFS(
$O$7=1,_xlfn.BINOM.DIST(1,VLOOKUP($O$7,$V$1:$W$22,2,FALSE),X40,FALSE)+2*_xlfn.BINOM.DIST(2,VLOOKUP($O$7,$V$1:$W$22,2,FALSE),X40,FALSE)+3*_xlfn.BINOM.DIST(3,VLOOKUP($O$7,$V$1:$W$22,2,FALSE),X40,FALSE),
$O$7&lt;4,_xlfn.BINOM.DIST(1,VLOOKUP($O$7,$V$1:$W$22,2,FALSE),X40,FALSE)+2*_xlfn.BINOM.DIST(2,VLOOKUP($O$7,$V$1:$W$22,2,FALSE),X40,FALSE)+3*_xlfn.BINOM.DIST(3,VLOOKUP($O$7,$V$1:$W$22,2,FALSE),X40,FALSE)+4*_xlfn.BINOM.DIST(4,VLOOKUP($O$7,$V$1:$W$22,2,FALSE),X40,FALSE),
$O$7&lt;6,_xlfn.BINOM.DIST(1,VLOOKUP($O$7,$V$1:$W$22,2,FALSE),X40,FALSE)+2*_xlfn.BINOM.DIST(2,VLOOKUP($O$7,$V$1:$W$22,2,FALSE),X40,FALSE)+3*_xlfn.BINOM.DIST(3,VLOOKUP($O$7,$V$1:$W$22,2,FALSE),X40,FALSE)+4*_xlfn.BINOM.DIST(4,VLOOKUP($O$7,$V$1:$W$22,2,FALSE),X40,FALSE)+5*_xlfn.BINOM.DIST(5,VLOOKUP($O$7,$V$1:$W$22,2,FALSE),X40,FALSE),
$O$7=6,_xlfn.BINOM.DIST(1,VLOOKUP($O$7,$V$1:$W$22,2,FALSE),X40,FALSE)+2*_xlfn.BINOM.DIST(2,VLOOKUP($O$7,$V$1:$W$22,2,FALSE),X40,FALSE)+3*_xlfn.BINOM.DIST(3,VLOOKUP($O$7,$V$1:$W$22,2,FALSE),X40,FALSE)+4*_xlfn.BINOM.DIST(4,VLOOKUP($O$7,$V$1:$W$22,2,FALSE),X40,FALSE)+5*_xlfn.BINOM.DIST(5,VLOOKUP($O$7,$V$1:$W$22,2,FALSE),X40,FALSE)+6*_xlfn.BINOM.DIST(5,VLOOKUP($O$7,$V$1:$W$22,2,FALSE),X40,FALSE)))</f>
        <v>0.29605263157894735</v>
      </c>
      <c r="O37" s="35"/>
      <c r="P37" s="36"/>
      <c r="Q37" s="36"/>
      <c r="R37" s="36"/>
      <c r="S37" s="36"/>
      <c r="T37" s="36"/>
      <c r="U37" s="31"/>
      <c r="V37" s="31"/>
      <c r="X37">
        <f t="shared" si="2"/>
        <v>9</v>
      </c>
      <c r="Y37">
        <f t="shared" si="1"/>
        <v>9</v>
      </c>
      <c r="Z37">
        <f t="shared" si="1"/>
        <v>9</v>
      </c>
      <c r="AA37">
        <f t="shared" si="1"/>
        <v>9</v>
      </c>
      <c r="AB37">
        <f t="shared" si="1"/>
        <v>9</v>
      </c>
      <c r="AC37">
        <f t="shared" si="1"/>
        <v>9</v>
      </c>
      <c r="AD37" s="23"/>
      <c r="AE37" s="23" t="s">
        <v>175</v>
      </c>
    </row>
    <row r="38" spans="2:32" x14ac:dyDescent="0.25">
      <c r="B38" s="4" t="s">
        <v>46</v>
      </c>
      <c r="C38">
        <v>2</v>
      </c>
      <c r="D38">
        <v>4</v>
      </c>
      <c r="E38">
        <v>2</v>
      </c>
      <c r="F38" s="4" t="s">
        <v>12</v>
      </c>
      <c r="G38" s="4" t="s">
        <v>244</v>
      </c>
      <c r="H38" s="4" t="s">
        <v>243</v>
      </c>
      <c r="I38" s="4" t="s">
        <v>243</v>
      </c>
      <c r="K38" s="4">
        <f>HLOOKUP(run_results__310[[#This Row],[level]],$N$4:$S$5,2,FALSE)</f>
        <v>15</v>
      </c>
      <c r="L38" s="1"/>
      <c r="M38" s="17" t="s">
        <v>9</v>
      </c>
      <c r="N38" s="36">
        <f t="shared" ref="N38:S42" si="3">IF(X41=FALSE,FALSE,_xlfn.IFS(
$O$7=1,_xlfn.BINOM.DIST(1,VLOOKUP($O$7,$V$1:$W$22,2,FALSE),X41,FALSE)+2*_xlfn.BINOM.DIST(2,VLOOKUP($O$7,$V$1:$W$22,2,FALSE),X41,FALSE)+3*_xlfn.BINOM.DIST(3,VLOOKUP($O$7,$V$1:$W$22,2,FALSE),X41,FALSE),
$O$7&lt;4,_xlfn.BINOM.DIST(1,VLOOKUP($O$7,$V$1:$W$22,2,FALSE),X41,FALSE)+2*_xlfn.BINOM.DIST(2,VLOOKUP($O$7,$V$1:$W$22,2,FALSE),X41,FALSE)+3*_xlfn.BINOM.DIST(3,VLOOKUP($O$7,$V$1:$W$22,2,FALSE),X41,FALSE)+4*_xlfn.BINOM.DIST(4,VLOOKUP($O$7,$V$1:$W$22,2,FALSE),X41,FALSE),
$O$7&lt;6,_xlfn.BINOM.DIST(1,VLOOKUP($O$7,$V$1:$W$22,2,FALSE),X41,FALSE)+2*_xlfn.BINOM.DIST(2,VLOOKUP($O$7,$V$1:$W$22,2,FALSE),X41,FALSE)+3*_xlfn.BINOM.DIST(3,VLOOKUP($O$7,$V$1:$W$22,2,FALSE),X41,FALSE)+4*_xlfn.BINOM.DIST(4,VLOOKUP($O$7,$V$1:$W$22,2,FALSE),X41,FALSE)+5*_xlfn.BINOM.DIST(5,VLOOKUP($O$7,$V$1:$W$22,2,FALSE),X41,FALSE),
$O$7=6,_xlfn.BINOM.DIST(1,VLOOKUP($O$7,$V$1:$W$22,2,FALSE),X41,FALSE)+2*_xlfn.BINOM.DIST(2,VLOOKUP($O$7,$V$1:$W$22,2,FALSE),X41,FALSE)+3*_xlfn.BINOM.DIST(3,VLOOKUP($O$7,$V$1:$W$22,2,FALSE),X41,FALSE)+4*_xlfn.BINOM.DIST(4,VLOOKUP($O$7,$V$1:$W$22,2,FALSE),X41,FALSE)+5*_xlfn.BINOM.DIST(5,VLOOKUP($O$7,$V$1:$W$22,2,FALSE),X41,FALSE)+6*_xlfn.BINOM.DIST(5,VLOOKUP($O$7,$V$1:$W$22,2,FALSE),X41,FALSE)))</f>
        <v>0.29605263157894735</v>
      </c>
      <c r="O38" s="36">
        <f t="shared" si="3"/>
        <v>0.29605263157894735</v>
      </c>
      <c r="P38" s="35"/>
      <c r="Q38" s="36"/>
      <c r="R38" s="36"/>
      <c r="S38" s="36"/>
      <c r="T38" s="36"/>
      <c r="U38" s="32"/>
      <c r="V38" s="34"/>
      <c r="AD38" s="24"/>
      <c r="AE38" s="24" t="s">
        <v>176</v>
      </c>
    </row>
    <row r="39" spans="2:32" x14ac:dyDescent="0.25">
      <c r="B39" s="4" t="s">
        <v>36</v>
      </c>
      <c r="C39">
        <v>2</v>
      </c>
      <c r="D39">
        <v>3</v>
      </c>
      <c r="E39">
        <v>3</v>
      </c>
      <c r="F39" s="4" t="s">
        <v>10</v>
      </c>
      <c r="G39" s="4" t="s">
        <v>243</v>
      </c>
      <c r="H39" s="4" t="s">
        <v>243</v>
      </c>
      <c r="I39" s="4" t="s">
        <v>243</v>
      </c>
      <c r="K39" s="4">
        <f>HLOOKUP(run_results__310[[#This Row],[level]],$N$4:$S$5,2,FALSE)</f>
        <v>15</v>
      </c>
      <c r="L39" s="1"/>
      <c r="M39" s="17" t="s">
        <v>10</v>
      </c>
      <c r="N39" s="36">
        <f t="shared" si="3"/>
        <v>0.29605263157894735</v>
      </c>
      <c r="O39" s="36">
        <f t="shared" si="3"/>
        <v>0.29605263157894735</v>
      </c>
      <c r="P39" s="36">
        <f t="shared" si="3"/>
        <v>0.29605263157894735</v>
      </c>
      <c r="Q39" s="35"/>
      <c r="R39" s="36"/>
      <c r="S39" s="36"/>
      <c r="T39" s="36"/>
      <c r="U39" s="1"/>
      <c r="V39" s="1"/>
      <c r="X39" t="s">
        <v>295</v>
      </c>
      <c r="AD39" s="23"/>
      <c r="AE39" s="23" t="s">
        <v>177</v>
      </c>
    </row>
    <row r="40" spans="2:32" x14ac:dyDescent="0.25">
      <c r="B40" s="4" t="s">
        <v>47</v>
      </c>
      <c r="C40">
        <v>2</v>
      </c>
      <c r="D40">
        <v>2</v>
      </c>
      <c r="E40">
        <v>2</v>
      </c>
      <c r="F40" s="4" t="s">
        <v>243</v>
      </c>
      <c r="G40" s="4" t="s">
        <v>246</v>
      </c>
      <c r="H40" s="4" t="s">
        <v>243</v>
      </c>
      <c r="I40" s="4" t="s">
        <v>243</v>
      </c>
      <c r="K40" s="4">
        <f>HLOOKUP(run_results__310[[#This Row],[level]],$N$4:$S$5,2,FALSE)</f>
        <v>15</v>
      </c>
      <c r="L40" s="1"/>
      <c r="M40" s="17" t="s">
        <v>11</v>
      </c>
      <c r="N40" s="36" t="b">
        <f t="shared" si="3"/>
        <v>0</v>
      </c>
      <c r="O40" s="36" t="b">
        <f t="shared" si="3"/>
        <v>0</v>
      </c>
      <c r="P40" s="36" t="b">
        <f t="shared" si="3"/>
        <v>0</v>
      </c>
      <c r="Q40" s="36" t="b">
        <f t="shared" si="3"/>
        <v>0</v>
      </c>
      <c r="R40" s="35"/>
      <c r="S40" s="36"/>
      <c r="T40" s="36"/>
      <c r="U40" s="1"/>
      <c r="V40" s="1"/>
      <c r="X40">
        <f>_xlfn.IFS(X11=FALSE,FALSE,X32=FALSE,FALSE,1=1,X32/X11)</f>
        <v>5.921052631578947E-2</v>
      </c>
      <c r="Y40">
        <f t="shared" ref="Y40:AC40" si="4">_xlfn.IFS(Y11=FALSE,FALSE,Y32=FALSE,FALSE,1=1,Y32/Y11)</f>
        <v>5.921052631578947E-2</v>
      </c>
      <c r="Z40">
        <f t="shared" si="4"/>
        <v>5.921052631578947E-2</v>
      </c>
      <c r="AA40">
        <f t="shared" si="4"/>
        <v>5.921052631578947E-2</v>
      </c>
      <c r="AB40" t="b">
        <f t="shared" si="4"/>
        <v>0</v>
      </c>
      <c r="AC40">
        <f t="shared" si="4"/>
        <v>5.921052631578947E-2</v>
      </c>
      <c r="AD40" s="24"/>
      <c r="AE40" s="24" t="s">
        <v>178</v>
      </c>
    </row>
    <row r="41" spans="2:32" x14ac:dyDescent="0.25">
      <c r="B41" s="4" t="s">
        <v>120</v>
      </c>
      <c r="C41">
        <v>2</v>
      </c>
      <c r="D41">
        <v>2</v>
      </c>
      <c r="E41">
        <v>2</v>
      </c>
      <c r="F41" s="4" t="s">
        <v>250</v>
      </c>
      <c r="G41" s="4" t="s">
        <v>243</v>
      </c>
      <c r="H41" s="4" t="s">
        <v>243</v>
      </c>
      <c r="I41" s="4" t="s">
        <v>243</v>
      </c>
      <c r="K41" s="4">
        <f>HLOOKUP(run_results__310[[#This Row],[level]],$N$4:$S$5,2,FALSE)</f>
        <v>15</v>
      </c>
      <c r="L41" s="3"/>
      <c r="M41" s="17" t="s">
        <v>12</v>
      </c>
      <c r="N41" s="36">
        <f t="shared" si="3"/>
        <v>0.29605263157894735</v>
      </c>
      <c r="O41" s="36">
        <f t="shared" si="3"/>
        <v>0.29605263157894735</v>
      </c>
      <c r="P41" s="36">
        <f t="shared" si="3"/>
        <v>0.29605263157894735</v>
      </c>
      <c r="Q41" s="36">
        <f t="shared" si="3"/>
        <v>0.29605263157894735</v>
      </c>
      <c r="R41" s="36" t="b">
        <f t="shared" si="3"/>
        <v>0</v>
      </c>
      <c r="S41" s="35"/>
      <c r="T41" s="36"/>
      <c r="U41" s="1"/>
      <c r="V41" s="1"/>
      <c r="X41">
        <f t="shared" ref="X41:AC45" si="5">_xlfn.IFS(X12=FALSE,FALSE,X33=FALSE,FALSE,1=1,X33/X12)</f>
        <v>5.921052631578947E-2</v>
      </c>
      <c r="Y41">
        <f t="shared" si="5"/>
        <v>5.921052631578947E-2</v>
      </c>
      <c r="Z41">
        <f t="shared" si="5"/>
        <v>5.921052631578947E-2</v>
      </c>
      <c r="AA41">
        <f t="shared" si="5"/>
        <v>5.921052631578947E-2</v>
      </c>
      <c r="AB41" t="b">
        <f t="shared" si="5"/>
        <v>0</v>
      </c>
      <c r="AC41">
        <f t="shared" si="5"/>
        <v>5.921052631578947E-2</v>
      </c>
      <c r="AD41" s="23"/>
      <c r="AE41" s="23" t="s">
        <v>179</v>
      </c>
    </row>
    <row r="42" spans="2:32" x14ac:dyDescent="0.25">
      <c r="B42" s="4" t="s">
        <v>121</v>
      </c>
      <c r="C42">
        <v>2</v>
      </c>
      <c r="D42">
        <v>2</v>
      </c>
      <c r="E42">
        <v>3</v>
      </c>
      <c r="F42" s="4" t="s">
        <v>250</v>
      </c>
      <c r="G42" s="4" t="s">
        <v>247</v>
      </c>
      <c r="H42" s="4" t="s">
        <v>243</v>
      </c>
      <c r="I42" s="4" t="s">
        <v>243</v>
      </c>
      <c r="K42" s="4">
        <f>HLOOKUP(run_results__310[[#This Row],[level]],$N$4:$S$5,2,FALSE)</f>
        <v>15</v>
      </c>
      <c r="L42" s="1"/>
      <c r="M42" s="17" t="s">
        <v>250</v>
      </c>
      <c r="N42" s="36">
        <f t="shared" si="3"/>
        <v>0.29605263157894735</v>
      </c>
      <c r="O42" s="36">
        <f t="shared" si="3"/>
        <v>0.29605263157894735</v>
      </c>
      <c r="P42" s="36">
        <f t="shared" si="3"/>
        <v>0.29605263157894735</v>
      </c>
      <c r="Q42" s="36">
        <f t="shared" si="3"/>
        <v>0.29605263157894735</v>
      </c>
      <c r="R42" s="36" t="b">
        <f t="shared" si="3"/>
        <v>0</v>
      </c>
      <c r="S42" s="36">
        <f t="shared" si="3"/>
        <v>0.29605263157894735</v>
      </c>
      <c r="T42" s="35"/>
      <c r="U42" s="1"/>
      <c r="V42" s="1"/>
      <c r="X42">
        <f t="shared" si="5"/>
        <v>5.921052631578947E-2</v>
      </c>
      <c r="Y42">
        <f t="shared" si="5"/>
        <v>5.921052631578947E-2</v>
      </c>
      <c r="Z42">
        <f t="shared" si="5"/>
        <v>5.921052631578947E-2</v>
      </c>
      <c r="AA42">
        <f t="shared" si="5"/>
        <v>5.921052631578947E-2</v>
      </c>
      <c r="AB42" t="b">
        <f t="shared" si="5"/>
        <v>0</v>
      </c>
      <c r="AC42">
        <f t="shared" si="5"/>
        <v>5.921052631578947E-2</v>
      </c>
      <c r="AD42" s="24"/>
      <c r="AE42" s="24" t="s">
        <v>180</v>
      </c>
    </row>
    <row r="43" spans="2:32" x14ac:dyDescent="0.25">
      <c r="B43" s="4" t="s">
        <v>56</v>
      </c>
      <c r="C43">
        <v>3</v>
      </c>
      <c r="D43">
        <v>9</v>
      </c>
      <c r="E43">
        <v>7</v>
      </c>
      <c r="F43" s="4" t="s">
        <v>12</v>
      </c>
      <c r="G43" s="4" t="s">
        <v>244</v>
      </c>
      <c r="H43" s="4" t="s">
        <v>243</v>
      </c>
      <c r="I43" s="4" t="s">
        <v>243</v>
      </c>
      <c r="K43" s="4">
        <f>HLOOKUP(run_results__310[[#This Row],[level]],$N$4:$S$5,2,FALSE)</f>
        <v>13</v>
      </c>
      <c r="L43" s="1"/>
      <c r="M43" s="15"/>
      <c r="N43" s="37"/>
      <c r="O43" s="37"/>
      <c r="P43" s="37"/>
      <c r="Q43" s="37"/>
      <c r="R43" s="37"/>
      <c r="S43" s="37"/>
      <c r="T43" s="37"/>
      <c r="X43" t="b">
        <f t="shared" si="5"/>
        <v>0</v>
      </c>
      <c r="Y43" t="b">
        <f t="shared" si="5"/>
        <v>0</v>
      </c>
      <c r="Z43" t="b">
        <f t="shared" si="5"/>
        <v>0</v>
      </c>
      <c r="AA43" t="b">
        <f t="shared" si="5"/>
        <v>0</v>
      </c>
      <c r="AB43" t="b">
        <f t="shared" si="5"/>
        <v>0</v>
      </c>
      <c r="AC43" t="b">
        <f t="shared" si="5"/>
        <v>0</v>
      </c>
      <c r="AD43" s="23"/>
      <c r="AE43" s="23" t="s">
        <v>181</v>
      </c>
      <c r="AF43" t="s">
        <v>4</v>
      </c>
    </row>
    <row r="44" spans="2:32" x14ac:dyDescent="0.25">
      <c r="B44" s="4" t="s">
        <v>58</v>
      </c>
      <c r="C44">
        <v>3</v>
      </c>
      <c r="D44">
        <v>4</v>
      </c>
      <c r="E44">
        <v>4</v>
      </c>
      <c r="F44" s="4" t="s">
        <v>243</v>
      </c>
      <c r="G44" s="4" t="s">
        <v>246</v>
      </c>
      <c r="H44" s="4" t="s">
        <v>243</v>
      </c>
      <c r="I44" s="4" t="s">
        <v>243</v>
      </c>
      <c r="K44" s="4">
        <f>HLOOKUP(run_results__310[[#This Row],[level]],$N$4:$S$5,2,FALSE)</f>
        <v>13</v>
      </c>
      <c r="L44" s="3"/>
      <c r="M44" s="22" t="s">
        <v>291</v>
      </c>
      <c r="N44" s="30">
        <f>AVERAGE(N36:T42)</f>
        <v>0.2960526315789474</v>
      </c>
      <c r="O44" s="30"/>
      <c r="P44" s="30"/>
      <c r="Q44" s="30"/>
      <c r="R44" s="30"/>
      <c r="S44" s="30"/>
      <c r="T44" s="30"/>
      <c r="X44">
        <f t="shared" si="5"/>
        <v>5.921052631578947E-2</v>
      </c>
      <c r="Y44">
        <f t="shared" si="5"/>
        <v>5.921052631578947E-2</v>
      </c>
      <c r="Z44">
        <f t="shared" si="5"/>
        <v>5.921052631578947E-2</v>
      </c>
      <c r="AA44">
        <f t="shared" si="5"/>
        <v>5.921052631578947E-2</v>
      </c>
      <c r="AB44" t="b">
        <f t="shared" si="5"/>
        <v>0</v>
      </c>
      <c r="AC44">
        <f t="shared" si="5"/>
        <v>5.921052631578947E-2</v>
      </c>
      <c r="AD44" s="24"/>
      <c r="AE44" s="24" t="s">
        <v>182</v>
      </c>
    </row>
    <row r="45" spans="2:32" x14ac:dyDescent="0.25">
      <c r="B45" s="4" t="s">
        <v>48</v>
      </c>
      <c r="C45">
        <v>3</v>
      </c>
      <c r="D45">
        <v>2</v>
      </c>
      <c r="E45">
        <v>4</v>
      </c>
      <c r="F45" s="4" t="s">
        <v>7</v>
      </c>
      <c r="G45" s="4" t="s">
        <v>243</v>
      </c>
      <c r="H45" s="4" t="s">
        <v>243</v>
      </c>
      <c r="I45" s="4" t="s">
        <v>243</v>
      </c>
      <c r="K45" s="4">
        <f>HLOOKUP(run_results__310[[#This Row],[level]],$N$4:$S$5,2,FALSE)</f>
        <v>13</v>
      </c>
      <c r="L45" s="3"/>
      <c r="M45" s="15"/>
      <c r="N45" s="30"/>
      <c r="O45" s="30"/>
      <c r="P45" s="30"/>
      <c r="Q45" s="30"/>
      <c r="R45" s="30"/>
      <c r="S45" s="30"/>
      <c r="T45" s="30"/>
      <c r="U45" s="1"/>
      <c r="X45">
        <f t="shared" si="5"/>
        <v>5.921052631578947E-2</v>
      </c>
      <c r="Y45">
        <f t="shared" si="5"/>
        <v>5.921052631578947E-2</v>
      </c>
      <c r="Z45">
        <f t="shared" si="5"/>
        <v>5.921052631578947E-2</v>
      </c>
      <c r="AA45">
        <f t="shared" si="5"/>
        <v>5.921052631578947E-2</v>
      </c>
      <c r="AB45" t="b">
        <f t="shared" si="5"/>
        <v>0</v>
      </c>
      <c r="AC45">
        <f t="shared" si="5"/>
        <v>5.921052631578947E-2</v>
      </c>
      <c r="AD45" s="23"/>
      <c r="AE45" s="23" t="s">
        <v>183</v>
      </c>
    </row>
    <row r="46" spans="2:32" x14ac:dyDescent="0.25">
      <c r="B46" s="4" t="s">
        <v>57</v>
      </c>
      <c r="C46">
        <v>3</v>
      </c>
      <c r="D46">
        <v>3</v>
      </c>
      <c r="E46">
        <v>3</v>
      </c>
      <c r="F46" s="4" t="s">
        <v>12</v>
      </c>
      <c r="G46" s="4" t="s">
        <v>244</v>
      </c>
      <c r="H46" s="4" t="s">
        <v>243</v>
      </c>
      <c r="I46" s="4" t="s">
        <v>243</v>
      </c>
      <c r="K46" s="4">
        <f>HLOOKUP(run_results__310[[#This Row],[level]],$N$4:$S$5,2,FALSE)</f>
        <v>13</v>
      </c>
      <c r="L46" s="3"/>
      <c r="M46" s="15"/>
      <c r="N46" s="15"/>
      <c r="O46" s="15"/>
      <c r="P46" s="3"/>
      <c r="Q46" s="15"/>
      <c r="R46" s="15"/>
      <c r="S46" s="15"/>
      <c r="T46" s="15"/>
      <c r="U46" s="1"/>
      <c r="AD46" s="24"/>
      <c r="AE46" s="24" t="s">
        <v>184</v>
      </c>
    </row>
    <row r="47" spans="2:32" x14ac:dyDescent="0.25">
      <c r="B47" s="4" t="s">
        <v>49</v>
      </c>
      <c r="C47">
        <v>3</v>
      </c>
      <c r="D47">
        <v>5</v>
      </c>
      <c r="E47">
        <v>4</v>
      </c>
      <c r="F47" s="4" t="s">
        <v>243</v>
      </c>
      <c r="G47" s="4" t="s">
        <v>246</v>
      </c>
      <c r="H47" s="4" t="s">
        <v>243</v>
      </c>
      <c r="I47" s="4" t="s">
        <v>243</v>
      </c>
      <c r="K47" s="4">
        <f>HLOOKUP(run_results__310[[#This Row],[level]],$N$4:$S$5,2,FALSE)</f>
        <v>13</v>
      </c>
      <c r="L47" s="3"/>
      <c r="M47" s="15"/>
      <c r="N47" s="3"/>
      <c r="O47" s="3"/>
      <c r="P47" s="3"/>
      <c r="Q47" s="3"/>
      <c r="R47" s="3"/>
      <c r="S47" s="3"/>
      <c r="T47" s="3"/>
      <c r="U47" s="1"/>
      <c r="AD47" s="23"/>
      <c r="AE47" s="23" t="s">
        <v>185</v>
      </c>
    </row>
    <row r="48" spans="2:32" x14ac:dyDescent="0.25">
      <c r="B48" s="4" t="s">
        <v>50</v>
      </c>
      <c r="C48">
        <v>3</v>
      </c>
      <c r="D48">
        <v>2</v>
      </c>
      <c r="E48">
        <v>3</v>
      </c>
      <c r="F48" s="4" t="s">
        <v>8</v>
      </c>
      <c r="G48" s="4" t="s">
        <v>246</v>
      </c>
      <c r="H48" s="4" t="s">
        <v>243</v>
      </c>
      <c r="I48" s="4" t="s">
        <v>243</v>
      </c>
      <c r="K48" s="4">
        <f>HLOOKUP(run_results__310[[#This Row],[level]],$N$4:$S$5,2,FALSE)</f>
        <v>13</v>
      </c>
      <c r="L48" s="3"/>
      <c r="M48" s="3"/>
      <c r="N48" s="40"/>
      <c r="O48" s="41"/>
      <c r="P48" s="41"/>
      <c r="Q48" s="41"/>
      <c r="R48" s="41"/>
      <c r="S48" s="41"/>
      <c r="T48" s="41"/>
      <c r="U48" s="1"/>
      <c r="AD48" s="24"/>
      <c r="AE48" s="24" t="s">
        <v>186</v>
      </c>
    </row>
    <row r="49" spans="2:32" x14ac:dyDescent="0.25">
      <c r="B49" s="4" t="s">
        <v>52</v>
      </c>
      <c r="C49">
        <v>3</v>
      </c>
      <c r="D49">
        <v>4</v>
      </c>
      <c r="E49">
        <v>3</v>
      </c>
      <c r="F49" s="4" t="s">
        <v>9</v>
      </c>
      <c r="G49" s="4" t="s">
        <v>244</v>
      </c>
      <c r="H49" s="4" t="s">
        <v>243</v>
      </c>
      <c r="I49" s="4" t="s">
        <v>243</v>
      </c>
      <c r="K49" s="4">
        <f>HLOOKUP(run_results__310[[#This Row],[level]],$N$4:$S$5,2,FALSE)</f>
        <v>13</v>
      </c>
      <c r="L49" s="3"/>
      <c r="M49" s="3"/>
      <c r="N49" s="41"/>
      <c r="O49" s="41"/>
      <c r="P49" s="41"/>
      <c r="Q49" s="41"/>
      <c r="R49" s="41"/>
      <c r="S49" s="41"/>
      <c r="T49" s="41"/>
      <c r="U49" s="1"/>
      <c r="AD49" s="23"/>
      <c r="AE49" s="23" t="s">
        <v>297</v>
      </c>
    </row>
    <row r="50" spans="2:32" x14ac:dyDescent="0.25">
      <c r="B50" s="4" t="s">
        <v>122</v>
      </c>
      <c r="C50">
        <v>3</v>
      </c>
      <c r="D50">
        <v>3</v>
      </c>
      <c r="E50">
        <v>1</v>
      </c>
      <c r="F50" s="4" t="s">
        <v>9</v>
      </c>
      <c r="G50" s="4" t="s">
        <v>244</v>
      </c>
      <c r="H50" s="4" t="s">
        <v>253</v>
      </c>
      <c r="I50" s="4" t="s">
        <v>243</v>
      </c>
      <c r="K50" s="4">
        <f>HLOOKUP(run_results__310[[#This Row],[level]],$N$4:$S$5,2,FALSE)</f>
        <v>13</v>
      </c>
      <c r="L50" s="3"/>
      <c r="M50" s="3"/>
      <c r="N50" s="41"/>
      <c r="O50" s="41"/>
      <c r="P50" s="41"/>
      <c r="Q50" s="41"/>
      <c r="R50" s="41"/>
      <c r="S50" s="41"/>
      <c r="T50" s="41"/>
      <c r="U50" s="1"/>
      <c r="AD50" s="24"/>
      <c r="AE50" s="24" t="s">
        <v>188</v>
      </c>
    </row>
    <row r="51" spans="2:32" x14ac:dyDescent="0.25">
      <c r="B51" s="4" t="s">
        <v>60</v>
      </c>
      <c r="C51">
        <v>3</v>
      </c>
      <c r="D51">
        <v>3</v>
      </c>
      <c r="E51">
        <v>3</v>
      </c>
      <c r="F51" s="4" t="s">
        <v>243</v>
      </c>
      <c r="G51" s="4" t="s">
        <v>243</v>
      </c>
      <c r="H51" s="4" t="s">
        <v>243</v>
      </c>
      <c r="I51" s="4" t="s">
        <v>243</v>
      </c>
      <c r="K51" s="4">
        <f>HLOOKUP(run_results__310[[#This Row],[level]],$N$4:$S$5,2,FALSE)</f>
        <v>13</v>
      </c>
      <c r="L51" s="3"/>
      <c r="M51" s="3"/>
      <c r="N51" s="41"/>
      <c r="O51" s="41"/>
      <c r="P51" s="41"/>
      <c r="Q51" s="41"/>
      <c r="R51" s="41"/>
      <c r="S51" s="41"/>
      <c r="T51" s="41"/>
      <c r="U51" s="1"/>
      <c r="AD51" s="23"/>
      <c r="AE51" s="23" t="s">
        <v>189</v>
      </c>
    </row>
    <row r="52" spans="2:32" x14ac:dyDescent="0.25">
      <c r="B52" s="4" t="s">
        <v>68</v>
      </c>
      <c r="C52">
        <v>3</v>
      </c>
      <c r="D52">
        <v>2</v>
      </c>
      <c r="E52">
        <v>2</v>
      </c>
      <c r="F52" s="4" t="s">
        <v>12</v>
      </c>
      <c r="G52" s="4" t="s">
        <v>244</v>
      </c>
      <c r="H52" s="4" t="s">
        <v>243</v>
      </c>
      <c r="I52" s="4" t="s">
        <v>243</v>
      </c>
      <c r="K52" s="4">
        <f>HLOOKUP(run_results__310[[#This Row],[level]],$N$4:$S$5,2,FALSE)</f>
        <v>13</v>
      </c>
      <c r="L52" s="3"/>
      <c r="M52" s="3"/>
      <c r="N52" s="41"/>
      <c r="O52" s="41"/>
      <c r="P52" s="41"/>
      <c r="Q52" s="41"/>
      <c r="R52" s="41"/>
      <c r="S52" s="41"/>
      <c r="T52" s="41"/>
      <c r="U52" s="1"/>
      <c r="AD52" s="24"/>
      <c r="AE52" s="24" t="s">
        <v>190</v>
      </c>
    </row>
    <row r="53" spans="2:32" x14ac:dyDescent="0.25">
      <c r="B53" s="4" t="s">
        <v>65</v>
      </c>
      <c r="C53">
        <v>3</v>
      </c>
      <c r="D53">
        <v>4</v>
      </c>
      <c r="E53">
        <v>3</v>
      </c>
      <c r="F53" s="4" t="s">
        <v>243</v>
      </c>
      <c r="G53" s="4" t="s">
        <v>247</v>
      </c>
      <c r="H53" s="4" t="s">
        <v>248</v>
      </c>
      <c r="I53" s="4" t="s">
        <v>243</v>
      </c>
      <c r="K53" s="4">
        <f>HLOOKUP(run_results__310[[#This Row],[level]],$N$4:$S$5,2,FALSE)</f>
        <v>13</v>
      </c>
      <c r="L53" s="3"/>
      <c r="M53" s="3"/>
      <c r="N53" s="41"/>
      <c r="O53" s="41"/>
      <c r="P53" s="41"/>
      <c r="Q53" s="41"/>
      <c r="R53" s="41"/>
      <c r="S53" s="41"/>
      <c r="T53" s="41"/>
      <c r="U53" s="1"/>
      <c r="AD53" s="23"/>
      <c r="AE53" s="23" t="s">
        <v>191</v>
      </c>
    </row>
    <row r="54" spans="2:32" x14ac:dyDescent="0.25">
      <c r="B54" s="4" t="s">
        <v>62</v>
      </c>
      <c r="C54">
        <v>3</v>
      </c>
      <c r="D54">
        <v>2</v>
      </c>
      <c r="E54">
        <v>5</v>
      </c>
      <c r="F54" s="4" t="s">
        <v>9</v>
      </c>
      <c r="G54" s="4" t="s">
        <v>246</v>
      </c>
      <c r="H54" s="4" t="s">
        <v>243</v>
      </c>
      <c r="I54" s="4" t="s">
        <v>243</v>
      </c>
      <c r="K54" s="4">
        <f>HLOOKUP(run_results__310[[#This Row],[level]],$N$4:$S$5,2,FALSE)</f>
        <v>13</v>
      </c>
      <c r="L54" s="3"/>
      <c r="M54" s="3"/>
      <c r="N54" s="41"/>
      <c r="O54" s="41"/>
      <c r="P54" s="41"/>
      <c r="Q54" s="41"/>
      <c r="R54" s="41"/>
      <c r="S54" s="41"/>
      <c r="T54" s="41"/>
      <c r="U54" s="1"/>
      <c r="AD54" s="24"/>
      <c r="AE54" s="24" t="s">
        <v>192</v>
      </c>
    </row>
    <row r="55" spans="2:32" x14ac:dyDescent="0.25">
      <c r="B55" s="4" t="s">
        <v>59</v>
      </c>
      <c r="C55">
        <v>3</v>
      </c>
      <c r="D55">
        <v>1</v>
      </c>
      <c r="E55">
        <v>1</v>
      </c>
      <c r="F55" s="4" t="s">
        <v>243</v>
      </c>
      <c r="G55" s="4" t="s">
        <v>243</v>
      </c>
      <c r="H55" s="4" t="s">
        <v>243</v>
      </c>
      <c r="I55" s="4" t="s">
        <v>243</v>
      </c>
      <c r="K55" s="4">
        <f>HLOOKUP(run_results__310[[#This Row],[level]],$N$4:$S$5,2,FALSE)</f>
        <v>13</v>
      </c>
      <c r="L55" s="3"/>
      <c r="M55" s="1"/>
      <c r="N55" s="14"/>
      <c r="O55" s="14"/>
      <c r="P55" s="14"/>
      <c r="Q55" s="14"/>
      <c r="R55" s="14"/>
      <c r="S55" s="14"/>
      <c r="T55" s="14"/>
      <c r="U55" s="1"/>
      <c r="AD55" s="23"/>
      <c r="AE55" s="23" t="s">
        <v>193</v>
      </c>
    </row>
    <row r="56" spans="2:32" x14ac:dyDescent="0.25">
      <c r="B56" s="4" t="s">
        <v>67</v>
      </c>
      <c r="C56">
        <v>3</v>
      </c>
      <c r="D56">
        <v>2</v>
      </c>
      <c r="E56">
        <v>2</v>
      </c>
      <c r="F56" s="4" t="s">
        <v>243</v>
      </c>
      <c r="G56" s="4" t="s">
        <v>243</v>
      </c>
      <c r="H56" s="4" t="s">
        <v>243</v>
      </c>
      <c r="I56" s="4" t="s">
        <v>243</v>
      </c>
      <c r="K56" s="4">
        <f>HLOOKUP(run_results__310[[#This Row],[level]],$N$4:$S$5,2,FALSE)</f>
        <v>13</v>
      </c>
      <c r="L56" s="3"/>
      <c r="M56" s="22"/>
      <c r="N56" s="40"/>
      <c r="O56" s="14"/>
      <c r="P56" s="14"/>
      <c r="Q56" s="14"/>
      <c r="R56" s="14"/>
      <c r="S56" s="14"/>
      <c r="T56" s="14"/>
      <c r="U56" s="1"/>
      <c r="AD56" s="24"/>
      <c r="AE56" s="24" t="s">
        <v>194</v>
      </c>
    </row>
    <row r="57" spans="2:32" x14ac:dyDescent="0.25">
      <c r="B57" s="4" t="s">
        <v>123</v>
      </c>
      <c r="C57">
        <v>3</v>
      </c>
      <c r="D57">
        <v>4</v>
      </c>
      <c r="E57">
        <v>4</v>
      </c>
      <c r="F57" s="4" t="s">
        <v>11</v>
      </c>
      <c r="G57" s="4" t="s">
        <v>243</v>
      </c>
      <c r="H57" s="4" t="s">
        <v>243</v>
      </c>
      <c r="I57" s="4" t="s">
        <v>243</v>
      </c>
      <c r="K57" s="4">
        <f>HLOOKUP(run_results__310[[#This Row],[level]],$N$4:$S$5,2,FALSE)</f>
        <v>13</v>
      </c>
      <c r="L57" s="3"/>
      <c r="M57" s="15"/>
      <c r="N57" s="11"/>
      <c r="O57" s="11"/>
      <c r="P57" s="11"/>
      <c r="Q57" s="11"/>
      <c r="R57" s="11"/>
      <c r="S57" s="11"/>
      <c r="T57" s="11"/>
      <c r="U57" s="1"/>
      <c r="AD57" s="23"/>
      <c r="AE57" s="23" t="s">
        <v>195</v>
      </c>
    </row>
    <row r="58" spans="2:32" x14ac:dyDescent="0.25">
      <c r="B58" s="4" t="s">
        <v>55</v>
      </c>
      <c r="C58">
        <v>3</v>
      </c>
      <c r="D58">
        <v>2</v>
      </c>
      <c r="E58">
        <v>1</v>
      </c>
      <c r="F58" s="4" t="s">
        <v>11</v>
      </c>
      <c r="G58" s="4" t="s">
        <v>254</v>
      </c>
      <c r="H58" s="4" t="s">
        <v>255</v>
      </c>
      <c r="I58" s="4" t="s">
        <v>243</v>
      </c>
      <c r="K58" s="4">
        <f>HLOOKUP(run_results__310[[#This Row],[level]],$N$4:$S$5,2,FALSE)</f>
        <v>13</v>
      </c>
      <c r="L58" s="3"/>
      <c r="M58" s="1"/>
      <c r="N58" s="14"/>
      <c r="O58" s="14"/>
      <c r="P58" s="14"/>
      <c r="Q58" s="14"/>
      <c r="R58" s="14"/>
      <c r="S58" s="14"/>
      <c r="T58" s="14"/>
      <c r="U58" s="1"/>
      <c r="AD58" s="24"/>
      <c r="AE58" s="24" t="s">
        <v>196</v>
      </c>
    </row>
    <row r="59" spans="2:32" x14ac:dyDescent="0.25">
      <c r="B59" s="4" t="s">
        <v>64</v>
      </c>
      <c r="C59">
        <v>3</v>
      </c>
      <c r="D59">
        <v>4</v>
      </c>
      <c r="E59">
        <v>4</v>
      </c>
      <c r="F59" s="4" t="s">
        <v>11</v>
      </c>
      <c r="G59" s="4" t="s">
        <v>247</v>
      </c>
      <c r="H59" s="4" t="s">
        <v>248</v>
      </c>
      <c r="I59" s="4" t="s">
        <v>243</v>
      </c>
      <c r="K59" s="4">
        <f>HLOOKUP(run_results__310[[#This Row],[level]],$N$4:$S$5,2,FALSE)</f>
        <v>13</v>
      </c>
      <c r="L59" s="3"/>
      <c r="M59" s="22"/>
      <c r="N59" s="14"/>
      <c r="O59" s="14"/>
      <c r="P59" s="14"/>
      <c r="Q59" s="14"/>
      <c r="R59" s="14"/>
      <c r="S59" s="14"/>
      <c r="T59" s="14"/>
      <c r="U59" s="1"/>
      <c r="AD59" s="23"/>
      <c r="AE59" s="23" t="s">
        <v>197</v>
      </c>
    </row>
    <row r="60" spans="2:32" x14ac:dyDescent="0.25">
      <c r="B60" s="4" t="s">
        <v>51</v>
      </c>
      <c r="C60">
        <v>3</v>
      </c>
      <c r="D60">
        <v>4</v>
      </c>
      <c r="E60">
        <v>4</v>
      </c>
      <c r="F60" s="4" t="s">
        <v>8</v>
      </c>
      <c r="G60" s="4" t="s">
        <v>246</v>
      </c>
      <c r="H60" s="4" t="s">
        <v>243</v>
      </c>
      <c r="I60" s="4" t="s">
        <v>243</v>
      </c>
      <c r="K60" s="4">
        <f>HLOOKUP(run_results__310[[#This Row],[level]],$N$4:$S$5,2,FALSE)</f>
        <v>13</v>
      </c>
      <c r="L60" s="3"/>
      <c r="M60" s="15"/>
      <c r="N60" s="11"/>
      <c r="O60" s="11"/>
      <c r="P60" s="11"/>
      <c r="Q60" s="11"/>
      <c r="R60" s="11"/>
      <c r="S60" s="11"/>
      <c r="T60" s="11"/>
      <c r="U60" s="1"/>
      <c r="AD60" s="24"/>
      <c r="AE60" s="24" t="s">
        <v>198</v>
      </c>
    </row>
    <row r="61" spans="2:32" x14ac:dyDescent="0.25">
      <c r="B61" s="4" t="s">
        <v>61</v>
      </c>
      <c r="C61">
        <v>3</v>
      </c>
      <c r="D61">
        <v>3</v>
      </c>
      <c r="E61">
        <v>2</v>
      </c>
      <c r="F61" s="4" t="s">
        <v>9</v>
      </c>
      <c r="G61" s="4" t="s">
        <v>254</v>
      </c>
      <c r="H61" s="4" t="s">
        <v>243</v>
      </c>
      <c r="I61" s="4" t="s">
        <v>243</v>
      </c>
      <c r="K61" s="4">
        <f>HLOOKUP(run_results__310[[#This Row],[level]],$N$4:$S$5,2,FALSE)</f>
        <v>13</v>
      </c>
      <c r="L61" s="3"/>
      <c r="M61" s="15"/>
      <c r="N61" s="11"/>
      <c r="O61" s="11"/>
      <c r="P61" s="11"/>
      <c r="Q61" s="11"/>
      <c r="R61" s="11"/>
      <c r="S61" s="11"/>
      <c r="T61" s="11"/>
      <c r="U61" s="1"/>
      <c r="AD61" s="23"/>
      <c r="AE61" s="23" t="s">
        <v>199</v>
      </c>
    </row>
    <row r="62" spans="2:32" x14ac:dyDescent="0.25">
      <c r="B62" s="4" t="s">
        <v>53</v>
      </c>
      <c r="C62">
        <v>3</v>
      </c>
      <c r="D62">
        <v>4</v>
      </c>
      <c r="E62">
        <v>2</v>
      </c>
      <c r="F62" s="4" t="s">
        <v>10</v>
      </c>
      <c r="G62" s="4" t="s">
        <v>246</v>
      </c>
      <c r="H62" s="4" t="s">
        <v>243</v>
      </c>
      <c r="I62" s="4" t="s">
        <v>243</v>
      </c>
      <c r="K62" s="4">
        <f>HLOOKUP(run_results__310[[#This Row],[level]],$N$4:$S$5,2,FALSE)</f>
        <v>13</v>
      </c>
      <c r="L62" s="3"/>
      <c r="M62" s="15"/>
      <c r="N62" s="11"/>
      <c r="O62" s="11"/>
      <c r="P62" s="11"/>
      <c r="Q62" s="11"/>
      <c r="R62" s="11"/>
      <c r="S62" s="11"/>
      <c r="T62" s="11"/>
      <c r="U62" s="1"/>
      <c r="AD62" s="24"/>
      <c r="AE62" s="24" t="s">
        <v>200</v>
      </c>
    </row>
    <row r="63" spans="2:32" x14ac:dyDescent="0.25">
      <c r="B63" s="4" t="s">
        <v>54</v>
      </c>
      <c r="C63">
        <v>3</v>
      </c>
      <c r="D63">
        <v>2</v>
      </c>
      <c r="E63">
        <v>8</v>
      </c>
      <c r="F63" s="4" t="s">
        <v>10</v>
      </c>
      <c r="G63" s="4" t="s">
        <v>247</v>
      </c>
      <c r="H63" s="4" t="s">
        <v>243</v>
      </c>
      <c r="I63" s="4" t="s">
        <v>243</v>
      </c>
      <c r="K63" s="4">
        <f>HLOOKUP(run_results__310[[#This Row],[level]],$N$4:$S$5,2,FALSE)</f>
        <v>13</v>
      </c>
      <c r="L63" s="3"/>
      <c r="M63" s="15"/>
      <c r="N63" s="11"/>
      <c r="O63" s="11"/>
      <c r="P63" s="11"/>
      <c r="Q63" s="11"/>
      <c r="R63" s="11"/>
      <c r="S63" s="11"/>
      <c r="T63" s="11"/>
      <c r="U63" s="1"/>
      <c r="AD63" s="23"/>
      <c r="AE63" s="23" t="s">
        <v>201</v>
      </c>
      <c r="AF63" t="s">
        <v>5</v>
      </c>
    </row>
    <row r="64" spans="2:32" x14ac:dyDescent="0.25">
      <c r="B64" s="4" t="s">
        <v>66</v>
      </c>
      <c r="C64">
        <v>3</v>
      </c>
      <c r="D64">
        <v>4</v>
      </c>
      <c r="E64">
        <v>3</v>
      </c>
      <c r="F64" s="4" t="s">
        <v>12</v>
      </c>
      <c r="G64" s="4" t="s">
        <v>244</v>
      </c>
      <c r="H64" s="4" t="s">
        <v>243</v>
      </c>
      <c r="I64" s="4" t="s">
        <v>243</v>
      </c>
      <c r="K64" s="4">
        <f>HLOOKUP(run_results__310[[#This Row],[level]],$N$4:$S$5,2,FALSE)</f>
        <v>13</v>
      </c>
      <c r="L64" s="15"/>
      <c r="M64" s="15"/>
      <c r="N64" s="11"/>
      <c r="O64" s="11"/>
      <c r="P64" s="11"/>
      <c r="Q64" s="11"/>
      <c r="R64" s="11"/>
      <c r="S64" s="11"/>
      <c r="T64" s="11"/>
      <c r="U64" s="1"/>
      <c r="AD64" s="24"/>
      <c r="AE64" s="24" t="s">
        <v>202</v>
      </c>
    </row>
    <row r="65" spans="2:32" x14ac:dyDescent="0.25">
      <c r="B65" s="4" t="s">
        <v>63</v>
      </c>
      <c r="C65">
        <v>3</v>
      </c>
      <c r="D65">
        <v>3</v>
      </c>
      <c r="E65">
        <v>3</v>
      </c>
      <c r="F65" s="4" t="s">
        <v>10</v>
      </c>
      <c r="G65" s="4" t="s">
        <v>243</v>
      </c>
      <c r="H65" s="4" t="s">
        <v>243</v>
      </c>
      <c r="I65" s="4" t="s">
        <v>243</v>
      </c>
      <c r="K65" s="4">
        <f>HLOOKUP(run_results__310[[#This Row],[level]],$N$4:$S$5,2,FALSE)</f>
        <v>13</v>
      </c>
      <c r="L65" s="3"/>
      <c r="M65" s="1"/>
      <c r="N65" s="14"/>
      <c r="O65" s="14"/>
      <c r="P65" s="14"/>
      <c r="Q65" s="14"/>
      <c r="R65" s="14"/>
      <c r="S65" s="14"/>
      <c r="T65" s="14"/>
      <c r="U65" s="1"/>
      <c r="AD65" s="23"/>
      <c r="AE65" s="23" t="s">
        <v>203</v>
      </c>
      <c r="AF65" t="s">
        <v>5</v>
      </c>
    </row>
    <row r="66" spans="2:32" x14ac:dyDescent="0.25">
      <c r="B66" s="4" t="s">
        <v>124</v>
      </c>
      <c r="C66">
        <v>3</v>
      </c>
      <c r="D66">
        <v>4</v>
      </c>
      <c r="E66">
        <v>1</v>
      </c>
      <c r="F66" s="4" t="s">
        <v>250</v>
      </c>
      <c r="G66" s="4" t="s">
        <v>254</v>
      </c>
      <c r="H66" s="4" t="s">
        <v>256</v>
      </c>
      <c r="I66" s="4" t="s">
        <v>243</v>
      </c>
      <c r="K66" s="4">
        <f>HLOOKUP(run_results__310[[#This Row],[level]],$N$4:$S$5,2,FALSE)</f>
        <v>13</v>
      </c>
      <c r="L66" s="3"/>
      <c r="M66" s="22"/>
      <c r="N66" s="14"/>
      <c r="O66" s="14"/>
      <c r="P66" s="14"/>
      <c r="Q66" s="14"/>
      <c r="R66" s="14"/>
      <c r="S66" s="14"/>
      <c r="T66" s="14"/>
      <c r="U66" s="1"/>
      <c r="AD66" s="24"/>
      <c r="AE66" s="24" t="s">
        <v>204</v>
      </c>
    </row>
    <row r="67" spans="2:32" x14ac:dyDescent="0.25">
      <c r="B67" s="4" t="s">
        <v>125</v>
      </c>
      <c r="C67">
        <v>3</v>
      </c>
      <c r="D67">
        <v>4</v>
      </c>
      <c r="E67">
        <v>4</v>
      </c>
      <c r="F67" s="4" t="s">
        <v>250</v>
      </c>
      <c r="G67" s="4" t="s">
        <v>257</v>
      </c>
      <c r="H67" s="4" t="s">
        <v>248</v>
      </c>
      <c r="I67" s="4" t="s">
        <v>243</v>
      </c>
      <c r="K67" s="4">
        <f>HLOOKUP(run_results__310[[#This Row],[level]],$N$4:$S$5,2,FALSE)</f>
        <v>13</v>
      </c>
      <c r="L67" s="3"/>
      <c r="M67" s="15"/>
      <c r="N67" s="11"/>
      <c r="O67" s="11"/>
      <c r="P67" s="11"/>
      <c r="Q67" s="11"/>
      <c r="R67" s="11"/>
      <c r="S67" s="11"/>
      <c r="T67" s="11"/>
      <c r="U67" s="1"/>
      <c r="AD67" s="23"/>
      <c r="AE67" s="23" t="s">
        <v>205</v>
      </c>
    </row>
    <row r="68" spans="2:32" x14ac:dyDescent="0.25">
      <c r="B68" s="4" t="s">
        <v>126</v>
      </c>
      <c r="C68">
        <v>3</v>
      </c>
      <c r="D68">
        <v>3</v>
      </c>
      <c r="E68">
        <v>2</v>
      </c>
      <c r="F68" s="4" t="s">
        <v>250</v>
      </c>
      <c r="G68" s="4" t="s">
        <v>246</v>
      </c>
      <c r="H68" s="4" t="s">
        <v>243</v>
      </c>
      <c r="I68" s="4" t="s">
        <v>243</v>
      </c>
      <c r="K68" s="4">
        <f>HLOOKUP(run_results__310[[#This Row],[level]],$N$4:$S$5,2,FALSE)</f>
        <v>13</v>
      </c>
      <c r="L68" s="3"/>
      <c r="M68" s="15"/>
      <c r="N68" s="11"/>
      <c r="O68" s="11"/>
      <c r="P68" s="3"/>
      <c r="Q68" s="11"/>
      <c r="R68" s="11"/>
      <c r="S68" s="11"/>
      <c r="T68" s="11"/>
      <c r="U68" s="1"/>
      <c r="AD68" s="24"/>
      <c r="AE68" s="24" t="s">
        <v>206</v>
      </c>
    </row>
    <row r="69" spans="2:32" x14ac:dyDescent="0.25">
      <c r="B69" s="4" t="s">
        <v>14</v>
      </c>
      <c r="C69">
        <v>4</v>
      </c>
      <c r="D69">
        <v>4</v>
      </c>
      <c r="E69">
        <v>4</v>
      </c>
      <c r="F69" s="4" t="s">
        <v>7</v>
      </c>
      <c r="G69" s="4" t="s">
        <v>243</v>
      </c>
      <c r="H69" s="4" t="s">
        <v>243</v>
      </c>
      <c r="I69" s="4" t="s">
        <v>243</v>
      </c>
      <c r="K69" s="4">
        <f>HLOOKUP(run_results__310[[#This Row],[level]],$N$4:$S$5,2,FALSE)</f>
        <v>11</v>
      </c>
      <c r="L69" s="3"/>
      <c r="M69" s="15"/>
      <c r="N69" s="3"/>
      <c r="O69" s="3"/>
      <c r="P69" s="3"/>
      <c r="Q69" s="3"/>
      <c r="R69" s="3"/>
      <c r="S69" s="3"/>
      <c r="T69" s="3"/>
      <c r="U69" s="1"/>
      <c r="AD69" s="23"/>
      <c r="AE69" s="23" t="s">
        <v>207</v>
      </c>
    </row>
    <row r="70" spans="2:32" x14ac:dyDescent="0.25">
      <c r="B70" s="4" t="s">
        <v>127</v>
      </c>
      <c r="C70">
        <v>4</v>
      </c>
      <c r="D70">
        <v>6</v>
      </c>
      <c r="E70">
        <v>5</v>
      </c>
      <c r="F70" s="4" t="s">
        <v>12</v>
      </c>
      <c r="G70" s="4" t="s">
        <v>244</v>
      </c>
      <c r="H70" s="4" t="s">
        <v>243</v>
      </c>
      <c r="I70" s="4" t="s">
        <v>243</v>
      </c>
      <c r="K70" s="4">
        <f>HLOOKUP(run_results__310[[#This Row],[level]],$N$4:$S$5,2,FALSE)</f>
        <v>11</v>
      </c>
      <c r="L70" s="3"/>
      <c r="M70" s="15"/>
      <c r="N70" s="11"/>
      <c r="O70" s="11"/>
      <c r="P70" s="11"/>
      <c r="Q70" s="11"/>
      <c r="R70" s="11"/>
      <c r="S70" s="11"/>
      <c r="T70" s="11"/>
      <c r="U70" s="1"/>
      <c r="AD70" s="24"/>
      <c r="AE70" s="24" t="s">
        <v>208</v>
      </c>
    </row>
    <row r="71" spans="2:32" x14ac:dyDescent="0.25">
      <c r="B71" s="4" t="s">
        <v>79</v>
      </c>
      <c r="C71">
        <v>4</v>
      </c>
      <c r="D71">
        <v>1</v>
      </c>
      <c r="E71">
        <v>7</v>
      </c>
      <c r="F71" s="4" t="s">
        <v>243</v>
      </c>
      <c r="G71" s="4" t="s">
        <v>254</v>
      </c>
      <c r="H71" s="4" t="s">
        <v>243</v>
      </c>
      <c r="I71" s="4" t="s">
        <v>243</v>
      </c>
      <c r="K71" s="4">
        <f>HLOOKUP(run_results__310[[#This Row],[level]],$N$4:$S$5,2,FALSE)</f>
        <v>11</v>
      </c>
      <c r="L71" s="3"/>
      <c r="M71" s="15"/>
      <c r="N71" s="11"/>
      <c r="O71" s="11"/>
      <c r="P71" s="11"/>
      <c r="Q71" s="11"/>
      <c r="R71" s="11"/>
      <c r="S71" s="11"/>
      <c r="T71" s="11"/>
      <c r="U71" s="1"/>
      <c r="AD71" s="23"/>
      <c r="AE71" s="23" t="s">
        <v>209</v>
      </c>
      <c r="AF71" t="s">
        <v>2</v>
      </c>
    </row>
    <row r="72" spans="2:32" x14ac:dyDescent="0.25">
      <c r="B72" s="4" t="s">
        <v>72</v>
      </c>
      <c r="C72">
        <v>4</v>
      </c>
      <c r="D72">
        <v>2</v>
      </c>
      <c r="E72">
        <v>4</v>
      </c>
      <c r="F72" s="4" t="s">
        <v>9</v>
      </c>
      <c r="G72" s="4" t="s">
        <v>247</v>
      </c>
      <c r="H72" s="4" t="s">
        <v>245</v>
      </c>
      <c r="I72" s="4" t="s">
        <v>253</v>
      </c>
      <c r="K72" s="4">
        <f>HLOOKUP(run_results__310[[#This Row],[level]],$N$4:$S$5,2,FALSE)</f>
        <v>11</v>
      </c>
      <c r="L72" s="3"/>
      <c r="M72" s="15"/>
      <c r="N72" s="11"/>
      <c r="O72" s="11"/>
      <c r="P72" s="11"/>
      <c r="Q72" s="11"/>
      <c r="R72" s="11"/>
      <c r="S72" s="11"/>
      <c r="T72" s="11"/>
      <c r="U72" s="1"/>
      <c r="AD72" s="24"/>
      <c r="AE72" s="24" t="s">
        <v>210</v>
      </c>
    </row>
    <row r="73" spans="2:32" x14ac:dyDescent="0.25">
      <c r="B73" s="4" t="s">
        <v>73</v>
      </c>
      <c r="C73">
        <v>4</v>
      </c>
      <c r="D73">
        <v>2</v>
      </c>
      <c r="E73">
        <v>6</v>
      </c>
      <c r="F73" s="4" t="s">
        <v>9</v>
      </c>
      <c r="G73" s="4" t="s">
        <v>247</v>
      </c>
      <c r="H73" s="4" t="s">
        <v>243</v>
      </c>
      <c r="I73" s="4" t="s">
        <v>243</v>
      </c>
      <c r="K73" s="4">
        <f>HLOOKUP(run_results__310[[#This Row],[level]],$N$4:$S$5,2,FALSE)</f>
        <v>11</v>
      </c>
      <c r="L73" s="3"/>
      <c r="M73" s="15"/>
      <c r="N73" s="11"/>
      <c r="O73" s="11"/>
      <c r="P73" s="11"/>
      <c r="Q73" s="11"/>
      <c r="R73" s="11"/>
      <c r="S73" s="11"/>
      <c r="T73" s="11"/>
      <c r="U73" s="1"/>
      <c r="AD73" s="23"/>
      <c r="AE73" s="23" t="s">
        <v>211</v>
      </c>
    </row>
    <row r="74" spans="2:32" x14ac:dyDescent="0.25">
      <c r="B74" s="4" t="s">
        <v>82</v>
      </c>
      <c r="C74">
        <v>4</v>
      </c>
      <c r="D74">
        <v>0</v>
      </c>
      <c r="E74">
        <v>5</v>
      </c>
      <c r="F74" s="4" t="s">
        <v>9</v>
      </c>
      <c r="G74" s="4" t="s">
        <v>244</v>
      </c>
      <c r="H74" s="4" t="s">
        <v>243</v>
      </c>
      <c r="I74" s="4" t="s">
        <v>243</v>
      </c>
      <c r="K74" s="4">
        <f>HLOOKUP(run_results__310[[#This Row],[level]],$N$4:$S$5,2,FALSE)</f>
        <v>11</v>
      </c>
      <c r="L74" s="21"/>
      <c r="M74" s="15"/>
      <c r="N74" s="11"/>
      <c r="O74" s="11"/>
      <c r="P74" s="11"/>
      <c r="Q74" s="11"/>
      <c r="R74" s="11"/>
      <c r="S74" s="11"/>
      <c r="T74" s="11"/>
      <c r="U74" s="1"/>
      <c r="AD74" s="24"/>
      <c r="AE74" s="24" t="s">
        <v>212</v>
      </c>
    </row>
    <row r="75" spans="2:32" x14ac:dyDescent="0.25">
      <c r="B75" s="4" t="s">
        <v>70</v>
      </c>
      <c r="C75">
        <v>4</v>
      </c>
      <c r="D75">
        <v>3</v>
      </c>
      <c r="E75">
        <v>2</v>
      </c>
      <c r="F75" s="4" t="s">
        <v>8</v>
      </c>
      <c r="G75" s="4" t="s">
        <v>258</v>
      </c>
      <c r="H75" s="4" t="s">
        <v>248</v>
      </c>
      <c r="I75" s="4" t="s">
        <v>243</v>
      </c>
      <c r="K75" s="4">
        <f>HLOOKUP(run_results__310[[#This Row],[level]],$N$4:$S$5,2,FALSE)</f>
        <v>11</v>
      </c>
      <c r="L75" s="3"/>
      <c r="M75" s="15"/>
      <c r="N75" s="11"/>
      <c r="O75" s="11"/>
      <c r="P75" s="11"/>
      <c r="Q75" s="11"/>
      <c r="R75" s="11"/>
      <c r="S75" s="11"/>
      <c r="T75" s="11"/>
      <c r="U75" s="1"/>
      <c r="AD75" s="23"/>
      <c r="AE75" s="23" t="s">
        <v>213</v>
      </c>
    </row>
    <row r="76" spans="2:32" x14ac:dyDescent="0.25">
      <c r="B76" s="4" t="s">
        <v>80</v>
      </c>
      <c r="C76">
        <v>4</v>
      </c>
      <c r="D76">
        <v>2</v>
      </c>
      <c r="E76">
        <v>3</v>
      </c>
      <c r="F76" s="4" t="s">
        <v>243</v>
      </c>
      <c r="G76" s="4" t="s">
        <v>247</v>
      </c>
      <c r="H76" s="4" t="s">
        <v>248</v>
      </c>
      <c r="I76" s="4" t="s">
        <v>243</v>
      </c>
      <c r="K76" s="4">
        <f>HLOOKUP(run_results__310[[#This Row],[level]],$N$4:$S$5,2,FALSE)</f>
        <v>11</v>
      </c>
      <c r="L76" s="15"/>
      <c r="M76" s="15"/>
      <c r="N76" s="11"/>
      <c r="O76" s="11"/>
      <c r="P76" s="11"/>
      <c r="Q76" s="11"/>
      <c r="R76" s="11"/>
      <c r="S76" s="11"/>
      <c r="T76" s="11"/>
      <c r="U76" s="1"/>
      <c r="AD76" s="24"/>
      <c r="AE76" s="24" t="s">
        <v>214</v>
      </c>
    </row>
    <row r="77" spans="2:32" x14ac:dyDescent="0.25">
      <c r="B77" s="4" t="s">
        <v>78</v>
      </c>
      <c r="C77">
        <v>4</v>
      </c>
      <c r="D77">
        <v>4</v>
      </c>
      <c r="E77">
        <v>5</v>
      </c>
      <c r="F77" s="4" t="s">
        <v>243</v>
      </c>
      <c r="G77" s="4" t="s">
        <v>246</v>
      </c>
      <c r="H77" s="4" t="s">
        <v>243</v>
      </c>
      <c r="I77" s="4" t="s">
        <v>243</v>
      </c>
      <c r="K77" s="4">
        <f>HLOOKUP(run_results__310[[#This Row],[level]],$N$4:$S$5,2,FALSE)</f>
        <v>11</v>
      </c>
      <c r="L77" s="3"/>
      <c r="M77" s="1"/>
      <c r="N77" s="14"/>
      <c r="O77" s="14"/>
      <c r="P77" s="14"/>
      <c r="Q77" s="14"/>
      <c r="R77" s="14"/>
      <c r="S77" s="14"/>
      <c r="T77" s="14"/>
      <c r="U77" s="1"/>
      <c r="AD77" s="23"/>
      <c r="AE77" s="23" t="s">
        <v>215</v>
      </c>
    </row>
    <row r="78" spans="2:32" x14ac:dyDescent="0.25">
      <c r="B78" s="4" t="s">
        <v>81</v>
      </c>
      <c r="C78">
        <v>4</v>
      </c>
      <c r="D78">
        <v>2</v>
      </c>
      <c r="E78">
        <v>2</v>
      </c>
      <c r="F78" s="4" t="s">
        <v>9</v>
      </c>
      <c r="G78" s="4" t="s">
        <v>243</v>
      </c>
      <c r="H78" s="4" t="s">
        <v>243</v>
      </c>
      <c r="I78" s="4" t="s">
        <v>243</v>
      </c>
      <c r="K78" s="4">
        <f>HLOOKUP(run_results__310[[#This Row],[level]],$N$4:$S$5,2,FALSE)</f>
        <v>11</v>
      </c>
      <c r="L78" s="3"/>
      <c r="M78" s="22"/>
      <c r="N78" s="14"/>
      <c r="O78" s="14"/>
      <c r="P78" s="14"/>
      <c r="Q78" s="14"/>
      <c r="R78" s="14"/>
      <c r="S78" s="14"/>
      <c r="T78" s="14"/>
      <c r="U78" s="1"/>
      <c r="AD78" s="24"/>
      <c r="AE78" s="24" t="s">
        <v>216</v>
      </c>
    </row>
    <row r="79" spans="2:32" x14ac:dyDescent="0.25">
      <c r="B79" s="4" t="s">
        <v>69</v>
      </c>
      <c r="C79">
        <v>4</v>
      </c>
      <c r="D79">
        <v>5</v>
      </c>
      <c r="E79">
        <v>8</v>
      </c>
      <c r="F79" s="4" t="s">
        <v>7</v>
      </c>
      <c r="G79" s="4" t="s">
        <v>247</v>
      </c>
      <c r="H79" s="4" t="s">
        <v>243</v>
      </c>
      <c r="I79" s="4" t="s">
        <v>243</v>
      </c>
      <c r="K79" s="4">
        <f>HLOOKUP(run_results__310[[#This Row],[level]],$N$4:$S$5,2,FALSE)</f>
        <v>11</v>
      </c>
      <c r="L79" s="3"/>
      <c r="M79" s="15"/>
      <c r="N79" s="3"/>
      <c r="O79" s="3"/>
      <c r="P79" s="3"/>
      <c r="Q79" s="3"/>
      <c r="R79" s="3"/>
      <c r="S79" s="3"/>
      <c r="T79" s="3"/>
      <c r="U79" s="1"/>
      <c r="AD79" s="23"/>
      <c r="AE79" s="23" t="s">
        <v>217</v>
      </c>
    </row>
    <row r="80" spans="2:32" x14ac:dyDescent="0.25">
      <c r="B80" s="4" t="s">
        <v>85</v>
      </c>
      <c r="C80">
        <v>4</v>
      </c>
      <c r="D80">
        <v>2</v>
      </c>
      <c r="E80">
        <v>4</v>
      </c>
      <c r="F80" s="4" t="s">
        <v>12</v>
      </c>
      <c r="G80" s="4" t="s">
        <v>243</v>
      </c>
      <c r="H80" s="4" t="s">
        <v>243</v>
      </c>
      <c r="I80" s="4" t="s">
        <v>243</v>
      </c>
      <c r="K80" s="4">
        <f>HLOOKUP(run_results__310[[#This Row],[level]],$N$4:$S$5,2,FALSE)</f>
        <v>11</v>
      </c>
      <c r="L80" s="3"/>
      <c r="M80" s="15"/>
      <c r="N80" s="11"/>
      <c r="O80" s="11"/>
      <c r="P80" s="11"/>
      <c r="Q80" s="11"/>
      <c r="R80" s="11"/>
      <c r="S80" s="11"/>
      <c r="T80" s="11"/>
      <c r="U80" s="1"/>
      <c r="AD80" s="24"/>
      <c r="AE80" s="24" t="s">
        <v>218</v>
      </c>
    </row>
    <row r="81" spans="2:31" x14ac:dyDescent="0.25">
      <c r="B81" s="4" t="s">
        <v>76</v>
      </c>
      <c r="C81">
        <v>4</v>
      </c>
      <c r="D81">
        <v>5</v>
      </c>
      <c r="E81">
        <v>5</v>
      </c>
      <c r="F81" s="4" t="s">
        <v>11</v>
      </c>
      <c r="G81" s="4" t="s">
        <v>243</v>
      </c>
      <c r="H81" s="4" t="s">
        <v>243</v>
      </c>
      <c r="I81" s="4" t="s">
        <v>243</v>
      </c>
      <c r="K81" s="4">
        <f>HLOOKUP(run_results__310[[#This Row],[level]],$N$4:$S$5,2,FALSE)</f>
        <v>11</v>
      </c>
      <c r="L81" s="3"/>
      <c r="M81" s="15"/>
      <c r="N81" s="11"/>
      <c r="O81" s="11"/>
      <c r="P81" s="11"/>
      <c r="Q81" s="11"/>
      <c r="R81" s="11"/>
      <c r="S81" s="11"/>
      <c r="T81" s="11"/>
      <c r="U81" s="1"/>
      <c r="AD81" s="23"/>
      <c r="AE81" s="23" t="s">
        <v>219</v>
      </c>
    </row>
    <row r="82" spans="2:31" x14ac:dyDescent="0.25">
      <c r="B82" s="4" t="s">
        <v>71</v>
      </c>
      <c r="C82">
        <v>4</v>
      </c>
      <c r="D82">
        <v>1</v>
      </c>
      <c r="E82">
        <v>2</v>
      </c>
      <c r="F82" s="4" t="s">
        <v>8</v>
      </c>
      <c r="G82" s="4" t="s">
        <v>259</v>
      </c>
      <c r="H82" s="4" t="s">
        <v>248</v>
      </c>
      <c r="I82" s="4" t="s">
        <v>243</v>
      </c>
      <c r="K82" s="4">
        <f>HLOOKUP(run_results__310[[#This Row],[level]],$N$4:$S$5,2,FALSE)</f>
        <v>11</v>
      </c>
      <c r="L82" s="3"/>
      <c r="M82" s="15"/>
      <c r="N82" s="11"/>
      <c r="O82" s="11"/>
      <c r="P82" s="11"/>
      <c r="Q82" s="11"/>
      <c r="R82" s="11"/>
      <c r="S82" s="11"/>
      <c r="T82" s="11"/>
      <c r="U82" s="1"/>
      <c r="AD82" s="24"/>
      <c r="AE82" s="24" t="s">
        <v>220</v>
      </c>
    </row>
    <row r="83" spans="2:31" x14ac:dyDescent="0.25">
      <c r="B83" s="4" t="s">
        <v>128</v>
      </c>
      <c r="C83">
        <v>4</v>
      </c>
      <c r="D83">
        <v>6</v>
      </c>
      <c r="E83">
        <v>6</v>
      </c>
      <c r="F83" s="4" t="s">
        <v>250</v>
      </c>
      <c r="G83" s="4" t="s">
        <v>260</v>
      </c>
      <c r="H83" s="4" t="s">
        <v>256</v>
      </c>
      <c r="I83" s="4" t="s">
        <v>243</v>
      </c>
      <c r="K83" s="4">
        <f>HLOOKUP(run_results__310[[#This Row],[level]],$N$4:$S$5,2,FALSE)</f>
        <v>11</v>
      </c>
      <c r="L83" s="3"/>
      <c r="M83" s="15"/>
      <c r="N83" s="11"/>
      <c r="O83" s="11"/>
      <c r="P83" s="11"/>
      <c r="Q83" s="11"/>
      <c r="R83" s="11"/>
      <c r="S83" s="11"/>
      <c r="T83" s="11"/>
      <c r="U83" s="1"/>
      <c r="AD83" s="23"/>
      <c r="AE83" s="23" t="s">
        <v>221</v>
      </c>
    </row>
    <row r="84" spans="2:31" x14ac:dyDescent="0.25">
      <c r="B84" s="4" t="s">
        <v>77</v>
      </c>
      <c r="C84">
        <v>4</v>
      </c>
      <c r="D84">
        <v>5</v>
      </c>
      <c r="E84">
        <v>6</v>
      </c>
      <c r="F84" s="4" t="s">
        <v>11</v>
      </c>
      <c r="G84" s="4" t="s">
        <v>261</v>
      </c>
      <c r="H84" s="4" t="s">
        <v>243</v>
      </c>
      <c r="I84" s="4" t="s">
        <v>243</v>
      </c>
      <c r="K84" s="4">
        <f>HLOOKUP(run_results__310[[#This Row],[level]],$N$4:$S$5,2,FALSE)</f>
        <v>11</v>
      </c>
      <c r="L84" s="3"/>
      <c r="M84" s="15"/>
      <c r="N84" s="11"/>
      <c r="O84" s="11"/>
      <c r="P84" s="11"/>
      <c r="Q84" s="11"/>
      <c r="R84" s="11"/>
      <c r="S84" s="11"/>
      <c r="T84" s="11"/>
      <c r="U84" s="1"/>
      <c r="AD84" s="24"/>
      <c r="AE84" s="24" t="s">
        <v>222</v>
      </c>
    </row>
    <row r="85" spans="2:31" x14ac:dyDescent="0.25">
      <c r="B85" s="4" t="s">
        <v>84</v>
      </c>
      <c r="C85">
        <v>4</v>
      </c>
      <c r="D85">
        <v>3</v>
      </c>
      <c r="E85">
        <v>6</v>
      </c>
      <c r="F85" s="4" t="s">
        <v>11</v>
      </c>
      <c r="G85" s="4" t="s">
        <v>254</v>
      </c>
      <c r="H85" s="4" t="s">
        <v>243</v>
      </c>
      <c r="I85" s="4" t="s">
        <v>243</v>
      </c>
      <c r="K85" s="4">
        <f>HLOOKUP(run_results__310[[#This Row],[level]],$N$4:$S$5,2,FALSE)</f>
        <v>11</v>
      </c>
      <c r="L85" s="3"/>
      <c r="M85" s="15"/>
      <c r="N85" s="11"/>
      <c r="O85" s="11"/>
      <c r="P85" s="11"/>
      <c r="Q85" s="11"/>
      <c r="R85" s="11"/>
      <c r="S85" s="11"/>
      <c r="T85" s="11"/>
      <c r="U85" s="1"/>
      <c r="AD85" s="23"/>
      <c r="AE85" s="23" t="s">
        <v>223</v>
      </c>
    </row>
    <row r="86" spans="2:31" x14ac:dyDescent="0.25">
      <c r="B86" s="4" t="s">
        <v>74</v>
      </c>
      <c r="C86">
        <v>4</v>
      </c>
      <c r="D86">
        <v>5</v>
      </c>
      <c r="E86">
        <v>4</v>
      </c>
      <c r="F86" s="4" t="s">
        <v>10</v>
      </c>
      <c r="G86" s="4" t="s">
        <v>246</v>
      </c>
      <c r="H86" s="4" t="s">
        <v>243</v>
      </c>
      <c r="I86" s="4" t="s">
        <v>243</v>
      </c>
      <c r="K86" s="4">
        <f>HLOOKUP(run_results__310[[#This Row],[level]],$N$4:$S$5,2,FALSE)</f>
        <v>11</v>
      </c>
      <c r="L86" s="21"/>
      <c r="M86" s="15"/>
      <c r="N86" s="11"/>
      <c r="O86" s="11"/>
      <c r="P86" s="11"/>
      <c r="Q86" s="11"/>
      <c r="R86" s="11"/>
      <c r="S86" s="11"/>
      <c r="T86" s="11"/>
      <c r="U86" s="1"/>
      <c r="AD86" s="24"/>
      <c r="AE86" s="24" t="s">
        <v>224</v>
      </c>
    </row>
    <row r="87" spans="2:31" x14ac:dyDescent="0.25">
      <c r="B87" s="4" t="s">
        <v>75</v>
      </c>
      <c r="C87">
        <v>4</v>
      </c>
      <c r="D87">
        <v>3</v>
      </c>
      <c r="E87">
        <v>4</v>
      </c>
      <c r="F87" s="4" t="s">
        <v>10</v>
      </c>
      <c r="G87" s="4" t="s">
        <v>243</v>
      </c>
      <c r="H87" s="4" t="s">
        <v>243</v>
      </c>
      <c r="I87" s="4" t="s">
        <v>243</v>
      </c>
      <c r="K87" s="4">
        <f>HLOOKUP(run_results__310[[#This Row],[level]],$N$4:$S$5,2,FALSE)</f>
        <v>11</v>
      </c>
      <c r="L87" s="3"/>
      <c r="M87" s="1"/>
      <c r="N87" s="14"/>
      <c r="O87" s="14"/>
      <c r="P87" s="14"/>
      <c r="Q87" s="14"/>
      <c r="R87" s="14"/>
      <c r="S87" s="14"/>
      <c r="T87" s="14"/>
      <c r="U87" s="1"/>
      <c r="AD87" s="23"/>
      <c r="AE87" s="23" t="s">
        <v>225</v>
      </c>
    </row>
    <row r="88" spans="2:31" x14ac:dyDescent="0.25">
      <c r="B88" s="4" t="s">
        <v>83</v>
      </c>
      <c r="C88">
        <v>4</v>
      </c>
      <c r="D88">
        <v>2</v>
      </c>
      <c r="E88">
        <v>2</v>
      </c>
      <c r="F88" s="4" t="s">
        <v>10</v>
      </c>
      <c r="G88" s="4" t="s">
        <v>243</v>
      </c>
      <c r="H88" s="4" t="s">
        <v>243</v>
      </c>
      <c r="I88" s="4" t="s">
        <v>243</v>
      </c>
      <c r="K88" s="4">
        <f>HLOOKUP(run_results__310[[#This Row],[level]],$N$4:$S$5,2,FALSE)</f>
        <v>11</v>
      </c>
      <c r="L88" s="3"/>
      <c r="M88" s="22"/>
      <c r="N88" s="14"/>
      <c r="O88" s="14"/>
      <c r="P88" s="14"/>
      <c r="Q88" s="14"/>
      <c r="R88" s="14"/>
      <c r="S88" s="14"/>
      <c r="T88" s="14"/>
      <c r="U88" s="1"/>
      <c r="AD88" s="24"/>
      <c r="AE88" s="24" t="s">
        <v>226</v>
      </c>
    </row>
    <row r="89" spans="2:31" x14ac:dyDescent="0.25">
      <c r="B89" s="4" t="s">
        <v>86</v>
      </c>
      <c r="C89">
        <v>4</v>
      </c>
      <c r="D89">
        <v>3</v>
      </c>
      <c r="E89">
        <v>3</v>
      </c>
      <c r="F89" s="4" t="s">
        <v>243</v>
      </c>
      <c r="G89" s="4" t="s">
        <v>246</v>
      </c>
      <c r="H89" s="4" t="s">
        <v>243</v>
      </c>
      <c r="I89" s="4" t="s">
        <v>243</v>
      </c>
      <c r="K89" s="4">
        <f>HLOOKUP(run_results__310[[#This Row],[level]],$N$4:$S$5,2,FALSE)</f>
        <v>11</v>
      </c>
      <c r="L89" s="3"/>
      <c r="M89" s="3"/>
      <c r="N89" s="3"/>
      <c r="O89" s="3"/>
      <c r="P89" s="3"/>
      <c r="Q89" s="3"/>
      <c r="R89" s="3"/>
      <c r="S89" s="3"/>
      <c r="T89" s="3"/>
      <c r="U89" s="1"/>
      <c r="AD89" s="23"/>
      <c r="AE89" s="23" t="s">
        <v>227</v>
      </c>
    </row>
    <row r="90" spans="2:31" x14ac:dyDescent="0.25">
      <c r="B90" s="4" t="s">
        <v>129</v>
      </c>
      <c r="C90">
        <v>4</v>
      </c>
      <c r="D90">
        <v>6</v>
      </c>
      <c r="E90">
        <v>3</v>
      </c>
      <c r="F90" s="4" t="s">
        <v>243</v>
      </c>
      <c r="G90" s="4" t="s">
        <v>243</v>
      </c>
      <c r="H90" s="4" t="s">
        <v>243</v>
      </c>
      <c r="I90" s="4" t="s">
        <v>243</v>
      </c>
      <c r="K90" s="4">
        <f>HLOOKUP(run_results__310[[#This Row],[level]],$N$4:$S$5,2,FALSE)</f>
        <v>11</v>
      </c>
      <c r="L90" s="3"/>
      <c r="M90" s="15"/>
      <c r="N90" s="3"/>
      <c r="O90" s="3"/>
      <c r="P90" s="3"/>
      <c r="Q90" s="3"/>
      <c r="R90" s="3"/>
      <c r="S90" s="3"/>
      <c r="T90" s="3"/>
      <c r="U90" s="1"/>
      <c r="AD90" s="24"/>
      <c r="AE90" s="24" t="s">
        <v>228</v>
      </c>
    </row>
    <row r="91" spans="2:31" x14ac:dyDescent="0.25">
      <c r="B91" s="4" t="s">
        <v>130</v>
      </c>
      <c r="C91">
        <v>4</v>
      </c>
      <c r="D91">
        <v>7</v>
      </c>
      <c r="E91">
        <v>3</v>
      </c>
      <c r="F91" s="4" t="s">
        <v>250</v>
      </c>
      <c r="G91" s="4" t="s">
        <v>243</v>
      </c>
      <c r="H91" s="4" t="s">
        <v>243</v>
      </c>
      <c r="I91" s="4" t="s">
        <v>243</v>
      </c>
      <c r="K91" s="4">
        <f>HLOOKUP(run_results__310[[#This Row],[level]],$N$4:$S$5,2,FALSE)</f>
        <v>11</v>
      </c>
      <c r="L91" s="3"/>
      <c r="M91" s="15"/>
      <c r="N91" s="11"/>
      <c r="O91" s="11"/>
      <c r="P91" s="11"/>
      <c r="Q91" s="11"/>
      <c r="R91" s="11"/>
      <c r="S91" s="11"/>
      <c r="T91" s="11"/>
      <c r="U91" s="1"/>
      <c r="AD91" s="23"/>
      <c r="AE91" s="23" t="s">
        <v>229</v>
      </c>
    </row>
    <row r="92" spans="2:31" x14ac:dyDescent="0.25">
      <c r="B92" s="4" t="s">
        <v>131</v>
      </c>
      <c r="C92">
        <v>4</v>
      </c>
      <c r="D92">
        <v>1</v>
      </c>
      <c r="E92">
        <v>1</v>
      </c>
      <c r="F92" s="4" t="s">
        <v>243</v>
      </c>
      <c r="G92" s="4" t="s">
        <v>259</v>
      </c>
      <c r="H92" s="4" t="s">
        <v>243</v>
      </c>
      <c r="I92" s="4" t="s">
        <v>243</v>
      </c>
      <c r="K92" s="4">
        <f>HLOOKUP(run_results__310[[#This Row],[level]],$N$4:$S$5,2,FALSE)</f>
        <v>11</v>
      </c>
      <c r="L92" s="3"/>
      <c r="M92" s="15"/>
      <c r="N92" s="11"/>
      <c r="O92" s="11"/>
      <c r="P92" s="11"/>
      <c r="Q92" s="11"/>
      <c r="R92" s="11"/>
      <c r="S92" s="11"/>
      <c r="T92" s="11"/>
      <c r="U92" s="1"/>
      <c r="AD92" s="24"/>
      <c r="AE92" s="24" t="s">
        <v>230</v>
      </c>
    </row>
    <row r="93" spans="2:31" x14ac:dyDescent="0.25">
      <c r="B93" s="4" t="s">
        <v>89</v>
      </c>
      <c r="C93">
        <v>5</v>
      </c>
      <c r="D93">
        <v>1</v>
      </c>
      <c r="E93">
        <v>5</v>
      </c>
      <c r="F93" s="4" t="s">
        <v>9</v>
      </c>
      <c r="G93" s="4" t="s">
        <v>243</v>
      </c>
      <c r="H93" s="4" t="s">
        <v>243</v>
      </c>
      <c r="I93" s="4" t="s">
        <v>243</v>
      </c>
      <c r="K93" s="4">
        <f>HLOOKUP(run_results__310[[#This Row],[level]],$N$4:$S$5,2,FALSE)</f>
        <v>9</v>
      </c>
      <c r="L93" s="3"/>
      <c r="M93" s="15"/>
      <c r="N93" s="11"/>
      <c r="O93" s="11"/>
      <c r="P93" s="11"/>
      <c r="Q93" s="11"/>
      <c r="R93" s="11"/>
      <c r="S93" s="11"/>
      <c r="T93" s="11"/>
      <c r="U93" s="1"/>
      <c r="AD93" s="23"/>
      <c r="AE93" s="23" t="s">
        <v>231</v>
      </c>
    </row>
    <row r="94" spans="2:31" x14ac:dyDescent="0.25">
      <c r="B94" s="4" t="s">
        <v>97</v>
      </c>
      <c r="C94">
        <v>5</v>
      </c>
      <c r="D94">
        <v>1</v>
      </c>
      <c r="E94">
        <v>7</v>
      </c>
      <c r="F94" s="4" t="s">
        <v>243</v>
      </c>
      <c r="G94" s="4" t="s">
        <v>244</v>
      </c>
      <c r="H94" s="4" t="s">
        <v>243</v>
      </c>
      <c r="I94" s="4" t="s">
        <v>243</v>
      </c>
      <c r="K94" s="4">
        <f>HLOOKUP(run_results__310[[#This Row],[level]],$N$4:$S$5,2,FALSE)</f>
        <v>9</v>
      </c>
      <c r="L94" s="3"/>
      <c r="M94" s="15"/>
      <c r="N94" s="11"/>
      <c r="O94" s="11"/>
      <c r="P94" s="11"/>
      <c r="Q94" s="11"/>
      <c r="R94" s="11"/>
      <c r="S94" s="11"/>
      <c r="T94" s="11"/>
      <c r="U94" s="1"/>
      <c r="AD94" s="24"/>
      <c r="AE94" s="24" t="s">
        <v>232</v>
      </c>
    </row>
    <row r="95" spans="2:31" x14ac:dyDescent="0.25">
      <c r="B95" s="4" t="s">
        <v>98</v>
      </c>
      <c r="C95">
        <v>5</v>
      </c>
      <c r="D95">
        <v>2</v>
      </c>
      <c r="E95">
        <v>3</v>
      </c>
      <c r="F95" s="4" t="s">
        <v>243</v>
      </c>
      <c r="G95" s="4" t="s">
        <v>247</v>
      </c>
      <c r="H95" s="4" t="s">
        <v>248</v>
      </c>
      <c r="I95" s="4" t="s">
        <v>243</v>
      </c>
      <c r="K95" s="4">
        <f>HLOOKUP(run_results__310[[#This Row],[level]],$N$4:$S$5,2,FALSE)</f>
        <v>9</v>
      </c>
      <c r="L95" s="3"/>
      <c r="M95" s="15"/>
      <c r="N95" s="11"/>
      <c r="O95" s="11"/>
      <c r="P95" s="11"/>
      <c r="Q95" s="11"/>
      <c r="R95" s="11"/>
      <c r="S95" s="11"/>
      <c r="T95" s="11"/>
      <c r="U95" s="1"/>
      <c r="AD95" s="23"/>
      <c r="AE95" s="23" t="s">
        <v>233</v>
      </c>
    </row>
    <row r="96" spans="2:31" x14ac:dyDescent="0.25">
      <c r="B96" s="4" t="s">
        <v>87</v>
      </c>
      <c r="C96">
        <v>5</v>
      </c>
      <c r="D96">
        <v>3</v>
      </c>
      <c r="E96">
        <v>9</v>
      </c>
      <c r="F96" s="4" t="s">
        <v>7</v>
      </c>
      <c r="G96" s="4" t="s">
        <v>244</v>
      </c>
      <c r="H96" s="4" t="s">
        <v>252</v>
      </c>
      <c r="I96" s="4" t="s">
        <v>243</v>
      </c>
      <c r="K96" s="4">
        <f>HLOOKUP(run_results__310[[#This Row],[level]],$N$4:$S$5,2,FALSE)</f>
        <v>9</v>
      </c>
      <c r="L96" s="3"/>
      <c r="M96" s="15"/>
      <c r="N96" s="11"/>
      <c r="O96" s="11"/>
      <c r="P96" s="11"/>
      <c r="Q96" s="11"/>
      <c r="R96" s="11"/>
      <c r="S96" s="11"/>
      <c r="T96" s="11"/>
      <c r="U96" s="1"/>
      <c r="AD96" s="24"/>
      <c r="AE96" s="24" t="s">
        <v>234</v>
      </c>
    </row>
    <row r="97" spans="2:32" x14ac:dyDescent="0.25">
      <c r="B97" s="4" t="s">
        <v>95</v>
      </c>
      <c r="C97">
        <v>5</v>
      </c>
      <c r="D97">
        <v>7</v>
      </c>
      <c r="E97">
        <v>7</v>
      </c>
      <c r="F97" s="4" t="s">
        <v>12</v>
      </c>
      <c r="G97" s="4" t="s">
        <v>261</v>
      </c>
      <c r="H97" s="4" t="s">
        <v>243</v>
      </c>
      <c r="I97" s="4" t="s">
        <v>243</v>
      </c>
      <c r="K97" s="4">
        <f>HLOOKUP(run_results__310[[#This Row],[level]],$N$4:$S$5,2,FALSE)</f>
        <v>9</v>
      </c>
      <c r="L97" s="3"/>
      <c r="M97" s="15"/>
      <c r="N97" s="11"/>
      <c r="O97" s="11"/>
      <c r="P97" s="11"/>
      <c r="Q97" s="11"/>
      <c r="R97" s="11"/>
      <c r="S97" s="11"/>
      <c r="T97" s="11"/>
      <c r="U97" s="1"/>
      <c r="AD97" s="23"/>
      <c r="AE97" s="23" t="s">
        <v>235</v>
      </c>
    </row>
    <row r="98" spans="2:32" x14ac:dyDescent="0.25">
      <c r="B98" s="4" t="s">
        <v>90</v>
      </c>
      <c r="C98">
        <v>5</v>
      </c>
      <c r="D98">
        <v>5</v>
      </c>
      <c r="E98">
        <v>7</v>
      </c>
      <c r="F98" s="4" t="s">
        <v>9</v>
      </c>
      <c r="G98" s="4" t="s">
        <v>244</v>
      </c>
      <c r="H98" s="4" t="s">
        <v>243</v>
      </c>
      <c r="I98" s="4" t="s">
        <v>243</v>
      </c>
      <c r="K98" s="4">
        <f>HLOOKUP(run_results__310[[#This Row],[level]],$N$4:$S$5,2,FALSE)</f>
        <v>9</v>
      </c>
      <c r="L98" s="3"/>
      <c r="M98" s="1"/>
      <c r="N98" s="14"/>
      <c r="O98" s="14"/>
      <c r="P98" s="14"/>
      <c r="Q98" s="14"/>
      <c r="R98" s="14"/>
      <c r="S98" s="14"/>
      <c r="T98" s="14"/>
      <c r="AD98" s="24"/>
      <c r="AE98" s="24" t="s">
        <v>236</v>
      </c>
    </row>
    <row r="99" spans="2:32" x14ac:dyDescent="0.25">
      <c r="B99" s="4" t="s">
        <v>101</v>
      </c>
      <c r="C99">
        <v>5</v>
      </c>
      <c r="D99">
        <v>2</v>
      </c>
      <c r="E99">
        <v>2</v>
      </c>
      <c r="F99" s="4" t="s">
        <v>243</v>
      </c>
      <c r="G99" s="4" t="s">
        <v>243</v>
      </c>
      <c r="H99" s="4" t="s">
        <v>243</v>
      </c>
      <c r="I99" s="4" t="s">
        <v>243</v>
      </c>
      <c r="K99" s="4">
        <f>HLOOKUP(run_results__310[[#This Row],[level]],$N$4:$S$5,2,FALSE)</f>
        <v>9</v>
      </c>
      <c r="L99" s="3"/>
      <c r="M99" s="22"/>
      <c r="N99" s="14"/>
      <c r="O99" s="14"/>
      <c r="P99" s="14"/>
      <c r="Q99" s="14"/>
      <c r="R99" s="14"/>
      <c r="S99" s="14"/>
      <c r="T99" s="14"/>
      <c r="AD99" s="23"/>
      <c r="AE99" s="23" t="s">
        <v>237</v>
      </c>
    </row>
    <row r="100" spans="2:32" x14ac:dyDescent="0.25">
      <c r="B100" s="4" t="s">
        <v>96</v>
      </c>
      <c r="C100">
        <v>5</v>
      </c>
      <c r="D100">
        <v>4</v>
      </c>
      <c r="E100">
        <v>4</v>
      </c>
      <c r="F100" s="4" t="s">
        <v>12</v>
      </c>
      <c r="G100" s="4" t="s">
        <v>243</v>
      </c>
      <c r="H100" s="4" t="s">
        <v>243</v>
      </c>
      <c r="I100" s="4" t="s">
        <v>243</v>
      </c>
      <c r="K100" s="4">
        <f>HLOOKUP(run_results__310[[#This Row],[level]],$N$4:$S$5,2,FALSE)</f>
        <v>9</v>
      </c>
      <c r="L100" s="3"/>
      <c r="M100" s="3"/>
      <c r="N100" s="3"/>
      <c r="O100" s="3"/>
      <c r="P100" s="3"/>
      <c r="Q100" s="3"/>
      <c r="R100" s="3"/>
      <c r="S100" s="3"/>
      <c r="T100" s="3"/>
      <c r="AD100" s="24"/>
      <c r="AE100" s="24" t="s">
        <v>238</v>
      </c>
    </row>
    <row r="101" spans="2:32" x14ac:dyDescent="0.25">
      <c r="B101" s="4" t="s">
        <v>132</v>
      </c>
      <c r="C101">
        <v>5</v>
      </c>
      <c r="D101">
        <v>3</v>
      </c>
      <c r="E101">
        <v>1</v>
      </c>
      <c r="F101" s="4" t="s">
        <v>7</v>
      </c>
      <c r="G101" s="4" t="s">
        <v>246</v>
      </c>
      <c r="H101" s="4" t="s">
        <v>243</v>
      </c>
      <c r="I101" s="4" t="s">
        <v>243</v>
      </c>
      <c r="K101" s="4">
        <f>HLOOKUP(run_results__310[[#This Row],[level]],$N$4:$S$5,2,FALSE)</f>
        <v>9</v>
      </c>
      <c r="L101" s="3"/>
      <c r="M101" s="15"/>
      <c r="N101" s="3"/>
      <c r="O101" s="3"/>
      <c r="P101" s="3"/>
      <c r="Q101" s="3"/>
      <c r="R101" s="3"/>
      <c r="S101" s="3"/>
      <c r="T101" s="3"/>
      <c r="AD101" s="23"/>
      <c r="AE101" s="23" t="s">
        <v>239</v>
      </c>
      <c r="AF101" t="s">
        <v>115</v>
      </c>
    </row>
    <row r="102" spans="2:32" x14ac:dyDescent="0.25">
      <c r="B102" s="4" t="s">
        <v>100</v>
      </c>
      <c r="C102">
        <v>5</v>
      </c>
      <c r="D102">
        <v>2</v>
      </c>
      <c r="E102">
        <v>4</v>
      </c>
      <c r="F102" s="4" t="s">
        <v>243</v>
      </c>
      <c r="G102" s="4" t="s">
        <v>246</v>
      </c>
      <c r="H102" s="4" t="s">
        <v>243</v>
      </c>
      <c r="I102" s="4" t="s">
        <v>243</v>
      </c>
      <c r="K102" s="4">
        <f>HLOOKUP(run_results__310[[#This Row],[level]],$N$4:$S$5,2,FALSE)</f>
        <v>9</v>
      </c>
      <c r="L102" s="2"/>
      <c r="M102" s="15"/>
      <c r="N102" s="11"/>
      <c r="O102" s="11"/>
      <c r="P102" s="11"/>
      <c r="Q102" s="11"/>
      <c r="R102" s="11"/>
      <c r="S102" s="11"/>
      <c r="T102" s="11"/>
      <c r="AD102" s="24"/>
      <c r="AE102" s="24" t="s">
        <v>240</v>
      </c>
    </row>
    <row r="103" spans="2:32" x14ac:dyDescent="0.25">
      <c r="B103" s="4" t="s">
        <v>133</v>
      </c>
      <c r="C103">
        <v>5</v>
      </c>
      <c r="D103">
        <v>9</v>
      </c>
      <c r="E103">
        <v>7</v>
      </c>
      <c r="F103" s="4" t="s">
        <v>7</v>
      </c>
      <c r="G103" s="4" t="s">
        <v>262</v>
      </c>
      <c r="H103" s="4" t="s">
        <v>243</v>
      </c>
      <c r="I103" s="4" t="s">
        <v>243</v>
      </c>
      <c r="K103" s="4">
        <f>HLOOKUP(run_results__310[[#This Row],[level]],$N$4:$S$5,2,FALSE)</f>
        <v>9</v>
      </c>
      <c r="L103" s="2"/>
      <c r="M103" s="15"/>
      <c r="N103" s="11"/>
      <c r="O103" s="11"/>
      <c r="P103" s="11"/>
      <c r="Q103" s="11"/>
      <c r="R103" s="11"/>
      <c r="S103" s="11"/>
      <c r="T103" s="11"/>
    </row>
    <row r="104" spans="2:32" x14ac:dyDescent="0.25">
      <c r="B104" s="4" t="s">
        <v>88</v>
      </c>
      <c r="C104">
        <v>5</v>
      </c>
      <c r="D104">
        <v>6</v>
      </c>
      <c r="E104">
        <v>3</v>
      </c>
      <c r="F104" s="4" t="s">
        <v>8</v>
      </c>
      <c r="G104" s="4" t="s">
        <v>244</v>
      </c>
      <c r="H104" s="4" t="s">
        <v>248</v>
      </c>
      <c r="I104" s="4" t="s">
        <v>243</v>
      </c>
      <c r="K104" s="4">
        <f>HLOOKUP(run_results__310[[#This Row],[level]],$N$4:$S$5,2,FALSE)</f>
        <v>9</v>
      </c>
      <c r="L104" s="2"/>
      <c r="M104" s="15"/>
      <c r="N104" s="11"/>
      <c r="O104" s="11"/>
      <c r="P104" s="11"/>
      <c r="Q104" s="11"/>
      <c r="R104" s="11"/>
      <c r="S104" s="11"/>
      <c r="T104" s="11"/>
    </row>
    <row r="105" spans="2:32" x14ac:dyDescent="0.25">
      <c r="B105" s="4" t="s">
        <v>93</v>
      </c>
      <c r="C105">
        <v>5</v>
      </c>
      <c r="D105">
        <v>2</v>
      </c>
      <c r="E105">
        <v>4</v>
      </c>
      <c r="F105" s="4" t="s">
        <v>11</v>
      </c>
      <c r="G105" s="4" t="s">
        <v>243</v>
      </c>
      <c r="H105" s="4" t="s">
        <v>243</v>
      </c>
      <c r="I105" s="4" t="s">
        <v>243</v>
      </c>
      <c r="K105" s="4">
        <f>HLOOKUP(run_results__310[[#This Row],[level]],$N$4:$S$5,2,FALSE)</f>
        <v>9</v>
      </c>
      <c r="L105" s="2"/>
      <c r="M105" s="15"/>
      <c r="N105" s="11"/>
      <c r="O105" s="11"/>
      <c r="P105" s="11"/>
      <c r="Q105" s="11"/>
      <c r="R105" s="11"/>
      <c r="S105" s="11"/>
      <c r="T105" s="11"/>
    </row>
    <row r="106" spans="2:32" x14ac:dyDescent="0.25">
      <c r="B106" s="4" t="s">
        <v>94</v>
      </c>
      <c r="C106">
        <v>5</v>
      </c>
      <c r="D106">
        <v>5</v>
      </c>
      <c r="E106">
        <v>5</v>
      </c>
      <c r="F106" s="4" t="s">
        <v>11</v>
      </c>
      <c r="G106" s="4" t="s">
        <v>246</v>
      </c>
      <c r="H106" s="4" t="s">
        <v>243</v>
      </c>
      <c r="I106" s="4" t="s">
        <v>243</v>
      </c>
      <c r="K106" s="4">
        <f>HLOOKUP(run_results__310[[#This Row],[level]],$N$4:$S$5,2,FALSE)</f>
        <v>9</v>
      </c>
      <c r="L106" s="2"/>
      <c r="M106" s="15"/>
      <c r="N106" s="11"/>
      <c r="O106" s="11"/>
      <c r="P106" s="11"/>
      <c r="Q106" s="11"/>
      <c r="R106" s="11"/>
      <c r="S106" s="11"/>
      <c r="T106" s="11"/>
    </row>
    <row r="107" spans="2:32" x14ac:dyDescent="0.25">
      <c r="B107" s="4" t="s">
        <v>91</v>
      </c>
      <c r="C107">
        <v>5</v>
      </c>
      <c r="D107">
        <v>8</v>
      </c>
      <c r="E107">
        <v>5</v>
      </c>
      <c r="F107" s="4" t="s">
        <v>10</v>
      </c>
      <c r="G107" s="4" t="s">
        <v>243</v>
      </c>
      <c r="H107" s="4" t="s">
        <v>243</v>
      </c>
      <c r="I107" s="4" t="s">
        <v>243</v>
      </c>
      <c r="K107" s="4">
        <f>HLOOKUP(run_results__310[[#This Row],[level]],$N$4:$S$5,2,FALSE)</f>
        <v>9</v>
      </c>
      <c r="L107" s="2"/>
      <c r="M107" s="15"/>
      <c r="N107" s="11"/>
      <c r="O107" s="11"/>
      <c r="P107" s="11"/>
      <c r="Q107" s="11"/>
      <c r="R107" s="11"/>
      <c r="S107" s="11"/>
      <c r="T107" s="11"/>
    </row>
    <row r="108" spans="2:32" x14ac:dyDescent="0.25">
      <c r="B108" s="4" t="s">
        <v>92</v>
      </c>
      <c r="C108">
        <v>5</v>
      </c>
      <c r="D108">
        <v>6</v>
      </c>
      <c r="E108">
        <v>6</v>
      </c>
      <c r="F108" s="4" t="s">
        <v>10</v>
      </c>
      <c r="G108" s="4" t="s">
        <v>243</v>
      </c>
      <c r="H108" s="4" t="s">
        <v>243</v>
      </c>
      <c r="I108" s="4" t="s">
        <v>243</v>
      </c>
      <c r="K108" s="4">
        <f>HLOOKUP(run_results__310[[#This Row],[level]],$N$4:$S$5,2,FALSE)</f>
        <v>9</v>
      </c>
      <c r="L108" s="2"/>
      <c r="M108" s="15"/>
      <c r="N108" s="11"/>
      <c r="O108" s="11"/>
      <c r="P108" s="11"/>
      <c r="Q108" s="11"/>
      <c r="R108" s="11"/>
      <c r="S108" s="11"/>
      <c r="T108" s="11"/>
    </row>
    <row r="109" spans="2:32" x14ac:dyDescent="0.25">
      <c r="B109" s="4" t="s">
        <v>99</v>
      </c>
      <c r="C109">
        <v>5</v>
      </c>
      <c r="D109">
        <v>6</v>
      </c>
      <c r="E109">
        <v>7</v>
      </c>
      <c r="F109" s="4" t="s">
        <v>10</v>
      </c>
      <c r="G109" s="4" t="s">
        <v>261</v>
      </c>
      <c r="H109" s="4" t="s">
        <v>256</v>
      </c>
      <c r="I109" s="4" t="s">
        <v>243</v>
      </c>
      <c r="K109" s="4">
        <f>HLOOKUP(run_results__310[[#This Row],[level]],$N$4:$S$5,2,FALSE)</f>
        <v>9</v>
      </c>
      <c r="M109" s="1"/>
      <c r="N109" s="14"/>
      <c r="O109" s="14"/>
      <c r="P109" s="14"/>
      <c r="Q109" s="14"/>
      <c r="R109" s="14"/>
      <c r="S109" s="14"/>
      <c r="T109" s="14"/>
    </row>
    <row r="110" spans="2:32" x14ac:dyDescent="0.25">
      <c r="B110" s="4" t="s">
        <v>134</v>
      </c>
      <c r="C110">
        <v>5</v>
      </c>
      <c r="D110">
        <v>4</v>
      </c>
      <c r="E110">
        <v>4</v>
      </c>
      <c r="F110" s="4" t="s">
        <v>250</v>
      </c>
      <c r="G110" s="4" t="s">
        <v>243</v>
      </c>
      <c r="H110" s="4" t="s">
        <v>243</v>
      </c>
      <c r="I110" s="4" t="s">
        <v>243</v>
      </c>
      <c r="K110" s="4">
        <f>HLOOKUP(run_results__310[[#This Row],[level]],$N$4:$S$5,2,FALSE)</f>
        <v>9</v>
      </c>
      <c r="M110" s="22"/>
      <c r="N110" s="14"/>
      <c r="O110" s="14"/>
      <c r="P110" s="14"/>
      <c r="Q110" s="14"/>
      <c r="R110" s="14"/>
      <c r="S110" s="14"/>
      <c r="T110" s="14"/>
    </row>
    <row r="111" spans="2:32" x14ac:dyDescent="0.25">
      <c r="B111" s="4" t="s">
        <v>135</v>
      </c>
      <c r="C111">
        <v>5</v>
      </c>
      <c r="D111">
        <v>4</v>
      </c>
      <c r="E111">
        <v>4</v>
      </c>
      <c r="F111" s="4" t="s">
        <v>243</v>
      </c>
      <c r="G111" s="4" t="s">
        <v>243</v>
      </c>
      <c r="H111" s="4" t="s">
        <v>243</v>
      </c>
      <c r="I111" s="4" t="s">
        <v>243</v>
      </c>
      <c r="K111" s="4">
        <f>HLOOKUP(run_results__310[[#This Row],[level]],$N$4:$S$5,2,FALSE)</f>
        <v>9</v>
      </c>
      <c r="M111" s="1"/>
      <c r="N111" s="1"/>
      <c r="O111" s="1"/>
      <c r="P111" s="1"/>
      <c r="Q111" s="1"/>
      <c r="R111" s="1"/>
      <c r="S111" s="1"/>
      <c r="T111" s="1"/>
    </row>
    <row r="112" spans="2:32" x14ac:dyDescent="0.25">
      <c r="B112" s="4" t="s">
        <v>136</v>
      </c>
      <c r="C112">
        <v>5</v>
      </c>
      <c r="D112">
        <v>4</v>
      </c>
      <c r="E112">
        <v>4</v>
      </c>
      <c r="F112" s="4" t="s">
        <v>250</v>
      </c>
      <c r="G112" s="4" t="s">
        <v>246</v>
      </c>
      <c r="H112" s="4" t="s">
        <v>243</v>
      </c>
      <c r="I112" s="4" t="s">
        <v>243</v>
      </c>
      <c r="K112" s="4">
        <f>HLOOKUP(run_results__310[[#This Row],[level]],$N$4:$S$5,2,FALSE)</f>
        <v>9</v>
      </c>
      <c r="M112" s="15"/>
      <c r="N112" s="3"/>
      <c r="O112" s="3"/>
      <c r="P112" s="3"/>
      <c r="Q112" s="3"/>
      <c r="R112" s="3"/>
      <c r="S112" s="3"/>
      <c r="T112" s="3"/>
    </row>
    <row r="113" spans="2:20" x14ac:dyDescent="0.25">
      <c r="B113" s="4" t="s">
        <v>103</v>
      </c>
      <c r="C113">
        <v>6</v>
      </c>
      <c r="D113">
        <v>6</v>
      </c>
      <c r="E113">
        <v>9</v>
      </c>
      <c r="F113" s="4" t="s">
        <v>9</v>
      </c>
      <c r="G113" s="4" t="s">
        <v>243</v>
      </c>
      <c r="H113" s="4" t="s">
        <v>243</v>
      </c>
      <c r="I113" s="4" t="s">
        <v>243</v>
      </c>
      <c r="K113" s="4">
        <f>HLOOKUP(run_results__310[[#This Row],[level]],$N$4:$S$5,2,FALSE)</f>
        <v>7</v>
      </c>
      <c r="M113" s="15"/>
      <c r="N113" s="11"/>
      <c r="O113" s="11"/>
      <c r="P113" s="11"/>
      <c r="Q113" s="11"/>
      <c r="R113" s="11"/>
      <c r="S113" s="11"/>
      <c r="T113" s="11"/>
    </row>
    <row r="114" spans="2:20" x14ac:dyDescent="0.25">
      <c r="B114" s="4" t="s">
        <v>109</v>
      </c>
      <c r="C114">
        <v>6</v>
      </c>
      <c r="D114">
        <v>2</v>
      </c>
      <c r="E114">
        <v>8</v>
      </c>
      <c r="F114" s="4" t="s">
        <v>12</v>
      </c>
      <c r="G114" s="4" t="s">
        <v>259</v>
      </c>
      <c r="H114" s="4" t="s">
        <v>243</v>
      </c>
      <c r="I114" s="4" t="s">
        <v>243</v>
      </c>
      <c r="K114" s="4">
        <f>HLOOKUP(run_results__310[[#This Row],[level]],$N$4:$S$5,2,FALSE)</f>
        <v>7</v>
      </c>
      <c r="M114" s="15"/>
      <c r="N114" s="11"/>
      <c r="O114" s="11"/>
      <c r="P114" s="11"/>
      <c r="Q114" s="11"/>
      <c r="R114" s="11"/>
      <c r="S114" s="11"/>
      <c r="T114" s="11"/>
    </row>
    <row r="115" spans="2:20" x14ac:dyDescent="0.25">
      <c r="B115" s="4" t="s">
        <v>111</v>
      </c>
      <c r="C115">
        <v>6</v>
      </c>
      <c r="D115">
        <v>7</v>
      </c>
      <c r="E115">
        <v>10</v>
      </c>
      <c r="F115" s="4" t="s">
        <v>243</v>
      </c>
      <c r="G115" s="4" t="s">
        <v>263</v>
      </c>
      <c r="H115" s="4" t="s">
        <v>243</v>
      </c>
      <c r="I115" s="4" t="s">
        <v>243</v>
      </c>
      <c r="K115" s="4">
        <f>HLOOKUP(run_results__310[[#This Row],[level]],$N$4:$S$5,2,FALSE)</f>
        <v>7</v>
      </c>
      <c r="M115" s="15"/>
      <c r="N115" s="11"/>
      <c r="O115" s="11"/>
      <c r="P115" s="11"/>
      <c r="Q115" s="11"/>
      <c r="R115" s="11"/>
      <c r="S115" s="11"/>
      <c r="T115" s="11"/>
    </row>
    <row r="116" spans="2:20" x14ac:dyDescent="0.25">
      <c r="B116" s="4" t="s">
        <v>104</v>
      </c>
      <c r="C116">
        <v>6</v>
      </c>
      <c r="D116">
        <v>3</v>
      </c>
      <c r="E116">
        <v>6</v>
      </c>
      <c r="F116" s="4" t="s">
        <v>243</v>
      </c>
      <c r="G116" s="4" t="s">
        <v>244</v>
      </c>
      <c r="H116" s="4" t="s">
        <v>243</v>
      </c>
      <c r="I116" s="4" t="s">
        <v>243</v>
      </c>
      <c r="K116" s="4">
        <f>HLOOKUP(run_results__310[[#This Row],[level]],$N$4:$S$5,2,FALSE)</f>
        <v>7</v>
      </c>
      <c r="M116" s="15"/>
      <c r="N116" s="11"/>
      <c r="O116" s="11"/>
      <c r="P116" s="11"/>
      <c r="Q116" s="11"/>
      <c r="R116" s="11"/>
      <c r="S116" s="11"/>
      <c r="T116" s="11"/>
    </row>
    <row r="117" spans="2:20" x14ac:dyDescent="0.25">
      <c r="B117" s="4" t="s">
        <v>110</v>
      </c>
      <c r="C117">
        <v>6</v>
      </c>
      <c r="D117">
        <v>7</v>
      </c>
      <c r="E117">
        <v>7</v>
      </c>
      <c r="F117" s="4" t="s">
        <v>12</v>
      </c>
      <c r="G117" s="4" t="s">
        <v>244</v>
      </c>
      <c r="H117" s="4" t="s">
        <v>243</v>
      </c>
      <c r="I117" s="4" t="s">
        <v>243</v>
      </c>
      <c r="K117" s="4">
        <f>HLOOKUP(run_results__310[[#This Row],[level]],$N$4:$S$5,2,FALSE)</f>
        <v>7</v>
      </c>
      <c r="M117" s="15"/>
      <c r="N117" s="11"/>
      <c r="O117" s="11"/>
      <c r="P117" s="11"/>
      <c r="Q117" s="11"/>
      <c r="R117" s="11"/>
      <c r="S117" s="11"/>
      <c r="T117" s="11"/>
    </row>
    <row r="118" spans="2:20" x14ac:dyDescent="0.25">
      <c r="B118" s="4" t="s">
        <v>113</v>
      </c>
      <c r="C118">
        <v>6</v>
      </c>
      <c r="D118">
        <v>4</v>
      </c>
      <c r="E118">
        <v>4</v>
      </c>
      <c r="F118" s="4" t="s">
        <v>12</v>
      </c>
      <c r="G118" s="4" t="s">
        <v>244</v>
      </c>
      <c r="H118" s="4" t="s">
        <v>243</v>
      </c>
      <c r="I118" s="4" t="s">
        <v>243</v>
      </c>
      <c r="K118" s="4">
        <f>HLOOKUP(run_results__310[[#This Row],[level]],$N$4:$S$5,2,FALSE)</f>
        <v>7</v>
      </c>
      <c r="M118" s="15"/>
      <c r="N118" s="11"/>
      <c r="O118" s="11"/>
      <c r="P118" s="11"/>
      <c r="Q118" s="11"/>
      <c r="R118" s="11"/>
      <c r="S118" s="11"/>
      <c r="T118" s="11"/>
    </row>
    <row r="119" spans="2:20" x14ac:dyDescent="0.25">
      <c r="B119" s="4" t="s">
        <v>107</v>
      </c>
      <c r="C119">
        <v>6</v>
      </c>
      <c r="D119">
        <v>7</v>
      </c>
      <c r="E119">
        <v>4</v>
      </c>
      <c r="F119" s="4" t="s">
        <v>243</v>
      </c>
      <c r="G119" s="4" t="s">
        <v>244</v>
      </c>
      <c r="H119" s="4" t="s">
        <v>245</v>
      </c>
      <c r="I119" s="4" t="s">
        <v>243</v>
      </c>
      <c r="K119" s="4">
        <f>HLOOKUP(run_results__310[[#This Row],[level]],$N$4:$S$5,2,FALSE)</f>
        <v>7</v>
      </c>
      <c r="M119" s="15"/>
      <c r="N119" s="11"/>
      <c r="O119" s="11"/>
      <c r="P119" s="11"/>
      <c r="Q119" s="11"/>
      <c r="R119" s="11"/>
      <c r="S119" s="11"/>
      <c r="T119" s="11"/>
    </row>
    <row r="120" spans="2:20" x14ac:dyDescent="0.25">
      <c r="B120" s="4" t="s">
        <v>108</v>
      </c>
      <c r="C120">
        <v>6</v>
      </c>
      <c r="D120">
        <v>4</v>
      </c>
      <c r="E120">
        <v>12</v>
      </c>
      <c r="F120" s="4" t="s">
        <v>11</v>
      </c>
      <c r="G120" s="4" t="s">
        <v>246</v>
      </c>
      <c r="H120" s="4" t="s">
        <v>243</v>
      </c>
      <c r="I120" s="4" t="s">
        <v>243</v>
      </c>
      <c r="K120" s="4">
        <f>HLOOKUP(run_results__310[[#This Row],[level]],$N$4:$S$5,2,FALSE)</f>
        <v>7</v>
      </c>
      <c r="M120" s="1"/>
      <c r="N120" s="14"/>
      <c r="O120" s="14"/>
      <c r="P120" s="14"/>
      <c r="Q120" s="14"/>
      <c r="R120" s="14"/>
      <c r="S120" s="14"/>
      <c r="T120" s="14"/>
    </row>
    <row r="121" spans="2:20" x14ac:dyDescent="0.25">
      <c r="B121" s="4" t="s">
        <v>102</v>
      </c>
      <c r="C121">
        <v>6</v>
      </c>
      <c r="D121">
        <v>6</v>
      </c>
      <c r="E121">
        <v>10</v>
      </c>
      <c r="F121" s="4" t="s">
        <v>7</v>
      </c>
      <c r="G121" s="4" t="s">
        <v>247</v>
      </c>
      <c r="H121" s="4" t="s">
        <v>243</v>
      </c>
      <c r="I121" s="4" t="s">
        <v>243</v>
      </c>
      <c r="K121" s="4">
        <f>HLOOKUP(run_results__310[[#This Row],[level]],$N$4:$S$5,2,FALSE)</f>
        <v>7</v>
      </c>
      <c r="M121" s="22"/>
      <c r="N121" s="14"/>
      <c r="O121" s="14"/>
      <c r="P121" s="14"/>
      <c r="Q121" s="14"/>
      <c r="R121" s="14"/>
      <c r="S121" s="14"/>
      <c r="T121" s="14"/>
    </row>
    <row r="122" spans="2:20" x14ac:dyDescent="0.25">
      <c r="B122" s="4" t="s">
        <v>105</v>
      </c>
      <c r="C122">
        <v>6</v>
      </c>
      <c r="D122">
        <v>6</v>
      </c>
      <c r="E122">
        <v>7</v>
      </c>
      <c r="F122" s="4" t="s">
        <v>10</v>
      </c>
      <c r="G122" s="4" t="s">
        <v>243</v>
      </c>
      <c r="H122" s="4" t="s">
        <v>243</v>
      </c>
      <c r="I122" s="4" t="s">
        <v>243</v>
      </c>
      <c r="K122" s="4">
        <f>HLOOKUP(run_results__310[[#This Row],[level]],$N$4:$S$5,2,FALSE)</f>
        <v>7</v>
      </c>
      <c r="M122" s="1"/>
      <c r="N122" s="1"/>
      <c r="O122" s="1"/>
      <c r="P122" s="1"/>
      <c r="Q122" s="1"/>
      <c r="R122" s="1"/>
      <c r="S122" s="1"/>
      <c r="T122" s="1"/>
    </row>
    <row r="123" spans="2:20" x14ac:dyDescent="0.25">
      <c r="B123" s="4" t="s">
        <v>106</v>
      </c>
      <c r="C123">
        <v>6</v>
      </c>
      <c r="D123">
        <v>6</v>
      </c>
      <c r="E123">
        <v>4</v>
      </c>
      <c r="F123" s="4" t="s">
        <v>243</v>
      </c>
      <c r="G123" s="4" t="s">
        <v>244</v>
      </c>
      <c r="H123" s="4" t="s">
        <v>243</v>
      </c>
      <c r="I123" s="4" t="s">
        <v>243</v>
      </c>
      <c r="K123" s="4">
        <f>HLOOKUP(run_results__310[[#This Row],[level]],$N$4:$S$5,2,FALSE)</f>
        <v>7</v>
      </c>
      <c r="M123" s="15"/>
      <c r="N123" s="3"/>
      <c r="O123" s="3"/>
      <c r="P123" s="3"/>
      <c r="Q123" s="3"/>
      <c r="R123" s="3"/>
      <c r="S123" s="3"/>
      <c r="T123" s="3"/>
    </row>
    <row r="124" spans="2:20" x14ac:dyDescent="0.25">
      <c r="B124" s="4" t="s">
        <v>112</v>
      </c>
      <c r="C124">
        <v>6</v>
      </c>
      <c r="D124">
        <v>6</v>
      </c>
      <c r="E124">
        <v>6</v>
      </c>
      <c r="F124" s="4" t="s">
        <v>284</v>
      </c>
      <c r="G124" s="4" t="s">
        <v>246</v>
      </c>
      <c r="H124" s="4" t="s">
        <v>264</v>
      </c>
      <c r="I124" s="4" t="s">
        <v>243</v>
      </c>
      <c r="K124" s="4">
        <f>HLOOKUP(run_results__310[[#This Row],[level]],$N$4:$S$5,2,FALSE)</f>
        <v>7</v>
      </c>
      <c r="M124" s="15"/>
      <c r="N124" s="11"/>
      <c r="O124" s="11"/>
      <c r="P124" s="11"/>
      <c r="Q124" s="11"/>
      <c r="R124" s="11"/>
      <c r="S124" s="11"/>
      <c r="T124" s="11"/>
    </row>
    <row r="125" spans="2:20" x14ac:dyDescent="0.25">
      <c r="B125" s="4" t="s">
        <v>137</v>
      </c>
      <c r="C125">
        <v>6</v>
      </c>
      <c r="D125">
        <v>6</v>
      </c>
      <c r="E125">
        <v>8</v>
      </c>
      <c r="F125" s="4" t="s">
        <v>250</v>
      </c>
      <c r="G125" s="4" t="s">
        <v>244</v>
      </c>
      <c r="H125" s="4" t="s">
        <v>252</v>
      </c>
      <c r="I125" s="4" t="s">
        <v>243</v>
      </c>
      <c r="K125" s="4">
        <f>HLOOKUP(run_results__310[[#This Row],[level]],$N$4:$S$5,2,FALSE)</f>
        <v>7</v>
      </c>
      <c r="M125" s="15"/>
      <c r="N125" s="11"/>
      <c r="O125" s="11"/>
      <c r="P125" s="11"/>
      <c r="Q125" s="11"/>
      <c r="R125" s="11"/>
      <c r="S125" s="11"/>
      <c r="T125" s="11"/>
    </row>
    <row r="126" spans="2:20" x14ac:dyDescent="0.25">
      <c r="B126" s="4" t="s">
        <v>138</v>
      </c>
      <c r="C126">
        <v>6</v>
      </c>
      <c r="D126">
        <v>8</v>
      </c>
      <c r="E126">
        <v>1</v>
      </c>
      <c r="F126" s="4" t="s">
        <v>250</v>
      </c>
      <c r="G126" s="4" t="s">
        <v>247</v>
      </c>
      <c r="H126" s="4" t="s">
        <v>243</v>
      </c>
      <c r="I126" s="4" t="s">
        <v>243</v>
      </c>
      <c r="K126" s="4">
        <f>HLOOKUP(run_results__310[[#This Row],[level]],$N$4:$S$5,2,FALSE)</f>
        <v>7</v>
      </c>
      <c r="M126" s="15"/>
      <c r="N126" s="11"/>
      <c r="O126" s="11"/>
      <c r="P126" s="11"/>
      <c r="Q126" s="11"/>
      <c r="R126" s="11"/>
      <c r="S126" s="11"/>
      <c r="T126" s="11"/>
    </row>
  </sheetData>
  <phoneticPr fontId="1" type="noConversion"/>
  <dataValidations count="6">
    <dataValidation type="list" allowBlank="1" showInputMessage="1" showErrorMessage="1" sqref="T7" xr:uid="{FBECCFB8-3429-4419-B563-85947FF54599}">
      <formula1>"恶魔,鱼人,机械,海盗,龙,野兽,元素"</formula1>
    </dataValidation>
    <dataValidation type="list" allowBlank="1" showInputMessage="1" showErrorMessage="1" sqref="R7:S7" xr:uid="{D31BD793-CF61-403C-9826-B4D35406B2A6}">
      <formula1>"FALSE,TRUE"</formula1>
    </dataValidation>
    <dataValidation type="list" allowBlank="1" showInputMessage="1" showErrorMessage="1" sqref="Q7" xr:uid="{457064B8-11B1-441B-BF1A-E038D38D0719}">
      <formula1>"TRUE,FALSE"</formula1>
    </dataValidation>
    <dataValidation type="list" allowBlank="1" showInputMessage="1" showErrorMessage="1" sqref="M7" xr:uid="{5517A57E-65A0-4A91-A0DA-D093DBAA8C90}">
      <formula1>$V$1:$V$28</formula1>
    </dataValidation>
    <dataValidation type="list" allowBlank="1" showInputMessage="1" showErrorMessage="1" sqref="P7 V38" xr:uid="{D570CD79-DD00-4435-88C0-E178861FEDA5}">
      <formula1>"1,2,3,4,5,6"</formula1>
    </dataValidation>
    <dataValidation type="list" allowBlank="1" showInputMessage="1" showErrorMessage="1" sqref="O7" xr:uid="{B23C7B4A-E3B4-4DEB-988C-119250864B4C}">
      <formula1>$V$1:$V$6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5095-07A7-4760-901D-18289966772A}">
  <dimension ref="A1:A103"/>
  <sheetViews>
    <sheetView topLeftCell="A56" workbookViewId="0">
      <selection sqref="A1:A103"/>
    </sheetView>
  </sheetViews>
  <sheetFormatPr defaultRowHeight="13.8" x14ac:dyDescent="0.25"/>
  <cols>
    <col min="1" max="1" width="80.88671875" bestFit="1" customWidth="1"/>
  </cols>
  <sheetData>
    <row r="1" spans="1:1" x14ac:dyDescent="0.25">
      <c r="A1" t="s">
        <v>116</v>
      </c>
    </row>
    <row r="2" spans="1:1" x14ac:dyDescent="0.25">
      <c r="A2" s="4" t="s">
        <v>139</v>
      </c>
    </row>
    <row r="3" spans="1:1" x14ac:dyDescent="0.25">
      <c r="A3" s="4" t="s">
        <v>140</v>
      </c>
    </row>
    <row r="4" spans="1:1" x14ac:dyDescent="0.25">
      <c r="A4" s="4" t="s">
        <v>141</v>
      </c>
    </row>
    <row r="5" spans="1:1" x14ac:dyDescent="0.25">
      <c r="A5" s="4" t="s">
        <v>142</v>
      </c>
    </row>
    <row r="6" spans="1:1" x14ac:dyDescent="0.25">
      <c r="A6" s="4" t="s">
        <v>143</v>
      </c>
    </row>
    <row r="7" spans="1:1" x14ac:dyDescent="0.25">
      <c r="A7" s="4" t="s">
        <v>144</v>
      </c>
    </row>
    <row r="8" spans="1:1" x14ac:dyDescent="0.25">
      <c r="A8" s="4" t="s">
        <v>145</v>
      </c>
    </row>
    <row r="9" spans="1:1" x14ac:dyDescent="0.25">
      <c r="A9" s="4" t="s">
        <v>146</v>
      </c>
    </row>
    <row r="10" spans="1:1" x14ac:dyDescent="0.25">
      <c r="A10" s="4" t="s">
        <v>147</v>
      </c>
    </row>
    <row r="11" spans="1:1" x14ac:dyDescent="0.25">
      <c r="A11" s="4" t="s">
        <v>148</v>
      </c>
    </row>
    <row r="12" spans="1:1" x14ac:dyDescent="0.25">
      <c r="A12" s="4" t="s">
        <v>149</v>
      </c>
    </row>
    <row r="13" spans="1:1" x14ac:dyDescent="0.25">
      <c r="A13" s="4" t="s">
        <v>150</v>
      </c>
    </row>
    <row r="14" spans="1:1" x14ac:dyDescent="0.25">
      <c r="A14" s="4" t="s">
        <v>151</v>
      </c>
    </row>
    <row r="15" spans="1:1" x14ac:dyDescent="0.25">
      <c r="A15" s="4" t="s">
        <v>152</v>
      </c>
    </row>
    <row r="16" spans="1:1" x14ac:dyDescent="0.25">
      <c r="A16" s="4" t="s">
        <v>153</v>
      </c>
    </row>
    <row r="17" spans="1:1" x14ac:dyDescent="0.25">
      <c r="A17" s="4" t="s">
        <v>154</v>
      </c>
    </row>
    <row r="18" spans="1:1" x14ac:dyDescent="0.25">
      <c r="A18" s="4" t="s">
        <v>155</v>
      </c>
    </row>
    <row r="19" spans="1:1" x14ac:dyDescent="0.25">
      <c r="A19" s="4" t="s">
        <v>156</v>
      </c>
    </row>
    <row r="20" spans="1:1" x14ac:dyDescent="0.25">
      <c r="A20" s="4" t="s">
        <v>157</v>
      </c>
    </row>
    <row r="21" spans="1:1" x14ac:dyDescent="0.25">
      <c r="A21" s="4" t="s">
        <v>158</v>
      </c>
    </row>
    <row r="22" spans="1:1" x14ac:dyDescent="0.25">
      <c r="A22" s="4" t="s">
        <v>159</v>
      </c>
    </row>
    <row r="23" spans="1:1" x14ac:dyDescent="0.25">
      <c r="A23" s="4" t="s">
        <v>160</v>
      </c>
    </row>
    <row r="24" spans="1:1" x14ac:dyDescent="0.25">
      <c r="A24" s="4" t="s">
        <v>161</v>
      </c>
    </row>
    <row r="25" spans="1:1" x14ac:dyDescent="0.25">
      <c r="A25" s="4" t="s">
        <v>162</v>
      </c>
    </row>
    <row r="26" spans="1:1" x14ac:dyDescent="0.25">
      <c r="A26" s="4" t="s">
        <v>163</v>
      </c>
    </row>
    <row r="27" spans="1:1" x14ac:dyDescent="0.25">
      <c r="A27" s="4" t="s">
        <v>164</v>
      </c>
    </row>
    <row r="28" spans="1:1" x14ac:dyDescent="0.25">
      <c r="A28" s="4" t="s">
        <v>165</v>
      </c>
    </row>
    <row r="29" spans="1:1" x14ac:dyDescent="0.25">
      <c r="A29" s="4" t="s">
        <v>166</v>
      </c>
    </row>
    <row r="30" spans="1:1" x14ac:dyDescent="0.25">
      <c r="A30" s="4" t="s">
        <v>167</v>
      </c>
    </row>
    <row r="31" spans="1:1" x14ac:dyDescent="0.25">
      <c r="A31" s="4" t="s">
        <v>168</v>
      </c>
    </row>
    <row r="32" spans="1:1" x14ac:dyDescent="0.25">
      <c r="A32" s="4" t="s">
        <v>169</v>
      </c>
    </row>
    <row r="33" spans="1:1" x14ac:dyDescent="0.25">
      <c r="A33" s="4" t="s">
        <v>170</v>
      </c>
    </row>
    <row r="34" spans="1:1" x14ac:dyDescent="0.25">
      <c r="A34" s="4" t="s">
        <v>171</v>
      </c>
    </row>
    <row r="35" spans="1:1" x14ac:dyDescent="0.25">
      <c r="A35" s="4" t="s">
        <v>172</v>
      </c>
    </row>
    <row r="36" spans="1:1" x14ac:dyDescent="0.25">
      <c r="A36" s="4" t="s">
        <v>173</v>
      </c>
    </row>
    <row r="37" spans="1:1" x14ac:dyDescent="0.25">
      <c r="A37" s="4" t="s">
        <v>174</v>
      </c>
    </row>
    <row r="38" spans="1:1" x14ac:dyDescent="0.25">
      <c r="A38" s="4" t="s">
        <v>175</v>
      </c>
    </row>
    <row r="39" spans="1:1" x14ac:dyDescent="0.25">
      <c r="A39" s="4" t="s">
        <v>176</v>
      </c>
    </row>
    <row r="40" spans="1:1" x14ac:dyDescent="0.25">
      <c r="A40" s="4" t="s">
        <v>177</v>
      </c>
    </row>
    <row r="41" spans="1:1" x14ac:dyDescent="0.25">
      <c r="A41" s="4" t="s">
        <v>178</v>
      </c>
    </row>
    <row r="42" spans="1:1" x14ac:dyDescent="0.25">
      <c r="A42" s="4" t="s">
        <v>179</v>
      </c>
    </row>
    <row r="43" spans="1:1" x14ac:dyDescent="0.25">
      <c r="A43" s="4" t="s">
        <v>180</v>
      </c>
    </row>
    <row r="44" spans="1:1" x14ac:dyDescent="0.25">
      <c r="A44" s="4" t="s">
        <v>181</v>
      </c>
    </row>
    <row r="45" spans="1:1" x14ac:dyDescent="0.25">
      <c r="A45" s="4" t="s">
        <v>182</v>
      </c>
    </row>
    <row r="46" spans="1:1" x14ac:dyDescent="0.25">
      <c r="A46" s="4" t="s">
        <v>183</v>
      </c>
    </row>
    <row r="47" spans="1:1" x14ac:dyDescent="0.25">
      <c r="A47" s="4" t="s">
        <v>184</v>
      </c>
    </row>
    <row r="48" spans="1:1" x14ac:dyDescent="0.25">
      <c r="A48" s="4" t="s">
        <v>185</v>
      </c>
    </row>
    <row r="49" spans="1:1" x14ac:dyDescent="0.25">
      <c r="A49" s="4" t="s">
        <v>186</v>
      </c>
    </row>
    <row r="50" spans="1:1" x14ac:dyDescent="0.25">
      <c r="A50" s="4" t="s">
        <v>187</v>
      </c>
    </row>
    <row r="51" spans="1:1" x14ac:dyDescent="0.25">
      <c r="A51" s="4" t="s">
        <v>188</v>
      </c>
    </row>
    <row r="52" spans="1:1" x14ac:dyDescent="0.25">
      <c r="A52" s="4" t="s">
        <v>189</v>
      </c>
    </row>
    <row r="53" spans="1:1" x14ac:dyDescent="0.25">
      <c r="A53" s="4" t="s">
        <v>190</v>
      </c>
    </row>
    <row r="54" spans="1:1" x14ac:dyDescent="0.25">
      <c r="A54" s="4" t="s">
        <v>191</v>
      </c>
    </row>
    <row r="55" spans="1:1" x14ac:dyDescent="0.25">
      <c r="A55" s="4" t="s">
        <v>192</v>
      </c>
    </row>
    <row r="56" spans="1:1" x14ac:dyDescent="0.25">
      <c r="A56" s="4" t="s">
        <v>193</v>
      </c>
    </row>
    <row r="57" spans="1:1" x14ac:dyDescent="0.25">
      <c r="A57" s="4" t="s">
        <v>194</v>
      </c>
    </row>
    <row r="58" spans="1:1" x14ac:dyDescent="0.25">
      <c r="A58" s="4" t="s">
        <v>195</v>
      </c>
    </row>
    <row r="59" spans="1:1" x14ac:dyDescent="0.25">
      <c r="A59" s="4" t="s">
        <v>196</v>
      </c>
    </row>
    <row r="60" spans="1:1" x14ac:dyDescent="0.25">
      <c r="A60" s="4" t="s">
        <v>197</v>
      </c>
    </row>
    <row r="61" spans="1:1" x14ac:dyDescent="0.25">
      <c r="A61" s="4" t="s">
        <v>198</v>
      </c>
    </row>
    <row r="62" spans="1:1" x14ac:dyDescent="0.25">
      <c r="A62" s="4" t="s">
        <v>199</v>
      </c>
    </row>
    <row r="63" spans="1:1" x14ac:dyDescent="0.25">
      <c r="A63" s="4" t="s">
        <v>200</v>
      </c>
    </row>
    <row r="64" spans="1:1" x14ac:dyDescent="0.25">
      <c r="A64" s="4" t="s">
        <v>201</v>
      </c>
    </row>
    <row r="65" spans="1:1" x14ac:dyDescent="0.25">
      <c r="A65" s="4" t="s">
        <v>202</v>
      </c>
    </row>
    <row r="66" spans="1:1" x14ac:dyDescent="0.25">
      <c r="A66" s="4" t="s">
        <v>203</v>
      </c>
    </row>
    <row r="67" spans="1:1" x14ac:dyDescent="0.25">
      <c r="A67" s="4" t="s">
        <v>204</v>
      </c>
    </row>
    <row r="68" spans="1:1" x14ac:dyDescent="0.25">
      <c r="A68" s="4" t="s">
        <v>205</v>
      </c>
    </row>
    <row r="69" spans="1:1" x14ac:dyDescent="0.25">
      <c r="A69" s="4" t="s">
        <v>206</v>
      </c>
    </row>
    <row r="70" spans="1:1" x14ac:dyDescent="0.25">
      <c r="A70" s="4" t="s">
        <v>207</v>
      </c>
    </row>
    <row r="71" spans="1:1" x14ac:dyDescent="0.25">
      <c r="A71" s="4" t="s">
        <v>208</v>
      </c>
    </row>
    <row r="72" spans="1:1" x14ac:dyDescent="0.25">
      <c r="A72" s="4" t="s">
        <v>209</v>
      </c>
    </row>
    <row r="73" spans="1:1" x14ac:dyDescent="0.25">
      <c r="A73" s="4" t="s">
        <v>210</v>
      </c>
    </row>
    <row r="74" spans="1:1" x14ac:dyDescent="0.25">
      <c r="A74" s="4" t="s">
        <v>211</v>
      </c>
    </row>
    <row r="75" spans="1:1" x14ac:dyDescent="0.25">
      <c r="A75" s="4" t="s">
        <v>212</v>
      </c>
    </row>
    <row r="76" spans="1:1" x14ac:dyDescent="0.25">
      <c r="A76" s="4" t="s">
        <v>213</v>
      </c>
    </row>
    <row r="77" spans="1:1" x14ac:dyDescent="0.25">
      <c r="A77" s="4" t="s">
        <v>214</v>
      </c>
    </row>
    <row r="78" spans="1:1" x14ac:dyDescent="0.25">
      <c r="A78" s="4" t="s">
        <v>215</v>
      </c>
    </row>
    <row r="79" spans="1:1" x14ac:dyDescent="0.25">
      <c r="A79" s="4" t="s">
        <v>216</v>
      </c>
    </row>
    <row r="80" spans="1:1" x14ac:dyDescent="0.25">
      <c r="A80" s="4" t="s">
        <v>217</v>
      </c>
    </row>
    <row r="81" spans="1:1" x14ac:dyDescent="0.25">
      <c r="A81" s="4" t="s">
        <v>218</v>
      </c>
    </row>
    <row r="82" spans="1:1" x14ac:dyDescent="0.25">
      <c r="A82" s="4" t="s">
        <v>219</v>
      </c>
    </row>
    <row r="83" spans="1:1" x14ac:dyDescent="0.25">
      <c r="A83" s="4" t="s">
        <v>220</v>
      </c>
    </row>
    <row r="84" spans="1:1" x14ac:dyDescent="0.25">
      <c r="A84" s="4" t="s">
        <v>221</v>
      </c>
    </row>
    <row r="85" spans="1:1" x14ac:dyDescent="0.25">
      <c r="A85" s="4" t="s">
        <v>222</v>
      </c>
    </row>
    <row r="86" spans="1:1" x14ac:dyDescent="0.25">
      <c r="A86" s="4" t="s">
        <v>223</v>
      </c>
    </row>
    <row r="87" spans="1:1" x14ac:dyDescent="0.25">
      <c r="A87" s="4" t="s">
        <v>224</v>
      </c>
    </row>
    <row r="88" spans="1:1" x14ac:dyDescent="0.25">
      <c r="A88" s="4" t="s">
        <v>225</v>
      </c>
    </row>
    <row r="89" spans="1:1" x14ac:dyDescent="0.25">
      <c r="A89" s="4" t="s">
        <v>226</v>
      </c>
    </row>
    <row r="90" spans="1:1" x14ac:dyDescent="0.25">
      <c r="A90" s="4" t="s">
        <v>227</v>
      </c>
    </row>
    <row r="91" spans="1:1" x14ac:dyDescent="0.25">
      <c r="A91" s="4" t="s">
        <v>228</v>
      </c>
    </row>
    <row r="92" spans="1:1" x14ac:dyDescent="0.25">
      <c r="A92" s="4" t="s">
        <v>229</v>
      </c>
    </row>
    <row r="93" spans="1:1" x14ac:dyDescent="0.25">
      <c r="A93" s="4" t="s">
        <v>230</v>
      </c>
    </row>
    <row r="94" spans="1:1" x14ac:dyDescent="0.25">
      <c r="A94" s="4" t="s">
        <v>231</v>
      </c>
    </row>
    <row r="95" spans="1:1" x14ac:dyDescent="0.25">
      <c r="A95" s="4" t="s">
        <v>232</v>
      </c>
    </row>
    <row r="96" spans="1:1" x14ac:dyDescent="0.25">
      <c r="A96" s="4" t="s">
        <v>233</v>
      </c>
    </row>
    <row r="97" spans="1:1" x14ac:dyDescent="0.25">
      <c r="A97" s="4" t="s">
        <v>234</v>
      </c>
    </row>
    <row r="98" spans="1:1" x14ac:dyDescent="0.25">
      <c r="A98" s="4" t="s">
        <v>235</v>
      </c>
    </row>
    <row r="99" spans="1:1" x14ac:dyDescent="0.25">
      <c r="A99" s="4" t="s">
        <v>236</v>
      </c>
    </row>
    <row r="100" spans="1:1" x14ac:dyDescent="0.25">
      <c r="A100" s="4" t="s">
        <v>237</v>
      </c>
    </row>
    <row r="101" spans="1:1" x14ac:dyDescent="0.25">
      <c r="A101" s="4" t="s">
        <v>238</v>
      </c>
    </row>
    <row r="102" spans="1:1" x14ac:dyDescent="0.25">
      <c r="A102" s="4" t="s">
        <v>239</v>
      </c>
    </row>
    <row r="103" spans="1:1" x14ac:dyDescent="0.25">
      <c r="A103" s="4" t="s">
        <v>240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0 4 e 4 d f - 8 9 e e - 4 7 4 c - 8 0 7 9 - 3 d d 6 0 c 4 c 6 5 a f "   x m l n s = " h t t p : / / s c h e m a s . m i c r o s o f t . c o m / D a t a M a s h u p " > A A A A A F I H A A B Q S w M E F A A C A A g A B b A +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A W w P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s D 5 R k W S 5 l k 4 E A A D K H A A A E w A c A E Z v c m 1 1 b G F z L 1 N l Y 3 R p b 2 4 x L m 0 g o h g A K K A U A A A A A A A A A A A A A A A A A A A A A A A A A A A A 7 V h d b x t F F H 2 P l P + w G l 7 W 0 r L x O m m A I j + A E w Q v p T Q p e X C i a L w e 7 J X H O 9 b M r F s 3 s m S J K k l J r Q Y p E r S V S l s h w k N F i c Q L 0 I h f 4 6 9 / w e y u v d 5 d j 2 0 S W q m I z Y u v b 2 b u x 7 n n n o n C k M k t Y i s b / q f x 4 e L C 4 g I r Q 4 q K S v / Z z y t K V s G I L y 4 o 4 q f 7 x 7 H 4 u n 7 b R F j P O Z Q i m 2 8 R W i k Q U l F T e / l r s I q y w L 0 E d p r 5 H L G 5 O L C j D e 8 + / q 1 7 8 n v v 0 d 3 e 2 Z + d J 0 c i z i Y s Y K R v U m i z r w i t 5 g h 2 q v Z m o 4 a Y K h J p e 3 u g c / i d A T S F C 5 / C 0 W 3 e 1 B T P m Z E 5 l 2 X O F Z n z i s y 5 K n O + J 3 O + L 3 N + I H M a a a l X 2 p M h b c q Q d m V I 2 z K k f R n S x g x p Z 4 a 0 N U P a W 0 b a W 0 Y + L 2 l v m W h v z d S Q K f 3 z F 7 3 z X w S N o h y p E Y b U G I t S i w u W H b s V J v A 7 w A u g G G C S x l u o o F + H J a S 6 x p C s T A V l z m v s 6 t J S m e k F b N 2 5 A 2 l R N + 0 l U 3 y y p Q L k H K M S J Y 5 d Z C A 1 q n g N c m i I k C L w n t H M u 1 8 v R X s v j k f 8 9 r P e v f u d 4 3 b v 9 N c J 6 I T j M 5 u v r u j u J c + T m X Q t R 1 3 N E F K x k m R 4 p d 8 8 X u k h X u l / i V d 6 L l 6 9 k x 8 6 3 5 5 3 W q 8 m f t M / O h s 8 v t v 9 p t X / + j z G x Y v B p a i Z 1 P 8 e s m E 5 n c O n g 4 c / i n L E i g e 1 3 E B V U k d + I S y + x V o 0 Y T R H e B T h 0 O E 5 U M f e p Y g 5 m L P J I e R Y X V 8 j p l M V 4 K u f W K K Y 8 S R y V 7 d v M k T Z d q 6 M 7 O 0 1 x C q c 1 L Z D 4 X S T 1 U F K y 6 8 h b F U t j m g W a K L E Y S P Z V U 1 Z t 0 1 S t O x S d v V K O m 1 o y h c O 4 W i D N z D K j k 3 9 G r H R z g i h 7 o P j T v t A t N F 9 e j B 4 / n 0 A 0 n V K q u L G p w g W R U 3 e I 6 j k h 8 6 P M N 4 w I Y a U Z T l 1 Q r E u 9 K x G E 7 s 0 K C I O L S z a 5 Z b t o F 1 b P O E T M 4 + d w a i O 8 K T i x E 4 x D s 3 K 3 F M F T E h x 7 q k 6 p B b E b F 5 h F d T Y v U U o L s q J O T h o u x w T j I 9 z 0 + 1 6 K j e n Y Q S 8 z 1 k A A d + Y h Q 7 w j V n Q A N + Y j Q s Y m f N w A b 4 x R q V 7 / 1 7 n c H / w 6 K T 3 4 q f u 0 b 6 w w 9 h s 1 L D F f W j U G H 5 B L E 3 x T o n l 8 I 9 v C t Q / b g Q b o 3 o b E 9 o F s Z A p t 0 r v t m 4 E R e m Z s b k M m l M Y b s y h u K w d d 4 j j b F E O j V P L / F P + R B m 0 9 g e t B / 3 T / R i V b t o 1 q 0 7 4 5 7 y M 6 B R C G W 7 w E Y U C p g R 8 C K Y e G i j o n D 3 p t k 5 d r 6 u Q F x D a W J 1 C a I e h p i 2 F M W U r w r m 8 1 8 N X a s E s B i K v Z T x e 9 L k M C 7 X 8 y U z U O l H r R K 0 T t U 7 U + i 1 T 6 + V E r R O 1 / m + p N S y V B N W Y V b d 4 4 x + I 9 m 7 d L V O e N q T d F J r y M x H h H u 3 a a 9 B t L 9 R l Z d u 9 7 K u 2 Z 2 U C 6 / V r d p A q S q Q g r 8 Q 9 R b A D / R q c P O y / f B m T y x v k F t u y e H m d U k L l i j 2 r 1 7 + 6 7 e c u t q 1 X o b g 1 L K b 6 J c Q O U m P J N d v B W A P v A m 1 4 i k a O a 9 J k 4 f 8 e j f P N U N e V R F 0 T d U 3 U N V H X R F 0 v r a 5 / A 1 B L A Q I t A B Q A A g A I A A W w P l G N B o e Q o g A A A P U A A A A S A A A A A A A A A A A A A A A A A A A A A A B D b 2 5 m a W c v U G F j a 2 F n Z S 5 4 b W x Q S w E C L Q A U A A I A C A A F s D 5 R D 8 r p q 6 Q A A A D p A A A A E w A A A A A A A A A A A A A A A A D u A A A A W 0 N v b n R l b n R f V H l w Z X N d L n h t b F B L A Q I t A B Q A A g A I A A W w P l G R Z L m W T g Q A A M o c A A A T A A A A A A A A A A A A A A A A A N 8 B A A B G b 3 J t d W x h c y 9 T Z W N 0 a W 9 u M S 5 t U E s F B g A A A A A D A A M A w g A A A H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V f A A A A A A A A 4 1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O C V B M S V B O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h U M D M 6 M z M 6 M z M u N z U 3 N j c w M F o i I C 8 + P E V u d H J 5 I F R 5 c G U 9 I k Z p b G x D b 2 x 1 b W 5 U e X B l c y I g V m F s d W U 9 I n N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Q v 6 L 2 s 5 7 2 u 6 K G o L n t D b 2 x 1 b W 4 x L D B 9 J n F 1 b 3 Q 7 L C Z x d W 9 0 O 1 N l Y 3 R p b 2 4 x L + i h q D Q v 6 L 2 s 5 7 2 u 6 K G o L n t D b 2 x 1 b W 4 y L D F 9 J n F 1 b 3 Q 7 L C Z x d W 9 0 O 1 N l Y 3 R p b 2 4 x L + i h q D Q v 6 L 2 s 5 7 2 u 6 K G o L n t D b 2 x 1 b W 4 z L D J 9 J n F 1 b 3 Q 7 L C Z x d W 9 0 O 1 N l Y 3 R p b 2 4 x L + i h q D Q v 6 L 2 s 5 7 2 u 6 K G o L n t D b 2 x 1 b W 4 0 L D N 9 J n F 1 b 3 Q 7 L C Z x d W 9 0 O 1 N l Y 3 R p b 2 4 x L + i h q D Q v 6 L 2 s 5 7 2 u 6 K G o L n t D b 2 x 1 b W 4 1 L D R 9 J n F 1 b 3 Q 7 L C Z x d W 9 0 O 1 N l Y 3 R p b 2 4 x L + i h q D Q v 6 L 2 s 5 7 2 u 6 K G o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i h q D Q v 6 L 2 s 5 7 2 u 6 K G o L n t D b 2 x 1 b W 4 x L D B 9 J n F 1 b 3 Q 7 L C Z x d W 9 0 O 1 N l Y 3 R p b 2 4 x L + i h q D Q v 6 L 2 s 5 7 2 u 6 K G o L n t D b 2 x 1 b W 4 y L D F 9 J n F 1 b 3 Q 7 L C Z x d W 9 0 O 1 N l Y 3 R p b 2 4 x L + i h q D Q v 6 L 2 s 5 7 2 u 6 K G o L n t D b 2 x 1 b W 4 z L D J 9 J n F 1 b 3 Q 7 L C Z x d W 9 0 O 1 N l Y 3 R p b 2 4 x L + i h q D Q v 6 L 2 s 5 7 2 u 6 K G o L n t D b 2 x 1 b W 4 0 L D N 9 J n F 1 b 3 Q 7 L C Z x d W 9 0 O 1 N l Y 3 R p b 2 4 x L + i h q D Q v 6 L 2 s 5 7 2 u 6 K G o L n t D b 2 x 1 b W 4 1 L D R 9 J n F 1 b 3 Q 7 L C Z x d W 9 0 O 1 N l Y 3 R p b 2 4 x L + i h q D Q v 6 L 2 s 5 7 2 u 6 K G o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N C 8 l R T g l Q k Q l Q U M l R T c l Q k Q l Q U U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a b t O a U u e e a h O e x u + W e i y 5 7 5 Y 2 h 5 4 m M 5 Z C N 5 6 e w L D B 9 J n F 1 b 3 Q 7 L C Z x d W 9 0 O 1 N l Y 3 R p b 2 4 x L 1 R h Y m x l I D E v 5 p u 0 5 p S 5 5 5 q E 5 7 G 7 5 Z 6 L L n s s M X 0 m c X V v d D s s J n F 1 b 3 Q 7 U 2 V j d G l v b j E v V G F i b G U g M S / m m 7 T m l L n n m o T n s b v l n o s u e z I s M n 0 m c X V v d D s s J n F 1 b 3 Q 7 U 2 V j d G l v b j E v V G F i b G U g M S / m m 7 T m l L n n m o T n s b v l n o s u e z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S / m m 7 T m l L n n m o T n s b v l n o s u e + W N o e e J j O W Q j e e n s C w w f S Z x d W 9 0 O y w m c X V v d D t T Z W N 0 a W 9 u M S 9 U Y W J s Z S A x L + a b t O a U u e e a h O e x u + W e i y 5 7 L D F 9 J n F 1 b 3 Q 7 L C Z x d W 9 0 O 1 N l Y 3 R p b 2 4 x L 1 R h Y m x l I D E v 5 p u 0 5 p S 5 5 5 q E 5 7 G 7 5 Z 6 L L n s y L D J 9 J n F 1 b 3 Q 7 L C Z x d W 9 0 O 1 N l Y 3 R p b 2 4 x L 1 R h Y m x l I D E v 5 p u 0 5 p S 5 5 5 q E 5 7 G 7 5 Z 6 L L n s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j a H n i Y z l k I 3 n p 7 A m c X V v d D s s J n F 1 b 3 Q 7 Q 2 9 s d W 1 u M S Z x d W 9 0 O y w m c X V v d D s y J n F 1 b 3 Q 7 L C Z x d W 9 0 O z M m c X V v d D t d I i A v P j x F b n R y e S B U e X B l P S J G a W x s Q 2 9 s d W 1 u V H l w Z X M i I F Z h b H V l P S J z Q m d N R E F 3 P T 0 i I C 8 + P E V u d H J 5 I F R 5 c G U 9 I k Z p b G x M Y X N 0 V X B k Y X R l Z C I g V m F s d W U 9 I m Q y M D I w L T A 5 L T M w V D E x O j Q y O j I y L j M z O D g 4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M i I C 8 + P E V u d H J 5 I F R 5 c G U 9 I k F k Z G V k V G 9 E Y X R h T W 9 k Z W w i I F Z h b H V l P S J s M C I g L z 4 8 R W 5 0 c n k g V H l w Z T 0 i U X V l c n l J R C I g V m F s d W U 9 I n N m O G Q 4 M G Q w Z C 1 j N T I 4 L T Q 3 N D g t Y T c z N C 0 4 O W R m Y T h k Z T A 2 N z U i I C 8 + P C 9 T d G F i b G V F b n R y a W V z P j w v S X R l b T 4 8 S X R l b T 4 8 S X R l b U x v Y 2 F 0 a W 9 u P j x J d G V t V H l w Z T 5 G b 3 J t d W x h P C 9 J d G V t V H l w Z T 4 8 S X R l b V B h d G g + U 2 V j d G l v b j E v V G F i b G U l M j A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a b t O a U u e e a h O e x u + W e i y 5 7 5 Y 2 h 5 4 m M 5 Z C N 5 6 e w L D B 9 J n F 1 b 3 Q 7 L C Z x d W 9 0 O 1 N l Y 3 R p b 2 4 x L 1 R h Y m x l I D A v 5 p u 0 5 p S 5 5 5 q E 5 7 G 7 5 Z 6 L L n v n l J / l k b 3 l g L w s M X 0 m c X V v d D s s J n F 1 b 3 Q 7 U 2 V j d G l v b j E v V G F i b G U g M C / m m 7 T m l L n n m o T n s b v l n o s u e + i L s e m b h O a K g O i D v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a b t O a U u e e a h O e x u + W e i y 5 7 5 Y 2 h 5 4 m M 5 Z C N 5 6 e w L D B 9 J n F 1 b 3 Q 7 L C Z x d W 9 0 O 1 N l Y 3 R p b 2 4 x L 1 R h Y m x l I D A v 5 p u 0 5 p S 5 5 5 q E 5 7 G 7 5 Z 6 L L n v n l J / l k b 3 l g L w s M X 0 m c X V v d D s s J n F 1 b 3 Q 7 U 2 V j d G l v b j E v V G F i b G U g M C / m m 7 T m l L n n m o T n s b v l n o s u e + i L s e m b h O a K g O i D v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Y 2 h 5 4 m M 5 Z C N 5 6 e w J n F 1 b 3 Q 7 L C Z x d W 9 0 O + e U n + W R v e W A v C Z x d W 9 0 O y w m c X V v d D v o i 7 H p m 4 T m i o D o g 7 0 m c X V v d D t d I i A v P j x F b n R y e S B U e X B l P S J G a W x s Q 2 9 s d W 1 u V H l w Z X M i I F Z h b H V l P S J z Q m d Z R y I g L z 4 8 R W 5 0 c n k g V H l w Z T 0 i R m l s b E x h c 3 R V c G R h d G V k I i B W Y W x 1 Z T 0 i Z D I w M j A t M D k t M z B U M T I 6 M T g 6 N D c u M z E 5 N D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i I g L z 4 8 R W 5 0 c n k g V H l w Z T 0 i Q W R k Z W R U b 0 R h d G F N b 2 R l b C I g V m F s d W U 9 I m w w I i A v P j x F b n R y e S B U e X B l P S J R d W V y e U l E I i B W Y W x 1 Z T 0 i c 2 V i N T I w O D h m L T M w O D g t N D k y M C 1 h Z j Y 4 L W J j Y z g 5 N j Y z M T N k N C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5 p u 0 5 p S 5 5 5 q E 5 7 G 7 5 Z 6 L L n v l j a H n i Y z l k I 3 n p 7 A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g M C A o M i k v 5 p u 0 5 p S 5 5 5 q E 5 7 G 7 5 Z 6 L L n v l j a H n i Y z l k I 3 n p 7 A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N o e e J j O W Q j e e n s C Z x d W 9 0 O 1 0 i I C 8 + P E V u d H J 5 I F R 5 c G U 9 I k Z p b G x D b 2 x 1 b W 5 U e X B l c y I g V m F s d W U 9 I n N C Z z 0 9 I i A v P j x F b n R y e S B U e X B l P S J G a W x s T G F z d F V w Z G F 0 Z W Q i I F Z h b H V l P S J k M j A y M C 0 w O S 0 z M F Q x M j o y M T o 1 N C 4 1 M z A 2 M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B Z G R l Z F R v R G F 0 Y U 1 v Z G V s I i B W Y W x 1 Z T 0 i b D A i I C 8 + P E V u d H J 5 I F R 5 c G U 9 I l F 1 Z X J 5 S U Q i I F Z h b H V l P S J z Y T U 2 Y 2 Y y Y j I t M D Z k N C 0 0 M m J k L T g 3 M j A t Y j Y z Z G M w O D M 0 N G Z k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M w V D E z O j A 2 O j I 1 L j g w M T I x N D N a I i A v P j x F b n R y e S B U e X B l P S J G a W x s Q 2 9 s d W 1 u V H l w Z X M i I F Z h b H V l P S J z Q m d N R E F 3 W U c i I C 8 + P E V u d H J 5 I F R 5 c G U 9 I k Z p b G x D b 2 x 1 b W 5 O Y W 1 l c y I g V m F s d W U 9 I n N b J n F 1 b 3 Q 7 b m F t Z S Z x d W 9 0 O y w m c X V v d D t s Z X Z l b C Z x d W 9 0 O y w m c X V v d D t z d G F j a y Z x d W 9 0 O y w m c X V v d D t i b G 9 v Z C Z x d W 9 0 O y w m c X V v d D t 2 Y X J p Y W x z J n F 1 b 3 Q 7 L C Z x d W 9 0 O 2 t l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f c m V z d W x 0 c y / p g I b p g I / o p 4 b n m o T l i J c u e 2 5 h b W U s M H 0 m c X V v d D s s J n F 1 b 3 Q 7 U 2 V j d G l v b j E v c n V u X 3 J l c 3 V s d H M v 6 Y C G 6 Y C P 6 K e G 5 5 q E 5 Y i X L n t s Z X Z l b C w x f S Z x d W 9 0 O y w m c X V v d D t T Z W N 0 a W 9 u M S 9 y d W 5 f c m V z d W x 0 c y / p g I b p g I / o p 4 b n m o T l i J c u e 3 N 0 Y W N r L D J 9 J n F 1 b 3 Q 7 L C Z x d W 9 0 O 1 N l Y 3 R p b 2 4 x L 3 J 1 b l 9 y Z X N 1 b H R z L + m A h u m A j + i n h u e a h O W I l y 5 7 Y m x v b 2 Q s M 3 0 m c X V v d D s s J n F 1 b 3 Q 7 U 2 V j d G l v b j E v c n V u X 3 J l c 3 V s d H M v 6 Y C G 6 Y C P 6 K e G 5 5 q E 5 Y i X L n t 2 Y X J p Y W x z L D R 9 J n F 1 b 3 Q 7 L C Z x d W 9 0 O 1 N l Y 3 R p b 2 4 x L 3 J 1 b l 9 y Z X N 1 b H R z L + m A h u m A j + i n h u e a h O W I l y 5 7 5 Y C 8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1 b l 9 y Z X N 1 b H R z L + m A h u m A j + i n h u e a h O W I l y 5 7 b m F t Z S w w f S Z x d W 9 0 O y w m c X V v d D t T Z W N 0 a W 9 u M S 9 y d W 5 f c m V z d W x 0 c y / p g I b p g I / o p 4 b n m o T l i J c u e 2 x l d m V s L D F 9 J n F 1 b 3 Q 7 L C Z x d W 9 0 O 1 N l Y 3 R p b 2 4 x L 3 J 1 b l 9 y Z X N 1 b H R z L + m A h u m A j + i n h u e a h O W I l y 5 7 c 3 R h Y 2 s s M n 0 m c X V v d D s s J n F 1 b 3 Q 7 U 2 V j d G l v b j E v c n V u X 3 J l c 3 V s d H M v 6 Y C G 6 Y C P 6 K e G 5 5 q E 5 Y i X L n t i b G 9 v Z C w z f S Z x d W 9 0 O y w m c X V v d D t T Z W N 0 a W 9 u M S 9 y d W 5 f c m V z d W x 0 c y / p g I b p g I / o p 4 b n m o T l i J c u e 3 Z h c m l h b H M s N H 0 m c X V v d D s s J n F 1 b 3 Q 7 U 2 V j d G l v b j E v c n V u X 3 J l c 3 V s d H M v 6 Y C G 6 Y C P 6 K e G 5 5 q E 5 Y i X L n v l g L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l 9 y Z X N 1 b H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8 l R T k l O D A l O D Y l R T k l O D A l O E Y l R T g l Q T c l O D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X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M w V D E z O j A 2 O j I 1 L j g w M T I x N D N a I i A v P j x F b n R y e S B U e X B l P S J G a W x s Q 2 9 s d W 1 u V H l w Z X M i I F Z h b H V l P S J z Q m d N R E F 3 W U c i I C 8 + P E V u d H J 5 I F R 5 c G U 9 I k Z p b G x D b 2 x 1 b W 5 O Y W 1 l c y I g V m F s d W U 9 I n N b J n F 1 b 3 Q 7 b m F t Z S Z x d W 9 0 O y w m c X V v d D t s Z X Z l b C Z x d W 9 0 O y w m c X V v d D t z d G F j a y Z x d W 9 0 O y w m c X V v d D t i b G 9 v Z C Z x d W 9 0 O y w m c X V v d D t 2 Y X J p Y W x z J n F 1 b 3 Q 7 L C Z x d W 9 0 O 2 t l e X M m c X V v d D t d I i A v P j x F b n R y e S B U e X B l P S J G a W x s U 3 R h d H V z I i B W Y W x 1 Z T 0 i c 0 N v b X B s Z X R l I i A v P j x F b n R y e S B U e X B l P S J G a W x s Q 2 9 1 b n Q i I F Z h b H V l P S J s M T Q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f c m V z d W x 0 c y / p g I b p g I / o p 4 b n m o T l i J c u e 2 5 h b W U s M H 0 m c X V v d D s s J n F 1 b 3 Q 7 U 2 V j d G l v b j E v c n V u X 3 J l c 3 V s d H M v 6 Y C G 6 Y C P 6 K e G 5 5 q E 5 Y i X L n t s Z X Z l b C w x f S Z x d W 9 0 O y w m c X V v d D t T Z W N 0 a W 9 u M S 9 y d W 5 f c m V z d W x 0 c y / p g I b p g I / o p 4 b n m o T l i J c u e 3 N 0 Y W N r L D J 9 J n F 1 b 3 Q 7 L C Z x d W 9 0 O 1 N l Y 3 R p b 2 4 x L 3 J 1 b l 9 y Z X N 1 b H R z L + m A h u m A j + i n h u e a h O W I l y 5 7 Y m x v b 2 Q s M 3 0 m c X V v d D s s J n F 1 b 3 Q 7 U 2 V j d G l v b j E v c n V u X 3 J l c 3 V s d H M v 6 Y C G 6 Y C P 6 K e G 5 5 q E 5 Y i X L n t 2 Y X J p Y W x z L D R 9 J n F 1 b 3 Q 7 L C Z x d W 9 0 O 1 N l Y 3 R p b 2 4 x L 3 J 1 b l 9 y Z X N 1 b H R z L + m A h u m A j + i n h u e a h O W I l y 5 7 5 Y C 8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1 b l 9 y Z X N 1 b H R z L + m A h u m A j + i n h u e a h O W I l y 5 7 b m F t Z S w w f S Z x d W 9 0 O y w m c X V v d D t T Z W N 0 a W 9 u M S 9 y d W 5 f c m V z d W x 0 c y / p g I b p g I / o p 4 b n m o T l i J c u e 2 x l d m V s L D F 9 J n F 1 b 3 Q 7 L C Z x d W 9 0 O 1 N l Y 3 R p b 2 4 x L 3 J 1 b l 9 y Z X N 1 b H R z L + m A h u m A j + i n h u e a h O W I l y 5 7 c 3 R h Y 2 s s M n 0 m c X V v d D s s J n F 1 b 3 Q 7 U 2 V j d G l v b j E v c n V u X 3 J l c 3 V s d H M v 6 Y C G 6 Y C P 6 K e G 5 5 q E 5 Y i X L n t i b G 9 v Z C w z f S Z x d W 9 0 O y w m c X V v d D t T Z W N 0 a W 9 u M S 9 y d W 5 f c m V z d W x 0 c y / p g I b p g I / o p 4 b n m o T l i J c u e 3 Z h c m l h b H M s N H 0 m c X V v d D s s J n F 1 b 3 Q 7 U 2 V j d G l v b j E v c n V u X 3 J l c 3 V s d H M v 6 Y C G 6 Y C P 6 K e G 5 5 q E 5 Y i X L n v l g L w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d W 5 f c m V z d W x 0 c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y K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y K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y K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X 3 J l c 3 V s d H M l M j A o M i k v J U U 5 J T g w J T g 2 J U U 5 J T g w J T h G J U U 4 J U E 3 J T g 2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X 3 J l c 3 V s d H M l M j A o M i k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X 3 J l c 3 V s d H M l M j A o M i k v J U U 5 J T g 3 J T h E J U U 1 J T k x J U J E J U U 1 J T k w J T h E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c n V u X 3 J l c 3 V s d H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M w V D E z O j U z O j U z L j E w N T g 5 N j Z a I i A v P j x F b n R y e S B U e X B l P S J G a W x s Q 2 9 s d W 1 u V H l w Z X M i I F Z h b H V l P S J z Q m d N R E F 3 W U d C Z 1 k 9 I i A v P j x F b n R y e S B U e X B l P S J G a W x s Q 2 9 s d W 1 u T m F t Z X M i I F Z h b H V l P S J z W y Z x d W 9 0 O 2 5 h b W U m c X V v d D s s J n F 1 b 3 Q 7 b G V 2 Z W w m c X V v d D s s J n F 1 b 3 Q 7 Y W d n c m V z c 2 l 2 a X R 5 J n F 1 b 3 Q 7 L C Z x d W 9 0 O 2 J s b 2 9 k X 3 Z v b H V t Z S Z x d W 9 0 O y w m c X V v d D t y Y W N l J n F 1 b 3 Q 7 L C Z x d W 9 0 O 2 t l e X M u M S Z x d W 9 0 O y w m c X V v d D t r Z X l z L j I m c X V v d D s s J n F 1 b 3 Q 7 a 2 V 5 c y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u X 3 J l c 3 V s d H M g K D M p L + W I o O m Z p O e a h O m U m e i v r y 5 7 b m F t Z S w w f S Z x d W 9 0 O y w m c X V v d D t T Z W N 0 a W 9 u M S 9 y d W 5 f c m V z d W x 0 c y A o M y k v 5 Y i g 6 Z m k 5 5 q E 6 Z S Z 6 K + v L n t s Z X Z l b C w x f S Z x d W 9 0 O y w m c X V v d D t T Z W N 0 a W 9 u M S 9 y d W 5 f c m V z d W x 0 c y A o M y k v 5 Y i g 6 Z m k 5 5 q E 6 Z S Z 6 K + v L n t h Z 2 d y Z X N z a X Z p d H k s M n 0 m c X V v d D s s J n F 1 b 3 Q 7 U 2 V j d G l v b j E v c n V u X 3 J l c 3 V s d H M g K D M p L + W I o O m Z p O e a h O m U m e i v r y 5 7 Y m x v b 2 R f d m 9 s d W 1 l L D N 9 J n F 1 b 3 Q 7 L C Z x d W 9 0 O 1 N l Y 3 R p b 2 4 x L 3 J 1 b l 9 y Z X N 1 b H R z I C g z K S / l i K D p m a T n m o T p l J n o r 6 8 u e 3 J h Y 2 U s N H 0 m c X V v d D s s J n F 1 b 3 Q 7 U 2 V j d G l v b j E v c n V u X 3 J l c 3 V s d H M g K D M p L + W I o O m Z p O e a h O m U m e i v r y 5 7 a 2 V 5 c y 4 x L D V 9 J n F 1 b 3 Q 7 L C Z x d W 9 0 O 1 N l Y 3 R p b 2 4 x L 3 J 1 b l 9 y Z X N 1 b H R z I C g z K S / m m 7 / m j a L n m o T l g L w u e 2 t l e X M u M i w 2 f S Z x d W 9 0 O y w m c X V v d D t T Z W N 0 a W 9 u M S 9 y d W 5 f c m V z d W x 0 c y A o M y k v 5 p u / 5 o 2 i 5 5 q E 5 Y C 8 L n t r Z X l z L j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n V u X 3 J l c 3 V s d H M g K D M p L + W I o O m Z p O e a h O m U m e i v r y 5 7 b m F t Z S w w f S Z x d W 9 0 O y w m c X V v d D t T Z W N 0 a W 9 u M S 9 y d W 5 f c m V z d W x 0 c y A o M y k v 5 Y i g 6 Z m k 5 5 q E 6 Z S Z 6 K + v L n t s Z X Z l b C w x f S Z x d W 9 0 O y w m c X V v d D t T Z W N 0 a W 9 u M S 9 y d W 5 f c m V z d W x 0 c y A o M y k v 5 Y i g 6 Z m k 5 5 q E 6 Z S Z 6 K + v L n t h Z 2 d y Z X N z a X Z p d H k s M n 0 m c X V v d D s s J n F 1 b 3 Q 7 U 2 V j d G l v b j E v c n V u X 3 J l c 3 V s d H M g K D M p L + W I o O m Z p O e a h O m U m e i v r y 5 7 Y m x v b 2 R f d m 9 s d W 1 l L D N 9 J n F 1 b 3 Q 7 L C Z x d W 9 0 O 1 N l Y 3 R p b 2 4 x L 3 J 1 b l 9 y Z X N 1 b H R z I C g z K S / l i K D p m a T n m o T p l J n o r 6 8 u e 3 J h Y 2 U s N H 0 m c X V v d D s s J n F 1 b 3 Q 7 U 2 V j d G l v b j E v c n V u X 3 J l c 3 V s d H M g K D M p L + W I o O m Z p O e a h O m U m e i v r y 5 7 a 2 V 5 c y 4 x L D V 9 J n F 1 b 3 Q 7 L C Z x d W 9 0 O 1 N l Y 3 R p b 2 4 x L 3 J 1 b l 9 y Z X N 1 b H R z I C g z K S / m m 7 / m j a L n m o T l g L w u e 2 t l e X M u M i w 2 f S Z x d W 9 0 O y w m c X V v d D t T Z W N 0 a W 9 u M S 9 y d W 5 f c m V z d W x 0 c y A o M y k v 5 p u / 5 o 2 i 5 5 q E 5 Y C 8 L n t r Z X l z L j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l 9 y Z X N 1 b H R z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J T I w K D M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J T I w K D M p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J T I w K D M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l 9 y Z X N 1 b H R z J T I w K D M p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z K S 8 l R T U l O D g l Q T A l R T k l O T k l Q T Q l R T c l O U E l O D Q l R T k l O T Q l O T k l R T g l Q U Y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z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1 b l 9 y Z X N 1 b H R z X 1 8 z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M w V D E z O j U z O j U z L j E w N T g 5 N j Z a I i A v P j x F b n R y e S B U e X B l P S J G a W x s Q 2 9 s d W 1 u V H l w Z X M i I F Z h b H V l P S J z Q m d N R E F 3 W U d C Z 1 k 9 I i A v P j x F b n R y e S B U e X B l P S J G a W x s Q 2 9 s d W 1 u T m F t Z X M i I F Z h b H V l P S J z W y Z x d W 9 0 O 2 5 h b W U m c X V v d D s s J n F 1 b 3 Q 7 b G V 2 Z W w m c X V v d D s s J n F 1 b 3 Q 7 Y W d n c m V z c 2 l 2 a X R 5 J n F 1 b 3 Q 7 L C Z x d W 9 0 O 2 J s b 2 9 k X 3 Z v b H V t Z S Z x d W 9 0 O y w m c X V v d D t y Y W N l J n F 1 b 3 Q 7 L C Z x d W 9 0 O 2 t l e X M u M S Z x d W 9 0 O y w m c X V v d D t r Z X l z L j I m c X V v d D s s J n F 1 b 3 Q 7 a 2 V 5 c y 4 z J n F 1 b 3 Q 7 X S I g L z 4 8 R W 5 0 c n k g V H l w Z T 0 i R m l s b F N 0 Y X R 1 c y I g V m F s d W U 9 I n N D b 2 1 w b G V 0 Z S I g L z 4 8 R W 5 0 c n k g V H l w Z T 0 i R m l s b E N v d W 5 0 I i B W Y W x 1 Z T 0 i b D E y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u X 3 J l c 3 V s d H M g K D M p L + W I o O m Z p O e a h O m U m e i v r y 5 7 b m F t Z S w w f S Z x d W 9 0 O y w m c X V v d D t T Z W N 0 a W 9 u M S 9 y d W 5 f c m V z d W x 0 c y A o M y k v 5 Y i g 6 Z m k 5 5 q E 6 Z S Z 6 K + v L n t s Z X Z l b C w x f S Z x d W 9 0 O y w m c X V v d D t T Z W N 0 a W 9 u M S 9 y d W 5 f c m V z d W x 0 c y A o M y k v 5 Y i g 6 Z m k 5 5 q E 6 Z S Z 6 K + v L n t h Z 2 d y Z X N z a X Z p d H k s M n 0 m c X V v d D s s J n F 1 b 3 Q 7 U 2 V j d G l v b j E v c n V u X 3 J l c 3 V s d H M g K D M p L + W I o O m Z p O e a h O m U m e i v r y 5 7 Y m x v b 2 R f d m 9 s d W 1 l L D N 9 J n F 1 b 3 Q 7 L C Z x d W 9 0 O 1 N l Y 3 R p b 2 4 x L 3 J 1 b l 9 y Z X N 1 b H R z I C g z K S / l i K D p m a T n m o T p l J n o r 6 8 u e 3 J h Y 2 U s N H 0 m c X V v d D s s J n F 1 b 3 Q 7 U 2 V j d G l v b j E v c n V u X 3 J l c 3 V s d H M g K D M p L + W I o O m Z p O e a h O m U m e i v r y 5 7 a 2 V 5 c y 4 x L D V 9 J n F 1 b 3 Q 7 L C Z x d W 9 0 O 1 N l Y 3 R p b 2 4 x L 3 J 1 b l 9 y Z X N 1 b H R z I C g z K S / m m 7 / m j a L n m o T l g L w u e 2 t l e X M u M i w 2 f S Z x d W 9 0 O y w m c X V v d D t T Z W N 0 a W 9 u M S 9 y d W 5 f c m V z d W x 0 c y A o M y k v 5 p u / 5 o 2 i 5 5 q E 5 Y C 8 L n t r Z X l z L j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n V u X 3 J l c 3 V s d H M g K D M p L + W I o O m Z p O e a h O m U m e i v r y 5 7 b m F t Z S w w f S Z x d W 9 0 O y w m c X V v d D t T Z W N 0 a W 9 u M S 9 y d W 5 f c m V z d W x 0 c y A o M y k v 5 Y i g 6 Z m k 5 5 q E 6 Z S Z 6 K + v L n t s Z X Z l b C w x f S Z x d W 9 0 O y w m c X V v d D t T Z W N 0 a W 9 u M S 9 y d W 5 f c m V z d W x 0 c y A o M y k v 5 Y i g 6 Z m k 5 5 q E 6 Z S Z 6 K + v L n t h Z 2 d y Z X N z a X Z p d H k s M n 0 m c X V v d D s s J n F 1 b 3 Q 7 U 2 V j d G l v b j E v c n V u X 3 J l c 3 V s d H M g K D M p L + W I o O m Z p O e a h O m U m e i v r y 5 7 Y m x v b 2 R f d m 9 s d W 1 l L D N 9 J n F 1 b 3 Q 7 L C Z x d W 9 0 O 1 N l Y 3 R p b 2 4 x L 3 J 1 b l 9 y Z X N 1 b H R z I C g z K S / l i K D p m a T n m o T p l J n o r 6 8 u e 3 J h Y 2 U s N H 0 m c X V v d D s s J n F 1 b 3 Q 7 U 2 V j d G l v b j E v c n V u X 3 J l c 3 V s d H M g K D M p L + W I o O m Z p O e a h O m U m e i v r y 5 7 a 2 V 5 c y 4 x L D V 9 J n F 1 b 3 Q 7 L C Z x d W 9 0 O 1 N l Y 3 R p b 2 4 x L 3 J 1 b l 9 y Z X N 1 b H R z I C g z K S / m m 7 / m j a L n m o T l g L w u e 2 t l e X M u M i w 2 f S Z x d W 9 0 O y w m c X V v d D t T Z W N 0 a W 9 u M S 9 y d W 5 f c m V z d W x 0 c y A o M y k v 5 p u / 5 o 2 i 5 5 q E 5 Y C 8 L n t r Z X l z L j M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d W 5 f c m V z d W x 0 c y U y M C g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0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0 K S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0 K S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f c m V z d W x 0 c y U y M C g 0 K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X 3 J l c 3 V s d H M l M j A o N C k v J U U 1 J T g 4 J U E w J U U 5 J T k 5 J U E 0 J U U 3 J T l B J T g 0 J U U 5 J T k 0 J T k 5 J U U 4 J U F G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X 3 J l c 3 V s d H M l M j A o N C k v J U U 2 J T l C J U J G J U U 2 J T h E J U E y J U U 3 J T l B J T g 0 J U U 1 J T g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i P j v i K e l l P l 2 I u Q J i H l B Y A A A A A A g A A A A A A E G Y A A A A B A A A g A A A A B l T A k s U B G Q N f 1 t T w o z 1 w c O o V w J z J o R H m H u 5 H 0 U H e d y c A A A A A D o A A A A A C A A A g A A A A K n O u M e Z u G d 3 R 2 8 o S q r o x F E 1 1 S r v 4 i 8 h v h 6 t D m M d X 6 h l Q A A A A o K A U b 0 8 d 1 F t c O M q C n g B D h s j Q 6 J s r g q h c D D g M x 6 5 i 0 E V d U E A L T V D 0 9 P k s r F W r V y 4 s n M a P h g x L G 4 O f s P e 9 6 0 w i 1 Q V 7 5 L P H V y U Q G 9 f B 5 L b i r S R A A A A A + L M + o N U J B 6 l 5 8 z 2 3 Y k U l i / x H i p X P T 8 X H D T r P Q W t 3 7 T z q P A R W M f 5 U w L i c C g i Q / C t D 4 P 5 d + O r 7 F K n I R i y / M j n g b g = = < / D a t a M a s h u p > 
</file>

<file path=customXml/itemProps1.xml><?xml version="1.0" encoding="utf-8"?>
<ds:datastoreItem xmlns:ds="http://schemas.openxmlformats.org/officeDocument/2006/customXml" ds:itemID="{220F6898-76B6-40B8-A17D-FB35C9480C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Detail-retinue-rotate</vt:lpstr>
      <vt:lpstr>Sheet2</vt:lpstr>
      <vt:lpstr>Detail-retinue</vt:lpstr>
      <vt:lpstr>Detail-hero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cp:lastPrinted>2020-10-06T07:50:20Z</cp:lastPrinted>
  <dcterms:created xsi:type="dcterms:W3CDTF">2015-06-05T18:19:34Z</dcterms:created>
  <dcterms:modified xsi:type="dcterms:W3CDTF">2020-10-06T08:06:03Z</dcterms:modified>
</cp:coreProperties>
</file>