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omments1.xml" ContentType="application/vnd.openxmlformats-officedocument.spreadsheetml.comments+xml"/>
  <Override PartName="/xl/pivotTables/pivotTable1.xml" ContentType="application/vnd.openxmlformats-officedocument.spreadsheetml.pivotTable+xml"/>
  <Override PartName="/xl/tables/table2.xml" ContentType="application/vnd.openxmlformats-officedocument.spreadsheetml.tab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626"/>
  <workbookPr/>
  <xr:revisionPtr revIDLastSave="0" documentId="8_{0C45ED8F-3684-4319-9154-A07A69C44F93}" xr6:coauthVersionLast="47" xr6:coauthVersionMax="47" xr10:uidLastSave="{00000000-0000-0000-0000-000000000000}"/>
  <bookViews>
    <workbookView xWindow="0" yWindow="0" windowWidth="23040" windowHeight="9144" xr2:uid="{00000000-000D-0000-FFFF-FFFF00000000}"/>
  </bookViews>
  <sheets>
    <sheet name="DPR Tactics Calculator" sheetId="1" r:id="rId1"/>
    <sheet name="DPR Summary" sheetId="2" r:id="rId2"/>
    <sheet name="DPR Rating Explanation" sheetId="3" r:id="rId3"/>
  </sheets>
  <calcPr calcId="191028"/>
  <pivotCaches>
    <pivotCache cacheId="3249"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8" i="1" l="1" a="1"/>
  <c r="P8" i="1"/>
  <c r="P9" i="1" a="1"/>
  <c r="P9" i="1"/>
  <c r="P10" i="1" a="1"/>
  <c r="P10" i="1"/>
  <c r="P11" i="1" a="1"/>
  <c r="P11" i="1"/>
  <c r="P12" i="1" a="1"/>
  <c r="P12" i="1"/>
  <c r="P13" i="1" a="1"/>
  <c r="P13" i="1"/>
  <c r="P14" i="1" a="1"/>
  <c r="P14" i="1"/>
  <c r="P15" i="1" a="1"/>
  <c r="P15" i="1"/>
  <c r="P16" i="1" a="1"/>
  <c r="P16" i="1"/>
  <c r="P17" i="1" a="1"/>
  <c r="P17" i="1"/>
  <c r="P18" i="1" a="1"/>
  <c r="P18" i="1"/>
  <c r="P19" i="1" a="1"/>
  <c r="P19" i="1"/>
  <c r="P21" i="1" a="1"/>
  <c r="P21" i="1"/>
  <c r="O2" i="1" a="1"/>
  <c r="O2" i="1"/>
  <c r="P2" i="1" s="1" a="1"/>
  <c r="P2" i="1" s="1"/>
  <c r="O3" i="1" a="1"/>
  <c r="O3" i="1"/>
  <c r="P3" i="1" s="1" a="1"/>
  <c r="P3" i="1" s="1"/>
  <c r="O4" i="1" a="1"/>
  <c r="O4" i="1"/>
  <c r="P4" i="1" s="1" a="1"/>
  <c r="P4" i="1" s="1"/>
  <c r="O5" i="1" a="1"/>
  <c r="O5" i="1"/>
  <c r="P5" i="1" s="1" a="1"/>
  <c r="P5" i="1" s="1"/>
  <c r="O6" i="1" a="1"/>
  <c r="O6" i="1"/>
  <c r="P6" i="1" s="1" a="1"/>
  <c r="P6" i="1" s="1"/>
  <c r="O7" i="1" a="1"/>
  <c r="O7" i="1"/>
  <c r="P7" i="1" s="1" a="1"/>
  <c r="P7" i="1" s="1"/>
  <c r="O8" i="1" a="1"/>
  <c r="O8" i="1"/>
  <c r="O9" i="1" a="1"/>
  <c r="O9" i="1"/>
  <c r="O10" i="1" a="1"/>
  <c r="O10" i="1"/>
  <c r="O11" i="1" a="1"/>
  <c r="O11" i="1"/>
  <c r="O12" i="1" a="1"/>
  <c r="O12" i="1"/>
  <c r="O13" i="1" a="1"/>
  <c r="O13" i="1"/>
  <c r="O14" i="1" a="1"/>
  <c r="O14" i="1"/>
  <c r="O15" i="1" a="1"/>
  <c r="O15" i="1"/>
  <c r="O16" i="1" a="1"/>
  <c r="O16" i="1"/>
  <c r="O17" i="1" a="1"/>
  <c r="O17" i="1"/>
  <c r="O18" i="1" a="1"/>
  <c r="O18" i="1"/>
  <c r="O19" i="1" a="1"/>
  <c r="O19" i="1"/>
  <c r="O20" i="1" a="1"/>
  <c r="O20" i="1"/>
  <c r="P20" i="1" s="1" a="1"/>
  <c r="P20" i="1" s="1"/>
  <c r="O21" i="1" a="1"/>
  <c r="O21" i="1"/>
  <c r="O22" i="1" a="1"/>
  <c r="O22" i="1"/>
  <c r="P22" i="1" s="1" a="1"/>
  <c r="P22" i="1" s="1"/>
  <c r="O23" i="1" a="1"/>
  <c r="O23" i="1"/>
  <c r="P23" i="1" s="1" a="1"/>
  <c r="P23" i="1" s="1"/>
  <c r="O24" i="1" a="1"/>
  <c r="O24" i="1"/>
  <c r="P24" i="1" s="1" a="1"/>
  <c r="P24" i="1" s="1"/>
  <c r="O25" i="1" a="1"/>
  <c r="O25" i="1"/>
  <c r="P25" i="1" s="1" a="1"/>
  <c r="P25" i="1" s="1"/>
  <c r="AZ3" i="1"/>
  <c r="AZ4" i="1"/>
  <c r="AZ5" i="1"/>
  <c r="AZ6" i="1"/>
  <c r="AZ7" i="1"/>
  <c r="AZ11" i="1"/>
  <c r="AZ12" i="1"/>
  <c r="AZ13" i="1"/>
  <c r="AZ14" i="1"/>
  <c r="AZ15" i="1"/>
  <c r="AZ20" i="1"/>
  <c r="AZ22" i="1"/>
  <c r="AZ23" i="1"/>
  <c r="AZ24" i="1"/>
  <c r="AZ25" i="1"/>
  <c r="AZ2" i="1"/>
  <c r="AT2" i="1" a="1"/>
  <c r="AT2" i="1"/>
  <c r="AU2" i="1" a="1"/>
  <c r="AU2" i="1"/>
  <c r="AV2" i="1" a="1"/>
  <c r="AV2" i="1"/>
  <c r="AT3" i="1" a="1"/>
  <c r="AT3" i="1"/>
  <c r="AU3" i="1" a="1"/>
  <c r="AU3" i="1"/>
  <c r="AV3" i="1" a="1"/>
  <c r="AV3" i="1"/>
  <c r="AT4" i="1" a="1"/>
  <c r="AT4" i="1"/>
  <c r="AU4" i="1" a="1"/>
  <c r="AU4" i="1"/>
  <c r="AV4" i="1" a="1"/>
  <c r="AV4" i="1"/>
  <c r="AT5" i="1" a="1"/>
  <c r="AT5" i="1"/>
  <c r="AU5" i="1" a="1"/>
  <c r="AU5" i="1"/>
  <c r="AV5" i="1" a="1"/>
  <c r="AV5" i="1"/>
  <c r="AT6" i="1" a="1"/>
  <c r="AT6" i="1"/>
  <c r="AU6" i="1" a="1"/>
  <c r="AU6" i="1"/>
  <c r="AV6" i="1" a="1"/>
  <c r="AV6" i="1"/>
  <c r="AT7" i="1" a="1"/>
  <c r="AT7" i="1"/>
  <c r="AU7" i="1" a="1"/>
  <c r="AU7" i="1"/>
  <c r="AV7" i="1" a="1"/>
  <c r="AV7" i="1"/>
  <c r="AT8" i="1" a="1"/>
  <c r="AT8" i="1"/>
  <c r="AU8" i="1" a="1"/>
  <c r="AU8" i="1"/>
  <c r="AV8" i="1" a="1"/>
  <c r="AV8" i="1"/>
  <c r="AT9" i="1" a="1"/>
  <c r="AT9" i="1"/>
  <c r="AU9" i="1" a="1"/>
  <c r="AU9" i="1"/>
  <c r="AV9" i="1" a="1"/>
  <c r="AV9" i="1"/>
  <c r="AT10" i="1" a="1"/>
  <c r="AT10" i="1"/>
  <c r="AU10" i="1" a="1"/>
  <c r="AU10" i="1"/>
  <c r="AV10" i="1" a="1"/>
  <c r="AV10" i="1"/>
  <c r="AT11" i="1" a="1"/>
  <c r="AT11" i="1"/>
  <c r="AU11" i="1" a="1"/>
  <c r="AU11" i="1"/>
  <c r="AV11" i="1" a="1"/>
  <c r="AV11" i="1"/>
  <c r="AT12" i="1" a="1"/>
  <c r="AT12" i="1"/>
  <c r="AU12" i="1" a="1"/>
  <c r="AU12" i="1"/>
  <c r="AV12" i="1" a="1"/>
  <c r="AV12" i="1"/>
  <c r="AT13" i="1" a="1"/>
  <c r="AT13" i="1"/>
  <c r="AU13" i="1" a="1"/>
  <c r="AU13" i="1"/>
  <c r="AV13" i="1" a="1"/>
  <c r="AV13" i="1"/>
  <c r="AT14" i="1" a="1"/>
  <c r="AT14" i="1"/>
  <c r="AU14" i="1" a="1"/>
  <c r="AU14" i="1"/>
  <c r="AV14" i="1" a="1"/>
  <c r="AV14" i="1"/>
  <c r="AT15" i="1" a="1"/>
  <c r="AT15" i="1"/>
  <c r="AU15" i="1" a="1"/>
  <c r="AU15" i="1"/>
  <c r="AV15" i="1" a="1"/>
  <c r="AV15" i="1"/>
  <c r="AT16" i="1" a="1"/>
  <c r="AT16" i="1"/>
  <c r="AU16" i="1" a="1"/>
  <c r="AU16" i="1"/>
  <c r="AV16" i="1" a="1"/>
  <c r="AV16" i="1"/>
  <c r="AT17" i="1" a="1"/>
  <c r="AT17" i="1"/>
  <c r="AU17" i="1" a="1"/>
  <c r="AU17" i="1"/>
  <c r="AV17" i="1" a="1"/>
  <c r="AV17" i="1"/>
  <c r="AT18" i="1" a="1"/>
  <c r="AT18" i="1"/>
  <c r="AU18" i="1" a="1"/>
  <c r="AU18" i="1"/>
  <c r="AV18" i="1" a="1"/>
  <c r="AV18" i="1"/>
  <c r="AT19" i="1" a="1"/>
  <c r="AT19" i="1"/>
  <c r="AU19" i="1" a="1"/>
  <c r="AU19" i="1"/>
  <c r="AV19" i="1" a="1"/>
  <c r="AV19" i="1"/>
  <c r="AT20" i="1" a="1"/>
  <c r="AT20" i="1"/>
  <c r="AU20" i="1" a="1"/>
  <c r="AU20" i="1"/>
  <c r="AV20" i="1" a="1"/>
  <c r="AV20" i="1"/>
  <c r="AT21" i="1" a="1"/>
  <c r="AT21" i="1"/>
  <c r="AU21" i="1" a="1"/>
  <c r="AU21" i="1"/>
  <c r="AV21" i="1" a="1"/>
  <c r="AV21" i="1"/>
  <c r="AT22" i="1" a="1"/>
  <c r="AT22" i="1"/>
  <c r="AU22" i="1" a="1"/>
  <c r="AU22" i="1"/>
  <c r="AV22" i="1" a="1"/>
  <c r="AV22" i="1"/>
  <c r="AT23" i="1" a="1"/>
  <c r="AT23" i="1"/>
  <c r="AU23" i="1" a="1"/>
  <c r="AU23" i="1"/>
  <c r="AV23" i="1" a="1"/>
  <c r="AV23" i="1"/>
  <c r="AT24" i="1" a="1"/>
  <c r="AT24" i="1"/>
  <c r="AU24" i="1" a="1"/>
  <c r="AU24" i="1"/>
  <c r="AV24" i="1" a="1"/>
  <c r="AV24" i="1"/>
  <c r="AT25" i="1" a="1"/>
  <c r="AT25" i="1"/>
  <c r="AU25" i="1" a="1"/>
  <c r="AU25" i="1"/>
  <c r="AV25" i="1" a="1"/>
  <c r="AV25" i="1"/>
  <c r="AS3" i="1" a="1"/>
  <c r="AS3" i="1"/>
  <c r="AS4" i="1" a="1"/>
  <c r="AS4" i="1"/>
  <c r="AS5" i="1" a="1"/>
  <c r="AS5" i="1"/>
  <c r="AS6" i="1" a="1"/>
  <c r="AS6" i="1"/>
  <c r="AS7" i="1" a="1"/>
  <c r="AS7" i="1"/>
  <c r="AS8" i="1" a="1"/>
  <c r="AS8" i="1"/>
  <c r="AS9" i="1" a="1"/>
  <c r="AS9" i="1"/>
  <c r="AS10" i="1" a="1"/>
  <c r="AS10" i="1"/>
  <c r="AS11" i="1" a="1"/>
  <c r="AS11" i="1"/>
  <c r="AS12" i="1" a="1"/>
  <c r="AS12" i="1"/>
  <c r="AS13" i="1" a="1"/>
  <c r="AS13" i="1"/>
  <c r="AS14" i="1" a="1"/>
  <c r="AS14" i="1"/>
  <c r="AS15" i="1" a="1"/>
  <c r="AS15" i="1"/>
  <c r="AS16" i="1" a="1"/>
  <c r="AS16" i="1"/>
  <c r="AS17" i="1" a="1"/>
  <c r="AS17" i="1"/>
  <c r="AS18" i="1" a="1"/>
  <c r="AS18" i="1"/>
  <c r="AS19" i="1" a="1"/>
  <c r="AS19" i="1"/>
  <c r="AS20" i="1" a="1"/>
  <c r="AS20" i="1"/>
  <c r="AS21" i="1" a="1"/>
  <c r="AS21" i="1"/>
  <c r="AS22" i="1" a="1"/>
  <c r="AS22" i="1"/>
  <c r="AS23" i="1" a="1"/>
  <c r="AS23" i="1"/>
  <c r="AS24" i="1" a="1"/>
  <c r="AS24" i="1"/>
  <c r="AS25" i="1" a="1"/>
  <c r="AS25" i="1"/>
  <c r="AS2" i="1" a="1"/>
  <c r="AS2" i="1"/>
  <c r="AR3" i="1" a="1"/>
  <c r="AR3" i="1"/>
  <c r="AX3" i="1" s="1"/>
  <c r="AR4" i="1" a="1"/>
  <c r="AR4" i="1"/>
  <c r="AX4" i="1" s="1"/>
  <c r="AR5" i="1" a="1"/>
  <c r="AR5" i="1"/>
  <c r="AX5" i="1" s="1"/>
  <c r="AR6" i="1" a="1"/>
  <c r="AR6" i="1"/>
  <c r="AX6" i="1" s="1"/>
  <c r="AR7" i="1" a="1"/>
  <c r="AR7" i="1"/>
  <c r="AX7" i="1" s="1"/>
  <c r="AR8" i="1" a="1"/>
  <c r="AR8" i="1"/>
  <c r="AR9" i="1" a="1"/>
  <c r="AR9" i="1"/>
  <c r="AR10" i="1" a="1"/>
  <c r="AR10" i="1"/>
  <c r="AR11" i="1" a="1"/>
  <c r="AR11" i="1"/>
  <c r="AX11" i="1" s="1"/>
  <c r="AR12" i="1" a="1"/>
  <c r="AR12" i="1"/>
  <c r="AX12" i="1" s="1"/>
  <c r="AR13" i="1" a="1"/>
  <c r="AR13" i="1"/>
  <c r="AX13" i="1" s="1"/>
  <c r="AR14" i="1" a="1"/>
  <c r="AR14" i="1"/>
  <c r="AX14" i="1" s="1"/>
  <c r="AR15" i="1" a="1"/>
  <c r="AR15" i="1"/>
  <c r="AX15" i="1" s="1"/>
  <c r="AR16" i="1" a="1"/>
  <c r="AR16" i="1"/>
  <c r="AR17" i="1" a="1"/>
  <c r="AR17" i="1"/>
  <c r="AR18" i="1" a="1"/>
  <c r="AR18" i="1"/>
  <c r="AR19" i="1" a="1"/>
  <c r="AR19" i="1"/>
  <c r="AR20" i="1" a="1"/>
  <c r="AR20" i="1"/>
  <c r="AX20" i="1" s="1"/>
  <c r="AR21" i="1" a="1"/>
  <c r="AR21" i="1"/>
  <c r="AR22" i="1" a="1"/>
  <c r="AR22" i="1"/>
  <c r="AX22" i="1" s="1"/>
  <c r="AR23" i="1" a="1"/>
  <c r="AR23" i="1"/>
  <c r="AX23" i="1" s="1"/>
  <c r="AR24" i="1" a="1"/>
  <c r="AR24" i="1"/>
  <c r="AX24" i="1" s="1"/>
  <c r="AR25" i="1" a="1"/>
  <c r="AR25" i="1"/>
  <c r="AX25" i="1" s="1"/>
  <c r="AR2" i="1" a="1"/>
  <c r="AR2" i="1"/>
  <c r="F21" i="3"/>
  <c r="E21" i="3"/>
  <c r="D21" i="3"/>
  <c r="C21" i="3"/>
  <c r="F20" i="3"/>
  <c r="E20" i="3"/>
  <c r="D20" i="3"/>
  <c r="C20" i="3"/>
  <c r="F19" i="3"/>
  <c r="E19" i="3"/>
  <c r="D19" i="3"/>
  <c r="C19" i="3"/>
  <c r="F18" i="3"/>
  <c r="E18" i="3"/>
  <c r="D18" i="3"/>
  <c r="C18" i="3"/>
  <c r="F17" i="3"/>
  <c r="E17" i="3"/>
  <c r="D17" i="3"/>
  <c r="C17" i="3"/>
  <c r="F16" i="3"/>
  <c r="E16" i="3"/>
  <c r="D16" i="3"/>
  <c r="C16" i="3"/>
  <c r="F15" i="3"/>
  <c r="E15" i="3"/>
  <c r="D15" i="3"/>
  <c r="C15" i="3"/>
  <c r="F14" i="3"/>
  <c r="E14" i="3"/>
  <c r="D14" i="3"/>
  <c r="C14" i="3"/>
  <c r="F13" i="3"/>
  <c r="E13" i="3"/>
  <c r="D13" i="3"/>
  <c r="C13" i="3"/>
  <c r="F12" i="3"/>
  <c r="E12" i="3"/>
  <c r="D12" i="3"/>
  <c r="C12" i="3"/>
  <c r="F11" i="3"/>
  <c r="E11" i="3"/>
  <c r="D11" i="3"/>
  <c r="C11" i="3"/>
  <c r="F10" i="3"/>
  <c r="E10" i="3"/>
  <c r="D10" i="3"/>
  <c r="C10" i="3"/>
  <c r="F9" i="3"/>
  <c r="E9" i="3"/>
  <c r="D9" i="3"/>
  <c r="C9" i="3"/>
  <c r="F8" i="3"/>
  <c r="E8" i="3"/>
  <c r="D8" i="3"/>
  <c r="C8" i="3"/>
  <c r="F7" i="3"/>
  <c r="E7" i="3"/>
  <c r="D7" i="3"/>
  <c r="C7" i="3"/>
  <c r="F6" i="3"/>
  <c r="E6" i="3"/>
  <c r="D6" i="3"/>
  <c r="C6" i="3"/>
  <c r="F5" i="3"/>
  <c r="E5" i="3"/>
  <c r="D5" i="3"/>
  <c r="C5" i="3"/>
  <c r="F4" i="3"/>
  <c r="E4" i="3"/>
  <c r="D4" i="3"/>
  <c r="C4" i="3"/>
  <c r="F3" i="3"/>
  <c r="E3" i="3"/>
  <c r="D3" i="3"/>
  <c r="C3" i="3"/>
  <c r="F2" i="3"/>
  <c r="E2" i="3"/>
  <c r="D2" i="3"/>
  <c r="C2" i="3"/>
  <c r="P36" i="2"/>
  <c r="O36" i="2"/>
  <c r="P35" i="2"/>
  <c r="O35" i="2"/>
  <c r="P34" i="2"/>
  <c r="O34" i="2"/>
  <c r="P33" i="2"/>
  <c r="O33" i="2"/>
  <c r="P32" i="2"/>
  <c r="O32" i="2"/>
  <c r="P31" i="2"/>
  <c r="O31" i="2"/>
  <c r="P30" i="2"/>
  <c r="O30" i="2"/>
  <c r="P29" i="2"/>
  <c r="O29" i="2"/>
  <c r="P28" i="2"/>
  <c r="O28" i="2"/>
  <c r="P27" i="2"/>
  <c r="O27" i="2"/>
  <c r="P26" i="2"/>
  <c r="O26" i="2"/>
  <c r="P25" i="2"/>
  <c r="O25" i="2"/>
  <c r="P24" i="2"/>
  <c r="O24" i="2"/>
  <c r="P23" i="2"/>
  <c r="O23" i="2"/>
  <c r="P22" i="2"/>
  <c r="O22" i="2"/>
  <c r="P21" i="2"/>
  <c r="O21" i="2"/>
  <c r="P20" i="2"/>
  <c r="O20" i="2"/>
  <c r="P19" i="2"/>
  <c r="O19" i="2"/>
  <c r="P18" i="2"/>
  <c r="O18" i="2"/>
  <c r="P17" i="2"/>
  <c r="O17" i="2"/>
  <c r="P16" i="2"/>
  <c r="O16" i="2"/>
  <c r="P15" i="2"/>
  <c r="O15" i="2"/>
  <c r="P14" i="2"/>
  <c r="O14" i="2"/>
  <c r="P13" i="2"/>
  <c r="O13" i="2"/>
  <c r="P12" i="2"/>
  <c r="O12" i="2"/>
  <c r="P11" i="2"/>
  <c r="O11" i="2"/>
  <c r="P10" i="2"/>
  <c r="O10" i="2"/>
  <c r="P9" i="2"/>
  <c r="O9" i="2"/>
  <c r="P8" i="2"/>
  <c r="O8" i="2"/>
  <c r="P7" i="2"/>
  <c r="O7" i="2"/>
  <c r="P6" i="2"/>
  <c r="O6" i="2"/>
  <c r="P5" i="2"/>
  <c r="O5" i="2"/>
  <c r="P4" i="2"/>
  <c r="O4" i="2"/>
  <c r="BA25" i="1"/>
  <c r="AK25" i="1"/>
  <c r="AC25" i="1"/>
  <c r="V25" i="1"/>
  <c r="R25" i="1"/>
  <c r="BH24" i="1"/>
  <c r="BJ24" i="1" s="1"/>
  <c r="BM24" i="1" s="1"/>
  <c r="BN24" i="1" s="1"/>
  <c r="BG24" i="1"/>
  <c r="BI24" i="1" s="1"/>
  <c r="BK24" i="1" s="1"/>
  <c r="BL24" i="1" s="1"/>
  <c r="BE24" i="1"/>
  <c r="BF24" i="1" s="1"/>
  <c r="BA24" i="1"/>
  <c r="AK24" i="1"/>
  <c r="AC24" i="1"/>
  <c r="W24" i="1"/>
  <c r="V24" i="1"/>
  <c r="R24" i="1"/>
  <c r="BA23" i="1"/>
  <c r="AK23" i="1"/>
  <c r="AC23" i="1"/>
  <c r="V23" i="1"/>
  <c r="R23" i="1"/>
  <c r="BH22" i="1"/>
  <c r="BJ22" i="1" s="1"/>
  <c r="BM22" i="1" s="1"/>
  <c r="BN22" i="1" s="1"/>
  <c r="BG22" i="1"/>
  <c r="BI22" i="1" s="1"/>
  <c r="BK22" i="1" s="1"/>
  <c r="BL22" i="1" s="1"/>
  <c r="BE22" i="1"/>
  <c r="BF22" i="1" s="1"/>
  <c r="BA22" i="1"/>
  <c r="AK22" i="1"/>
  <c r="AC22" i="1"/>
  <c r="W22" i="1"/>
  <c r="V22" i="1"/>
  <c r="R22" i="1"/>
  <c r="BA21" i="1"/>
  <c r="AK21" i="1"/>
  <c r="AC21" i="1"/>
  <c r="W21" i="1"/>
  <c r="R21" i="1"/>
  <c r="BH20" i="1"/>
  <c r="BJ20" i="1" s="1"/>
  <c r="BM20" i="1" s="1"/>
  <c r="BN20" i="1" s="1"/>
  <c r="BG20" i="1"/>
  <c r="BI20" i="1" s="1"/>
  <c r="BK20" i="1" s="1"/>
  <c r="BL20" i="1" s="1"/>
  <c r="BA20" i="1"/>
  <c r="AK20" i="1"/>
  <c r="AC20" i="1"/>
  <c r="W20" i="1"/>
  <c r="V20" i="1"/>
  <c r="R20" i="1"/>
  <c r="BH19" i="1"/>
  <c r="BJ19" i="1" s="1"/>
  <c r="BM19" i="1" s="1"/>
  <c r="BN19" i="1" s="1"/>
  <c r="BG19" i="1"/>
  <c r="BI19" i="1" s="1"/>
  <c r="BK19" i="1" s="1"/>
  <c r="BL19" i="1" s="1"/>
  <c r="BA19" i="1"/>
  <c r="AK19" i="1"/>
  <c r="AC19" i="1"/>
  <c r="W19" i="1"/>
  <c r="R19" i="1"/>
  <c r="BH18" i="1"/>
  <c r="BJ18" i="1" s="1"/>
  <c r="BM18" i="1" s="1"/>
  <c r="BN18" i="1" s="1"/>
  <c r="BG18" i="1"/>
  <c r="BI18" i="1" s="1"/>
  <c r="BK18" i="1" s="1"/>
  <c r="BL18" i="1" s="1"/>
  <c r="BA18" i="1"/>
  <c r="AK18" i="1"/>
  <c r="AC18" i="1"/>
  <c r="W18" i="1"/>
  <c r="R18" i="1"/>
  <c r="BH17" i="1"/>
  <c r="BJ17" i="1" s="1"/>
  <c r="BM17" i="1" s="1"/>
  <c r="BN17" i="1" s="1"/>
  <c r="BG17" i="1"/>
  <c r="BI17" i="1" s="1"/>
  <c r="BK17" i="1" s="1"/>
  <c r="BL17" i="1" s="1"/>
  <c r="BA17" i="1"/>
  <c r="AK17" i="1"/>
  <c r="AC17" i="1"/>
  <c r="W17" i="1"/>
  <c r="R17" i="1"/>
  <c r="BH16" i="1"/>
  <c r="BJ16" i="1" s="1"/>
  <c r="BM16" i="1" s="1"/>
  <c r="BN16" i="1" s="1"/>
  <c r="BG16" i="1"/>
  <c r="BI16" i="1" s="1"/>
  <c r="BK16" i="1" s="1"/>
  <c r="BL16" i="1" s="1"/>
  <c r="BA16" i="1"/>
  <c r="AK16" i="1"/>
  <c r="AC16" i="1"/>
  <c r="W16" i="1"/>
  <c r="V16" i="1"/>
  <c r="R16" i="1"/>
  <c r="BA15" i="1"/>
  <c r="AK15" i="1"/>
  <c r="AC15" i="1"/>
  <c r="W15" i="1"/>
  <c r="V15" i="1"/>
  <c r="R15" i="1"/>
  <c r="BH14" i="1"/>
  <c r="BJ14" i="1" s="1"/>
  <c r="BM14" i="1" s="1"/>
  <c r="BN14" i="1" s="1"/>
  <c r="BG14" i="1"/>
  <c r="BI14" i="1" s="1"/>
  <c r="BK14" i="1" s="1"/>
  <c r="BL14" i="1" s="1"/>
  <c r="BA14" i="1"/>
  <c r="AK14" i="1"/>
  <c r="AC14" i="1"/>
  <c r="W14" i="1"/>
  <c r="V14" i="1"/>
  <c r="R14" i="1"/>
  <c r="BH13" i="1"/>
  <c r="BJ13" i="1" s="1"/>
  <c r="BM13" i="1" s="1"/>
  <c r="BN13" i="1" s="1"/>
  <c r="BG13" i="1"/>
  <c r="BI13" i="1" s="1"/>
  <c r="BK13" i="1" s="1"/>
  <c r="BL13" i="1" s="1"/>
  <c r="BA13" i="1"/>
  <c r="AK13" i="1"/>
  <c r="AC13" i="1"/>
  <c r="W13" i="1"/>
  <c r="V13" i="1"/>
  <c r="R13" i="1"/>
  <c r="BH12" i="1"/>
  <c r="BJ12" i="1" s="1"/>
  <c r="BM12" i="1" s="1"/>
  <c r="BN12" i="1" s="1"/>
  <c r="BG12" i="1"/>
  <c r="BI12" i="1" s="1"/>
  <c r="BK12" i="1" s="1"/>
  <c r="BL12" i="1" s="1"/>
  <c r="BA12" i="1"/>
  <c r="AK12" i="1"/>
  <c r="AC12" i="1"/>
  <c r="W12" i="1"/>
  <c r="V12" i="1"/>
  <c r="R12" i="1"/>
  <c r="BA11" i="1"/>
  <c r="AK11" i="1"/>
  <c r="AC11" i="1"/>
  <c r="W11" i="1"/>
  <c r="V11" i="1"/>
  <c r="R11" i="1"/>
  <c r="BA10" i="1"/>
  <c r="AK10" i="1"/>
  <c r="AC10" i="1"/>
  <c r="W10" i="1"/>
  <c r="V10" i="1"/>
  <c r="R10" i="1"/>
  <c r="BA9" i="1"/>
  <c r="AK9" i="1"/>
  <c r="AC9" i="1"/>
  <c r="W9" i="1"/>
  <c r="V9" i="1"/>
  <c r="R9" i="1"/>
  <c r="BA8" i="1"/>
  <c r="AK8" i="1"/>
  <c r="AC8" i="1"/>
  <c r="W8" i="1"/>
  <c r="V8" i="1"/>
  <c r="R8" i="1"/>
  <c r="BA7" i="1"/>
  <c r="AK7" i="1"/>
  <c r="AC7" i="1"/>
  <c r="W7" i="1"/>
  <c r="V7" i="1"/>
  <c r="R7" i="1"/>
  <c r="BH6" i="1"/>
  <c r="BJ6" i="1" s="1"/>
  <c r="BM6" i="1" s="1"/>
  <c r="BN6" i="1" s="1"/>
  <c r="BG6" i="1"/>
  <c r="BI6" i="1" s="1"/>
  <c r="BK6" i="1" s="1"/>
  <c r="BL6" i="1" s="1"/>
  <c r="BE6" i="1"/>
  <c r="BF6" i="1" s="1"/>
  <c r="BA6" i="1"/>
  <c r="AK6" i="1"/>
  <c r="AC6" i="1"/>
  <c r="W6" i="1"/>
  <c r="V6" i="1"/>
  <c r="R6" i="1"/>
  <c r="BA5" i="1"/>
  <c r="AK5" i="1"/>
  <c r="AC5" i="1"/>
  <c r="W5" i="1"/>
  <c r="V5" i="1"/>
  <c r="R5" i="1"/>
  <c r="BH4" i="1"/>
  <c r="BJ4" i="1" s="1"/>
  <c r="BM4" i="1" s="1"/>
  <c r="BN4" i="1" s="1"/>
  <c r="BG4" i="1"/>
  <c r="BI4" i="1" s="1"/>
  <c r="BK4" i="1" s="1"/>
  <c r="BL4" i="1" s="1"/>
  <c r="BA4" i="1"/>
  <c r="AK4" i="1"/>
  <c r="AC4" i="1"/>
  <c r="W4" i="1"/>
  <c r="V4" i="1"/>
  <c r="R4" i="1"/>
  <c r="BA3" i="1"/>
  <c r="AK3" i="1"/>
  <c r="AC3" i="1"/>
  <c r="W3" i="1"/>
  <c r="V3" i="1"/>
  <c r="R3" i="1"/>
  <c r="BH2" i="1"/>
  <c r="BJ2" i="1" s="1"/>
  <c r="BM2" i="1" s="1"/>
  <c r="BN2" i="1" s="1"/>
  <c r="BG2" i="1"/>
  <c r="BI2" i="1" s="1"/>
  <c r="BK2" i="1" s="1"/>
  <c r="BL2" i="1" s="1"/>
  <c r="BA2" i="1"/>
  <c r="AK2" i="1"/>
  <c r="AC2" i="1"/>
  <c r="W2" i="1"/>
  <c r="V2" i="1"/>
  <c r="R2" i="1"/>
  <c r="AX21" i="1" l="1"/>
  <c r="AZ21" i="1"/>
  <c r="AX19" i="1"/>
  <c r="AZ19" i="1"/>
  <c r="AX18" i="1"/>
  <c r="AZ18" i="1"/>
  <c r="AX17" i="1"/>
  <c r="AZ17" i="1"/>
  <c r="AX16" i="1"/>
  <c r="AZ16" i="1"/>
  <c r="AX10" i="1"/>
  <c r="AZ10" i="1"/>
  <c r="AX9" i="1"/>
  <c r="AZ9" i="1"/>
  <c r="AX8" i="1"/>
  <c r="AZ8" i="1"/>
  <c r="AW2" i="1"/>
  <c r="AX2" i="1"/>
  <c r="AW25" i="1"/>
  <c r="AW24" i="1"/>
  <c r="AW23" i="1"/>
  <c r="AW22" i="1"/>
  <c r="AW21" i="1"/>
  <c r="AW20" i="1"/>
  <c r="AW19" i="1"/>
  <c r="AW18" i="1"/>
  <c r="AW17" i="1"/>
  <c r="AW16" i="1"/>
  <c r="AW15" i="1"/>
  <c r="AW14" i="1"/>
  <c r="AW13" i="1"/>
  <c r="AW12" i="1"/>
  <c r="AW11" i="1"/>
  <c r="AW10" i="1"/>
  <c r="AW9" i="1"/>
  <c r="AW8" i="1"/>
  <c r="AW7" i="1"/>
  <c r="AW6" i="1"/>
  <c r="AW5" i="1"/>
  <c r="AW4" i="1"/>
  <c r="AW3" i="1"/>
  <c r="X2" i="1"/>
  <c r="X3" i="1"/>
  <c r="X4" i="1"/>
  <c r="X5" i="1"/>
  <c r="X6" i="1"/>
  <c r="X7" i="1"/>
  <c r="X8" i="1"/>
  <c r="X9" i="1"/>
  <c r="X10" i="1"/>
  <c r="X11" i="1"/>
  <c r="X12" i="1"/>
  <c r="X13" i="1"/>
  <c r="X14" i="1"/>
  <c r="X15" i="1"/>
  <c r="V17" i="1"/>
  <c r="X16" i="1"/>
  <c r="X20" i="1"/>
  <c r="X22" i="1"/>
  <c r="W23" i="1"/>
  <c r="X23" i="1"/>
  <c r="X24" i="1"/>
  <c r="W25" i="1"/>
  <c r="X25" i="1"/>
  <c r="AY25" i="1" l="1"/>
  <c r="Z25" i="1"/>
  <c r="Y25" i="1"/>
  <c r="AY24" i="1"/>
  <c r="BB25" i="1"/>
  <c r="BC25" i="1" s="1"/>
  <c r="BD25" i="1" s="1"/>
  <c r="Z24" i="1"/>
  <c r="Y24" i="1"/>
  <c r="BB24" i="1" s="1"/>
  <c r="BC24" i="1" s="1"/>
  <c r="AY23" i="1"/>
  <c r="Z23" i="1"/>
  <c r="Y23" i="1"/>
  <c r="AY22" i="1"/>
  <c r="BB23" i="1"/>
  <c r="BC23" i="1" s="1"/>
  <c r="BD23" i="1" s="1"/>
  <c r="Z22" i="1"/>
  <c r="Y22" i="1"/>
  <c r="BB22" i="1" s="1"/>
  <c r="BC22" i="1" s="1"/>
  <c r="AY21" i="1"/>
  <c r="AY20" i="1"/>
  <c r="Z20" i="1"/>
  <c r="Y20" i="1"/>
  <c r="BB20" i="1" s="1"/>
  <c r="BC20" i="1" s="1"/>
  <c r="AY19" i="1"/>
  <c r="AY18" i="1"/>
  <c r="AY17" i="1"/>
  <c r="AY16" i="1"/>
  <c r="Z16" i="1"/>
  <c r="Y16" i="1"/>
  <c r="BB16" i="1" s="1"/>
  <c r="BC16" i="1" s="1"/>
  <c r="X17" i="1"/>
  <c r="V18" i="1"/>
  <c r="AY15" i="1"/>
  <c r="Z15" i="1"/>
  <c r="Y15" i="1"/>
  <c r="BB15" i="1" s="1"/>
  <c r="BC15" i="1" s="1"/>
  <c r="AY14" i="1"/>
  <c r="Z14" i="1"/>
  <c r="Y14" i="1"/>
  <c r="BB14" i="1" s="1"/>
  <c r="BC14" i="1" s="1"/>
  <c r="AY13" i="1"/>
  <c r="Z13" i="1"/>
  <c r="Y13" i="1"/>
  <c r="BB13" i="1" s="1"/>
  <c r="BC13" i="1" s="1"/>
  <c r="AY12" i="1"/>
  <c r="Z12" i="1"/>
  <c r="Y12" i="1"/>
  <c r="BB12" i="1" s="1"/>
  <c r="BC12" i="1" s="1"/>
  <c r="AY11" i="1"/>
  <c r="Z11" i="1"/>
  <c r="Y11" i="1"/>
  <c r="BB11" i="1" s="1"/>
  <c r="BC11" i="1" s="1"/>
  <c r="AY10" i="1"/>
  <c r="Z10" i="1"/>
  <c r="Y10" i="1"/>
  <c r="BB10" i="1" s="1"/>
  <c r="BC10" i="1" s="1"/>
  <c r="AY9" i="1"/>
  <c r="Z9" i="1"/>
  <c r="Y9" i="1"/>
  <c r="BB9" i="1" s="1"/>
  <c r="BC9" i="1" s="1"/>
  <c r="AY8" i="1"/>
  <c r="Z8" i="1"/>
  <c r="Y8" i="1"/>
  <c r="BB8" i="1" s="1"/>
  <c r="BC8" i="1" s="1"/>
  <c r="AY7" i="1"/>
  <c r="Z7" i="1"/>
  <c r="Y7" i="1"/>
  <c r="BB7" i="1" s="1"/>
  <c r="BC7" i="1" s="1"/>
  <c r="BD7" i="1" s="1"/>
  <c r="AY6" i="1"/>
  <c r="Z6" i="1"/>
  <c r="Y6" i="1"/>
  <c r="BB6" i="1" s="1"/>
  <c r="BC6" i="1" s="1"/>
  <c r="AY5" i="1"/>
  <c r="Z5" i="1"/>
  <c r="Y5" i="1"/>
  <c r="BB5" i="1" s="1"/>
  <c r="BC5" i="1" s="1"/>
  <c r="AY4" i="1"/>
  <c r="Z4" i="1"/>
  <c r="Y4" i="1"/>
  <c r="BB4" i="1" s="1"/>
  <c r="BC4" i="1" s="1"/>
  <c r="AY3" i="1"/>
  <c r="Z3" i="1"/>
  <c r="Y3" i="1"/>
  <c r="BB3" i="1" s="1"/>
  <c r="BC3" i="1" s="1"/>
  <c r="AY2" i="1"/>
  <c r="Z2" i="1"/>
  <c r="Y2" i="1"/>
  <c r="BB2" i="1" s="1"/>
  <c r="BC2" i="1" s="1"/>
  <c r="BG3" i="1" l="1"/>
  <c r="BI3" i="1" s="1"/>
  <c r="BK3" i="1" s="1"/>
  <c r="BL3" i="1" s="1"/>
  <c r="BE2" i="1"/>
  <c r="BF2" i="1" s="1"/>
  <c r="BD2" i="1"/>
  <c r="BE3" i="1"/>
  <c r="BF3" i="1" s="1"/>
  <c r="BD3" i="1"/>
  <c r="BG5" i="1"/>
  <c r="BI5" i="1" s="1"/>
  <c r="BK5" i="1" s="1"/>
  <c r="BL5" i="1" s="1"/>
  <c r="BE4" i="1"/>
  <c r="BF4" i="1" s="1"/>
  <c r="BD4" i="1"/>
  <c r="BE5" i="1"/>
  <c r="BF5" i="1" s="1"/>
  <c r="BD5" i="1"/>
  <c r="BG7" i="1"/>
  <c r="BI7" i="1" s="1"/>
  <c r="BK7" i="1" s="1"/>
  <c r="BL7" i="1" s="1"/>
  <c r="BE7" i="1"/>
  <c r="BF7" i="1" s="1"/>
  <c r="BD6" i="1"/>
  <c r="BH7" i="1" s="1"/>
  <c r="BJ7" i="1" s="1"/>
  <c r="BM7" i="1" s="1"/>
  <c r="BN7" i="1" s="1"/>
  <c r="BG8" i="1"/>
  <c r="BI8" i="1" s="1"/>
  <c r="BK8" i="1" s="1"/>
  <c r="BL8" i="1" s="1"/>
  <c r="BE8" i="1"/>
  <c r="BF8" i="1" s="1"/>
  <c r="BD8" i="1"/>
  <c r="BH8" i="1" s="1"/>
  <c r="BJ8" i="1" s="1"/>
  <c r="BM8" i="1" s="1"/>
  <c r="BN8" i="1" s="1"/>
  <c r="BG9" i="1"/>
  <c r="BI9" i="1" s="1"/>
  <c r="BK9" i="1" s="1"/>
  <c r="BL9" i="1" s="1"/>
  <c r="BE9" i="1"/>
  <c r="BF9" i="1" s="1"/>
  <c r="BD9" i="1"/>
  <c r="BH9" i="1" s="1"/>
  <c r="BJ9" i="1" s="1"/>
  <c r="BM9" i="1" s="1"/>
  <c r="BN9" i="1" s="1"/>
  <c r="BG10" i="1"/>
  <c r="BI10" i="1" s="1"/>
  <c r="BK10" i="1" s="1"/>
  <c r="BL10" i="1" s="1"/>
  <c r="BE10" i="1"/>
  <c r="BF10" i="1" s="1"/>
  <c r="BD10" i="1"/>
  <c r="BH10" i="1" s="1"/>
  <c r="BJ10" i="1" s="1"/>
  <c r="BM10" i="1" s="1"/>
  <c r="BN10" i="1" s="1"/>
  <c r="BG11" i="1"/>
  <c r="BI11" i="1" s="1"/>
  <c r="BK11" i="1" s="1"/>
  <c r="BL11" i="1" s="1"/>
  <c r="BE11" i="1"/>
  <c r="BF11" i="1" s="1"/>
  <c r="BD11" i="1"/>
  <c r="BH11" i="1" s="1"/>
  <c r="BJ11" i="1" s="1"/>
  <c r="BM11" i="1" s="1"/>
  <c r="BN11" i="1" s="1"/>
  <c r="BG15" i="1"/>
  <c r="BI15" i="1" s="1"/>
  <c r="BK15" i="1" s="1"/>
  <c r="BL15" i="1" s="1"/>
  <c r="BE12" i="1"/>
  <c r="BF12" i="1" s="1"/>
  <c r="BD12" i="1"/>
  <c r="BE13" i="1"/>
  <c r="BF13" i="1" s="1"/>
  <c r="BD13" i="1"/>
  <c r="BE14" i="1"/>
  <c r="BF14" i="1" s="1"/>
  <c r="BD14" i="1"/>
  <c r="BE15" i="1"/>
  <c r="BF15" i="1" s="1"/>
  <c r="BD15" i="1"/>
  <c r="X18" i="1"/>
  <c r="V19" i="1"/>
  <c r="Z17" i="1"/>
  <c r="Y17" i="1"/>
  <c r="BB17" i="1" s="1"/>
  <c r="BC17" i="1" s="1"/>
  <c r="BE16" i="1"/>
  <c r="BF16" i="1" s="1"/>
  <c r="BD16" i="1"/>
  <c r="BE20" i="1"/>
  <c r="BF20" i="1" s="1"/>
  <c r="BD20" i="1"/>
  <c r="BG23" i="1"/>
  <c r="BI23" i="1" s="1"/>
  <c r="BK23" i="1" s="1"/>
  <c r="BL23" i="1" s="1"/>
  <c r="BE23" i="1"/>
  <c r="BF23" i="1" s="1"/>
  <c r="BD22" i="1"/>
  <c r="BH23" i="1" s="1"/>
  <c r="BJ23" i="1" s="1"/>
  <c r="BM23" i="1" s="1"/>
  <c r="BN23" i="1" s="1"/>
  <c r="BG25" i="1"/>
  <c r="BI25" i="1" s="1"/>
  <c r="BK25" i="1" s="1"/>
  <c r="BL25" i="1" s="1"/>
  <c r="BE25" i="1"/>
  <c r="BF25" i="1" s="1"/>
  <c r="BD24" i="1"/>
  <c r="BH25" i="1" s="1"/>
  <c r="BJ25" i="1" s="1"/>
  <c r="BM25" i="1" s="1"/>
  <c r="BN25" i="1" s="1"/>
  <c r="BE17" i="1" l="1"/>
  <c r="BF17" i="1" s="1"/>
  <c r="BD17" i="1"/>
  <c r="X19" i="1"/>
  <c r="V21" i="1"/>
  <c r="X21" i="1" s="1"/>
  <c r="Z18" i="1"/>
  <c r="Y18" i="1"/>
  <c r="BB18" i="1" s="1"/>
  <c r="BC18" i="1" s="1"/>
  <c r="BH15" i="1"/>
  <c r="BJ15" i="1" s="1"/>
  <c r="BM15" i="1" s="1"/>
  <c r="BN15" i="1" s="1"/>
  <c r="BH5" i="1"/>
  <c r="BJ5" i="1" s="1"/>
  <c r="BM5" i="1" s="1"/>
  <c r="BN5" i="1" s="1"/>
  <c r="BH3" i="1"/>
  <c r="BJ3" i="1" s="1"/>
  <c r="BM3" i="1" s="1"/>
  <c r="BN3" i="1" s="1"/>
  <c r="BE18" i="1" l="1"/>
  <c r="BF18" i="1" s="1"/>
  <c r="BD18" i="1"/>
  <c r="Z21" i="1"/>
  <c r="Y21" i="1"/>
  <c r="BB21" i="1" s="1"/>
  <c r="BC21" i="1" s="1"/>
  <c r="Z19" i="1"/>
  <c r="Y19" i="1"/>
  <c r="BB19" i="1" s="1"/>
  <c r="BC19" i="1" s="1"/>
  <c r="BE19" i="1" l="1"/>
  <c r="BF19" i="1" s="1"/>
  <c r="BD19" i="1"/>
  <c r="BG21" i="1"/>
  <c r="BI21" i="1" s="1"/>
  <c r="BK21" i="1" s="1"/>
  <c r="BL21" i="1" s="1"/>
  <c r="BE21" i="1"/>
  <c r="BF21" i="1" s="1"/>
  <c r="BD21" i="1"/>
  <c r="BH21" i="1" l="1"/>
  <c r="BJ21" i="1" s="1"/>
  <c r="BM21" i="1" s="1"/>
  <c r="BN21"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B1" authorId="0" shapeId="0" xr:uid="{00000000-0006-0000-0000-000001000000}">
      <text>
        <r>
          <rPr>
            <sz val="9"/>
            <rFont val="MS PGothic"/>
            <charset val="128"/>
          </rPr>
          <t xml:space="preserve">
tactic identifier
Use something descriptive so the pivot table is more readable.
for grouping</t>
        </r>
      </text>
    </comment>
    <comment ref="C1" authorId="0" shapeId="0" xr:uid="{00000000-0006-0000-0000-000002000000}">
      <text>
        <r>
          <rPr>
            <sz val="9"/>
            <rFont val="MS PGothic"/>
            <charset val="128"/>
          </rPr>
          <t>Make it descriptive.
I put this here for organization in the pivot table.</t>
        </r>
      </text>
    </comment>
    <comment ref="D1" authorId="0" shapeId="0" xr:uid="{00000000-0006-0000-0000-000003000000}">
      <text>
        <r>
          <rPr>
            <sz val="9"/>
            <rFont val="MS PGothic"/>
            <charset val="128"/>
          </rPr>
          <t>description of a tactic.
This can be a combination of attacks or actions across different rounds.
You can write different descriptions across the steps of the tactic.</t>
        </r>
      </text>
    </comment>
    <comment ref="E1" authorId="0" shapeId="0" xr:uid="{00000000-0006-0000-0000-000004000000}">
      <text>
        <r>
          <rPr>
            <sz val="9"/>
            <rFont val="MS PGothic"/>
            <charset val="128"/>
          </rPr>
          <t>PC for Player Character
EC for Enemy Character</t>
        </r>
      </text>
    </comment>
    <comment ref="F1" authorId="0" shapeId="0" xr:uid="{00000000-0006-0000-0000-000005000000}">
      <text>
        <r>
          <rPr>
            <sz val="9"/>
            <rFont val="MS PGothic"/>
            <charset val="128"/>
          </rPr>
          <t>Character level or monster challenge rating. Used for rating the resulting DPR.</t>
        </r>
      </text>
    </comment>
    <comment ref="G1" authorId="0" shapeId="0" xr:uid="{00000000-0006-0000-0000-000006000000}">
      <text>
        <r>
          <rPr>
            <sz val="9"/>
            <rFont val="MS PGothic"/>
            <charset val="128"/>
          </rPr>
          <t>for this tactic
used to add all attacks in the same round, and to divide the tactic damage by the number of rounds to get the DPR.</t>
        </r>
      </text>
    </comment>
    <comment ref="H1" authorId="0" shapeId="0" xr:uid="{00000000-0006-0000-0000-000007000000}">
      <text>
        <r>
          <rPr>
            <sz val="9"/>
            <rFont val="MS PGothic"/>
            <charset val="128"/>
          </rPr>
          <t>for repeating attacks all with the same stats.
If the second attack has different bonuses, if you can only use an ability once per turn, etc: copy the row and use the same round and tactic ID.
Notation:
R</t>
        </r>
      </text>
    </comment>
    <comment ref="I1" authorId="0" shapeId="0" xr:uid="{00000000-0006-0000-0000-000008000000}">
      <text>
        <r>
          <rPr>
            <sz val="9"/>
            <rFont val="MS PGothic"/>
            <charset val="128"/>
          </rPr>
          <t>Lucky attribute
rerolls one die when d20=1
Since Elven Accuracy is impossible, it just returns regular advantage</t>
        </r>
      </text>
    </comment>
    <comment ref="J1" authorId="0" shapeId="0" xr:uid="{00000000-0006-0000-0000-000009000000}">
      <text>
        <r>
          <rPr>
            <sz val="9"/>
            <rFont val="MS PGothic"/>
            <charset val="128"/>
          </rPr>
          <t>Lucky feat allows you to roll an additional d20 and choose the die result you want. This basically makes standard into advantage, advantage and disadvantage are both similar to Elven Accuracy, and Elven Accuracy gets added one more die.
There’s also a similar spell called Fortune’s Favor that you can use this marker for.</t>
        </r>
      </text>
    </comment>
    <comment ref="L1" authorId="0" shapeId="0" xr:uid="{00000000-0006-0000-0000-00000A000000}">
      <text>
        <r>
          <rPr>
            <sz val="9"/>
            <rFont val="MS PGothic"/>
            <charset val="128"/>
          </rPr>
          <t>Just by checking yes, the Assumed Relative Modifier to hit gets -5 to it, and the Average Attack Damage Damage gets the +10 taken into its calculation.</t>
        </r>
      </text>
    </comment>
    <comment ref="M1" authorId="0" shapeId="0" xr:uid="{00000000-0006-0000-0000-00000B000000}">
      <text>
        <r>
          <rPr>
            <sz val="9"/>
            <rFont val="MS PGothic"/>
            <charset val="128"/>
          </rPr>
          <t>Clerics of the War Domain have class abilities that add bonus to an attack roll.
LV2: Channel Divinity: Guided Strike
and
LV6: CHannel Divinity: War God’s Blessing.
They both add +10 to hit in different circumstances.</t>
        </r>
      </text>
    </comment>
    <comment ref="N1" authorId="0" shapeId="0" xr:uid="{00000000-0006-0000-0000-00000C000000}">
      <text>
        <r>
          <rPr>
            <sz val="9"/>
            <rFont val="MS PGothic"/>
            <charset val="128"/>
          </rPr>
          <t>Add dice notation here for spells like:
Examples:
Bless: +1d4 to rolls
Bardic Inspiration: +1d6 to rolls
These only work with attack rolls and not spells with saving throws.</t>
        </r>
      </text>
    </comment>
    <comment ref="P1" authorId="0" shapeId="0" xr:uid="{00000000-0006-0000-0000-00000F000000}">
      <text>
        <r>
          <rPr>
            <sz val="9"/>
            <rFont val="MS PGothic"/>
            <charset val="128"/>
          </rPr>
          <t>You level up and get better stats, and the enemies also get better stats. The game by design assumes these stay on par with each other.
Say STR, DEX, INT, CHA, whichever is your main stat, this field assumes you start with at least a 16 in the relevant Ability Score.
Assume modifier:
LV1-3: +3
LV4-7: +4
LV8-20:+5
The enemy AC also has +3, +4 and +5 around the same time, so this relative modifier stays at 0.
For LV9 PCs, proficiency bonus increases but monster AC doesn't, so you get a relative +1 to hit.
PC AC doesn’t change much so I won’t add any rules for Enemy Characters at CR9</t>
        </r>
      </text>
    </comment>
    <comment ref="Q1" authorId="0" shapeId="0" xr:uid="{00000000-0006-0000-0000-000010000000}">
      <text>
        <r>
          <rPr>
            <sz val="9"/>
            <rFont val="MS PGothic"/>
            <charset val="128"/>
          </rPr>
          <t>If you have a +1 to hit from a magic weapon or ability, or you leveled up faster than assumed, add those modifiers here.
Assumed modifiers:
LV1-3: +3
LV4-7: +4
LV8-20: +5
If say, for example, you start with 18 STR on LV1 because you rolled very well on your new fighter character, add +1 to hit.
If you are not using your main stat (say you make a ranged attack but your DEX is 14 at LV1, make this a -1 to hit.</t>
        </r>
      </text>
    </comment>
    <comment ref="R1" authorId="0" shapeId="0" xr:uid="{00000000-0006-0000-0000-000011000000}">
      <text>
        <r>
          <rPr>
            <sz val="9"/>
            <rFont val="MS PGothic"/>
            <charset val="128"/>
          </rPr>
          <t>Resulting minimum dice roll to hit.
Without any modifiers, the game is balanced for it to be 8 at all levels but LV9 because of the discrepancy in proficiency bonus and enemy AC.</t>
        </r>
      </text>
    </comment>
    <comment ref="S1" authorId="0" shapeId="0" xr:uid="{00000000-0006-0000-0000-000012000000}">
      <text>
        <r>
          <rPr>
            <sz val="9"/>
            <rFont val="MS PGothic"/>
            <charset val="128"/>
          </rPr>
          <t>Assume 20, w/exceptions
Such as
Hexblade's Curse, Champion Fighter Improved Critical, etc.
* Ac is for attack roll to crit</t>
        </r>
      </text>
    </comment>
    <comment ref="T1" authorId="0" shapeId="0" xr:uid="{00000000-0006-0000-0000-000013000000}">
      <text>
        <r>
          <rPr>
            <sz val="9"/>
            <rFont val="MS PGothic"/>
            <charset val="128"/>
          </rPr>
          <t>STANDARD,
DISADVANTAGE, 
ADVANTAGE,
ELVEN ACCURACY (Adds third d20 to advantage rolls),
Spells with saving throws: 
SPELL (SAVE DC),
SP DC MISS 1/2 DMG, (half damage on miss spells use this)
Enemies with disadvantage on saving throws  (e.g. restrained enemies for DEX saves)
SP DC ENEMY DVG,
SP DC M 1/2 ENEMY DVG, (half damage spells+disadvantaged enemy)
Enemies with legendary resistances:
(legendary resistances are a guaranteed miss, and the counter at the end of the table goes down from 3 to 0 as you encourage the enemy to spend them. This counter assumes all spells will trigger the resistance, but your DM might disagree.
The counter resets on a new tactic, but you can manually enter a number and replace the counter formula.
Once the counter reaches 0, the hit chances go back to normal.
SP DC LEGEND RESIST, (just here for activating the counter, to be honest. 0 damage on a guaranteed miss.)
SP DC M 1/2 LEG RESIST, (half damage is still damage)
SP DC EN DVG LEG RES, (again, 0 damage on guaranteed miss)
SP DC M 1/2 EN DVG L-RES (half damage on restrained enemy with legendary resistances)</t>
        </r>
      </text>
    </comment>
    <comment ref="U1" authorId="0" shapeId="0" xr:uid="{00000000-0006-0000-0000-000014000000}">
      <text>
        <r>
          <rPr>
            <sz val="9"/>
            <rFont val="MS PGothic"/>
            <charset val="128"/>
          </rPr>
          <t>If somehow you’ve gotten the enemy with a Condition: “Paralyzed”, these are the effects:
    A paralyzed creature is incapacitated (see the condition) and can’t move or speak.
    The creature automatically fails Strength and Dexterity saving throws.
    Attack rolls against the creature have advantage.
    Any attack that hits the creature is a critical hit if the attacker is within 5 feet of the creature.
So make sure accuracy is set to Advantage manually.</t>
        </r>
      </text>
    </comment>
    <comment ref="V1" authorId="0" shapeId="0" xr:uid="{00000000-0006-0000-0000-000015000000}">
      <text>
        <r>
          <rPr>
            <sz val="9"/>
            <rFont val="MS PGothic"/>
            <charset val="128"/>
          </rPr>
          <t>Counts how many legendary resistances are left if relevant (if you’re using a spell with saving throws against the enemy). The counter resets per tactic but you can manually set it.</t>
        </r>
      </text>
    </comment>
    <comment ref="W1" authorId="0" shapeId="0" xr:uid="{00000000-0006-0000-0000-000016000000}">
      <text>
        <r>
          <rPr>
            <sz val="9"/>
            <rFont val="MS PGothic"/>
            <charset val="128"/>
          </rPr>
          <t>STANDARD:
C=1-(Ac-1)/20
DISADVANTAGE:
Cdvg=C^2
ADVANTAGE (or STANDARD with Lucky feat):
Cadv=1-(1-C)^2
ELVEN ACCURACY (or ADVANTAGE/DISADVANTAGE with Lucky feat):
Csadv=1-(1-C)^3
Lucky feat ELVEN ACCURACY:
Cssadv=1-(1-C)^4
STANDARD Halfling:
Ch=C+(C/20)
DISADVANTAGE Halfling:
Chdvg=Cdvg+(2/20)*(C^2)
ADVANTAGE Halfling (or STANDARD Halfling with Lucky Feat):
Chadv=Cadv+((2*(1-C)/20)-(1/(20^2)))*C
Lucky Feat ADVANTAGE/DISADVANTAGE Halfling:
Chsadv=Csadv+((3*(1-C)/20)-(1/20^3))*C
Saving throw Spells:
Csp=0</t>
        </r>
      </text>
    </comment>
    <comment ref="X1" authorId="0" shapeId="0" xr:uid="{00000000-0006-0000-0000-000017000000}">
      <text>
        <r>
          <rPr>
            <sz val="9"/>
            <rFont val="MS PGothic"/>
            <charset val="128"/>
          </rPr>
          <t>STANDARD
H=1-((Ah-1)/20)
ADVANTAGE
Hadv=1-(1-H)^2
DISADVANTAGE
Hdvg=H^2
ELVEN ACCURACY
Helv=1-(1-H)^3
STANDARD Halfling
Hh=H+(H/20)
ADVANTAGE Halfling
Hhadv=Hadv+((2*(1-H)/20)-(1/400))*H
DISADVANTAGE Halfling
Hhdvg=Hdvg+(2/20)*(H^2)
SPELL DC
Hsp=1-((Ah-1)/20)
SPELL DC ENEMY DVG
Hspadv=1-(1-H)^2
SPELL DC LEGENDARY RESISTANCE
Hsplr=0 (count 3), then regular hit chances as descrived above</t>
        </r>
      </text>
    </comment>
    <comment ref="Y1" authorId="0" shapeId="0" xr:uid="{00000000-0006-0000-0000-000018000000}">
      <text>
        <r>
          <rPr>
            <sz val="9"/>
            <rFont val="MS PGothic"/>
            <charset val="128"/>
          </rPr>
          <t xml:space="preserve">For visualization and damage calculation.
non-crit hit chance
Hx=H-C
Notation: Hx </t>
        </r>
      </text>
    </comment>
    <comment ref="Z1" authorId="0" shapeId="0" xr:uid="{00000000-0006-0000-0000-000019000000}">
      <text>
        <r>
          <rPr>
            <sz val="9"/>
            <rFont val="MS PGothic"/>
            <charset val="128"/>
          </rPr>
          <t>Relevant for half damage on miss spells against saving throws.
miss chance
M=1-H</t>
        </r>
      </text>
    </comment>
    <comment ref="AD1" authorId="0" shapeId="0" xr:uid="{00000000-0006-0000-0000-00001A000000}">
      <text>
        <r>
          <rPr>
            <sz val="9"/>
            <rFont val="MS PGothic"/>
            <charset val="128"/>
          </rPr>
          <t>Rerolls 1s and 2s on damage dice, but only once and must take the new roll. 
Adds n*(1-(2/x)) where x is the dice size and n is the number of dice.</t>
        </r>
      </text>
    </comment>
    <comment ref="AE1" authorId="0" shapeId="0" xr:uid="{00000000-0006-0000-0000-00001B000000}">
      <text>
        <r>
          <rPr>
            <sz val="9"/>
            <rFont val="MS PGothic"/>
            <charset val="128"/>
          </rPr>
          <t>dice notation for the base damage roll of the attack 
(crit multiplies)
Notation:
Dr
Don’t include + signs, just the ?d? single notation.
This is the only dice roll that gets benefit from Great Weapon Fighting Style.</t>
        </r>
      </text>
    </comment>
    <comment ref="AF1" authorId="0" shapeId="0" xr:uid="{00000000-0006-0000-0000-00001C000000}">
      <text>
        <r>
          <rPr>
            <sz val="9"/>
            <rFont val="MS PGothic"/>
            <charset val="128"/>
          </rPr>
          <t>dmg dice that you might
add from an effect. 
(crit multiplies)
Notation:
Db</t>
        </r>
      </text>
    </comment>
    <comment ref="AG1" authorId="0" shapeId="0" xr:uid="{00000000-0006-0000-0000-00001E000000}">
      <text>
        <r>
          <rPr>
            <sz val="9"/>
            <rFont val="MS PGothic"/>
            <charset val="128"/>
          </rPr>
          <t>dmg dice that you might
add only on crits, such as
Smite spells.
(crit multiplies)
Notation:
Dxc</t>
        </r>
      </text>
    </comment>
    <comment ref="AH1" authorId="0" shapeId="0" xr:uid="{00000000-0006-0000-0000-00001F000000}">
      <text>
        <r>
          <rPr>
            <sz val="9"/>
            <rFont val="MS PGothic"/>
            <charset val="128"/>
          </rPr>
          <t>not multiplied on crit
but applied only on crit
such as Savage Attacks.
Notation: Dxcn</t>
        </r>
      </text>
    </comment>
    <comment ref="AI1" authorId="0" shapeId="0" xr:uid="{00000000-0006-0000-0000-000020000000}">
      <text>
        <r>
          <rPr>
            <sz val="9"/>
            <rFont val="MS PGothic"/>
            <charset val="128"/>
          </rPr>
          <t>not multiplied on crit
such as Booming Blade. 
Notation: Dn</t>
        </r>
      </text>
    </comment>
    <comment ref="AJ1" authorId="0" shapeId="0" xr:uid="{00000000-0006-0000-0000-000021000000}">
      <text>
        <r>
          <rPr>
            <sz val="9"/>
            <rFont val="MS PGothic"/>
            <charset val="128"/>
          </rPr>
          <t>modifiers,
not multiplied on crit
Notation:
B</t>
        </r>
      </text>
    </comment>
    <comment ref="AL1" authorId="0" shapeId="0" xr:uid="{00000000-0006-0000-0000-000022000000}">
      <text>
        <r>
          <rPr>
            <sz val="9"/>
            <rFont val="MS PGothic"/>
            <charset val="128"/>
          </rPr>
          <t>If applied to elemental damage of the type you chose at the time of learning the feat, rolling 1 is turned into 2 for damage of that element.
Adds (n*(1/x)) where x is the dice size and n is the number of dice, but only if it's that element damage.</t>
        </r>
      </text>
    </comment>
    <comment ref="AM1" authorId="0" shapeId="0" xr:uid="{00000000-0006-0000-0000-000023000000}">
      <text>
        <r>
          <rPr>
            <sz val="9"/>
            <rFont val="MS PGothic"/>
            <charset val="128"/>
          </rPr>
          <t>Damage types are only relevant if you have any effects that reroll dice like Elemental Adept. Otherwise it's up to you if you want to fill it.</t>
        </r>
      </text>
    </comment>
    <comment ref="AN1" authorId="0" shapeId="0" xr:uid="{00000000-0006-0000-0000-000024000000}">
      <text>
        <r>
          <rPr>
            <sz val="9"/>
            <rFont val="MS PGothic"/>
            <charset val="128"/>
          </rPr>
          <t xml:space="preserve">Damage types are only relevant if you have any effects that reroll dice like Elemental Adept. Otherwise it's up to you if you want to fill it.
</t>
        </r>
      </text>
    </comment>
    <comment ref="AO1" authorId="0" shapeId="0" xr:uid="{00000000-0006-0000-0000-000026000000}">
      <text>
        <r>
          <rPr>
            <sz val="9"/>
            <rFont val="MS PGothic"/>
            <charset val="128"/>
          </rPr>
          <t xml:space="preserve">Damage types are only relevant if you have any effects that reroll dice like Elemental Adept. Otherwise it's up to you if you want to fill it.
</t>
        </r>
      </text>
    </comment>
    <comment ref="AP1" authorId="0" shapeId="0" xr:uid="{00000000-0006-0000-0000-000027000000}">
      <text>
        <r>
          <rPr>
            <sz val="9"/>
            <rFont val="MS PGothic"/>
            <charset val="128"/>
          </rPr>
          <t xml:space="preserve">Damage types are only relevant if you have any effects that reroll dice like Elemental Adept. Otherwise it's up to you if you want to fill it.
</t>
        </r>
      </text>
    </comment>
    <comment ref="AQ1" authorId="0" shapeId="0" xr:uid="{00000000-0006-0000-0000-000028000000}">
      <text>
        <r>
          <rPr>
            <sz val="9"/>
            <rFont val="MS PGothic"/>
            <charset val="128"/>
          </rPr>
          <t xml:space="preserve">Damage types are only relevant if you have any effects that reroll dice like Elemental Adept. Otherwise it's up to you if you want to fill it.
</t>
        </r>
      </text>
    </comment>
    <comment ref="AR1" authorId="0" shapeId="0" xr:uid="{00000000-0006-0000-0000-000029000000}">
      <text>
        <r>
          <rPr>
            <sz val="9"/>
            <rFont val="MS PGothic"/>
            <charset val="128"/>
          </rPr>
          <t>avg from
the base
dmg
dice
(crit multiplies)
Notation:
Dr</t>
        </r>
      </text>
    </comment>
    <comment ref="AS1" authorId="0" shapeId="0" xr:uid="{00000000-0006-0000-0000-00002A000000}">
      <text>
        <r>
          <rPr>
            <sz val="9"/>
            <rFont val="MS PGothic"/>
            <charset val="128"/>
          </rPr>
          <t>avg dmg from dice that you might
add from an effect
(crit multiplies)
Notation:
Db</t>
        </r>
      </text>
    </comment>
    <comment ref="AT1" authorId="0" shapeId="0" xr:uid="{00000000-0006-0000-0000-00002C000000}">
      <text>
        <r>
          <rPr>
            <sz val="9"/>
            <rFont val="MS PGothic"/>
            <charset val="128"/>
          </rPr>
          <t>avg dmg from dice that you might
add only on crits, such as
Smite spells.
(crit multiplies)
Notation:
Dxc</t>
        </r>
      </text>
    </comment>
    <comment ref="AU1" authorId="0" shapeId="0" xr:uid="{00000000-0006-0000-0000-00002D000000}">
      <text>
        <r>
          <rPr>
            <sz val="9"/>
            <rFont val="MS PGothic"/>
            <charset val="128"/>
          </rPr>
          <t>avg dmg from dice not multiplied on crit
but applied only on crit
such as Savage Attacks.
Notation:
Dxcn</t>
        </r>
      </text>
    </comment>
    <comment ref="AV1" authorId="0" shapeId="0" xr:uid="{00000000-0006-0000-0000-00002E000000}">
      <text>
        <r>
          <rPr>
            <sz val="9"/>
            <rFont val="MS PGothic"/>
            <charset val="128"/>
          </rPr>
          <t>avg dmg from dice not multiplied on crit
such as Booming Blade
Notation:
Dn</t>
        </r>
      </text>
    </comment>
    <comment ref="AW1" authorId="0" shapeId="0" xr:uid="{00000000-0006-0000-0000-00002F000000}">
      <text>
        <r>
          <rPr>
            <sz val="9"/>
            <rFont val="MS PGothic"/>
            <charset val="128"/>
          </rPr>
          <t>average damage sum of all applicable dice damage on critical hits
Notation: Dc
Dc=Dr+Db+(Dbn1+Dbn2...)+(2*Dxc)+Dxcn
This is only the added damage on crit, not the total damage for the attack.</t>
        </r>
      </text>
    </comment>
    <comment ref="AX1" authorId="0" shapeId="0" xr:uid="{00000000-0006-0000-0000-000030000000}">
      <text>
        <r>
          <rPr>
            <sz val="9"/>
            <rFont val="MS PGothic"/>
            <charset val="128"/>
          </rPr>
          <t>average damage sum of all applicable dice damage on any hit
Notation:
D
D=Dr+Db+(Dbn1+Dbn2...)+Dn</t>
        </r>
      </text>
    </comment>
    <comment ref="AY1" authorId="0" shapeId="0" xr:uid="{00000000-0006-0000-0000-000031000000}">
      <text>
        <r>
          <rPr>
            <sz val="9"/>
            <rFont val="MS PGothic"/>
            <charset val="128"/>
          </rPr>
          <t>For reference, this is what the actual total damage average would be on a critical hit.
Dcr=D+Dc</t>
        </r>
      </text>
    </comment>
    <comment ref="AZ1" authorId="0" shapeId="0" xr:uid="{00000000-0006-0000-0000-000032000000}">
      <text>
        <r>
          <rPr>
            <sz val="9"/>
            <rFont val="MS PGothic"/>
            <charset val="128"/>
          </rPr>
          <t>Only applies to
SPELL DC MISS 1/2 DMG or SPELL DC M 1/2 ENEMY DVG attacks.
Dm=(Dr+Db+(Dbn1+Dbn2...)+Dn+B)/2</t>
        </r>
      </text>
    </comment>
    <comment ref="BB1" authorId="0" shapeId="0" xr:uid="{00000000-0006-0000-0000-000033000000}">
      <text>
        <r>
          <rPr>
            <sz val="9"/>
            <rFont val="MS PGothic"/>
            <charset val="128"/>
          </rPr>
          <t xml:space="preserve">damage for a single attack.
DPA=(C*Dc)+(Hx*(D+B))+(M*(Dm))
Replace C or H with the accuracy setting accordingly.
</t>
        </r>
      </text>
    </comment>
    <comment ref="BC1" authorId="0" shapeId="0" xr:uid="{00000000-0006-0000-0000-000034000000}">
      <text>
        <r>
          <rPr>
            <sz val="9"/>
            <rFont val="MS PGothic"/>
            <charset val="128"/>
          </rPr>
          <t>Stacked damage across repeated attacks or several Area of Effect targets</t>
        </r>
      </text>
    </comment>
    <comment ref="BE1" authorId="0" shapeId="0" xr:uid="{00000000-0006-0000-0000-000035000000}">
      <text>
        <r>
          <rPr>
            <sz val="9"/>
            <rFont val="MS PGothic"/>
            <charset val="128"/>
          </rPr>
          <t>damage for the
round</t>
        </r>
      </text>
    </comment>
    <comment ref="BG1" authorId="0" shapeId="0" xr:uid="{00000000-0006-0000-0000-000036000000}">
      <text>
        <r>
          <rPr>
            <sz val="9"/>
            <rFont val="MS PGothic"/>
            <charset val="128"/>
          </rPr>
          <t>combined damage
across rounds for
tactic.</t>
        </r>
      </text>
    </comment>
    <comment ref="BI1" authorId="0" shapeId="0" xr:uid="{00000000-0006-0000-0000-000037000000}">
      <text>
        <r>
          <rPr>
            <sz val="9"/>
            <rFont val="MS PGothic"/>
            <charset val="128"/>
          </rPr>
          <t>The whole point of this whole calculator! This is the DPR you obtain when dividing the total average damage for the tactic across the number of rounds you took to execute it.</t>
        </r>
      </text>
    </comment>
    <comment ref="BK1" authorId="0" shapeId="0" xr:uid="{00000000-0006-0000-0000-000038000000}">
      <text>
        <r>
          <rPr>
            <sz val="9"/>
            <rFont val="MS PGothic"/>
            <charset val="128"/>
          </rPr>
          <t>The DPR rating is split across two columns so that the pivot table has numbers it can show.
Based on the expected max HP at CR. Inspired by RPGBot: DnD 5e - The Fundamental Math of Character Optimization.
(https://rpgbot.net/dnd5/characters/fundamental_math/)
0: ☆☆☆  No damage
1: 🡇🡇🡇  Not helping (lowest)
2: ★☆☆  Low (support, control, debuff)
3: ★★☆  Target (expected)
4: ★★★  High (heavy hitter)
5: 🕱🕱🕱🕱  Over Powered (dude stop)</t>
        </r>
      </text>
    </comment>
    <comment ref="BL1" authorId="0" shapeId="0" xr:uid="{00000000-0006-0000-0000-000039000000}">
      <text>
        <r>
          <rPr>
            <sz val="9"/>
            <rFont val="MS PGothic"/>
            <charset val="128"/>
          </rPr>
          <t>Based on character level or CR. Inspired by RPGBot: DnD 5e - The Fundamental Math of Character Optimization.
(https://rpgbot.net/dnd5/characters/fundamental_math/)
1: 🡇🡇🡇  Not helping (lowest)
2: ★☆☆  Low (support, control, debuff)
3: ★★☆  Target (expected)
4: ★★★  High (heavy hitter)
5: 🕱🕱🕱🕱  Over Powered (dude stop)</t>
        </r>
      </text>
    </comment>
    <comment ref="BM1" authorId="0" shapeId="0" xr:uid="{00000000-0006-0000-0000-00003A000000}">
      <text>
        <r>
          <rPr>
            <sz val="9"/>
            <rFont val="MS PGothic"/>
            <charset val="128"/>
          </rPr>
          <t>I’m not entirely sure if the math is right on this one, since any AOE with more than 3 targets is sure to rate as Over Powered.</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<sst xmlns="http://schemas.openxmlformats.org/spreadsheetml/2006/main" count="847" uniqueCount="161">
  <si>
    <t>Row</t>
  </si>
  <si>
    <t>Tactic ID</t>
  </si>
  <si>
    <t>Character ID</t>
  </si>
  <si>
    <t>Description</t>
  </si>
  <si>
    <t>Player or Enemy</t>
  </si>
  <si>
    <t>LV or CR</t>
  </si>
  <si>
    <t>Round</t>
  </si>
  <si>
    <t>Repeat Attack Times</t>
  </si>
  <si>
    <t>Halfling</t>
  </si>
  <si>
    <t>Lucky feat</t>
  </si>
  <si>
    <t>Current Attack is GWM Crit Bonus Attack</t>
  </si>
  <si>
    <t>Great Weapon Master -5 to hit for +10 dmg</t>
  </si>
  <si>
    <t>War Cleric Channel Divinity +10 to hit</t>
  </si>
  <si>
    <t>Dice added to attack roll</t>
  </si>
  <si>
    <t>Dice to attack roll average result</t>
  </si>
  <si>
    <t>Assumed Relative Modifier to Hit</t>
  </si>
  <si>
    <t>Add Relative Modifier to Hit</t>
  </si>
  <si>
    <t>Min to Hit</t>
  </si>
  <si>
    <t>Min to Crit</t>
  </si>
  <si>
    <t>Accuracy</t>
  </si>
  <si>
    <t>Enemy Paralyzed close-range auto-crit on hit</t>
  </si>
  <si>
    <t>Legendary Resistances Left</t>
  </si>
  <si>
    <t>Crit % Chance</t>
  </si>
  <si>
    <t>Hit % Chance</t>
  </si>
  <si>
    <t>Non-crit Hit % Chance</t>
  </si>
  <si>
    <t>Miss % Chance</t>
  </si>
  <si>
    <t>Area of Effect</t>
  </si>
  <si>
    <t>AOE size, length or radius</t>
  </si>
  <si>
    <t>Area of Effect Expected Targets</t>
  </si>
  <si>
    <t>Great Weapon Fighting Style</t>
  </si>
  <si>
    <t>Damage Dice</t>
  </si>
  <si>
    <t>Bonus Dmg Dice</t>
  </si>
  <si>
    <t>Crit-only Mult Dmg Dice</t>
  </si>
  <si>
    <t>Crit-only Flat Dmg Dice</t>
  </si>
  <si>
    <t>Non-crit Dmg Dice</t>
  </si>
  <si>
    <t>Bonus Flat Dmg</t>
  </si>
  <si>
    <t>Great Weapon Master Bonus Dmg</t>
  </si>
  <si>
    <t>Feat: Elemental Adept Element</t>
  </si>
  <si>
    <t>Damage Type</t>
  </si>
  <si>
    <t>Bonus Dmg Type</t>
  </si>
  <si>
    <t>Crit Mult Dmg Type</t>
  </si>
  <si>
    <t>Crit-only Flat Dmg Type</t>
  </si>
  <si>
    <t>Non-crit Dmg Type</t>
  </si>
  <si>
    <t>Base Dice Dmg Avg</t>
  </si>
  <si>
    <t>Bonus Dice Dmg Avg</t>
  </si>
  <si>
    <t>Crit-only Mult Dice Dmg Avg</t>
  </si>
  <si>
    <t>Crit-only Flat Dice Dmg Avg</t>
  </si>
  <si>
    <t>Non-crit Dice Dmg Avg</t>
  </si>
  <si>
    <t>Average Damage Added on Crit</t>
  </si>
  <si>
    <t>Average Dice Damage on Hit</t>
  </si>
  <si>
    <t>Average Resulting Crit Dice Damage</t>
  </si>
  <si>
    <t>Average Damage on Miss</t>
  </si>
  <si>
    <t>Max Expected Enemy HP at CR or LV</t>
  </si>
  <si>
    <t>Damage per Attack</t>
  </si>
  <si>
    <t>Average Resulting Damage per Target</t>
  </si>
  <si>
    <t>Average Resulting Damage Total</t>
  </si>
  <si>
    <t>Average Round Damage per Target</t>
  </si>
  <si>
    <t>Average Round Damage Total</t>
  </si>
  <si>
    <t>Average Tactic Damage per Target</t>
  </si>
  <si>
    <t>Average Tactic Damage Total</t>
  </si>
  <si>
    <t>Damage per Round per Target</t>
  </si>
  <si>
    <t>Total Damage per Round</t>
  </si>
  <si>
    <t>DPR per Target Rating</t>
  </si>
  <si>
    <t>DPR Rating per Target Description</t>
  </si>
  <si>
    <t>Total DPR Rating</t>
  </si>
  <si>
    <t>Total DPR Rating Description</t>
  </si>
  <si>
    <t>Notes</t>
  </si>
  <si>
    <t>Ex1.Fighter (LV5) R1:bow, R2:adv sword x2</t>
  </si>
  <si>
    <t>fighter_1_lv5</t>
  </si>
  <si>
    <t>Human Fighter(LV5) STR+4 DEX+3
Longbow attack, get closer</t>
  </si>
  <si>
    <t>PC</t>
  </si>
  <si>
    <t>NO</t>
  </si>
  <si>
    <t>-</t>
  </si>
  <si>
    <t>STANDARD</t>
  </si>
  <si>
    <t>1d8</t>
  </si>
  <si>
    <t>NONE</t>
  </si>
  <si>
    <t>two sword attacks at adv</t>
  </si>
  <si>
    <t>ADVANTAGE</t>
  </si>
  <si>
    <t>Ex2.Fighter (LV5) R1: sword x2, R2: adv same</t>
  </si>
  <si>
    <t>Same character,
two longsword attacks std</t>
  </si>
  <si>
    <t>two longsword attacks adv</t>
  </si>
  <si>
    <t>Ex3. Fighter (LV5) GWF PAM</t>
  </si>
  <si>
    <t>fighter_2_lv5</t>
  </si>
  <si>
    <t>Same stats, Great Weapon Fighter style, advantage
Action: Polearm master glaive twice</t>
  </si>
  <si>
    <t>YES</t>
  </si>
  <si>
    <t>1d10</t>
  </si>
  <si>
    <t>Bonus action: Polearm back end</t>
  </si>
  <si>
    <t>1d4</t>
  </si>
  <si>
    <t>Ex4. Wizard (LV9) Fireball 5</t>
  </si>
  <si>
    <t>wizard_1_LV9</t>
  </si>
  <si>
    <t>Wizard LV9: INT+5 Fireball 5th SL</t>
  </si>
  <si>
    <t>SP DC MISS 1/2 DMG</t>
  </si>
  <si>
    <t>SPHERE</t>
  </si>
  <si>
    <t>10d6</t>
  </si>
  <si>
    <t>FIRE</t>
  </si>
  <si>
    <t>Ex5. Wizard (LV9) Fireball 5 (EA)</t>
  </si>
  <si>
    <t>wizard_2_LV9</t>
  </si>
  <si>
    <t>Wizard LV9: INT+5 Fireball 5th SL
(Elemental Adept : Fire)</t>
  </si>
  <si>
    <t>Ex6. Wizard (LV9) Firebal tgt restr</t>
  </si>
  <si>
    <t>Wizard LV9: INT+5 Fireball 5th SL
Enemy is restrained,
disadvantage on DEX saves</t>
  </si>
  <si>
    <t>SP DC M 1/2 ENEMY DVG</t>
  </si>
  <si>
    <t>Ex7. Wizard (LV5) TtDd12</t>
  </si>
  <si>
    <t>wizard_3_LV5</t>
  </si>
  <si>
    <t>Wizard LV5: INT+4 Toll the Dead
on damaged enemy</t>
  </si>
  <si>
    <t>SPELL (SAVE DC)</t>
  </si>
  <si>
    <t>2d12</t>
  </si>
  <si>
    <t>NECROTIC</t>
  </si>
  <si>
    <t>Let's compare Toll the Dead DPR vs Bestow Curse and Toll the Dead at disadvantage.</t>
  </si>
  <si>
    <t>Ex8. Wizard (LV5) Bestow Curse WIS 3xTtDd12</t>
  </si>
  <si>
    <t>Wizard LV5: INT+4. Cast Bestow Curse (no dmg), enemy has disadvantage on WIS saves from Bestow Curse</t>
  </si>
  <si>
    <t>Toll the Dead</t>
  </si>
  <si>
    <t>SP DC ENEMY DVG</t>
  </si>
  <si>
    <t>Toll the Dead.</t>
  </si>
  <si>
    <t>Only after 4 rounds does the WIS disadvantage increase DPR against just 4 Toll the Deads.</t>
  </si>
  <si>
    <t>Ex9. Wizard (LV9) Fireball 5 (legendary resistance)</t>
  </si>
  <si>
    <t>Wizard LV9: INT+5 Fireball 4th SL. But the enemy has 3 legendary resistances. Let's attack 4 times to get one without resistance.</t>
  </si>
  <si>
    <t>SP DC M 1/2 LEG RESIST</t>
  </si>
  <si>
    <t>9d6</t>
  </si>
  <si>
    <t>more fireball, but SL4</t>
  </si>
  <si>
    <t>more fireball, but now that it's weak, SL 5!</t>
  </si>
  <si>
    <t>and then a Scorching Ray at SL3</t>
  </si>
  <si>
    <t>2d6</t>
  </si>
  <si>
    <t>more fireball, SL4! This is just to test my legendary resistance counter works if interrupted</t>
  </si>
  <si>
    <t>Ex.10 Fighter (LV5) GWM crit bonus attack</t>
  </si>
  <si>
    <t>fighter_3_lv5</t>
  </si>
  <si>
    <t>STR+4, Great Weapon Master Feat
Action: Great sword twice adv</t>
  </si>
  <si>
    <t>Bonus action: extra sword attack if crit</t>
  </si>
  <si>
    <t>Ex.11 Fighter (LV5) GWM -5hit +10dmg crit bonus attack</t>
  </si>
  <si>
    <t>STR+4, Great Weapon Master Feat
Action: Great sword twice adv -5 to hit +10dmg</t>
  </si>
  <si>
    <t>Bonus action: extra sword attack if crit, samge stats</t>
  </si>
  <si>
    <t>Notice how the Bonus attack on crit adds about +1 to DPR but the -5 to hit and +10 dmg adds about +5 to DPR and gets you a new rating.</t>
  </si>
  <si>
    <t>(すべて)</t>
  </si>
  <si>
    <t>Dmg per Attack</t>
  </si>
  <si>
    <t>Dmg per Target</t>
  </si>
  <si>
    <t>Dmg total</t>
  </si>
  <si>
    <t>Round DPT</t>
  </si>
  <si>
    <t>Round Dmg Total</t>
  </si>
  <si>
    <t>Tactic DPT</t>
  </si>
  <si>
    <t>Tactic Dmg Total</t>
  </si>
  <si>
    <t>DPR per Target</t>
  </si>
  <si>
    <t>Total DPR</t>
  </si>
  <si>
    <t>DPR (pT) Rating</t>
  </si>
  <si>
    <t>DPR Total Rating</t>
  </si>
  <si>
    <t>DPR per Target Rating description</t>
  </si>
  <si>
    <t>Total DPR Rating description</t>
  </si>
  <si>
    <t>Average</t>
  </si>
  <si>
    <t>CR or LV</t>
  </si>
  <si>
    <t>Max Expected 
Enemy HP</t>
  </si>
  <si>
    <t>Low DPR 
Threshold</t>
  </si>
  <si>
    <t>Target DPR 
Threshold</t>
  </si>
  <si>
    <t>High DPR 
Threshold</t>
  </si>
  <si>
    <t>OP DPR 
Threshold</t>
  </si>
  <si>
    <t>Rating</t>
  </si>
  <si>
    <t>Low</t>
  </si>
  <si>
    <t>Target</t>
  </si>
  <si>
    <t>High</t>
  </si>
  <si>
    <t>OP</t>
  </si>
  <si>
    <t>Turns to down enemy</t>
  </si>
  <si>
    <t>* If we assume a party of 4 and 3-round encounters like the CR calculation rules do, we can divide the top end of the hp progression by 12 to get our target DPR</t>
  </si>
  <si>
    <t>* RPGBot: DnD 5e – The Fundamental Math of Character Optimization</t>
  </si>
  <si>
    <t>* https://rpgbot.net/dnd5/characters/fundamental_math/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</si>
</sst>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5" formatCode="0.00_ "/>
    <numFmt numFmtId="167" formatCode="0.0_ "/>
    <numFmt numFmtId="168" formatCode="\+#,###.??;\-#,###.??;0"/>
    <numFmt numFmtId="169" formatCode="0_ "/>
    <numFmt numFmtId="170" formatCode="\+0;\-0;0"/>
  </numFmts>
  <fonts count="6">
    <font>
      <sz val="11"/>
      <color theme="1"/>
      <name val="ＭＳ Ｐゴシック"/>
      <charset val="134"/>
      <scheme val="minor"/>
    </font>
    <font>
      <b/>
      <sz val="11"/>
      <color theme="0"/>
      <name val="ＭＳ Ｐゴシック"/>
      <charset val="134"/>
      <scheme val="minor"/>
    </font>
    <font>
      <b/>
      <sz val="11"/>
      <color theme="1"/>
      <name val="ＭＳ Ｐゴシック"/>
      <charset val="134"/>
      <scheme val="minor"/>
    </font>
    <font>
      <b/>
      <sz val="11"/>
      <name val="ＭＳ Ｐゴシック"/>
      <charset val="134"/>
      <scheme val="minor"/>
    </font>
    <font>
      <sz val="9"/>
      <name val="MS PGothic"/>
      <charset val="128"/>
    </font>
    <font>
      <sz val="11"/>
      <color theme="1"/>
      <name val="ＭＳ Ｐゴシック"/>
      <charset val="134"/>
      <scheme val="minor"/>
    </font>
  </fonts>
  <fills count="6">
    <fill>
      <patternFill patternType="none"/>
    </fill>
    <fill>
      <patternFill patternType="gray125"/>
    </fill>
    <fill>
      <patternFill patternType="solid">
        <fgColor theme="8"/>
        <bgColor theme="8"/>
      </patternFill>
    </fill>
    <fill>
      <patternFill patternType="solid">
        <fgColor theme="9"/>
        <bgColor theme="9"/>
      </patternFill>
    </fill>
    <fill>
      <patternFill patternType="solid">
        <fgColor theme="9" tint="0.79995117038483843"/>
        <bgColor theme="9" tint="0.79995117038483843"/>
      </patternFill>
    </fill>
    <fill>
      <patternFill patternType="solid">
        <fgColor rgb="FFD0B4E0"/>
        <bgColor indexed="64"/>
      </patternFill>
    </fill>
  </fills>
  <borders count="12">
    <border>
      <left/>
      <right/>
      <top/>
      <bottom/>
      <diagonal/>
    </border>
    <border>
      <left style="thin">
        <color theme="8"/>
      </left>
      <right/>
      <top style="thin">
        <color theme="8"/>
      </top>
      <bottom/>
      <diagonal/>
    </border>
    <border>
      <left/>
      <right/>
      <top style="thin">
        <color theme="8"/>
      </top>
      <bottom/>
      <diagonal/>
    </border>
    <border>
      <left/>
      <right style="thin">
        <color theme="0"/>
      </right>
      <top/>
      <bottom style="thick">
        <color theme="0"/>
      </bottom>
      <diagonal/>
    </border>
    <border>
      <left style="thin">
        <color theme="8"/>
      </left>
      <right/>
      <top/>
      <bottom/>
      <diagonal/>
    </border>
    <border>
      <left/>
      <right style="thin">
        <color theme="0"/>
      </right>
      <top style="thick">
        <color theme="0"/>
      </top>
      <bottom/>
      <diagonal/>
    </border>
    <border>
      <left style="thin">
        <color theme="8"/>
      </left>
      <right/>
      <top/>
      <bottom style="thin">
        <color theme="8"/>
      </bottom>
      <diagonal/>
    </border>
    <border>
      <left/>
      <right/>
      <top/>
      <bottom style="thin">
        <color theme="8"/>
      </bottom>
      <diagonal/>
    </border>
    <border>
      <left style="thin">
        <color theme="0"/>
      </left>
      <right style="thin">
        <color theme="0"/>
      </right>
      <top/>
      <bottom style="thick">
        <color theme="0"/>
      </bottom>
      <diagonal/>
    </border>
    <border>
      <left style="thin">
        <color theme="0"/>
      </left>
      <right/>
      <top/>
      <bottom style="thick">
        <color theme="0"/>
      </bottom>
      <diagonal/>
    </border>
    <border>
      <left style="thin">
        <color theme="0"/>
      </left>
      <right style="thin">
        <color theme="0"/>
      </right>
      <top style="thick">
        <color theme="0"/>
      </top>
      <bottom/>
      <diagonal/>
    </border>
    <border>
      <left style="thin">
        <color theme="0"/>
      </left>
      <right/>
      <top style="thick">
        <color theme="0"/>
      </top>
      <bottom/>
      <diagonal/>
    </border>
  </borders>
  <cellStyleXfs count="2">
    <xf numFmtId="0" fontId="0" fillId="0" borderId="0">
      <alignment vertical="center"/>
    </xf>
    <xf numFmtId="9" fontId="5" fillId="0" borderId="0" applyFont="0" applyFill="0" applyBorder="0" applyAlignment="0" applyProtection="0">
      <alignment vertical="center"/>
    </xf>
  </cellStyleXfs>
  <cellXfs count="37">
    <xf numFmtId="0" fontId="0" fillId="0" borderId="0" xfId="0">
      <alignment vertical="center"/>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wrapText="1"/>
    </xf>
    <xf numFmtId="0" fontId="1" fillId="3" borderId="3" xfId="0" applyFont="1" applyFill="1" applyBorder="1" applyAlignment="1">
      <alignment horizontal="center" vertical="center"/>
    </xf>
    <xf numFmtId="0" fontId="0" fillId="0" borderId="4" xfId="0" applyBorder="1" applyAlignment="1">
      <alignment horizontal="center" vertical="center"/>
    </xf>
    <xf numFmtId="0" fontId="0" fillId="0" borderId="0" xfId="0" applyAlignment="1">
      <alignment horizontal="center" vertical="center" wrapText="1"/>
    </xf>
    <xf numFmtId="167" fontId="0" fillId="0" borderId="0" xfId="0" applyNumberFormat="1" applyAlignment="1">
      <alignment horizontal="center" vertical="center" wrapText="1"/>
    </xf>
    <xf numFmtId="0" fontId="1" fillId="3" borderId="5" xfId="0" applyFont="1" applyFill="1" applyBorder="1" applyAlignment="1">
      <alignment horizontal="center" vertical="center"/>
    </xf>
    <xf numFmtId="0" fontId="0" fillId="0" borderId="0" xfId="0" applyAlignment="1">
      <alignment vertical="center" wrapText="1"/>
    </xf>
    <xf numFmtId="0" fontId="0" fillId="0" borderId="6" xfId="0" applyBorder="1" applyAlignment="1">
      <alignment horizontal="center" vertical="center"/>
    </xf>
    <xf numFmtId="0" fontId="0" fillId="0" borderId="7" xfId="0" applyBorder="1" applyAlignment="1">
      <alignment horizontal="center" vertical="center"/>
    </xf>
    <xf numFmtId="0" fontId="1" fillId="3" borderId="8" xfId="0" applyFont="1" applyFill="1" applyBorder="1" applyAlignment="1">
      <alignment horizontal="center" vertical="center"/>
    </xf>
    <xf numFmtId="0" fontId="1" fillId="3" borderId="9" xfId="0" applyFont="1" applyFill="1" applyBorder="1" applyAlignment="1">
      <alignment horizontal="center" vertical="center"/>
    </xf>
    <xf numFmtId="0" fontId="0" fillId="4" borderId="10" xfId="0" applyFill="1" applyBorder="1" applyAlignment="1">
      <alignment horizontal="center" vertical="center"/>
    </xf>
    <xf numFmtId="0" fontId="0" fillId="4" borderId="11" xfId="0" applyFill="1" applyBorder="1" applyAlignment="1">
      <alignment horizontal="center" vertical="center"/>
    </xf>
    <xf numFmtId="0" fontId="2" fillId="0" borderId="0" xfId="0" applyFont="1">
      <alignment vertical="center"/>
    </xf>
    <xf numFmtId="0" fontId="0" fillId="0" borderId="0" xfId="0" applyAlignment="1">
      <alignment horizontal="center" vertical="center"/>
    </xf>
    <xf numFmtId="0" fontId="2" fillId="0" borderId="0" xfId="0" applyFont="1" applyAlignment="1">
      <alignment horizontal="center" vertical="center"/>
    </xf>
    <xf numFmtId="0" fontId="2" fillId="0" borderId="0" xfId="0" applyFont="1" applyAlignment="1">
      <alignment vertical="center" wrapText="1"/>
    </xf>
    <xf numFmtId="165" fontId="0" fillId="0" borderId="0" xfId="0" applyNumberFormat="1" applyAlignment="1">
      <alignment horizontal="center" vertical="center"/>
    </xf>
    <xf numFmtId="0" fontId="3" fillId="5" borderId="0" xfId="0" applyFont="1" applyFill="1">
      <alignment vertical="center"/>
    </xf>
    <xf numFmtId="0" fontId="0" fillId="0" borderId="0" xfId="0" applyAlignment="1">
      <alignment horizontal="left" vertical="center"/>
    </xf>
    <xf numFmtId="10" fontId="0" fillId="0" borderId="0" xfId="0" applyNumberFormat="1" applyAlignment="1">
      <alignment horizontal="center" vertical="center"/>
    </xf>
    <xf numFmtId="165" fontId="2" fillId="0" borderId="0" xfId="0" applyNumberFormat="1" applyFont="1" applyAlignment="1">
      <alignment horizontal="center" vertical="center"/>
    </xf>
    <xf numFmtId="0" fontId="0" fillId="0" borderId="0" xfId="0" applyAlignment="1">
      <alignment horizontal="left" vertical="center" wrapText="1"/>
    </xf>
    <xf numFmtId="168" fontId="0" fillId="0" borderId="0" xfId="0" applyNumberFormat="1" applyAlignment="1">
      <alignment horizontal="center" vertical="center" wrapText="1"/>
    </xf>
    <xf numFmtId="169" fontId="0" fillId="0" borderId="0" xfId="0" applyNumberFormat="1" applyAlignment="1">
      <alignment horizontal="center" vertical="center" wrapText="1"/>
    </xf>
    <xf numFmtId="10" fontId="0" fillId="0" borderId="0" xfId="1" applyNumberFormat="1" applyFont="1" applyFill="1" applyBorder="1" applyAlignment="1">
      <alignment horizontal="center" vertical="center" wrapText="1"/>
    </xf>
    <xf numFmtId="10" fontId="0" fillId="0" borderId="0" xfId="1" applyNumberFormat="1" applyFont="1" applyFill="1" applyBorder="1" applyAlignment="1">
      <alignment horizontal="center" vertical="center"/>
    </xf>
    <xf numFmtId="170" fontId="0" fillId="0" borderId="0" xfId="0" applyNumberFormat="1" applyAlignment="1">
      <alignment horizontal="center" vertical="center"/>
    </xf>
    <xf numFmtId="170" fontId="0" fillId="0" borderId="0" xfId="0" applyNumberFormat="1" applyAlignment="1">
      <alignment horizontal="center" vertical="center" wrapText="1"/>
    </xf>
    <xf numFmtId="165" fontId="0" fillId="0" borderId="0" xfId="0" applyNumberFormat="1" applyAlignment="1">
      <alignment horizontal="center" vertical="center" wrapText="1"/>
    </xf>
    <xf numFmtId="0" fontId="2" fillId="0" borderId="0" xfId="0" applyFont="1" applyAlignment="1">
      <alignment horizontal="center" vertical="center" wrapText="1"/>
    </xf>
    <xf numFmtId="165" fontId="2" fillId="0" borderId="0" xfId="0" applyNumberFormat="1" applyFont="1" applyAlignment="1">
      <alignment horizontal="center" vertical="center" wrapText="1"/>
    </xf>
    <xf numFmtId="169" fontId="2" fillId="0" borderId="0" xfId="0" applyNumberFormat="1" applyFont="1" applyAlignment="1">
      <alignment horizontal="center" vertical="center" wrapText="1"/>
    </xf>
    <xf numFmtId="165" fontId="0" fillId="0" borderId="0" xfId="0" applyNumberFormat="1" applyAlignment="1">
      <alignment horizontal="left" vertical="center" wrapText="1"/>
    </xf>
    <xf numFmtId="10" fontId="5" fillId="0" borderId="0" xfId="1" applyNumberFormat="1" applyAlignment="1">
      <alignment horizontal="center" vertical="center"/>
    </xf>
  </cellXfs>
  <cellStyles count="2">
    <cellStyle name="Normal" xfId="0" builtinId="0"/>
    <cellStyle name="Percent" xfId="1" builtinId="5"/>
  </cellStyles>
  <dxfs count="80">
    <dxf>
      <font>
        <b/>
      </font>
    </dxf>
    <dxf>
      <font>
        <b/>
      </font>
    </dxf>
    <dxf>
      <font>
        <b/>
      </font>
    </dxf>
    <dxf>
      <font>
        <b/>
      </font>
    </dxf>
    <dxf>
      <font>
        <b/>
      </font>
    </dxf>
    <dxf>
      <font>
        <b/>
      </font>
    </dxf>
    <dxf>
      <numFmt numFmtId="171" formatCode="0.00000000_ "/>
    </dxf>
    <dxf>
      <alignment horizontal="center"/>
    </dxf>
    <dxf>
      <font>
        <b/>
      </font>
      <alignment horizontal="center"/>
    </dxf>
    <dxf>
      <font>
        <b val="0"/>
      </font>
      <numFmt numFmtId="171" formatCode="0.00000000_ "/>
    </dxf>
    <dxf>
      <font>
        <b/>
      </font>
      <numFmt numFmtId="171" formatCode="0.00000000_ "/>
    </dxf>
    <dxf>
      <font>
        <b/>
      </font>
    </dxf>
    <dxf>
      <font>
        <b/>
      </font>
      <numFmt numFmtId="171" formatCode="0.00000000_ "/>
    </dxf>
    <dxf>
      <font>
        <b/>
      </font>
    </dxf>
    <dxf>
      <font>
        <b/>
      </font>
      <numFmt numFmtId="171" formatCode="0.00000000_ "/>
    </dxf>
    <dxf>
      <font>
        <b/>
      </font>
    </dxf>
    <dxf>
      <font>
        <b/>
      </font>
      <numFmt numFmtId="171" formatCode="0.00000000_ "/>
    </dxf>
    <dxf>
      <font>
        <b/>
      </font>
    </dxf>
    <dxf>
      <font>
        <b/>
      </font>
      <numFmt numFmtId="171" formatCode="0.00000000_ "/>
    </dxf>
    <dxf>
      <font>
        <b/>
      </font>
    </dxf>
    <dxf>
      <numFmt numFmtId="169" formatCode="0_ "/>
    </dxf>
    <dxf>
      <numFmt numFmtId="171" formatCode="0.00000000_ "/>
    </dxf>
    <dxf>
      <numFmt numFmtId="171" formatCode="0.00000000_ "/>
    </dxf>
    <dxf>
      <numFmt numFmtId="165" formatCode="0.00_ "/>
    </dxf>
    <dxf>
      <numFmt numFmtId="165" formatCode="0.00_ "/>
    </dxf>
    <dxf>
      <numFmt numFmtId="171" formatCode="0.00000000_ "/>
    </dxf>
    <dxf>
      <font>
        <b val="0"/>
        <i val="0"/>
        <strike val="0"/>
        <u val="none"/>
        <sz val="11"/>
        <color theme="1"/>
        <name val="ＭＳ Ｐゴシック"/>
        <charset val="134"/>
        <scheme val="none"/>
      </font>
      <numFmt numFmtId="165" formatCode="0.00_ "/>
      <fill>
        <patternFill patternType="none"/>
      </fill>
      <alignment horizontal="center" wrapText="1"/>
    </dxf>
    <dxf>
      <numFmt numFmtId="171" formatCode="0.00000000_ "/>
    </dxf>
    <dxf>
      <numFmt numFmtId="171" formatCode="0.00000000_ "/>
      <alignment horizontal="left"/>
    </dxf>
    <dxf>
      <numFmt numFmtId="169" formatCode="0_ "/>
    </dxf>
    <dxf>
      <numFmt numFmtId="171" formatCode="0.00000000_ "/>
    </dxf>
    <dxf>
      <numFmt numFmtId="171" formatCode="0.00000000_ "/>
    </dxf>
    <dxf>
      <numFmt numFmtId="171" formatCode="0.00000000_ "/>
    </dxf>
    <dxf>
      <numFmt numFmtId="171" formatCode="0.00000000_ "/>
    </dxf>
    <dxf>
      <numFmt numFmtId="171" formatCode="0.00000000_ "/>
    </dxf>
    <dxf>
      <numFmt numFmtId="171" formatCode="0.00000000_ "/>
    </dxf>
    <dxf>
      <font>
        <b/>
      </font>
    </dxf>
    <dxf>
      <numFmt numFmtId="170" formatCode="\+0;\-0;0"/>
    </dxf>
    <dxf>
      <numFmt numFmtId="171" formatCode="0.00000000_ "/>
    </dxf>
    <dxf>
      <numFmt numFmtId="171" formatCode="0.00000000_ "/>
    </dxf>
    <dxf>
      <numFmt numFmtId="171" formatCode="0.00000000_ "/>
    </dxf>
    <dxf>
      <numFmt numFmtId="171" formatCode="0.00000000_ "/>
    </dxf>
    <dxf>
      <numFmt numFmtId="171" formatCode="0.00000000_ "/>
    </dxf>
    <dxf>
      <numFmt numFmtId="171" formatCode="0.00000000_ "/>
    </dxf>
    <dxf>
      <font>
        <b/>
      </font>
    </dxf>
    <dxf>
      <font>
        <b/>
      </font>
    </dxf>
    <dxf>
      <font>
        <b/>
      </font>
    </dxf>
    <dxf>
      <numFmt numFmtId="171" formatCode="0.00000000_ "/>
    </dxf>
    <dxf>
      <numFmt numFmtId="171" formatCode="0.00000000_ "/>
    </dxf>
    <dxf>
      <numFmt numFmtId="171" formatCode="0.00000000_ "/>
    </dxf>
    <dxf>
      <numFmt numFmtId="171" formatCode="0.00000000_ "/>
    </dxf>
    <dxf>
      <numFmt numFmtId="169" formatCode="0_ "/>
    </dxf>
    <dxf>
      <numFmt numFmtId="171" formatCode="0.00000000_ "/>
    </dxf>
    <dxf>
      <numFmt numFmtId="171" formatCode="0.00000000_ "/>
    </dxf>
    <dxf>
      <numFmt numFmtId="171" formatCode="0.00000000_ "/>
    </dxf>
    <dxf>
      <font>
        <b/>
      </font>
    </dxf>
    <dxf>
      <numFmt numFmtId="168" formatCode="\+#,###.??;\-#,###.??;0"/>
    </dxf>
    <dxf>
      <numFmt numFmtId="0" formatCode="General"/>
      <alignment horizontal="center" vertical="center" textRotation="0" wrapText="0" indent="0" justifyLastLine="0" shrinkToFit="0" readingOrder="0"/>
    </dxf>
    <dxf>
      <font>
        <b/>
      </font>
    </dxf>
    <dxf>
      <font>
        <b/>
      </font>
    </dxf>
    <dxf>
      <font>
        <b/>
      </font>
    </dxf>
    <dxf>
      <font>
        <b/>
      </font>
    </dxf>
    <dxf>
      <font>
        <b/>
      </font>
    </dxf>
    <dxf>
      <numFmt numFmtId="171" formatCode="0.00000000_ "/>
    </dxf>
    <dxf>
      <numFmt numFmtId="171" formatCode="0.00000000_ "/>
    </dxf>
    <dxf>
      <numFmt numFmtId="171" formatCode="0.00000000_ "/>
    </dxf>
    <dxf>
      <numFmt numFmtId="171" formatCode="0.00000000_ "/>
    </dxf>
    <dxf>
      <alignment horizontal="center"/>
    </dxf>
    <dxf>
      <numFmt numFmtId="171" formatCode="0.00000000_ "/>
    </dxf>
    <dxf>
      <font>
        <b/>
      </font>
    </dxf>
    <dxf>
      <numFmt numFmtId="171" formatCode="0.00000000_ "/>
      <alignment horizontal="left"/>
    </dxf>
    <dxf>
      <font>
        <b/>
      </font>
    </dxf>
    <dxf>
      <alignment horizontal="center"/>
    </dxf>
    <dxf>
      <numFmt numFmtId="171" formatCode="0.00000000_ "/>
    </dxf>
    <dxf>
      <numFmt numFmtId="172" formatCode="0.0000000_ "/>
    </dxf>
    <dxf>
      <numFmt numFmtId="173" formatCode="0.000000_ "/>
    </dxf>
    <dxf>
      <numFmt numFmtId="174" formatCode="0.00000_ "/>
    </dxf>
    <dxf>
      <numFmt numFmtId="175" formatCode="0.0000_ "/>
    </dxf>
    <dxf>
      <numFmt numFmtId="176" formatCode="0.000_ "/>
    </dxf>
    <dxf>
      <numFmt numFmtId="165" formatCode="0.00_ "/>
    </dxf>
  </dxfs>
  <tableStyles count="0" defaultTableStyle="TableStyleMedium2" defaultPivotStyle="PivotStyleLight16"/>
  <colors>
    <mruColors>
      <color rgb="FFE5D5EE"/>
      <color rgb="FFD0B4E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110.564953703702" createdVersion="5" refreshedVersion="5" minRefreshableVersion="3" recordCount="24" xr:uid="{00000000-000A-0000-FFFF-FFFF00000000}">
  <cacheSource type="worksheet">
    <worksheetSource name="DPRTacticsCalculator"/>
  </cacheSource>
  <cacheFields count="72">
    <cacheField name="Row" numFmtId="0">
      <sharedItems containsSemiMixedTypes="0" containsString="0" containsNumber="1" containsInteger="1" minValue="1" maxValue="24" count="24">
        <n v="1"/>
        <n v="2"/>
        <n v="3"/>
        <n v="4"/>
        <n v="5"/>
        <n v="6"/>
        <n v="7"/>
        <n v="8"/>
        <n v="9"/>
        <n v="10"/>
        <n v="11"/>
        <n v="12"/>
        <n v="13"/>
        <n v="14"/>
        <n v="15"/>
        <n v="16"/>
        <n v="17"/>
        <n v="18"/>
        <n v="19"/>
        <n v="20"/>
        <n v="21"/>
        <n v="22"/>
        <n v="23"/>
        <n v="24"/>
      </sharedItems>
    </cacheField>
    <cacheField name="Tactic ID" numFmtId="0">
      <sharedItems count="11">
        <s v="Ex1.Fighter (LV5) R1:bow, R2:adv sword x2"/>
        <s v="Ex2.Fighter (LV5) R1: sword x2, R2: adv same"/>
        <s v="Ex3. Fighter (LV5) GWF PAM"/>
        <s v="Ex4. Wizard (LV9) Fireball 5"/>
        <s v="Ex5. Wizard (LV9) Fireball 5 (EA)"/>
        <s v="Ex6. Wizard (LV9) Firebal tgt restr"/>
        <s v="Ex7. Wizard (LV5) TtDd12"/>
        <s v="Ex8. Wizard (LV5) Bestow Curse WIS 3xTtDd12"/>
        <s v="Ex9. Wizard (LV9) Fireball 5 (legendary resistance)"/>
        <s v="Ex.10 Fighter (LV5) GWM crit bonus attack"/>
        <s v="Ex.11 Fighter (LV5) GWM -5hit +10dmg crit bonus attack"/>
      </sharedItems>
    </cacheField>
    <cacheField name="Character ID" numFmtId="0">
      <sharedItems count="6">
        <s v="fighter_1_lv5"/>
        <s v="fighter_2_lv5"/>
        <s v="wizard_1_LV9"/>
        <s v="wizard_2_LV9"/>
        <s v="wizard_3_LV5"/>
        <s v="fighter_3_lv5"/>
      </sharedItems>
    </cacheField>
    <cacheField name="Description" numFmtId="0">
      <sharedItems count="22">
        <s v="Human Fighter(LV5) STR+4 DEX+3_x000a_Longbow attack, get closer"/>
        <s v="two sword attacks at adv"/>
        <s v="Same character,_x000a_two longsword attacks std"/>
        <s v="two longsword attacks adv"/>
        <s v="Same stats, Great Weapon Fighter style, advantage_x000a_Action: Polearm master glaive twice"/>
        <s v="Bonus action: Polearm back end"/>
        <s v="Wizard LV9: INT+5 Fireball 5th SL"/>
        <s v="Wizard LV9: INT+5 Fireball 5th SL_x000a_(Elemental Adept : Fire)"/>
        <s v="Wizard LV9: INT+5 Fireball 5th SL_x000a_Enemy is restrained,_x000a_disadvantage on DEX saves"/>
        <s v="Wizard LV5: INT+4 Toll the Dead_x000a_on damaged enemy"/>
        <s v="Wizard LV5: INT+4. Cast Bestow Curse (no dmg), enemy has disadvantage on WIS saves from Bestow Curse"/>
        <s v="Toll the Dead"/>
        <s v="Toll the Dead."/>
        <s v="Wizard LV9: INT+5 Fireball 4th SL. But the enemy has 3 legendary resistances. Let's attack 4 times to get one without resistance."/>
        <s v="more fireball, but SL4"/>
        <s v="more fireball, but now that it's weak, SL 5!"/>
        <s v="and then a Scorching Ray at SL3"/>
        <s v="more fireball, SL4! This is just to test my legendary resistance counter works if interrupted"/>
        <s v="STR+4, Great Weapon Master Feat_x000a_Action: Great sword twice adv"/>
        <s v="Bonus action: extra sword attack if crit"/>
        <s v="STR+4, Great Weapon Master Feat_x000a_Action: Great sword twice adv -5 to hit +10dmg"/>
        <s v="Bonus action: extra sword attack if crit, samge stats"/>
      </sharedItems>
    </cacheField>
    <cacheField name="Player or Enemy" numFmtId="0">
      <sharedItems count="1">
        <s v="PC"/>
      </sharedItems>
    </cacheField>
    <cacheField name="LV or CR" numFmtId="0">
      <sharedItems containsSemiMixedTypes="0" containsString="0" containsNumber="1" containsInteger="1" minValue="5" maxValue="9" count="2">
        <n v="5"/>
        <n v="9"/>
      </sharedItems>
    </cacheField>
    <cacheField name="Round" numFmtId="0">
      <sharedItems containsSemiMixedTypes="0" containsString="0" containsNumber="1" containsInteger="1" minValue="1" maxValue="6" count="6">
        <n v="1"/>
        <n v="2"/>
        <n v="3"/>
        <n v="4"/>
        <n v="5"/>
        <n v="6"/>
      </sharedItems>
    </cacheField>
    <cacheField name="Repeat Attack Times" numFmtId="0">
      <sharedItems containsSemiMixedTypes="0" containsString="0" containsNumber="1" containsInteger="1" minValue="1" maxValue="4" count="3">
        <n v="1"/>
        <n v="2"/>
        <n v="4"/>
      </sharedItems>
    </cacheField>
    <cacheField name="Halfling" numFmtId="0">
      <sharedItems count="1">
        <s v="NO"/>
      </sharedItems>
    </cacheField>
    <cacheField name="Lucky feat" numFmtId="0">
      <sharedItems count="1">
        <s v="NO"/>
      </sharedItems>
    </cacheField>
    <cacheField name="Current Attack is GWM Crit Bonus Attack" numFmtId="0">
      <sharedItems count="2">
        <s v="NO"/>
        <s v="YES"/>
      </sharedItems>
    </cacheField>
    <cacheField name="Great Weapon Master -5 to hit for +10 dmg" numFmtId="0">
      <sharedItems count="2">
        <s v="NO"/>
        <s v="YES"/>
      </sharedItems>
    </cacheField>
    <cacheField name="War Cleric Channel Divinity +10 to hit" numFmtId="0">
      <sharedItems count="1">
        <s v="NO"/>
      </sharedItems>
    </cacheField>
    <cacheField name="Dice added to attack roll" numFmtId="0">
      <sharedItems count="1">
        <s v="-"/>
      </sharedItems>
    </cacheField>
    <cacheField name="More dice added to attack roll" numFmtId="0">
      <sharedItems count="1">
        <s v="-"/>
      </sharedItems>
    </cacheField>
    <cacheField name="Dice to attack roll average result" numFmtId="0">
      <sharedItems containsSemiMixedTypes="0" containsString="0" containsNumber="1" containsInteger="1" minValue="0" maxValue="0" count="1">
        <n v="0"/>
      </sharedItems>
    </cacheField>
    <cacheField name="More dice to attack roll average result" numFmtId="0">
      <sharedItems containsSemiMixedTypes="0" containsString="0" containsNumber="1" containsInteger="1" minValue="0" maxValue="0" count="1">
        <n v="0"/>
      </sharedItems>
    </cacheField>
    <cacheField name="Assumed Relative Modifier to Hit" numFmtId="168">
      <sharedItems containsSemiMixedTypes="0" containsString="0" containsNumber="1" containsInteger="1" minValue="-5" maxValue="1" count="3">
        <n v="0"/>
        <n v="1"/>
        <n v="-5"/>
      </sharedItems>
    </cacheField>
    <cacheField name="Add Relative Modifier to Hit" numFmtId="0">
      <sharedItems containsMixedTypes="1" containsNumber="1" containsInteger="1" count="2">
        <n v="-1"/>
        <s v="-"/>
      </sharedItems>
    </cacheField>
    <cacheField name="Min to Hit" numFmtId="0">
      <sharedItems containsSemiMixedTypes="0" containsString="0" containsNumber="1" containsInteger="1" minValue="7" maxValue="13" count="4">
        <n v="9"/>
        <n v="8"/>
        <n v="7"/>
        <n v="13"/>
      </sharedItems>
    </cacheField>
    <cacheField name="Min to Crit" numFmtId="0">
      <sharedItems containsSemiMixedTypes="0" containsString="0" containsNumber="1" containsInteger="1" minValue="20" maxValue="20" count="1">
        <n v="20"/>
      </sharedItems>
    </cacheField>
    <cacheField name="Accuracy" numFmtId="0">
      <sharedItems count="7">
        <s v="STANDARD"/>
        <s v="ADVANTAGE"/>
        <s v="SP DC MISS 1/2 DMG"/>
        <s v="SP DC M 1/2 ENEMY DVG"/>
        <s v="SPELL (SAVE DC)"/>
        <s v="SP DC ENEMY DVG"/>
        <s v="SP DC M 1/2 LEG RESIST"/>
      </sharedItems>
    </cacheField>
    <cacheField name="Enemy Paralyzed close-range auto-crit on hit" numFmtId="0">
      <sharedItems count="1">
        <s v="NO"/>
      </sharedItems>
    </cacheField>
    <cacheField name="Legendary Resistances Left" numFmtId="169">
      <sharedItems containsMixedTypes="1" containsNumber="1" containsInteger="1" count="5">
        <s v="-"/>
        <n v="3"/>
        <n v="2"/>
        <n v="1"/>
        <n v="0"/>
      </sharedItems>
    </cacheField>
    <cacheField name="Crit % Chance" numFmtId="10">
      <sharedItems containsSemiMixedTypes="0" containsString="0" containsNumber="1" minValue="0" maxValue="9.7500000000000003E-2" count="4">
        <n v="0.05"/>
        <n v="9.7500000000000003E-2"/>
        <n v="0"/>
        <n v="9.5062500000000095E-3"/>
      </sharedItems>
    </cacheField>
    <cacheField name="Hit % Chance" numFmtId="10">
      <sharedItems containsSemiMixedTypes="0" containsString="0" containsNumber="1" minValue="0" maxValue="0.91" count="9">
        <n v="0.6"/>
        <n v="0.87749999999999995"/>
        <n v="0.65"/>
        <n v="0.7"/>
        <n v="0.91"/>
        <n v="0"/>
        <n v="8.555625E-2"/>
        <n v="0.64"/>
        <n v="6.2399999999999997E-2"/>
      </sharedItems>
    </cacheField>
    <cacheField name="Non-crit Hit % Chance" numFmtId="10">
      <sharedItems containsSemiMixedTypes="0" containsString="0" containsNumber="1" minValue="0" maxValue="0.91" count="11">
        <n v="0.55000000000000004"/>
        <n v="0.78"/>
        <n v="0.6"/>
        <n v="0.7"/>
        <n v="0.91"/>
        <n v="0.65"/>
        <n v="0.87749999999999995"/>
        <n v="0"/>
        <n v="7.6050000000000006E-2"/>
        <n v="0.54249999999999998"/>
        <n v="5.2893750000000003E-2"/>
      </sharedItems>
    </cacheField>
    <cacheField name="Miss % Chance" numFmtId="10">
      <sharedItems containsSemiMixedTypes="0" containsString="0" containsNumber="1" minValue="9.0000000000000094E-2" maxValue="1" count="9">
        <n v="0.4"/>
        <n v="0.1225"/>
        <n v="0.35"/>
        <n v="0.3"/>
        <n v="9.0000000000000094E-2"/>
        <n v="1"/>
        <n v="0.91444375"/>
        <n v="0.36"/>
        <n v="0.93759999999999999"/>
      </sharedItems>
    </cacheField>
    <cacheField name="Area of Effect" numFmtId="0">
      <sharedItems count="2">
        <s v="-"/>
        <s v="SPHERE"/>
      </sharedItems>
    </cacheField>
    <cacheField name="AOE size, length or radius" numFmtId="0">
      <sharedItems containsMixedTypes="1" containsNumber="1" containsInteger="1" count="2">
        <s v="-"/>
        <n v="20"/>
      </sharedItems>
    </cacheField>
    <cacheField name="Area of Effect Expected Targets" numFmtId="0">
      <sharedItems containsMixedTypes="1" containsNumber="1" containsInteger="1" count="2">
        <s v="-"/>
        <n v="4"/>
      </sharedItems>
    </cacheField>
    <cacheField name="Great Weapon Fighting Style" numFmtId="0">
      <sharedItems count="2">
        <s v="NO"/>
        <s v="YES"/>
      </sharedItems>
    </cacheField>
    <cacheField name="Damage Dice" numFmtId="0">
      <sharedItems count="8">
        <s v="1d8"/>
        <s v="1d10"/>
        <s v="1d4"/>
        <s v="10d6"/>
        <s v="2d12"/>
        <s v="-"/>
        <s v="9d6"/>
        <s v="2d6"/>
      </sharedItems>
    </cacheField>
    <cacheField name="Bonus Dmg Dice" numFmtId="0">
      <sharedItems count="1">
        <s v="-"/>
      </sharedItems>
    </cacheField>
    <cacheField name="More Bonus Dmg Dice" numFmtId="0">
      <sharedItems count="1">
        <s v="-"/>
      </sharedItems>
    </cacheField>
    <cacheField name="Crit-only Mult Dmg Dice" numFmtId="0">
      <sharedItems count="1">
        <s v="-"/>
      </sharedItems>
    </cacheField>
    <cacheField name="Crit-only Flat Dmg Dice" numFmtId="0">
      <sharedItems count="1">
        <s v="-"/>
      </sharedItems>
    </cacheField>
    <cacheField name="Non-crit Dmg Dice" numFmtId="0">
      <sharedItems count="1">
        <s v="-"/>
      </sharedItems>
    </cacheField>
    <cacheField name="Bonus Flat Dmg" numFmtId="0">
      <sharedItems containsMixedTypes="1" containsNumber="1" containsInteger="1" count="3">
        <n v="3"/>
        <n v="4"/>
        <s v="-"/>
      </sharedItems>
    </cacheField>
    <cacheField name="Great Weapon Master Bonus Dmg" numFmtId="170">
      <sharedItems containsMixedTypes="1" containsNumber="1" containsInteger="1" count="2">
        <s v="-"/>
        <n v="10"/>
      </sharedItems>
    </cacheField>
    <cacheField name="Feat: Elemental Adept Element" numFmtId="0">
      <sharedItems count="2">
        <s v="NONE"/>
        <s v="FIRE"/>
      </sharedItems>
    </cacheField>
    <cacheField name="Damage Type" numFmtId="0">
      <sharedItems count="3">
        <s v="-"/>
        <s v="FIRE"/>
        <s v="NECROTIC"/>
      </sharedItems>
    </cacheField>
    <cacheField name="Bonus Dmg Type" numFmtId="0">
      <sharedItems count="1">
        <s v="-"/>
      </sharedItems>
    </cacheField>
    <cacheField name="More Bonus Dmg Type" numFmtId="0">
      <sharedItems count="1">
        <s v="-"/>
      </sharedItems>
    </cacheField>
    <cacheField name="Crit Mult Dmg Type" numFmtId="0">
      <sharedItems count="1">
        <s v="-"/>
      </sharedItems>
    </cacheField>
    <cacheField name="Crit-only Flat Dmg Type" numFmtId="0">
      <sharedItems count="1">
        <s v="-"/>
      </sharedItems>
    </cacheField>
    <cacheField name="Non-crit Dmg Type" numFmtId="0">
      <sharedItems count="1">
        <s v="-"/>
      </sharedItems>
    </cacheField>
    <cacheField name="Base Dice Dmg Avg" numFmtId="165">
      <sharedItems containsSemiMixedTypes="0" containsString="0" containsNumber="1" minValue="0" maxValue="36.6666666666667" count="10">
        <n v="4.5"/>
        <n v="6.3"/>
        <n v="3"/>
        <n v="35"/>
        <n v="36.6666666666667"/>
        <n v="13"/>
        <n v="0"/>
        <n v="31.5"/>
        <n v="7"/>
        <n v="8.3333333333333304"/>
      </sharedItems>
    </cacheField>
    <cacheField name="Bonus Dice Dmg Avg" numFmtId="165">
      <sharedItems containsSemiMixedTypes="0" containsString="0" containsNumber="1" containsInteger="1" minValue="0" maxValue="0" count="1">
        <n v="0"/>
      </sharedItems>
    </cacheField>
    <cacheField name="More Bonus Dice Dmg Avg" numFmtId="165">
      <sharedItems containsSemiMixedTypes="0" containsString="0" containsNumber="1" containsInteger="1" minValue="0" maxValue="0" count="1">
        <n v="0"/>
      </sharedItems>
    </cacheField>
    <cacheField name="Crit-only Mult Dice Dmg Avg" numFmtId="165">
      <sharedItems containsSemiMixedTypes="0" containsString="0" containsNumber="1" containsInteger="1" minValue="0" maxValue="0" count="1">
        <n v="0"/>
      </sharedItems>
    </cacheField>
    <cacheField name="Crit-only Flat Dice Dmg Avg" numFmtId="165">
      <sharedItems containsSemiMixedTypes="0" containsString="0" containsNumber="1" containsInteger="1" minValue="0" maxValue="0" count="1">
        <n v="0"/>
      </sharedItems>
    </cacheField>
    <cacheField name="Non-crit Dice Dmg Avg" numFmtId="165">
      <sharedItems containsSemiMixedTypes="0" containsString="0" containsNumber="1" containsInteger="1" minValue="0" maxValue="0" count="1">
        <n v="0"/>
      </sharedItems>
    </cacheField>
    <cacheField name="Average Damage Added on Crit" numFmtId="165">
      <sharedItems containsSemiMixedTypes="0" containsString="0" containsNumber="1" minValue="0" maxValue="36.6666666666667" count="10">
        <n v="4.5"/>
        <n v="6.3"/>
        <n v="3"/>
        <n v="35"/>
        <n v="36.6666666666667"/>
        <n v="13"/>
        <n v="0"/>
        <n v="31.5"/>
        <n v="7"/>
        <n v="8.3333333333333304"/>
      </sharedItems>
    </cacheField>
    <cacheField name="Average Dice Damage on Hit" numFmtId="165">
      <sharedItems containsSemiMixedTypes="0" containsString="0" containsNumber="1" minValue="0" maxValue="36.6666666666667" count="10">
        <n v="4.5"/>
        <n v="6.3"/>
        <n v="3"/>
        <n v="35"/>
        <n v="36.6666666666667"/>
        <n v="13"/>
        <n v="0"/>
        <n v="31.5"/>
        <n v="7"/>
        <n v="8.3333333333333304"/>
      </sharedItems>
    </cacheField>
    <cacheField name="Average Resulting Crit Dice Damage" numFmtId="165">
      <sharedItems containsSemiMixedTypes="0" containsString="0" containsNumber="1" minValue="0" maxValue="73.3333333333333" count="10">
        <n v="9"/>
        <n v="12.6"/>
        <n v="6"/>
        <n v="70"/>
        <n v="73.3333333333333"/>
        <n v="26"/>
        <n v="0"/>
        <n v="63"/>
        <n v="14"/>
        <n v="16.6666666666667"/>
      </sharedItems>
    </cacheField>
    <cacheField name="Average Damage on Miss" numFmtId="165">
      <sharedItems containsSemiMixedTypes="0" containsString="0" containsNumber="1" minValue="0" maxValue="18.3333333333333" count="4">
        <n v="0"/>
        <n v="17.5"/>
        <n v="18.3333333333333"/>
        <n v="15.75"/>
      </sharedItems>
    </cacheField>
    <cacheField name="Max Expected Enemy HP at CR or LV" numFmtId="169">
      <sharedItems containsSemiMixedTypes="0" containsString="0" containsNumber="1" containsInteger="1" minValue="145" maxValue="205" count="2">
        <n v="145"/>
        <n v="205"/>
      </sharedItems>
    </cacheField>
    <cacheField name="Damage per Attack" numFmtId="165">
      <sharedItems containsSemiMixedTypes="0" containsString="0" containsNumber="1" minValue="0" maxValue="33.424999999999997" count="18">
        <n v="4.3499999999999996"/>
        <n v="7.0687499999999996"/>
        <n v="5.3250000000000002"/>
        <n v="8.6482500000000009"/>
        <n v="5.7525000000000004"/>
        <n v="29.75"/>
        <n v="31.1666666666667"/>
        <n v="33.424999999999997"/>
        <n v="8.4499999999999993"/>
        <n v="0"/>
        <n v="11.407500000000001"/>
        <n v="15.75"/>
        <n v="4.9000000000000004"/>
        <n v="26.774999999999999"/>
        <n v="10.432499999999999"/>
        <n v="1.01716875"/>
        <n v="12.928333333333301"/>
        <n v="1.2605124999999999"/>
      </sharedItems>
    </cacheField>
    <cacheField name="Average Resulting Damage per Target" numFmtId="165">
      <sharedItems containsSemiMixedTypes="0" containsString="0" containsNumber="1" minValue="0" maxValue="33.424999999999997" count="18">
        <n v="4.3499999999999996"/>
        <n v="14.137499999999999"/>
        <n v="10.65"/>
        <n v="17.296500000000002"/>
        <n v="5.7525000000000004"/>
        <n v="29.75"/>
        <n v="31.1666666666667"/>
        <n v="33.424999999999997"/>
        <n v="8.4499999999999993"/>
        <n v="0"/>
        <n v="11.407500000000001"/>
        <n v="15.75"/>
        <n v="19.600000000000001"/>
        <n v="26.774999999999999"/>
        <n v="20.864999999999998"/>
        <n v="1.01716875"/>
        <n v="25.856666666666701"/>
        <n v="1.2605124999999999"/>
      </sharedItems>
    </cacheField>
    <cacheField name="Average Resulting Damage Total" numFmtId="165">
      <sharedItems containsSemiMixedTypes="0" containsString="0" containsNumber="1" minValue="0" maxValue="133.69999999999999" count="18">
        <n v="4.3499999999999996"/>
        <n v="14.137499999999999"/>
        <n v="10.65"/>
        <n v="17.296500000000002"/>
        <n v="5.7525000000000004"/>
        <n v="119"/>
        <n v="124.666666666667"/>
        <n v="133.69999999999999"/>
        <n v="8.4499999999999993"/>
        <n v="0"/>
        <n v="11.407500000000001"/>
        <n v="63"/>
        <n v="78.400000000000006"/>
        <n v="107.1"/>
        <n v="20.864999999999998"/>
        <n v="1.01716875"/>
        <n v="25.856666666666701"/>
        <n v="1.2605124999999999"/>
      </sharedItems>
    </cacheField>
    <cacheField name="Average Round Damage per Target" numFmtId="165">
      <sharedItems containsMixedTypes="1" containsNumber="1" count="16">
        <n v="4.3499999999999996"/>
        <n v="14.137499999999999"/>
        <n v="10.65"/>
        <s v="-"/>
        <n v="23.048999999999999"/>
        <n v="29.75"/>
        <n v="31.1666666666667"/>
        <n v="33.424999999999997"/>
        <n v="8.4499999999999993"/>
        <n v="0"/>
        <n v="11.407500000000001"/>
        <n v="15.75"/>
        <n v="19.600000000000001"/>
        <n v="26.774999999999999"/>
        <n v="21.882168750000002"/>
        <n v="27.117179166666698"/>
      </sharedItems>
    </cacheField>
    <cacheField name="Average Round Damage Total" numFmtId="165">
      <sharedItems containsMixedTypes="1" containsNumber="1" count="16">
        <n v="4.3499999999999996"/>
        <n v="14.137499999999999"/>
        <n v="10.65"/>
        <s v="-"/>
        <n v="23.048999999999999"/>
        <n v="119"/>
        <n v="124.666666666667"/>
        <n v="133.69999999999999"/>
        <n v="8.4499999999999993"/>
        <n v="0"/>
        <n v="11.407500000000001"/>
        <n v="63"/>
        <n v="78.400000000000006"/>
        <n v="107.1"/>
        <n v="21.882168750000002"/>
        <n v="27.117179166666698"/>
      </sharedItems>
    </cacheField>
    <cacheField name="Average Tactic Damage per Target" numFmtId="165">
      <sharedItems containsMixedTypes="1" containsNumber="1" count="12">
        <s v="-"/>
        <n v="18.487500000000001"/>
        <n v="24.787500000000001"/>
        <n v="23.048999999999999"/>
        <n v="29.75"/>
        <n v="31.1666666666667"/>
        <n v="33.424999999999997"/>
        <n v="8.4499999999999993"/>
        <n v="34.222499999999997"/>
        <n v="123.375"/>
        <n v="21.882168750000002"/>
        <n v="27.117179166666698"/>
      </sharedItems>
    </cacheField>
    <cacheField name="Average Tactic Damage Total" numFmtId="165">
      <sharedItems containsMixedTypes="1" containsNumber="1" count="12">
        <s v="-"/>
        <n v="18.487500000000001"/>
        <n v="24.787500000000001"/>
        <n v="23.048999999999999"/>
        <n v="119"/>
        <n v="124.666666666667"/>
        <n v="133.69999999999999"/>
        <n v="8.4499999999999993"/>
        <n v="34.222499999999997"/>
        <n v="493.5"/>
        <n v="21.882168750000002"/>
        <n v="27.117179166666698"/>
      </sharedItems>
    </cacheField>
    <cacheField name="Damage per Round per Target" numFmtId="165">
      <sharedItems containsMixedTypes="1" containsNumber="1" count="12">
        <s v="-"/>
        <n v="9.2437500000000004"/>
        <n v="12.393750000000001"/>
        <n v="23.048999999999999"/>
        <n v="29.75"/>
        <n v="31.1666666666667"/>
        <n v="33.424999999999997"/>
        <n v="8.4499999999999993"/>
        <n v="8.5556249999999991"/>
        <n v="20.5625"/>
        <n v="21.882168750000002"/>
        <n v="27.117179166666698"/>
      </sharedItems>
    </cacheField>
    <cacheField name="Total Damage per Round" numFmtId="165">
      <sharedItems containsMixedTypes="1" containsNumber="1" count="12">
        <s v="-"/>
        <n v="9.2437500000000004"/>
        <n v="12.393750000000001"/>
        <n v="23.048999999999999"/>
        <n v="119"/>
        <n v="124.666666666667"/>
        <n v="133.69999999999999"/>
        <n v="8.4499999999999993"/>
        <n v="8.5556249999999991"/>
        <n v="82.25"/>
        <n v="21.882168750000002"/>
        <n v="27.117179166666698"/>
      </sharedItems>
    </cacheField>
    <cacheField name="DPR per Target Rating" numFmtId="169">
      <sharedItems containsMixedTypes="1" containsNumber="1" containsInteger="1" count="4">
        <s v="-"/>
        <n v="2"/>
        <n v="3"/>
        <n v="4"/>
      </sharedItems>
    </cacheField>
    <cacheField name="DPR Rating per Target Description" numFmtId="0">
      <sharedItems count="4">
        <s v="-"/>
        <s v="★☆☆  Low (support, control, debuff)"/>
        <s v="★★☆  Target (expected)"/>
        <s v="★★★  High (heavy hitter)"/>
      </sharedItems>
    </cacheField>
    <cacheField name="Total DPR Rating" numFmtId="0">
      <sharedItems containsMixedTypes="1" containsNumber="1" containsInteger="1" count="5">
        <s v="-"/>
        <n v="2"/>
        <n v="3"/>
        <n v="5"/>
        <n v="4"/>
      </sharedItems>
    </cacheField>
    <cacheField name="Total DPR Rating Description" numFmtId="0">
      <sharedItems count="5">
        <s v="-"/>
        <s v="★☆☆  Low (support, control, debuff)"/>
        <s v="★★☆  Target (expected)"/>
        <s v="🕱🕱🕱🕱  Deadly"/>
        <s v="★★★  High (heavy hitter)"/>
      </sharedItems>
    </cacheField>
    <cacheField name="Notes" numFmtId="165">
      <sharedItems count="4">
        <s v="-"/>
        <s v="Let's compare Toll the Dead DPR vs Bestow Curse and Toll the Dead at disadvantage."/>
        <s v="Only after 4 rounds does the WIS disadvantage increase DPR against just 4 Toll the Deads."/>
        <s v="Notice how the Bonus attack on crit adds about +1 to DPR but the -5 to hit and +10 dmg adds about +5 to DPR and gets you a new rating."/>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4">
  <r>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r>
  <r>
    <x v="1"/>
    <x v="0"/>
    <x v="0"/>
    <x v="1"/>
    <x v="0"/>
    <x v="0"/>
    <x v="1"/>
    <x v="1"/>
    <x v="0"/>
    <x v="0"/>
    <x v="0"/>
    <x v="0"/>
    <x v="0"/>
    <x v="0"/>
    <x v="0"/>
    <x v="0"/>
    <x v="0"/>
    <x v="0"/>
    <x v="1"/>
    <x v="1"/>
    <x v="0"/>
    <x v="1"/>
    <x v="0"/>
    <x v="0"/>
    <x v="1"/>
    <x v="1"/>
    <x v="1"/>
    <x v="1"/>
    <x v="0"/>
    <x v="0"/>
    <x v="0"/>
    <x v="0"/>
    <x v="0"/>
    <x v="0"/>
    <x v="0"/>
    <x v="0"/>
    <x v="0"/>
    <x v="0"/>
    <x v="1"/>
    <x v="0"/>
    <x v="0"/>
    <x v="0"/>
    <x v="0"/>
    <x v="0"/>
    <x v="0"/>
    <x v="0"/>
    <x v="0"/>
    <x v="0"/>
    <x v="0"/>
    <x v="0"/>
    <x v="0"/>
    <x v="0"/>
    <x v="0"/>
    <x v="0"/>
    <x v="0"/>
    <x v="0"/>
    <x v="0"/>
    <x v="0"/>
    <x v="1"/>
    <x v="1"/>
    <x v="1"/>
    <x v="1"/>
    <x v="1"/>
    <x v="1"/>
    <x v="1"/>
    <x v="1"/>
    <x v="1"/>
    <x v="1"/>
    <x v="1"/>
    <x v="1"/>
    <x v="1"/>
    <x v="0"/>
  </r>
  <r>
    <x v="2"/>
    <x v="1"/>
    <x v="0"/>
    <x v="2"/>
    <x v="0"/>
    <x v="0"/>
    <x v="0"/>
    <x v="1"/>
    <x v="0"/>
    <x v="0"/>
    <x v="0"/>
    <x v="0"/>
    <x v="0"/>
    <x v="0"/>
    <x v="0"/>
    <x v="0"/>
    <x v="0"/>
    <x v="0"/>
    <x v="1"/>
    <x v="1"/>
    <x v="0"/>
    <x v="0"/>
    <x v="0"/>
    <x v="0"/>
    <x v="0"/>
    <x v="2"/>
    <x v="2"/>
    <x v="2"/>
    <x v="0"/>
    <x v="0"/>
    <x v="0"/>
    <x v="0"/>
    <x v="0"/>
    <x v="0"/>
    <x v="0"/>
    <x v="0"/>
    <x v="0"/>
    <x v="0"/>
    <x v="1"/>
    <x v="0"/>
    <x v="0"/>
    <x v="0"/>
    <x v="0"/>
    <x v="0"/>
    <x v="0"/>
    <x v="0"/>
    <x v="0"/>
    <x v="0"/>
    <x v="0"/>
    <x v="0"/>
    <x v="0"/>
    <x v="0"/>
    <x v="0"/>
    <x v="0"/>
    <x v="0"/>
    <x v="0"/>
    <x v="0"/>
    <x v="0"/>
    <x v="2"/>
    <x v="2"/>
    <x v="2"/>
    <x v="2"/>
    <x v="2"/>
    <x v="0"/>
    <x v="0"/>
    <x v="0"/>
    <x v="0"/>
    <x v="0"/>
    <x v="0"/>
    <x v="0"/>
    <x v="0"/>
    <x v="0"/>
  </r>
  <r>
    <x v="3"/>
    <x v="1"/>
    <x v="0"/>
    <x v="3"/>
    <x v="0"/>
    <x v="0"/>
    <x v="1"/>
    <x v="1"/>
    <x v="0"/>
    <x v="0"/>
    <x v="0"/>
    <x v="0"/>
    <x v="0"/>
    <x v="0"/>
    <x v="0"/>
    <x v="0"/>
    <x v="0"/>
    <x v="0"/>
    <x v="1"/>
    <x v="1"/>
    <x v="0"/>
    <x v="1"/>
    <x v="0"/>
    <x v="0"/>
    <x v="1"/>
    <x v="1"/>
    <x v="1"/>
    <x v="1"/>
    <x v="0"/>
    <x v="0"/>
    <x v="0"/>
    <x v="0"/>
    <x v="0"/>
    <x v="0"/>
    <x v="0"/>
    <x v="0"/>
    <x v="0"/>
    <x v="0"/>
    <x v="1"/>
    <x v="0"/>
    <x v="0"/>
    <x v="0"/>
    <x v="0"/>
    <x v="0"/>
    <x v="0"/>
    <x v="0"/>
    <x v="0"/>
    <x v="0"/>
    <x v="0"/>
    <x v="0"/>
    <x v="0"/>
    <x v="0"/>
    <x v="0"/>
    <x v="0"/>
    <x v="0"/>
    <x v="0"/>
    <x v="0"/>
    <x v="0"/>
    <x v="1"/>
    <x v="1"/>
    <x v="1"/>
    <x v="1"/>
    <x v="1"/>
    <x v="2"/>
    <x v="2"/>
    <x v="2"/>
    <x v="2"/>
    <x v="2"/>
    <x v="2"/>
    <x v="2"/>
    <x v="2"/>
    <x v="0"/>
  </r>
  <r>
    <x v="4"/>
    <x v="2"/>
    <x v="1"/>
    <x v="4"/>
    <x v="0"/>
    <x v="0"/>
    <x v="0"/>
    <x v="1"/>
    <x v="0"/>
    <x v="0"/>
    <x v="0"/>
    <x v="0"/>
    <x v="0"/>
    <x v="0"/>
    <x v="0"/>
    <x v="0"/>
    <x v="0"/>
    <x v="0"/>
    <x v="1"/>
    <x v="1"/>
    <x v="0"/>
    <x v="1"/>
    <x v="0"/>
    <x v="0"/>
    <x v="1"/>
    <x v="1"/>
    <x v="1"/>
    <x v="1"/>
    <x v="0"/>
    <x v="0"/>
    <x v="0"/>
    <x v="1"/>
    <x v="1"/>
    <x v="0"/>
    <x v="0"/>
    <x v="0"/>
    <x v="0"/>
    <x v="0"/>
    <x v="1"/>
    <x v="0"/>
    <x v="0"/>
    <x v="0"/>
    <x v="0"/>
    <x v="0"/>
    <x v="0"/>
    <x v="0"/>
    <x v="0"/>
    <x v="1"/>
    <x v="0"/>
    <x v="0"/>
    <x v="0"/>
    <x v="0"/>
    <x v="0"/>
    <x v="1"/>
    <x v="1"/>
    <x v="1"/>
    <x v="0"/>
    <x v="0"/>
    <x v="3"/>
    <x v="3"/>
    <x v="3"/>
    <x v="3"/>
    <x v="3"/>
    <x v="0"/>
    <x v="0"/>
    <x v="0"/>
    <x v="0"/>
    <x v="0"/>
    <x v="0"/>
    <x v="0"/>
    <x v="0"/>
    <x v="0"/>
  </r>
  <r>
    <x v="5"/>
    <x v="2"/>
    <x v="1"/>
    <x v="5"/>
    <x v="0"/>
    <x v="0"/>
    <x v="0"/>
    <x v="0"/>
    <x v="0"/>
    <x v="0"/>
    <x v="0"/>
    <x v="0"/>
    <x v="0"/>
    <x v="0"/>
    <x v="0"/>
    <x v="0"/>
    <x v="0"/>
    <x v="0"/>
    <x v="1"/>
    <x v="1"/>
    <x v="0"/>
    <x v="1"/>
    <x v="0"/>
    <x v="0"/>
    <x v="1"/>
    <x v="1"/>
    <x v="1"/>
    <x v="1"/>
    <x v="0"/>
    <x v="0"/>
    <x v="0"/>
    <x v="1"/>
    <x v="2"/>
    <x v="0"/>
    <x v="0"/>
    <x v="0"/>
    <x v="0"/>
    <x v="0"/>
    <x v="1"/>
    <x v="0"/>
    <x v="0"/>
    <x v="0"/>
    <x v="0"/>
    <x v="0"/>
    <x v="0"/>
    <x v="0"/>
    <x v="0"/>
    <x v="2"/>
    <x v="0"/>
    <x v="0"/>
    <x v="0"/>
    <x v="0"/>
    <x v="0"/>
    <x v="2"/>
    <x v="2"/>
    <x v="2"/>
    <x v="0"/>
    <x v="0"/>
    <x v="4"/>
    <x v="4"/>
    <x v="4"/>
    <x v="4"/>
    <x v="4"/>
    <x v="3"/>
    <x v="3"/>
    <x v="3"/>
    <x v="3"/>
    <x v="2"/>
    <x v="2"/>
    <x v="2"/>
    <x v="2"/>
    <x v="0"/>
  </r>
  <r>
    <x v="6"/>
    <x v="3"/>
    <x v="2"/>
    <x v="6"/>
    <x v="0"/>
    <x v="1"/>
    <x v="0"/>
    <x v="0"/>
    <x v="0"/>
    <x v="0"/>
    <x v="0"/>
    <x v="0"/>
    <x v="0"/>
    <x v="0"/>
    <x v="0"/>
    <x v="0"/>
    <x v="0"/>
    <x v="1"/>
    <x v="1"/>
    <x v="2"/>
    <x v="0"/>
    <x v="2"/>
    <x v="0"/>
    <x v="0"/>
    <x v="2"/>
    <x v="3"/>
    <x v="3"/>
    <x v="3"/>
    <x v="1"/>
    <x v="1"/>
    <x v="1"/>
    <x v="0"/>
    <x v="3"/>
    <x v="0"/>
    <x v="0"/>
    <x v="0"/>
    <x v="0"/>
    <x v="0"/>
    <x v="2"/>
    <x v="0"/>
    <x v="0"/>
    <x v="1"/>
    <x v="0"/>
    <x v="0"/>
    <x v="0"/>
    <x v="0"/>
    <x v="0"/>
    <x v="3"/>
    <x v="0"/>
    <x v="0"/>
    <x v="0"/>
    <x v="0"/>
    <x v="0"/>
    <x v="3"/>
    <x v="3"/>
    <x v="3"/>
    <x v="1"/>
    <x v="1"/>
    <x v="5"/>
    <x v="5"/>
    <x v="5"/>
    <x v="5"/>
    <x v="5"/>
    <x v="4"/>
    <x v="4"/>
    <x v="4"/>
    <x v="4"/>
    <x v="2"/>
    <x v="2"/>
    <x v="3"/>
    <x v="3"/>
    <x v="0"/>
  </r>
  <r>
    <x v="7"/>
    <x v="4"/>
    <x v="3"/>
    <x v="7"/>
    <x v="0"/>
    <x v="1"/>
    <x v="0"/>
    <x v="0"/>
    <x v="0"/>
    <x v="0"/>
    <x v="0"/>
    <x v="0"/>
    <x v="0"/>
    <x v="0"/>
    <x v="0"/>
    <x v="0"/>
    <x v="0"/>
    <x v="1"/>
    <x v="1"/>
    <x v="2"/>
    <x v="0"/>
    <x v="2"/>
    <x v="0"/>
    <x v="0"/>
    <x v="2"/>
    <x v="3"/>
    <x v="3"/>
    <x v="3"/>
    <x v="1"/>
    <x v="1"/>
    <x v="1"/>
    <x v="0"/>
    <x v="3"/>
    <x v="0"/>
    <x v="0"/>
    <x v="0"/>
    <x v="0"/>
    <x v="0"/>
    <x v="2"/>
    <x v="0"/>
    <x v="1"/>
    <x v="1"/>
    <x v="0"/>
    <x v="0"/>
    <x v="0"/>
    <x v="0"/>
    <x v="0"/>
    <x v="4"/>
    <x v="0"/>
    <x v="0"/>
    <x v="0"/>
    <x v="0"/>
    <x v="0"/>
    <x v="4"/>
    <x v="4"/>
    <x v="4"/>
    <x v="2"/>
    <x v="1"/>
    <x v="6"/>
    <x v="6"/>
    <x v="6"/>
    <x v="6"/>
    <x v="6"/>
    <x v="5"/>
    <x v="5"/>
    <x v="5"/>
    <x v="5"/>
    <x v="2"/>
    <x v="2"/>
    <x v="3"/>
    <x v="3"/>
    <x v="0"/>
  </r>
  <r>
    <x v="8"/>
    <x v="5"/>
    <x v="2"/>
    <x v="8"/>
    <x v="0"/>
    <x v="1"/>
    <x v="0"/>
    <x v="0"/>
    <x v="0"/>
    <x v="0"/>
    <x v="0"/>
    <x v="0"/>
    <x v="0"/>
    <x v="0"/>
    <x v="0"/>
    <x v="0"/>
    <x v="0"/>
    <x v="1"/>
    <x v="1"/>
    <x v="2"/>
    <x v="0"/>
    <x v="3"/>
    <x v="0"/>
    <x v="0"/>
    <x v="2"/>
    <x v="4"/>
    <x v="4"/>
    <x v="4"/>
    <x v="1"/>
    <x v="1"/>
    <x v="1"/>
    <x v="0"/>
    <x v="3"/>
    <x v="0"/>
    <x v="0"/>
    <x v="0"/>
    <x v="0"/>
    <x v="0"/>
    <x v="2"/>
    <x v="0"/>
    <x v="0"/>
    <x v="1"/>
    <x v="0"/>
    <x v="0"/>
    <x v="0"/>
    <x v="0"/>
    <x v="0"/>
    <x v="3"/>
    <x v="0"/>
    <x v="0"/>
    <x v="0"/>
    <x v="0"/>
    <x v="0"/>
    <x v="3"/>
    <x v="3"/>
    <x v="3"/>
    <x v="1"/>
    <x v="1"/>
    <x v="7"/>
    <x v="7"/>
    <x v="7"/>
    <x v="7"/>
    <x v="7"/>
    <x v="6"/>
    <x v="6"/>
    <x v="6"/>
    <x v="6"/>
    <x v="2"/>
    <x v="2"/>
    <x v="3"/>
    <x v="3"/>
    <x v="0"/>
  </r>
  <r>
    <x v="9"/>
    <x v="6"/>
    <x v="4"/>
    <x v="9"/>
    <x v="0"/>
    <x v="0"/>
    <x v="0"/>
    <x v="0"/>
    <x v="0"/>
    <x v="0"/>
    <x v="0"/>
    <x v="0"/>
    <x v="0"/>
    <x v="0"/>
    <x v="0"/>
    <x v="0"/>
    <x v="0"/>
    <x v="0"/>
    <x v="1"/>
    <x v="1"/>
    <x v="0"/>
    <x v="4"/>
    <x v="0"/>
    <x v="0"/>
    <x v="2"/>
    <x v="2"/>
    <x v="5"/>
    <x v="2"/>
    <x v="0"/>
    <x v="0"/>
    <x v="0"/>
    <x v="0"/>
    <x v="4"/>
    <x v="0"/>
    <x v="0"/>
    <x v="0"/>
    <x v="0"/>
    <x v="0"/>
    <x v="2"/>
    <x v="0"/>
    <x v="0"/>
    <x v="2"/>
    <x v="0"/>
    <x v="0"/>
    <x v="0"/>
    <x v="0"/>
    <x v="0"/>
    <x v="5"/>
    <x v="0"/>
    <x v="0"/>
    <x v="0"/>
    <x v="0"/>
    <x v="0"/>
    <x v="5"/>
    <x v="5"/>
    <x v="5"/>
    <x v="0"/>
    <x v="0"/>
    <x v="8"/>
    <x v="8"/>
    <x v="8"/>
    <x v="8"/>
    <x v="8"/>
    <x v="7"/>
    <x v="7"/>
    <x v="7"/>
    <x v="7"/>
    <x v="1"/>
    <x v="1"/>
    <x v="1"/>
    <x v="1"/>
    <x v="1"/>
  </r>
  <r>
    <x v="10"/>
    <x v="7"/>
    <x v="4"/>
    <x v="10"/>
    <x v="0"/>
    <x v="0"/>
    <x v="0"/>
    <x v="0"/>
    <x v="0"/>
    <x v="0"/>
    <x v="0"/>
    <x v="0"/>
    <x v="0"/>
    <x v="0"/>
    <x v="0"/>
    <x v="0"/>
    <x v="0"/>
    <x v="0"/>
    <x v="1"/>
    <x v="1"/>
    <x v="0"/>
    <x v="4"/>
    <x v="0"/>
    <x v="0"/>
    <x v="2"/>
    <x v="2"/>
    <x v="5"/>
    <x v="2"/>
    <x v="0"/>
    <x v="0"/>
    <x v="0"/>
    <x v="0"/>
    <x v="5"/>
    <x v="0"/>
    <x v="0"/>
    <x v="0"/>
    <x v="0"/>
    <x v="0"/>
    <x v="2"/>
    <x v="0"/>
    <x v="0"/>
    <x v="0"/>
    <x v="0"/>
    <x v="0"/>
    <x v="0"/>
    <x v="0"/>
    <x v="0"/>
    <x v="6"/>
    <x v="0"/>
    <x v="0"/>
    <x v="0"/>
    <x v="0"/>
    <x v="0"/>
    <x v="6"/>
    <x v="6"/>
    <x v="6"/>
    <x v="0"/>
    <x v="0"/>
    <x v="9"/>
    <x v="9"/>
    <x v="9"/>
    <x v="9"/>
    <x v="9"/>
    <x v="0"/>
    <x v="0"/>
    <x v="0"/>
    <x v="0"/>
    <x v="0"/>
    <x v="0"/>
    <x v="0"/>
    <x v="0"/>
    <x v="0"/>
  </r>
  <r>
    <x v="11"/>
    <x v="7"/>
    <x v="4"/>
    <x v="11"/>
    <x v="0"/>
    <x v="0"/>
    <x v="1"/>
    <x v="0"/>
    <x v="0"/>
    <x v="0"/>
    <x v="0"/>
    <x v="0"/>
    <x v="0"/>
    <x v="0"/>
    <x v="0"/>
    <x v="0"/>
    <x v="0"/>
    <x v="0"/>
    <x v="1"/>
    <x v="1"/>
    <x v="0"/>
    <x v="5"/>
    <x v="0"/>
    <x v="0"/>
    <x v="2"/>
    <x v="1"/>
    <x v="6"/>
    <x v="1"/>
    <x v="0"/>
    <x v="0"/>
    <x v="0"/>
    <x v="0"/>
    <x v="4"/>
    <x v="0"/>
    <x v="0"/>
    <x v="0"/>
    <x v="0"/>
    <x v="0"/>
    <x v="2"/>
    <x v="0"/>
    <x v="0"/>
    <x v="2"/>
    <x v="0"/>
    <x v="0"/>
    <x v="0"/>
    <x v="0"/>
    <x v="0"/>
    <x v="5"/>
    <x v="0"/>
    <x v="0"/>
    <x v="0"/>
    <x v="0"/>
    <x v="0"/>
    <x v="5"/>
    <x v="5"/>
    <x v="5"/>
    <x v="0"/>
    <x v="0"/>
    <x v="10"/>
    <x v="10"/>
    <x v="10"/>
    <x v="10"/>
    <x v="10"/>
    <x v="0"/>
    <x v="0"/>
    <x v="0"/>
    <x v="0"/>
    <x v="0"/>
    <x v="0"/>
    <x v="0"/>
    <x v="0"/>
    <x v="0"/>
  </r>
  <r>
    <x v="12"/>
    <x v="7"/>
    <x v="4"/>
    <x v="11"/>
    <x v="0"/>
    <x v="0"/>
    <x v="2"/>
    <x v="0"/>
    <x v="0"/>
    <x v="0"/>
    <x v="0"/>
    <x v="0"/>
    <x v="0"/>
    <x v="0"/>
    <x v="0"/>
    <x v="0"/>
    <x v="0"/>
    <x v="0"/>
    <x v="1"/>
    <x v="1"/>
    <x v="0"/>
    <x v="5"/>
    <x v="0"/>
    <x v="0"/>
    <x v="2"/>
    <x v="1"/>
    <x v="6"/>
    <x v="1"/>
    <x v="0"/>
    <x v="0"/>
    <x v="0"/>
    <x v="0"/>
    <x v="4"/>
    <x v="0"/>
    <x v="0"/>
    <x v="0"/>
    <x v="0"/>
    <x v="0"/>
    <x v="2"/>
    <x v="0"/>
    <x v="0"/>
    <x v="2"/>
    <x v="0"/>
    <x v="0"/>
    <x v="0"/>
    <x v="0"/>
    <x v="0"/>
    <x v="5"/>
    <x v="0"/>
    <x v="0"/>
    <x v="0"/>
    <x v="0"/>
    <x v="0"/>
    <x v="5"/>
    <x v="5"/>
    <x v="5"/>
    <x v="0"/>
    <x v="0"/>
    <x v="10"/>
    <x v="10"/>
    <x v="10"/>
    <x v="10"/>
    <x v="10"/>
    <x v="0"/>
    <x v="0"/>
    <x v="0"/>
    <x v="0"/>
    <x v="0"/>
    <x v="0"/>
    <x v="0"/>
    <x v="0"/>
    <x v="0"/>
  </r>
  <r>
    <x v="13"/>
    <x v="7"/>
    <x v="4"/>
    <x v="12"/>
    <x v="0"/>
    <x v="0"/>
    <x v="3"/>
    <x v="0"/>
    <x v="0"/>
    <x v="0"/>
    <x v="0"/>
    <x v="0"/>
    <x v="0"/>
    <x v="0"/>
    <x v="0"/>
    <x v="0"/>
    <x v="0"/>
    <x v="0"/>
    <x v="1"/>
    <x v="1"/>
    <x v="0"/>
    <x v="5"/>
    <x v="0"/>
    <x v="0"/>
    <x v="2"/>
    <x v="1"/>
    <x v="6"/>
    <x v="1"/>
    <x v="0"/>
    <x v="0"/>
    <x v="0"/>
    <x v="0"/>
    <x v="4"/>
    <x v="0"/>
    <x v="0"/>
    <x v="0"/>
    <x v="0"/>
    <x v="0"/>
    <x v="2"/>
    <x v="0"/>
    <x v="0"/>
    <x v="2"/>
    <x v="0"/>
    <x v="0"/>
    <x v="0"/>
    <x v="0"/>
    <x v="0"/>
    <x v="5"/>
    <x v="0"/>
    <x v="0"/>
    <x v="0"/>
    <x v="0"/>
    <x v="0"/>
    <x v="5"/>
    <x v="5"/>
    <x v="5"/>
    <x v="0"/>
    <x v="0"/>
    <x v="10"/>
    <x v="10"/>
    <x v="10"/>
    <x v="10"/>
    <x v="10"/>
    <x v="8"/>
    <x v="8"/>
    <x v="8"/>
    <x v="8"/>
    <x v="1"/>
    <x v="1"/>
    <x v="1"/>
    <x v="1"/>
    <x v="2"/>
  </r>
  <r>
    <x v="14"/>
    <x v="8"/>
    <x v="2"/>
    <x v="13"/>
    <x v="0"/>
    <x v="1"/>
    <x v="0"/>
    <x v="0"/>
    <x v="0"/>
    <x v="0"/>
    <x v="0"/>
    <x v="0"/>
    <x v="0"/>
    <x v="0"/>
    <x v="0"/>
    <x v="0"/>
    <x v="0"/>
    <x v="1"/>
    <x v="1"/>
    <x v="2"/>
    <x v="0"/>
    <x v="6"/>
    <x v="0"/>
    <x v="1"/>
    <x v="2"/>
    <x v="5"/>
    <x v="7"/>
    <x v="5"/>
    <x v="1"/>
    <x v="1"/>
    <x v="1"/>
    <x v="0"/>
    <x v="6"/>
    <x v="0"/>
    <x v="0"/>
    <x v="0"/>
    <x v="0"/>
    <x v="0"/>
    <x v="2"/>
    <x v="0"/>
    <x v="0"/>
    <x v="1"/>
    <x v="0"/>
    <x v="0"/>
    <x v="0"/>
    <x v="0"/>
    <x v="0"/>
    <x v="7"/>
    <x v="0"/>
    <x v="0"/>
    <x v="0"/>
    <x v="0"/>
    <x v="0"/>
    <x v="7"/>
    <x v="7"/>
    <x v="7"/>
    <x v="3"/>
    <x v="1"/>
    <x v="11"/>
    <x v="11"/>
    <x v="11"/>
    <x v="11"/>
    <x v="11"/>
    <x v="0"/>
    <x v="0"/>
    <x v="0"/>
    <x v="0"/>
    <x v="0"/>
    <x v="0"/>
    <x v="0"/>
    <x v="0"/>
    <x v="0"/>
  </r>
  <r>
    <x v="15"/>
    <x v="8"/>
    <x v="2"/>
    <x v="14"/>
    <x v="0"/>
    <x v="1"/>
    <x v="1"/>
    <x v="0"/>
    <x v="0"/>
    <x v="0"/>
    <x v="0"/>
    <x v="0"/>
    <x v="0"/>
    <x v="0"/>
    <x v="0"/>
    <x v="0"/>
    <x v="0"/>
    <x v="1"/>
    <x v="1"/>
    <x v="2"/>
    <x v="0"/>
    <x v="6"/>
    <x v="0"/>
    <x v="2"/>
    <x v="2"/>
    <x v="5"/>
    <x v="7"/>
    <x v="5"/>
    <x v="1"/>
    <x v="1"/>
    <x v="1"/>
    <x v="0"/>
    <x v="6"/>
    <x v="0"/>
    <x v="0"/>
    <x v="0"/>
    <x v="0"/>
    <x v="0"/>
    <x v="2"/>
    <x v="0"/>
    <x v="0"/>
    <x v="1"/>
    <x v="0"/>
    <x v="0"/>
    <x v="0"/>
    <x v="0"/>
    <x v="0"/>
    <x v="7"/>
    <x v="0"/>
    <x v="0"/>
    <x v="0"/>
    <x v="0"/>
    <x v="0"/>
    <x v="7"/>
    <x v="7"/>
    <x v="7"/>
    <x v="3"/>
    <x v="1"/>
    <x v="11"/>
    <x v="11"/>
    <x v="11"/>
    <x v="11"/>
    <x v="11"/>
    <x v="0"/>
    <x v="0"/>
    <x v="0"/>
    <x v="0"/>
    <x v="0"/>
    <x v="0"/>
    <x v="0"/>
    <x v="0"/>
    <x v="0"/>
  </r>
  <r>
    <x v="16"/>
    <x v="8"/>
    <x v="2"/>
    <x v="14"/>
    <x v="0"/>
    <x v="1"/>
    <x v="2"/>
    <x v="0"/>
    <x v="0"/>
    <x v="0"/>
    <x v="0"/>
    <x v="0"/>
    <x v="0"/>
    <x v="0"/>
    <x v="0"/>
    <x v="0"/>
    <x v="0"/>
    <x v="1"/>
    <x v="1"/>
    <x v="2"/>
    <x v="0"/>
    <x v="6"/>
    <x v="0"/>
    <x v="3"/>
    <x v="2"/>
    <x v="5"/>
    <x v="7"/>
    <x v="5"/>
    <x v="1"/>
    <x v="1"/>
    <x v="1"/>
    <x v="0"/>
    <x v="6"/>
    <x v="0"/>
    <x v="0"/>
    <x v="0"/>
    <x v="0"/>
    <x v="0"/>
    <x v="2"/>
    <x v="0"/>
    <x v="0"/>
    <x v="1"/>
    <x v="0"/>
    <x v="0"/>
    <x v="0"/>
    <x v="0"/>
    <x v="0"/>
    <x v="7"/>
    <x v="0"/>
    <x v="0"/>
    <x v="0"/>
    <x v="0"/>
    <x v="0"/>
    <x v="7"/>
    <x v="7"/>
    <x v="7"/>
    <x v="3"/>
    <x v="1"/>
    <x v="11"/>
    <x v="11"/>
    <x v="11"/>
    <x v="11"/>
    <x v="11"/>
    <x v="0"/>
    <x v="0"/>
    <x v="0"/>
    <x v="0"/>
    <x v="0"/>
    <x v="0"/>
    <x v="0"/>
    <x v="0"/>
    <x v="0"/>
  </r>
  <r>
    <x v="17"/>
    <x v="8"/>
    <x v="2"/>
    <x v="15"/>
    <x v="0"/>
    <x v="1"/>
    <x v="3"/>
    <x v="0"/>
    <x v="0"/>
    <x v="0"/>
    <x v="0"/>
    <x v="0"/>
    <x v="0"/>
    <x v="0"/>
    <x v="0"/>
    <x v="0"/>
    <x v="0"/>
    <x v="1"/>
    <x v="1"/>
    <x v="2"/>
    <x v="0"/>
    <x v="6"/>
    <x v="0"/>
    <x v="4"/>
    <x v="2"/>
    <x v="3"/>
    <x v="3"/>
    <x v="3"/>
    <x v="1"/>
    <x v="1"/>
    <x v="1"/>
    <x v="0"/>
    <x v="3"/>
    <x v="0"/>
    <x v="0"/>
    <x v="0"/>
    <x v="0"/>
    <x v="0"/>
    <x v="2"/>
    <x v="0"/>
    <x v="0"/>
    <x v="1"/>
    <x v="0"/>
    <x v="0"/>
    <x v="0"/>
    <x v="0"/>
    <x v="0"/>
    <x v="3"/>
    <x v="0"/>
    <x v="0"/>
    <x v="0"/>
    <x v="0"/>
    <x v="0"/>
    <x v="3"/>
    <x v="3"/>
    <x v="3"/>
    <x v="1"/>
    <x v="1"/>
    <x v="5"/>
    <x v="5"/>
    <x v="5"/>
    <x v="5"/>
    <x v="5"/>
    <x v="0"/>
    <x v="0"/>
    <x v="0"/>
    <x v="0"/>
    <x v="0"/>
    <x v="0"/>
    <x v="0"/>
    <x v="0"/>
    <x v="0"/>
  </r>
  <r>
    <x v="18"/>
    <x v="8"/>
    <x v="2"/>
    <x v="16"/>
    <x v="0"/>
    <x v="1"/>
    <x v="4"/>
    <x v="2"/>
    <x v="0"/>
    <x v="0"/>
    <x v="0"/>
    <x v="0"/>
    <x v="0"/>
    <x v="0"/>
    <x v="0"/>
    <x v="0"/>
    <x v="0"/>
    <x v="1"/>
    <x v="1"/>
    <x v="2"/>
    <x v="0"/>
    <x v="0"/>
    <x v="0"/>
    <x v="0"/>
    <x v="0"/>
    <x v="3"/>
    <x v="5"/>
    <x v="3"/>
    <x v="1"/>
    <x v="1"/>
    <x v="1"/>
    <x v="0"/>
    <x v="7"/>
    <x v="0"/>
    <x v="0"/>
    <x v="0"/>
    <x v="0"/>
    <x v="0"/>
    <x v="2"/>
    <x v="0"/>
    <x v="0"/>
    <x v="1"/>
    <x v="0"/>
    <x v="0"/>
    <x v="0"/>
    <x v="0"/>
    <x v="0"/>
    <x v="8"/>
    <x v="0"/>
    <x v="0"/>
    <x v="0"/>
    <x v="0"/>
    <x v="0"/>
    <x v="8"/>
    <x v="8"/>
    <x v="8"/>
    <x v="0"/>
    <x v="1"/>
    <x v="12"/>
    <x v="12"/>
    <x v="12"/>
    <x v="12"/>
    <x v="12"/>
    <x v="0"/>
    <x v="0"/>
    <x v="0"/>
    <x v="0"/>
    <x v="0"/>
    <x v="0"/>
    <x v="0"/>
    <x v="0"/>
    <x v="0"/>
  </r>
  <r>
    <x v="19"/>
    <x v="8"/>
    <x v="2"/>
    <x v="17"/>
    <x v="0"/>
    <x v="1"/>
    <x v="5"/>
    <x v="0"/>
    <x v="0"/>
    <x v="0"/>
    <x v="0"/>
    <x v="0"/>
    <x v="0"/>
    <x v="0"/>
    <x v="0"/>
    <x v="0"/>
    <x v="0"/>
    <x v="1"/>
    <x v="1"/>
    <x v="2"/>
    <x v="0"/>
    <x v="6"/>
    <x v="0"/>
    <x v="4"/>
    <x v="2"/>
    <x v="3"/>
    <x v="3"/>
    <x v="3"/>
    <x v="1"/>
    <x v="1"/>
    <x v="1"/>
    <x v="0"/>
    <x v="6"/>
    <x v="0"/>
    <x v="0"/>
    <x v="0"/>
    <x v="0"/>
    <x v="0"/>
    <x v="2"/>
    <x v="0"/>
    <x v="0"/>
    <x v="1"/>
    <x v="0"/>
    <x v="0"/>
    <x v="0"/>
    <x v="0"/>
    <x v="0"/>
    <x v="7"/>
    <x v="0"/>
    <x v="0"/>
    <x v="0"/>
    <x v="0"/>
    <x v="0"/>
    <x v="7"/>
    <x v="7"/>
    <x v="7"/>
    <x v="3"/>
    <x v="1"/>
    <x v="13"/>
    <x v="13"/>
    <x v="13"/>
    <x v="13"/>
    <x v="13"/>
    <x v="9"/>
    <x v="9"/>
    <x v="9"/>
    <x v="9"/>
    <x v="2"/>
    <x v="2"/>
    <x v="3"/>
    <x v="3"/>
    <x v="0"/>
  </r>
  <r>
    <x v="20"/>
    <x v="9"/>
    <x v="5"/>
    <x v="18"/>
    <x v="0"/>
    <x v="0"/>
    <x v="0"/>
    <x v="1"/>
    <x v="0"/>
    <x v="0"/>
    <x v="0"/>
    <x v="0"/>
    <x v="0"/>
    <x v="0"/>
    <x v="0"/>
    <x v="0"/>
    <x v="0"/>
    <x v="0"/>
    <x v="1"/>
    <x v="1"/>
    <x v="0"/>
    <x v="1"/>
    <x v="0"/>
    <x v="0"/>
    <x v="1"/>
    <x v="1"/>
    <x v="1"/>
    <x v="1"/>
    <x v="0"/>
    <x v="0"/>
    <x v="0"/>
    <x v="1"/>
    <x v="7"/>
    <x v="0"/>
    <x v="0"/>
    <x v="0"/>
    <x v="0"/>
    <x v="0"/>
    <x v="1"/>
    <x v="0"/>
    <x v="0"/>
    <x v="0"/>
    <x v="0"/>
    <x v="0"/>
    <x v="0"/>
    <x v="0"/>
    <x v="0"/>
    <x v="9"/>
    <x v="0"/>
    <x v="0"/>
    <x v="0"/>
    <x v="0"/>
    <x v="0"/>
    <x v="9"/>
    <x v="9"/>
    <x v="9"/>
    <x v="0"/>
    <x v="0"/>
    <x v="14"/>
    <x v="14"/>
    <x v="14"/>
    <x v="3"/>
    <x v="3"/>
    <x v="0"/>
    <x v="0"/>
    <x v="0"/>
    <x v="0"/>
    <x v="0"/>
    <x v="0"/>
    <x v="0"/>
    <x v="0"/>
    <x v="0"/>
  </r>
  <r>
    <x v="21"/>
    <x v="9"/>
    <x v="5"/>
    <x v="19"/>
    <x v="0"/>
    <x v="0"/>
    <x v="0"/>
    <x v="0"/>
    <x v="0"/>
    <x v="0"/>
    <x v="1"/>
    <x v="0"/>
    <x v="0"/>
    <x v="0"/>
    <x v="0"/>
    <x v="0"/>
    <x v="0"/>
    <x v="0"/>
    <x v="1"/>
    <x v="1"/>
    <x v="0"/>
    <x v="1"/>
    <x v="0"/>
    <x v="0"/>
    <x v="3"/>
    <x v="6"/>
    <x v="8"/>
    <x v="6"/>
    <x v="0"/>
    <x v="0"/>
    <x v="0"/>
    <x v="1"/>
    <x v="7"/>
    <x v="0"/>
    <x v="0"/>
    <x v="0"/>
    <x v="0"/>
    <x v="0"/>
    <x v="1"/>
    <x v="0"/>
    <x v="0"/>
    <x v="0"/>
    <x v="0"/>
    <x v="0"/>
    <x v="0"/>
    <x v="0"/>
    <x v="0"/>
    <x v="9"/>
    <x v="0"/>
    <x v="0"/>
    <x v="0"/>
    <x v="0"/>
    <x v="0"/>
    <x v="9"/>
    <x v="9"/>
    <x v="9"/>
    <x v="0"/>
    <x v="0"/>
    <x v="15"/>
    <x v="15"/>
    <x v="15"/>
    <x v="14"/>
    <x v="14"/>
    <x v="10"/>
    <x v="10"/>
    <x v="10"/>
    <x v="10"/>
    <x v="2"/>
    <x v="2"/>
    <x v="2"/>
    <x v="2"/>
    <x v="0"/>
  </r>
  <r>
    <x v="22"/>
    <x v="10"/>
    <x v="5"/>
    <x v="20"/>
    <x v="0"/>
    <x v="0"/>
    <x v="0"/>
    <x v="1"/>
    <x v="0"/>
    <x v="0"/>
    <x v="0"/>
    <x v="1"/>
    <x v="0"/>
    <x v="0"/>
    <x v="0"/>
    <x v="0"/>
    <x v="0"/>
    <x v="2"/>
    <x v="1"/>
    <x v="3"/>
    <x v="0"/>
    <x v="1"/>
    <x v="0"/>
    <x v="0"/>
    <x v="1"/>
    <x v="7"/>
    <x v="9"/>
    <x v="7"/>
    <x v="0"/>
    <x v="0"/>
    <x v="0"/>
    <x v="1"/>
    <x v="7"/>
    <x v="0"/>
    <x v="0"/>
    <x v="0"/>
    <x v="0"/>
    <x v="0"/>
    <x v="1"/>
    <x v="1"/>
    <x v="0"/>
    <x v="0"/>
    <x v="0"/>
    <x v="0"/>
    <x v="0"/>
    <x v="0"/>
    <x v="0"/>
    <x v="9"/>
    <x v="0"/>
    <x v="0"/>
    <x v="0"/>
    <x v="0"/>
    <x v="0"/>
    <x v="9"/>
    <x v="9"/>
    <x v="9"/>
    <x v="0"/>
    <x v="0"/>
    <x v="16"/>
    <x v="16"/>
    <x v="16"/>
    <x v="3"/>
    <x v="3"/>
    <x v="0"/>
    <x v="0"/>
    <x v="0"/>
    <x v="0"/>
    <x v="0"/>
    <x v="0"/>
    <x v="0"/>
    <x v="0"/>
    <x v="0"/>
  </r>
  <r>
    <x v="23"/>
    <x v="10"/>
    <x v="5"/>
    <x v="21"/>
    <x v="0"/>
    <x v="0"/>
    <x v="0"/>
    <x v="0"/>
    <x v="0"/>
    <x v="0"/>
    <x v="1"/>
    <x v="1"/>
    <x v="0"/>
    <x v="0"/>
    <x v="0"/>
    <x v="0"/>
    <x v="0"/>
    <x v="2"/>
    <x v="1"/>
    <x v="3"/>
    <x v="0"/>
    <x v="1"/>
    <x v="0"/>
    <x v="0"/>
    <x v="3"/>
    <x v="8"/>
    <x v="10"/>
    <x v="8"/>
    <x v="0"/>
    <x v="0"/>
    <x v="0"/>
    <x v="1"/>
    <x v="7"/>
    <x v="0"/>
    <x v="0"/>
    <x v="0"/>
    <x v="0"/>
    <x v="0"/>
    <x v="1"/>
    <x v="1"/>
    <x v="0"/>
    <x v="0"/>
    <x v="0"/>
    <x v="0"/>
    <x v="0"/>
    <x v="0"/>
    <x v="0"/>
    <x v="9"/>
    <x v="0"/>
    <x v="0"/>
    <x v="0"/>
    <x v="0"/>
    <x v="0"/>
    <x v="9"/>
    <x v="9"/>
    <x v="9"/>
    <x v="0"/>
    <x v="0"/>
    <x v="17"/>
    <x v="17"/>
    <x v="17"/>
    <x v="15"/>
    <x v="15"/>
    <x v="11"/>
    <x v="11"/>
    <x v="11"/>
    <x v="11"/>
    <x v="3"/>
    <x v="3"/>
    <x v="4"/>
    <x v="4"/>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DPRSummary" cacheId="3249" applyNumberFormats="0" applyBorderFormats="0" applyFontFormats="0" applyPatternFormats="0" applyAlignmentFormats="0" applyWidthHeightFormats="1" dataCaption="値" grandTotalCaption="Average" errorCaption="-" showError="1" updatedVersion="5" minRefreshableVersion="3" useAutoFormatting="1" createdVersion="5" indent="0" compact="0" outline="1" outlineData="1" compactData="0" multipleFieldFilters="0">
  <location ref="A3:M36" firstHeaderRow="0" firstDataRow="1" firstDataCol="2" rowPageCount="1" colPageCount="1"/>
  <pivotFields count="72">
    <pivotField compact="0" showAll="0">
      <items count="25">
        <item x="0"/>
        <item x="1"/>
        <item x="2"/>
        <item x="3"/>
        <item x="4"/>
        <item x="5"/>
        <item x="6"/>
        <item x="7"/>
        <item x="8"/>
        <item x="9"/>
        <item x="10"/>
        <item x="11"/>
        <item x="12"/>
        <item x="13"/>
        <item x="14"/>
        <item x="15"/>
        <item x="16"/>
        <item x="17"/>
        <item x="18"/>
        <item x="19"/>
        <item x="20"/>
        <item x="21"/>
        <item x="22"/>
        <item x="23"/>
        <item t="default"/>
      </items>
    </pivotField>
    <pivotField axis="axisRow" compact="0" showAll="0">
      <items count="12">
        <item x="9"/>
        <item x="10"/>
        <item x="0"/>
        <item x="1"/>
        <item x="2"/>
        <item x="3"/>
        <item x="4"/>
        <item x="5"/>
        <item x="6"/>
        <item x="7"/>
        <item x="8"/>
        <item t="default"/>
      </items>
    </pivotField>
    <pivotField axis="axisPage" compact="0" showAll="0">
      <items count="7">
        <item x="0"/>
        <item x="1"/>
        <item x="5"/>
        <item x="2"/>
        <item x="3"/>
        <item x="4"/>
        <item t="default"/>
      </items>
    </pivotField>
    <pivotField compact="0" showAll="0"/>
    <pivotField compact="0" showAll="0"/>
    <pivotField compact="0" showAll="0"/>
    <pivotField axis="axisRow" compact="0" showAll="0">
      <items count="7">
        <item x="0"/>
        <item x="1"/>
        <item x="2"/>
        <item x="3"/>
        <item x="4"/>
        <item x="5"/>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numFmtId="168" showAll="0"/>
    <pivotField compact="0" showAll="0"/>
    <pivotField compact="0" showAll="0"/>
    <pivotField compact="0" showAll="0"/>
    <pivotField compact="0" showAll="0"/>
    <pivotField compact="0" showAll="0"/>
    <pivotField compact="0" showAll="0"/>
    <pivotField compact="0" numFmtId="10" showAll="0"/>
    <pivotField compact="0" numFmtId="10" showAll="0"/>
    <pivotField compact="0" numFmtId="10" showAll="0"/>
    <pivotField compact="0" numFmtId="1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numFmtId="165" showAll="0"/>
    <pivotField compact="0" numFmtId="165" showAll="0"/>
    <pivotField compact="0" numFmtId="165" showAll="0"/>
    <pivotField compact="0" numFmtId="165" showAll="0"/>
    <pivotField compact="0" numFmtId="165" showAll="0"/>
    <pivotField compact="0" numFmtId="165" showAll="0"/>
    <pivotField compact="0" numFmtId="165" showAll="0"/>
    <pivotField compact="0" numFmtId="165" showAll="0"/>
    <pivotField compact="0" numFmtId="165" showAll="0"/>
    <pivotField compact="0" numFmtId="165" showAll="0"/>
    <pivotField compact="0" numFmtId="169" showAll="0"/>
    <pivotField dataField="1" compact="0" numFmtId="165" showAll="0">
      <items count="19">
        <item x="9"/>
        <item x="15"/>
        <item x="17"/>
        <item x="0"/>
        <item x="12"/>
        <item x="2"/>
        <item x="4"/>
        <item x="1"/>
        <item x="8"/>
        <item x="3"/>
        <item x="14"/>
        <item x="10"/>
        <item x="16"/>
        <item x="11"/>
        <item x="13"/>
        <item x="5"/>
        <item x="6"/>
        <item x="7"/>
        <item t="default"/>
      </items>
    </pivotField>
    <pivotField dataField="1" compact="0" numFmtId="165" showAll="0">
      <items count="19">
        <item x="9"/>
        <item x="15"/>
        <item x="17"/>
        <item x="0"/>
        <item x="4"/>
        <item x="8"/>
        <item x="2"/>
        <item x="10"/>
        <item x="1"/>
        <item x="11"/>
        <item x="3"/>
        <item x="12"/>
        <item x="14"/>
        <item x="16"/>
        <item x="13"/>
        <item x="5"/>
        <item x="6"/>
        <item x="7"/>
        <item t="default"/>
      </items>
    </pivotField>
    <pivotField dataField="1" compact="0" numFmtId="165" showAll="0">
      <items count="19">
        <item x="9"/>
        <item x="15"/>
        <item x="17"/>
        <item x="0"/>
        <item x="4"/>
        <item x="8"/>
        <item x="2"/>
        <item x="10"/>
        <item x="1"/>
        <item x="3"/>
        <item x="14"/>
        <item x="16"/>
        <item x="11"/>
        <item x="12"/>
        <item x="13"/>
        <item x="5"/>
        <item x="6"/>
        <item x="7"/>
        <item t="default"/>
      </items>
    </pivotField>
    <pivotField dataField="1" compact="0" showAll="0">
      <items count="17">
        <item x="9"/>
        <item x="0"/>
        <item x="8"/>
        <item x="2"/>
        <item x="10"/>
        <item x="1"/>
        <item x="11"/>
        <item x="12"/>
        <item x="14"/>
        <item x="4"/>
        <item x="13"/>
        <item x="15"/>
        <item x="5"/>
        <item x="6"/>
        <item x="7"/>
        <item x="3"/>
        <item t="default"/>
      </items>
    </pivotField>
    <pivotField dataField="1" compact="0" showAll="0">
      <items count="17">
        <item x="9"/>
        <item x="0"/>
        <item x="8"/>
        <item x="2"/>
        <item x="10"/>
        <item x="1"/>
        <item x="14"/>
        <item x="4"/>
        <item x="15"/>
        <item x="11"/>
        <item x="12"/>
        <item x="13"/>
        <item x="5"/>
        <item x="6"/>
        <item x="7"/>
        <item x="3"/>
        <item t="default"/>
      </items>
    </pivotField>
    <pivotField dataField="1" compact="0" showAll="0">
      <items count="13">
        <item x="7"/>
        <item x="1"/>
        <item x="10"/>
        <item x="3"/>
        <item x="2"/>
        <item x="11"/>
        <item x="4"/>
        <item x="5"/>
        <item x="6"/>
        <item x="8"/>
        <item x="9"/>
        <item x="0"/>
        <item t="default"/>
      </items>
    </pivotField>
    <pivotField dataField="1" compact="0" showAll="0">
      <items count="13">
        <item x="7"/>
        <item x="1"/>
        <item x="10"/>
        <item x="3"/>
        <item x="2"/>
        <item x="11"/>
        <item x="8"/>
        <item x="4"/>
        <item x="5"/>
        <item x="6"/>
        <item x="9"/>
        <item x="0"/>
        <item t="default"/>
      </items>
    </pivotField>
    <pivotField dataField="1" compact="0" showAll="0">
      <items count="13">
        <item x="7"/>
        <item x="8"/>
        <item x="1"/>
        <item x="2"/>
        <item x="9"/>
        <item x="10"/>
        <item x="3"/>
        <item x="11"/>
        <item x="4"/>
        <item x="5"/>
        <item x="6"/>
        <item x="0"/>
        <item t="default"/>
      </items>
    </pivotField>
    <pivotField dataField="1" compact="0" showAll="0">
      <items count="13">
        <item x="7"/>
        <item x="8"/>
        <item x="1"/>
        <item x="2"/>
        <item x="10"/>
        <item x="3"/>
        <item x="11"/>
        <item x="9"/>
        <item x="4"/>
        <item x="5"/>
        <item x="6"/>
        <item x="0"/>
        <item t="default"/>
      </items>
    </pivotField>
    <pivotField dataField="1" compact="0" showAll="0">
      <items count="5">
        <item x="1"/>
        <item x="2"/>
        <item x="3"/>
        <item x="0"/>
        <item t="default"/>
      </items>
    </pivotField>
    <pivotField compact="0" showAll="0"/>
    <pivotField dataField="1" compact="0" showAll="0">
      <items count="6">
        <item x="1"/>
        <item x="2"/>
        <item x="4"/>
        <item x="3"/>
        <item x="0"/>
        <item t="default"/>
      </items>
    </pivotField>
    <pivotField compact="0" showAll="0"/>
    <pivotField compact="0" showAll="0"/>
  </pivotFields>
  <rowFields count="2">
    <field x="1"/>
    <field x="6"/>
  </rowFields>
  <rowItems count="33">
    <i>
      <x/>
    </i>
    <i r="1">
      <x/>
    </i>
    <i>
      <x v="1"/>
    </i>
    <i r="1">
      <x/>
    </i>
    <i>
      <x v="2"/>
    </i>
    <i r="1">
      <x/>
    </i>
    <i r="1">
      <x v="1"/>
    </i>
    <i>
      <x v="3"/>
    </i>
    <i r="1">
      <x/>
    </i>
    <i r="1">
      <x v="1"/>
    </i>
    <i>
      <x v="4"/>
    </i>
    <i r="1">
      <x/>
    </i>
    <i>
      <x v="5"/>
    </i>
    <i r="1">
      <x/>
    </i>
    <i>
      <x v="6"/>
    </i>
    <i r="1">
      <x/>
    </i>
    <i>
      <x v="7"/>
    </i>
    <i r="1">
      <x/>
    </i>
    <i>
      <x v="8"/>
    </i>
    <i r="1">
      <x/>
    </i>
    <i>
      <x v="9"/>
    </i>
    <i r="1">
      <x/>
    </i>
    <i r="1">
      <x v="1"/>
    </i>
    <i r="1">
      <x v="2"/>
    </i>
    <i r="1">
      <x v="3"/>
    </i>
    <i>
      <x v="10"/>
    </i>
    <i r="1">
      <x/>
    </i>
    <i r="1">
      <x v="1"/>
    </i>
    <i r="1">
      <x v="2"/>
    </i>
    <i r="1">
      <x v="3"/>
    </i>
    <i r="1">
      <x v="4"/>
    </i>
    <i r="1">
      <x v="5"/>
    </i>
    <i t="grand">
      <x/>
    </i>
  </rowItems>
  <colFields count="1">
    <field x="-2"/>
  </colFields>
  <colItems count="11">
    <i>
      <x/>
    </i>
    <i i="1">
      <x v="1"/>
    </i>
    <i i="2">
      <x v="2"/>
    </i>
    <i i="3">
      <x v="3"/>
    </i>
    <i i="4">
      <x v="4"/>
    </i>
    <i i="5">
      <x v="5"/>
    </i>
    <i i="6">
      <x v="6"/>
    </i>
    <i i="7">
      <x v="7"/>
    </i>
    <i i="8">
      <x v="8"/>
    </i>
    <i i="9">
      <x v="9"/>
    </i>
    <i i="10">
      <x v="10"/>
    </i>
  </colItems>
  <pageFields count="1">
    <pageField fld="2" hier="0"/>
  </pageFields>
  <dataFields count="11">
    <dataField name="Dmg per Attack" fld="58" subtotal="average" baseField="0" baseItem="0"/>
    <dataField name="Dmg per Target" fld="59" subtotal="average" baseField="0" baseItem="0"/>
    <dataField name="Dmg total" fld="60" subtotal="average" baseField="0" baseItem="0"/>
    <dataField name="Round DPT" fld="61" subtotal="average" baseField="0" baseItem="0"/>
    <dataField name="Round Dmg Total" fld="62" subtotal="average" baseField="0" baseItem="0"/>
    <dataField name="Tactic DPT" fld="63" subtotal="average" baseField="0" baseItem="0"/>
    <dataField name="Tactic Dmg Total" fld="64" subtotal="average" baseField="0" baseItem="0"/>
    <dataField name="DPR per Target" fld="65" subtotal="average" baseField="0" baseItem="0"/>
    <dataField name="Total DPR" fld="66" subtotal="average" baseField="0" baseItem="0"/>
    <dataField name="DPR (pT) Rating" fld="67" subtotal="average" baseField="0" baseItem="0"/>
    <dataField name="DPR Total Rating" fld="69" subtotal="average" baseField="0" baseItem="0"/>
  </dataFields>
  <formats count="8">
    <format dxfId="72">
      <pivotArea collapsedLevelsAreSubtotals="1" fieldPosition="0"/>
    </format>
    <format dxfId="73">
      <pivotArea collapsedLevelsAreSubtotals="1" fieldPosition="0"/>
    </format>
    <format dxfId="74">
      <pivotArea collapsedLevelsAreSubtotals="1" fieldPosition="0"/>
    </format>
    <format dxfId="75">
      <pivotArea collapsedLevelsAreSubtotals="1" fieldPosition="0"/>
    </format>
    <format dxfId="76">
      <pivotArea collapsedLevelsAreSubtotals="1" fieldPosition="0"/>
    </format>
    <format dxfId="77">
      <pivotArea collapsedLevelsAreSubtotals="1" fieldPosition="0"/>
    </format>
    <format dxfId="78">
      <pivotArea collapsedLevelsAreSubtotals="1" fieldPosition="0"/>
    </format>
    <format dxfId="79">
      <pivotArea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PRTacticsCalculator" displayName="DPRTacticsCalculator" ref="A1:BO25" totalsRowShown="0">
  <autoFilter ref="A1:BO25" xr:uid="{00000000-0009-0000-0100-000001000000}"/>
  <tableColumns count="67">
    <tableColumn id="17" xr3:uid="{00000000-0010-0000-0000-000011000000}" name="Row" dataDxfId="71"/>
    <tableColumn id="1" xr3:uid="{00000000-0010-0000-0000-000001000000}" name="Tactic ID" dataDxfId="70"/>
    <tableColumn id="43" xr3:uid="{00000000-0010-0000-0000-00002B000000}" name="Character ID" dataDxfId="69"/>
    <tableColumn id="2" xr3:uid="{00000000-0010-0000-0000-000002000000}" name="Description" dataDxfId="68"/>
    <tableColumn id="21" xr3:uid="{00000000-0010-0000-0000-000015000000}" name="Player or Enemy" dataDxfId="67"/>
    <tableColumn id="3" xr3:uid="{00000000-0010-0000-0000-000003000000}" name="LV or CR" dataDxfId="66"/>
    <tableColumn id="4" xr3:uid="{00000000-0010-0000-0000-000004000000}" name="Round" dataDxfId="65"/>
    <tableColumn id="5" xr3:uid="{00000000-0010-0000-0000-000005000000}" name="Repeat Attack Times" dataDxfId="64"/>
    <tableColumn id="9" xr3:uid="{00000000-0010-0000-0000-000009000000}" name="Halfling" dataDxfId="63"/>
    <tableColumn id="14" xr3:uid="{00000000-0010-0000-0000-00000E000000}" name="Lucky feat" dataDxfId="62"/>
    <tableColumn id="50" xr3:uid="{00000000-0010-0000-0000-000032000000}" name="Current Attack is GWM Crit Bonus Attack" dataDxfId="61"/>
    <tableColumn id="55" xr3:uid="{00000000-0010-0000-0000-000037000000}" name="Great Weapon Master -5 to hit for +10 dmg" dataDxfId="60"/>
    <tableColumn id="56" xr3:uid="{00000000-0010-0000-0000-000038000000}" name="War Cleric Channel Divinity +10 to hit" dataDxfId="59"/>
    <tableColumn id="15" xr3:uid="{00000000-0010-0000-0000-00000F000000}" name="Dice added to attack roll" dataDxfId="58"/>
    <tableColumn id="20" xr3:uid="{5BA8380A-5603-43F0-8A2F-4131E03F42A8}" name="Dice to attack roll average result" dataDxfId="57">
      <calculatedColumnFormula array="1">_xlfn.LAMBDA(_xlpm.dicesum,
    SUM(_xlfn.MAP(
        _xlfn.TEXTSPLIT(_xlpm.dicesum,"+"),
        _xlfn.LAMBDA(_xlpm.dice,
            N("Average dice roll")+
            IF(COUNT(SEARCH("d",_xlpm.dice))&gt;0,
                ((
                    N("Number of Dice")+
                    N("Left of cell from position of 'd' in the string")+
                    LEFT(_xlpm.dice,(SEARCH("d",_xlpm.dice)-1))
                )
                *
                (
                    N("Average roll for the die size")+
                    AVERAGE(
                        N("Lowest roll possible")+
                        1,
                        N("Die size")+
                        N("Right of cell from position x in the string.")+
                        RIGHT(_xlpm.dice,(LEN(_xlpm.dice)-SEARCH("d",_xlpm.dice)))
                    ))
                ),
                N(_xlpm.dice)
            )
        )
    ))
)(DPRTacticsCalculator[[#This Row],[Dice added to attack roll]])</calculatedColumnFormula>
    </tableColumn>
    <tableColumn id="35" xr3:uid="{00000000-0010-0000-0000-000023000000}" name="Assumed Relative Modifier to Hit" dataDxfId="56">
      <calculatedColumnFormula array="1">_xlfn.IFS(
    AND(DPRTacticsCalculator[[#This Row],[Player or Enemy]]="PC",DPRTacticsCalculator[[#This Row],[LV or CR]]=9),
    1,
    1,
    0
)
+
IF(
    OR(
        DPRTacticsCalculator[[#This Row],[Accuracy]]="STANDARD",
        DPRTacticsCalculator[[#This Row],[Accuracy]]="DISADVANTAGE",
        DPRTacticsCalculator[[#This Row],[Accuracy]]="ADVANTAGE",
        DPRTacticsCalculator[[#This Row],[Accuracy]]="ELVEN ACCURACY",
    ),
    (
        IF(
            DPRTacticsCalculator[[#This Row],[Great Weapon Master -5 to hit for +10 dmg]]="YES",
            (-5),
            0
        )
        +
        IF(
            DPRTacticsCalculator[[#This Row],[War Cleric Channel Divinity +10 to hit]]="YES",
            10,
            0
        )
        +
        DPRTacticsCalculator[[#This Row],[Dice to attack roll average result]]
    ),
    0
)</calculatedColumnFormula>
    </tableColumn>
    <tableColumn id="19" xr3:uid="{00000000-0010-0000-0000-000013000000}" name="Add Relative Modifier to Hit" dataDxfId="55"/>
    <tableColumn id="6" xr3:uid="{00000000-0010-0000-0000-000006000000}" name="Min to Hit" dataDxfId="54"/>
    <tableColumn id="7" xr3:uid="{00000000-0010-0000-0000-000007000000}" name="Min to Crit" dataDxfId="53"/>
    <tableColumn id="8" xr3:uid="{00000000-0010-0000-0000-000008000000}" name="Accuracy" dataDxfId="52"/>
    <tableColumn id="72" xr3:uid="{00000000-0010-0000-0000-000048000000}" name="Enemy Paralyzed close-range auto-crit on hit"/>
    <tableColumn id="53" xr3:uid="{00000000-0010-0000-0000-000035000000}" name="Legendary Resistances Left" dataDxfId="51"/>
    <tableColumn id="10" xr3:uid="{00000000-0010-0000-0000-00000A000000}" name="Crit % Chance" dataDxfId="50"/>
    <tableColumn id="11" xr3:uid="{00000000-0010-0000-0000-00000B000000}" name="Hit % Chance" dataDxfId="49"/>
    <tableColumn id="12" xr3:uid="{00000000-0010-0000-0000-00000C000000}" name="Non-crit Hit % Chance" dataDxfId="48"/>
    <tableColumn id="13" xr3:uid="{00000000-0010-0000-0000-00000D000000}" name="Miss % Chance" dataDxfId="47"/>
    <tableColumn id="57" xr3:uid="{00000000-0010-0000-0000-000039000000}" name="Area of Effect" dataDxfId="46"/>
    <tableColumn id="58" xr3:uid="{00000000-0010-0000-0000-00003A000000}" name="AOE size, length or radius" dataDxfId="45"/>
    <tableColumn id="59" xr3:uid="{00000000-0010-0000-0000-00003B000000}" name="Area of Effect Expected Targets" dataDxfId="44"/>
    <tableColumn id="60" xr3:uid="{00000000-0010-0000-0000-00003C000000}" name="Great Weapon Fighting Style" dataDxfId="43"/>
    <tableColumn id="16" xr3:uid="{00000000-0010-0000-0000-000010000000}" name="Damage Dice" dataDxfId="42"/>
    <tableColumn id="18" xr3:uid="{00000000-0010-0000-0000-000012000000}" name="Bonus Dmg Dice" dataDxfId="41"/>
    <tableColumn id="22" xr3:uid="{00000000-0010-0000-0000-000016000000}" name="Crit-only Mult Dmg Dice" dataDxfId="40"/>
    <tableColumn id="24" xr3:uid="{00000000-0010-0000-0000-000018000000}" name="Crit-only Flat Dmg Dice" dataDxfId="39"/>
    <tableColumn id="26" xr3:uid="{00000000-0010-0000-0000-00001A000000}" name="Non-crit Dmg Dice" dataDxfId="38"/>
    <tableColumn id="28" xr3:uid="{00000000-0010-0000-0000-00001C000000}" name="Bonus Flat Dmg" dataDxfId="37"/>
    <tableColumn id="45" xr3:uid="{00000000-0010-0000-0000-00002D000000}" name="Great Weapon Master Bonus Dmg" dataDxfId="36"/>
    <tableColumn id="61" xr3:uid="{00000000-0010-0000-0000-00003D000000}" name="Feat: Elemental Adept Element" dataDxfId="35"/>
    <tableColumn id="37" xr3:uid="{00000000-0010-0000-0000-000025000000}" name="Damage Type" dataDxfId="34"/>
    <tableColumn id="39" xr3:uid="{00000000-0010-0000-0000-000027000000}" name="Bonus Dmg Type" dataDxfId="33"/>
    <tableColumn id="23" xr3:uid="{00000000-0010-0000-0000-000017000000}" name="Crit Mult Dmg Type" dataDxfId="32"/>
    <tableColumn id="25" xr3:uid="{00000000-0010-0000-0000-000019000000}" name="Crit-only Flat Dmg Type" dataDxfId="31"/>
    <tableColumn id="27" xr3:uid="{00000000-0010-0000-0000-00001B000000}" name="Non-crit Dmg Type" dataDxfId="30"/>
    <tableColumn id="52" xr3:uid="{00000000-0010-0000-0000-000034000000}" name="Base Dice Dmg Avg" dataDxfId="29"/>
    <tableColumn id="33" xr3:uid="{00000000-0010-0000-0000-000021000000}" name="Bonus Dice Dmg Avg" dataDxfId="28"/>
    <tableColumn id="29" xr3:uid="{00000000-0010-0000-0000-00001D000000}" name="Crit-only Mult Dice Dmg Avg" dataDxfId="27"/>
    <tableColumn id="30" xr3:uid="{00000000-0010-0000-0000-00001E000000}" name="Crit-only Flat Dice Dmg Avg" dataDxfId="26"/>
    <tableColumn id="31" xr3:uid="{00000000-0010-0000-0000-00001F000000}" name="Non-crit Dice Dmg Avg" dataDxfId="25"/>
    <tableColumn id="32" xr3:uid="{00000000-0010-0000-0000-000020000000}" name="Average Damage Added on Crit" dataDxfId="24">
      <calculatedColumnFormula>N("Average damage added on crit")+
(
    N("Dr: Damage roll on hit is doubled")+
    DPRTacticsCalculator[[#This Row],[Base Dice Dmg Avg]]
    +
    N("Db: Any bonus dice get doubled")+
    DPRTacticsCalculator[[#This Row],[Bonus Dice Dmg Avg]]
    +
    N("Dxc: Damage that gets doubled but only added on crit")+
    (2*DPRTacticsCalculator[[#This Row],[Crit-only Mult Dice Dmg Avg]])
    +
    N("Dxcn: Bonus damage that's added on crit but not doubled")+
    DPRTacticsCalculator[[#This Row],[Crit-only Flat Dice Dmg Avg]]
)</calculatedColumnFormula>
    </tableColumn>
    <tableColumn id="36" xr3:uid="{00000000-0010-0000-0000-000024000000}" name="Average Dice Damage on Hit" dataDxfId="23">
      <calculatedColumnFormula>N("Average damage on hit")+
(
    N("Dr: Damage roll on hit is doubled on crit")+
    DPRTacticsCalculator[[#This Row],[Base Dice Dmg Avg]]
    +
    N("Db: Any bonus dice get doubled on crit")+
    DPRTacticsCalculator[[#This Row],[Bonus Dice Dmg Avg]]
    +
    N("Dn: Damage bonus that is not doubled on crit")+
    DPRTacticsCalculator[[#This Row],[Non-crit Dice Dmg Avg]]
)</calculatedColumnFormula>
    </tableColumn>
    <tableColumn id="38" xr3:uid="{00000000-0010-0000-0000-000026000000}" name="Average Resulting Crit Dice Damage" dataDxfId="22"/>
    <tableColumn id="40" xr3:uid="{00000000-0010-0000-0000-000028000000}" name="Average Damage on Miss" dataDxfId="21">
      <calculatedColumnFormula>N("Average damage on miss")+
IF(
    OR(
        DPRTacticsCalculator[[#This Row],[Accuracy]]="SP DC MISS 1/2 DMG",
        DPRTacticsCalculator[[#This Row],[Accuracy]]="SP DC M 1/2 ENEMY DVG",
        DPRTacticsCalculator[[#This Row],[Accuracy]]="SP DC M 1/2 LEG RESIST",
        DPRTacticsCalculator[[#This Row],[Accuracy]]="SP DC M 1/2 EN DVG L-RES"
    ),
    (
        (
            N("Dr: Damage roll on hit is halved")+
            DPRTacticsCalculator[[#This Row],[Base Dice Dmg Avg]]
            +
            N("B: Bonus modifiers halved too")+
            N("Spells don't get Great Weapon Master bonus damage")+
            IF(ISNUMBER(DPRTacticsCalculator[[#This Row],[Bonus Flat Dmg]]),DPRTacticsCalculator[[#This Row],[Bonus Flat Dmg]],0)
            +
            N("Db: Any bonus dice is halved too")+
            DPRTacticsCalculator[[#This Row],[Bonus Dice Dmg Avg]]
            +
            N("Dn: Damage bonus that is not doubled on crit gets halved too")+
            DPRTacticsCalculator[[#This Row],[Non-crit Dice Dmg Avg]]
        )
        /
        2
    ),
    (N("No miss damage for regular attacks")+0)
)</calculatedColumnFormula>
    </tableColumn>
    <tableColumn id="62" xr3:uid="{00000000-0010-0000-0000-00003E000000}" name="Max Expected Enemy HP at CR or LV" dataDxfId="20"/>
    <tableColumn id="54" xr3:uid="{00000000-0010-0000-0000-000036000000}" name="Damage per Attack" dataDxfId="19"/>
    <tableColumn id="42" xr3:uid="{00000000-0010-0000-0000-00002A000000}" name="Average Resulting Damage per Target" dataDxfId="18"/>
    <tableColumn id="63" xr3:uid="{00000000-0010-0000-0000-00003F000000}" name="Average Resulting Damage Total" dataDxfId="17"/>
    <tableColumn id="44" xr3:uid="{00000000-0010-0000-0000-00002C000000}" name="Average Round Damage per Target" dataDxfId="16"/>
    <tableColumn id="64" xr3:uid="{00000000-0010-0000-0000-000040000000}" name="Average Round Damage Total" dataDxfId="15"/>
    <tableColumn id="46" xr3:uid="{00000000-0010-0000-0000-00002E000000}" name="Average Tactic Damage per Target" dataDxfId="14"/>
    <tableColumn id="65" xr3:uid="{00000000-0010-0000-0000-000041000000}" name="Average Tactic Damage Total" dataDxfId="13"/>
    <tableColumn id="47" xr3:uid="{00000000-0010-0000-0000-00002F000000}" name="Damage per Round per Target" dataDxfId="12"/>
    <tableColumn id="66" xr3:uid="{00000000-0010-0000-0000-000042000000}" name="Total Damage per Round" dataDxfId="11"/>
    <tableColumn id="48" xr3:uid="{00000000-0010-0000-0000-000030000000}" name="DPR per Target Rating" dataDxfId="10"/>
    <tableColumn id="49" xr3:uid="{00000000-0010-0000-0000-000031000000}" name="DPR Rating per Target Description" dataDxfId="9"/>
    <tableColumn id="71" xr3:uid="{00000000-0010-0000-0000-000047000000}" name="Total DPR Rating" dataDxfId="8"/>
    <tableColumn id="70" xr3:uid="{00000000-0010-0000-0000-000046000000}" name="Total DPR Rating Description" dataDxfId="7"/>
    <tableColumn id="51" xr3:uid="{00000000-0010-0000-0000-000033000000}" name="Notes" dataDxfId="6"/>
  </tableColumns>
  <tableStyleInfo name="TableStyleLight14"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DPRRatingExplanation" displayName="DPRRatingExplanation" ref="A1:F21" totalsRowShown="0">
  <autoFilter ref="A1:F21" xr:uid="{00000000-0009-0000-0100-000002000000}"/>
  <tableColumns count="6">
    <tableColumn id="1" xr3:uid="{00000000-0010-0000-0100-000001000000}" name="CR or LV" dataDxfId="5"/>
    <tableColumn id="2" xr3:uid="{00000000-0010-0000-0100-000002000000}" name="Max Expected _x000a_Enemy HP" dataDxfId="4"/>
    <tableColumn id="3" xr3:uid="{00000000-0010-0000-0100-000003000000}" name="Low DPR _x000a_Threshold" dataDxfId="3"/>
    <tableColumn id="4" xr3:uid="{00000000-0010-0000-0100-000004000000}" name="Target DPR _x000a_Threshold" dataDxfId="2"/>
    <tableColumn id="5" xr3:uid="{00000000-0010-0000-0100-000005000000}" name="High DPR _x000a_Threshold" dataDxfId="1"/>
    <tableColumn id="6" xr3:uid="{00000000-0010-0000-0100-000006000000}" name="OP DPR _x000a_Threshold" dataDxfId="0"/>
  </tableColumns>
  <tableStyleInfo name="TableStyleLight13" showFirstColumn="0" showLastColumn="0" showRowStripes="0"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T1048574"/>
  <sheetViews>
    <sheetView tabSelected="1" topLeftCell="D1" workbookViewId="0">
      <selection activeCell="P2" sqref="P2"/>
    </sheetView>
  </sheetViews>
  <sheetFormatPr defaultColWidth="8.875" defaultRowHeight="13.5" customHeight="1"/>
  <cols>
    <col min="1" max="1" width="4.625" style="16" customWidth="1"/>
    <col min="2" max="2" width="48.125" style="21" customWidth="1"/>
    <col min="3" max="3" width="12.75" style="21" customWidth="1"/>
    <col min="4" max="4" width="35.5" style="16" customWidth="1"/>
    <col min="5" max="5" width="6.875" style="16" customWidth="1"/>
    <col min="6" max="6" width="5.875" style="16" customWidth="1"/>
    <col min="7" max="7" width="6.5" style="16" customWidth="1"/>
    <col min="8" max="8" width="7.375" style="16" customWidth="1"/>
    <col min="9" max="9" width="9.125" style="16" customWidth="1"/>
    <col min="10" max="10" width="11.25" style="16" customWidth="1"/>
    <col min="11" max="11" width="9.875" style="16" customWidth="1"/>
    <col min="12" max="15" width="9.75" style="16" customWidth="1"/>
    <col min="16" max="16" width="9" style="16" customWidth="1"/>
    <col min="17" max="17" width="8.5" style="16" customWidth="1"/>
    <col min="18" max="18" width="5.5" style="16" customWidth="1"/>
    <col min="19" max="19" width="6" style="36" customWidth="1"/>
    <col min="20" max="20" width="25.875" style="36" customWidth="1"/>
    <col min="21" max="21" width="10.5" style="36" customWidth="1"/>
    <col min="22" max="22" width="12" style="36" customWidth="1"/>
    <col min="23" max="23" width="12.25" style="36" customWidth="1"/>
    <col min="24" max="24" width="8.375" style="36" customWidth="1"/>
    <col min="25" max="25" width="8.125" style="36" customWidth="1"/>
    <col min="26" max="26" width="8.75" style="36" customWidth="1"/>
    <col min="27" max="27" width="8.875" style="16" customWidth="1"/>
    <col min="28" max="28" width="12.125" style="16" customWidth="1"/>
    <col min="29" max="29" width="10.125" style="16" customWidth="1"/>
    <col min="30" max="30" width="8.875" style="16" customWidth="1"/>
    <col min="31" max="31" width="10.375" style="16" customWidth="1"/>
    <col min="32" max="32" width="8.5" style="16" customWidth="1"/>
    <col min="33" max="33" width="6.75" style="16" customWidth="1"/>
    <col min="34" max="35" width="5.5" style="16" customWidth="1"/>
    <col min="36" max="36" width="6.5" style="16" customWidth="1"/>
    <col min="37" max="38" width="8.25" style="16" customWidth="1"/>
    <col min="39" max="39" width="11.25" style="16" customWidth="1"/>
    <col min="40" max="40" width="6.5" style="16" customWidth="1"/>
    <col min="41" max="42" width="5.5" style="16" customWidth="1"/>
    <col min="43" max="44" width="6.5" style="16" customWidth="1"/>
    <col min="45" max="45" width="6.625" style="16" customWidth="1"/>
    <col min="46" max="46" width="6.5" style="19" customWidth="1"/>
    <col min="47" max="47" width="5.625" style="19" customWidth="1"/>
    <col min="48" max="48" width="9.5" style="19" customWidth="1"/>
    <col min="49" max="49" width="8.375" style="19" customWidth="1"/>
    <col min="50" max="50" width="8.375" style="16" customWidth="1"/>
    <col min="51" max="51" width="10.25" style="23" customWidth="1"/>
    <col min="52" max="52" width="8.375" style="17" customWidth="1"/>
    <col min="53" max="53" width="9.5" style="17" customWidth="1"/>
    <col min="54" max="55" width="10" style="23" customWidth="1"/>
    <col min="56" max="57" width="9.5" style="23" customWidth="1"/>
    <col min="58" max="58" width="8.75" style="23" customWidth="1"/>
    <col min="59" max="59" width="8.375" style="23" customWidth="1"/>
    <col min="60" max="62" width="10.25" style="17" customWidth="1"/>
    <col min="63" max="63" width="7.625" style="19" customWidth="1"/>
    <col min="64" max="64" width="33" style="16" customWidth="1"/>
    <col min="65" max="65" width="8.625" style="16" customWidth="1"/>
    <col min="66" max="66" width="33" style="16" customWidth="1"/>
    <col min="67" max="67" width="43.25" style="19" customWidth="1"/>
    <col min="68" max="68" width="5.5" style="16" customWidth="1"/>
    <col min="69" max="70" width="8.625" style="19" customWidth="1"/>
    <col min="71" max="71" width="19.875" style="19" customWidth="1"/>
    <col min="72" max="72" width="10" style="19" customWidth="1"/>
    <col min="73" max="73" width="9.25" style="16" customWidth="1"/>
    <col min="74" max="74" width="12" style="16" customWidth="1"/>
    <col min="75" max="75" width="54.875" style="16" customWidth="1"/>
    <col min="76" max="76" width="9.125" style="16"/>
    <col min="77" max="16384" width="8.875" style="16"/>
  </cols>
  <sheetData>
    <row r="1" spans="1:72" s="17" customFormat="1" ht="81">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32" t="s">
        <v>52</v>
      </c>
      <c r="BB1" s="32" t="s">
        <v>53</v>
      </c>
      <c r="BC1" s="32" t="s">
        <v>54</v>
      </c>
      <c r="BD1" s="32" t="s">
        <v>55</v>
      </c>
      <c r="BE1" s="32" t="s">
        <v>56</v>
      </c>
      <c r="BF1" s="32" t="s">
        <v>57</v>
      </c>
      <c r="BG1" s="32" t="s">
        <v>58</v>
      </c>
      <c r="BH1" s="32" t="s">
        <v>59</v>
      </c>
      <c r="BI1" s="32" t="s">
        <v>60</v>
      </c>
      <c r="BJ1" s="32" t="s">
        <v>61</v>
      </c>
      <c r="BK1" s="32" t="s">
        <v>62</v>
      </c>
      <c r="BL1" s="5" t="s">
        <v>63</v>
      </c>
      <c r="BM1" s="5" t="s">
        <v>64</v>
      </c>
      <c r="BN1" s="5" t="s">
        <v>65</v>
      </c>
      <c r="BO1" s="5" t="s">
        <v>66</v>
      </c>
    </row>
    <row r="2" spans="1:72" ht="27">
      <c r="A2" s="16">
        <v>1</v>
      </c>
      <c r="B2" s="21" t="s">
        <v>67</v>
      </c>
      <c r="C2" s="21" t="s">
        <v>68</v>
      </c>
      <c r="D2" s="24" t="s">
        <v>69</v>
      </c>
      <c r="E2" s="5" t="s">
        <v>70</v>
      </c>
      <c r="F2" s="5">
        <v>5</v>
      </c>
      <c r="G2" s="16">
        <v>1</v>
      </c>
      <c r="H2" s="16">
        <v>1</v>
      </c>
      <c r="I2" s="16" t="s">
        <v>71</v>
      </c>
      <c r="J2" s="16" t="s">
        <v>71</v>
      </c>
      <c r="K2" s="16" t="s">
        <v>71</v>
      </c>
      <c r="L2" s="16" t="s">
        <v>71</v>
      </c>
      <c r="M2" s="16" t="s">
        <v>71</v>
      </c>
      <c r="N2" s="16" t="s">
        <v>72</v>
      </c>
      <c r="O2" s="16" cm="1">
        <f t="array" ref="O2">_xlfn.LAMBDA(_xlpm.dicesum,
    SUM(_xlfn.MAP(
        _xlfn.TEXTSPLIT(_xlpm.dicesum,"+"),
        _xlfn.LAMBDA(_xlpm.dice,
            N("Average dice roll")+
            IF(COUNT(SEARCH("d",_xlpm.dice))&gt;0,
                ((
                    N("Number of Dice")+
                    N("Left of cell from position of 'd' in the string")+
                    LEFT(_xlpm.dice,(SEARCH("d",_xlpm.dice)-1))
                )
                *
                (
                    N("Average roll for the die size")+
                    AVERAGE(
                        N("Lowest roll possible")+
                        1,
                        N("Die size")+
                        N("Right of cell from position x in the string.")+
                        RIGHT(_xlpm.dice,(LEN(_xlpm.dice)-SEARCH("d",_xlpm.dice)))
                    ))
                ),
                N(_xlpm.dice)
            )
        )
    ))
)(DPRTacticsCalculator[[#This Row],[Dice added to attack roll]])</f>
        <v>0</v>
      </c>
      <c r="P2" s="25" cm="1">
        <f t="array" ref="P2">_xlfn.IFS(
    AND(DPRTacticsCalculator[[#This Row],[Player or Enemy]]="PC",DPRTacticsCalculator[[#This Row],[LV or CR]]=9),
    1,
    1,
    0
)
+
IF(
    OR(
        DPRTacticsCalculator[[#This Row],[Accuracy]]="STANDARD",
        DPRTacticsCalculator[[#This Row],[Accuracy]]="DISADVANTAGE",
        DPRTacticsCalculator[[#This Row],[Accuracy]]="ADVANTAGE",
        DPRTacticsCalculator[[#This Row],[Accuracy]]="ELVEN ACCURACY",
    ),
    (
        IF(
            DPRTacticsCalculator[[#This Row],[Great Weapon Master -5 to hit for +10 dmg]]="YES",
            (-5),
            0
        )
        +
        IF(
            DPRTacticsCalculator[[#This Row],[War Cleric Channel Divinity +10 to hit]]="YES",
            10,
            0
        )
        +
        DPRTacticsCalculator[[#This Row],[Dice to attack roll average result]]
    ),
    0
)</f>
        <v>0</v>
      </c>
      <c r="Q2" s="16">
        <v>-1</v>
      </c>
      <c r="R2" s="5">
        <f>N("Assuming a balanced value of 8, and subtract relative modifiers.")+(8-DPRTacticsCalculator[[#This Row],[Assumed Relative Modifier to Hit]]-IF(ISNUMBER(DPRTacticsCalculator[[#This Row],[Add Relative Modifier to Hit]]),DPRTacticsCalculator[[#This Row],[Add Relative Modifier to Hit]],0))</f>
        <v>9</v>
      </c>
      <c r="S2" s="16">
        <v>20</v>
      </c>
      <c r="T2" s="16" t="s">
        <v>73</v>
      </c>
      <c r="U2" s="16" t="s">
        <v>71</v>
      </c>
      <c r="V2" s="26" t="str">
        <f>IF(OR(DPRTacticsCalculator[[#This Row],[Accuracy]]="SP DC LEGEND RESIST",DPRTacticsCalculator[[#This Row],[Accuracy]]="SP DC M 1/2 LEG RESIST",DPRTacticsCalculator[[#This Row],[Accuracy]]="SP DC EN DVG LEG RES",DPRTacticsCalculator[[#This Row],[Accuracy]]="SP DC M 1/2 EN DVG L-RES"),(N("if leg res is used, check if previous others were cast for this tactic")+IF(SUMPRODUCT((DPRTacticsCalculator[Accuracy]={"SP DC LEGEND RESIST","SP DC M 1/2 LEG RESIST","SP DC EN DVG LEG RES","SP DC M 1/2 EN DVG L-RES"})*(DPRTacticsCalculator[Tactic ID]=DPRTacticsCalculator[[#This Row],[Tactic ID]])*(DPRTacticsCalculator[Row]&lt;DPRTacticsCalculator[[#This Row],[Row]]))&gt;0,(N("if so, search for the MIN for this tactic")+N("And subtract the last one used.")+IF(_xlfn.MINIFS(DPRTacticsCalculator[Legendary Resistances Left],DPRTacticsCalculator[Tactic ID],DPRTacticsCalculator[[#This Row],[Tactic ID]],DPRTacticsCalculator[Row],"&lt;"&amp;DPRTacticsCalculator[[#This Row],[Row]])&gt;0,_xlfn.MINIFS(DPRTacticsCalculator[Legendary Resistances Left],DPRTacticsCalculator[Tactic ID],DPRTacticsCalculator[[#This Row],[Tactic ID]],DPRTacticsCalculator[Row],"&lt;"&amp;DPRTacticsCalculator[[#This Row],[Row]])-1,N("Unless there's 0 already")+0)),(N("else, start at 3 resistances")+3))),"-")</f>
        <v>-</v>
      </c>
      <c r="W2" s="27">
        <f>IF(DPRTacticsCalculator[[#This Row],[Enemy Paralyzed close-range auto-crit on hit]]="YES",DPRTacticsCalculator[[#This Row],[Hit % Chance]],_xlfn.IFS(AND(DPRTacticsCalculator[[#This Row],[Accuracy]]="STANDARD",DPRTacticsCalculator[[#This Row],[Lucky feat]]="NO",DPRTacticsCalculator[[#This Row],[Halfling]]="NO"),N("Standard crit formula")+(1-((DPRTacticsCalculator[[#This Row],[Min to Crit]]-1)/20)),AND(DPRTacticsCalculator[[#This Row],[Accuracy]]="DISADVANTAGE",DPRTacticsCalculator[[#This Row],[Lucky feat]]="NO",DPRTacticsCalculator[[#This Row],[Halfling]]="NO"),N("Disadvantage crit formula")+((1-(DPRTacticsCalculator[[#This Row],[Min to Crit]]-1)/20)^2),OR(AND(DPRTacticsCalculator[[#This Row],[Accuracy]]="ADVANTAGE",DPRTacticsCalculator[[#This Row],[Lucky feat]]="NO",DPRTacticsCalculator[[#This Row],[Halfling]]="NO"),AND(DPRTacticsCalculator[[#This Row],[Accuracy]]="STANDARD",DPRTacticsCalculator[[#This Row],[Lucky feat]]="YES",DPRTacticsCalculator[[#This Row],[Halfling]]="NO")),N("Advantage crit formula")+(1-(1-(1-((DPRTacticsCalculator[[#This Row],[Min to Crit]]-1)/20)))^2),OR(AND(DPRTacticsCalculator[[#This Row],[Accuracy]]="ELVEN ACCURACY",DPRTacticsCalculator[[#This Row],[Lucky feat]]="NO",DPRTacticsCalculator[[#This Row],[Halfling]]="NO"),AND(DPRTacticsCalculator[[#This Row],[Accuracy]]="ADVANTAGE",DPRTacticsCalculator[[#This Row],[Lucky feat]]="YES",DPRTacticsCalculator[[#This Row],[Halfling]]="NO"),AND(DPRTacticsCalculator[[#This Row],[Accuracy]]="DISADVANTAGE",DPRTacticsCalculator[[#This Row],[Lucky feat]]="YES",DPRTacticsCalculator[[#This Row],[Halfling]]="NO")),N("Elven accuracy crit formula (3 dice)")+(1-(1-(1-((DPRTacticsCalculator[[#This Row],[Min to Crit]]-1)/20)))^3),AND(DPRTacticsCalculator[[#This Row],[Accuracy]]="ELVEN ACCURACY",DPRTacticsCalculator[[#This Row],[Lucky feat]]="YES",DPRTacticsCalculator[[#This Row],[Halfling]]="NO"),N("Elven accuracy crit formula with Lucky feat (4 dice)")+(1-(1-(1-((DPRTacticsCalculator[[#This Row],[Min to Crit]]-1)/20)))^4),AND(DPRTacticsCalculator[[#This Row],[Accuracy]]="STANDARD",DPRTacticsCalculator[[#This Row],[Lucky feat]]="NO",DPRTacticsCalculator[[#This Row],[Halfling]]="YES"),N("Halfling standard crit formula")+((1-((DPRTacticsCalculator[[#This Row],[Min to Crit]]-1)/20))+((1-((DPRTacticsCalculator[[#This Row],[Min to Crit]]-1)/20))/20)),AND(DPRTacticsCalculator[[#This Row],[Accuracy]]="DISADVANTAGE",DPRTacticsCalculator[[#This Row],[Lucky feat]]="NO",DPRTacticsCalculator[[#This Row],[Halfling]]="YES"),N("Halfling disadvantage crit formula")+(((1-((DPRTacticsCalculator[[#This Row],[Min to Crit]]-1)/20))^2)+((2/20)*((1-((DPRTacticsCalculator[[#This Row],[Min to Crit]]-1)/20))^2))),OR(AND(DPRTacticsCalculator[[#This Row],[Accuracy]]="ADVANTAGE",DPRTacticsCalculator[[#This Row],[Lucky feat]]="NO",DPRTacticsCalculator[[#This Row],[Halfling]]="YES"),AND(DPRTacticsCalculator[[#This Row],[Accuracy]]="ELVEN ACCURACY",DPRTacticsCalculator[[#This Row],[Lucky feat]]="NO",DPRTacticsCalculator[[#This Row],[Halfling]]="YES"),AND(DPRTacticsCalculator[[#This Row],[Accuracy]]="STANDARD",DPRTacticsCalculator[[#This Row],[Lucky feat]]="YES",DPRTacticsCalculator[[#This Row],[Halfling]]="YES")),N("Halfling advantage crit formula")+N("No halfling can have Elven Accuracy")+((1-(1-(1-((DPRTacticsCalculator[[#This Row],[Min to Crit]]-1)/20)))^2)+((2*((1-(1-((DPRTacticsCalculator[[#This Row],[Min to Crit]]-1)/20)))/20))-(1/(20^2)))*(1-((DPRTacticsCalculator[[#This Row],[Min to Crit]]-1)/20))),OR(AND(DPRTacticsCalculator[[#This Row],[Accuracy]]="ADVANTAGE",DPRTacticsCalculator[[#This Row],[Lucky feat]]="YES",DPRTacticsCalculator[[#This Row],[Halfling]]="YES"),AND(DPRTacticsCalculator[[#This Row],[Accuracy]]="ELVEN ACCURACY",DPRTacticsCalculator[[#This Row],[Lucky feat]]="YES",DPRTacticsCalculator[[#This Row],[Halfling]]="YES"),AND(DPRTacticsCalculator[[#This Row],[Accuracy]]="DISADVANTAGE",DPRTacticsCalculator[[#This Row],[Lucky feat]]="YES",DPRTacticsCalculator[[#This Row],[Halfling]]="YES")),N("Halfling advantage with Lucky feat (3 dice) crit formula")+N("No halfling can have Elven Accuracy")+((1-(1-(1-((DPRTacticsCalculator[[#This Row],[Min to Crit]]-1)/20)))^3)+((3*((1-(1-((DPRTacticsCalculator[[#This Row],[Min to Crit]]-1)/20)))/20))-(1/(20^3)))*(1-((DPRTacticsCalculator[[#This Row],[Min to Crit]]-1)/20))),OR(DPRTacticsCalculator[[#This Row],[Accuracy]]="SPELL (SAVE DC)",DPRTacticsCalculator[[#This Row],[Accuracy]]="SP DC MISS 1/2 DMG",DPRTacticsCalculator[[#This Row],[Accuracy]]="SP DC ENEMY DVG",DPRTacticsCalculator[[#This Row],[Accuracy]]="SP DC M 1/2 ENEMY DVG",DPRTacticsCalculator[[#This Row],[Accuracy]]="SP DC LEGEND RESIST",DPRTacticsCalculator[[#This Row],[Accuracy]]="SP DC M 1/2 LEG RESIST",DPRTacticsCalculator[[#This Row],[Accuracy]]="SP DC EN DVG LEG RES",DPRTacticsCalculator[[#This Row],[Accuracy]]="SP DC M 1/2 EN DVG L-RES"),N("No crits for save throw spells")+0))*IF(AND(DPRTacticsCalculator[[#This Row],[Current Attack is GWM Crit Bonus Attack]]="YES",OR(DPRTacticsCalculator[[#This Row],[Accuracy]]="STANDARD",DPRTacticsCalculator[[#This Row],[Accuracy]]="DISADVANTAGE",DPRTacticsCalculator[[#This Row],[Accuracy]]="ADVANTAGE",DPRTacticsCalculator[[#This Row],[Accuracy]]="ELVEN ACCURACY")),N("If the current attack is a Great Weapon Master crit bonus attack")+N("And it's not a spell attack")+N("The chances of this attack are multiplied by the crit chance of the previous attack of the same round and tactic")+SUMIFS(DPRTacticsCalculator[Crit % Chance],DPRTacticsCalculator[Tactic ID],DPRTacticsCalculator[[#This Row],[Tactic ID]],DPRTacticsCalculator[Round],DPRTacticsCalculator[[#This Row],[Round]],DPRTacticsCalculator[Row],(DPRTacticsCalculator[[#This Row],[Row]]-1)),(N("Else they just stay the same")+1))</f>
        <v>5.0000000000000044E-2</v>
      </c>
      <c r="X2" s="27">
        <f>_xlfn.IFS(OR(AND(DPRTacticsCalculator[[#This Row],[Accuracy]]="STANDARD",DPRTacticsCalculator[[#This Row],[Lucky feat]]="NO",DPRTacticsCalculator[[#This Row],[Halfling]]="NO"),DPRTacticsCalculator[[#This Row],[Accuracy]]="SPELL (SAVE DC)",DPRTacticsCalculator[[#This Row],[Accuracy]]="SP DC MISS 1/2 DMG",AND(OR(DPRTacticsCalculator[[#This Row],[Accuracy]]="SP DC LEGEND RESIST",DPRTacticsCalculator[[#This Row],[Accuracy]]="SP DC M 1/2 LEG RESIST"),DPRTacticsCalculator[[#This Row],[Legendary Resistances Left]]=0)),N("Standard hit formula")+N("Standard hit formula for spells")+N("After Legendary Resistances run out, standard hit formula for spells")+(1-((DPRTacticsCalculator[[#This Row],[Min to Hit]]-1)/20)),AND(DPRTacticsCalculator[[#This Row],[Accuracy]]="DISADVANTAGE",DPRTacticsCalculator[[#This Row],[Lucky feat]]="NO",DPRTacticsCalculator[[#This Row],[Halfling]]="NO"),N("Disadvantage hit formula")+((1-((DPRTacticsCalculator[[#This Row],[Min to Hit]]-1)/20))^2),OR(AND(DPRTacticsCalculator[[#This Row],[Accuracy]]="ADVANTAGE",DPRTacticsCalculator[[#This Row],[Lucky feat]]="NO",DPRTacticsCalculator[[#This Row],[Halfling]]="NO"),AND(DPRTacticsCalculator[[#This Row],[Accuracy]]="STANDARD",DPRTacticsCalculator[[#This Row],[Lucky feat]]="YES",DPRTacticsCalculator[[#This Row],[Halfling]]="NO"),DPRTacticsCalculator[[#This Row],[Accuracy]]="SP DC ENEMY DVG",DPRTacticsCalculator[[#This Row],[Accuracy]]="SP DC M 1/2 ENEMY DVG",AND(OR(DPRTacticsCalculator[[#This Row],[Accuracy]]="SP DC EN DVG LEG RES",DPRTacticsCalculator[[#This Row],[Accuracy]]="SP DC M 1/2 EN DVG L-RES"),DPRTacticsCalculator[[#This Row],[Legendary Resistances Left]]=0)),N("Advantage hit formula")+N("Advantage hit formula for spells against enemy with disadvantage")+N("After Legendary Resistances run out, same")+(1-(1-(1-((DPRTacticsCalculator[[#This Row],[Min to Hit]]-1)/20)))^2),OR(AND(DPRTacticsCalculator[[#This Row],[Accuracy]]="ELVEN ACCURACY",DPRTacticsCalculator[[#This Row],[Lucky feat]]="NO",DPRTacticsCalculator[[#This Row],[Halfling]]="NO"),AND(DPRTacticsCalculator[[#This Row],[Accuracy]]="ADVANTAGE",DPRTacticsCalculator[[#This Row],[Lucky feat]]="YES",DPRTacticsCalculator[[#This Row],[Halfling]]="NO"),AND(DPRTacticsCalculator[[#This Row],[Accuracy]]="DISADVANTAGE",DPRTacticsCalculator[[#This Row],[Lucky feat]]="YES",DPRTacticsCalculator[[#This Row],[Halfling]]="NO")),N("Elven accuracy hit formula (3 dice)")+(1-(1-(1-((DPRTacticsCalculator[[#This Row],[Min to Hit]]-1)/20)))^3),AND(DPRTacticsCalculator[[#This Row],[Accuracy]]="ELVEN ACCURACY",DPRTacticsCalculator[[#This Row],[Lucky feat]]="YES",DPRTacticsCalculator[[#This Row],[Halfling]]="NO"),N("Elven accuracy hit formula with Lucky feat (4 dice)")+(1-(1-(1-((DPRTacticsCalculator[[#This Row],[Min to Hit]]-1)/20)))^4),AND(DPRTacticsCalculator[[#This Row],[Accuracy]]="STANDARD",DPRTacticsCalculator[[#This Row],[Lucky feat]]="NO",DPRTacticsCalculator[[#This Row],[Halfling]]="YES"),N("Halfling standard hit formula")+((1-((DPRTacticsCalculator[[#This Row],[Min to Hit]]-1)/20))+((1-((DPRTacticsCalculator[[#This Row],[Min to Hit]]-1)/20))/20)),AND(DPRTacticsCalculator[[#This Row],[Accuracy]]="DISADVANTAGE",DPRTacticsCalculator[[#This Row],[Lucky feat]]="NO",DPRTacticsCalculator[[#This Row],[Halfling]]="YES"),N("Halfling disadvantage hit formula")+(((1-((DPRTacticsCalculator[[#This Row],[Min to Hit]]-1)/20))^2)+((2/20)*((1-((DPRTacticsCalculator[[#This Row],[Min to Hit]]-1)/20))^2))),OR(AND(DPRTacticsCalculator[[#This Row],[Accuracy]]="ADVANTAGE",DPRTacticsCalculator[[#This Row],[Lucky feat]]="NO",DPRTacticsCalculator[[#This Row],[Halfling]]="YES"),AND(DPRTacticsCalculator[[#This Row],[Accuracy]]="ELVEN ACCURACY",DPRTacticsCalculator[[#This Row],[Lucky feat]]="NO",DPRTacticsCalculator[[#This Row],[Halfling]]="YES"),AND(DPRTacticsCalculator[[#This Row],[Accuracy]]="STANDARD",DPRTacticsCalculator[[#This Row],[Lucky feat]]="YES",DPRTacticsCalculator[[#This Row],[Halfling]]="YES")),N("Halfling advantage hit formula")+N("No halfling can have Elven Accuracy")+((1-(1-(1-((DPRTacticsCalculator[[#This Row],[Min to Hit]]-1)/20)))^2)+((2*((1-(1-((DPRTacticsCalculator[[#This Row],[Min to Hit]]-1)/20)))/20))-(1/(20^2)))*(1-((DPRTacticsCalculator[[#This Row],[Min to Hit]]-1)/20))),OR(AND(DPRTacticsCalculator[[#This Row],[Accuracy]]="ADVANTAGE",DPRTacticsCalculator[[#This Row],[Lucky feat]]="YES",DPRTacticsCalculator[[#This Row],[Halfling]]="YES"),AND(DPRTacticsCalculator[[#This Row],[Accuracy]]="ELVEN ACCURACY",DPRTacticsCalculator[[#This Row],[Lucky feat]]="YES",DPRTacticsCalculator[[#This Row],[Halfling]]="YES"),AND(DPRTacticsCalculator[[#This Row],[Accuracy]]="DISADVANTAGE",DPRTacticsCalculator[[#This Row],[Lucky feat]]="YES",DPRTacticsCalculator[[#This Row],[Halfling]]="YES")),N("Halfling advantage with Lucky feat (3 dice) hit formula")+N("No halfling can have Elven Accuracy")+((1-(1-(1-((DPRTacticsCalculator[[#This Row],[Min to Crit]]-1)/20)))^3)+((3*((1-(1-((DPRTacticsCalculator[[#This Row],[Min to Hit]]-1)/20)))/20))-(1/(20^3)))*(1-((DPRTacticsCalculator[[#This Row],[Min to Hit]]-1)/20))),AND(OR(DPRTacticsCalculator[[#This Row],[Accuracy]]="SP DC LEGEND RESIST",DPRTacticsCalculator[[#This Row],[Accuracy]]="SP DC M 1/2 LEG RESIST",DPRTacticsCalculator[[#This Row],[Accuracy]]="SP DC EN DVG LEG RES",DPRTacticsCalculator[[#This Row],[Accuracy]]="SP DC M 1/2 EN DVG L-RES"),(DPRTacticsCalculator[[#This Row],[Legendary Resistances Left]]&gt;0)),N("Legendary Resistance is a guaranteed miss")+0)*IF(AND(DPRTacticsCalculator[[#This Row],[Current Attack is GWM Crit Bonus Attack]]="YES",OR(DPRTacticsCalculator[[#This Row],[Accuracy]]="STANDARD",DPRTacticsCalculator[[#This Row],[Accuracy]]="DISADVANTAGE",DPRTacticsCalculator[[#This Row],[Accuracy]]="ADVANTAGE",DPRTacticsCalculator[[#This Row],[Accuracy]]="ELVEN ACCURACY")),N("If the current attack is a Great Weapon Master crit bonus attack")+N("And it's not a spell attack")+N("The chances of this attack are multiplied by the crit chance of the previous attack of the same round and tactic")+SUMIFS(DPRTacticsCalculator[Crit % Chance],DPRTacticsCalculator[Tactic ID],DPRTacticsCalculator[[#This Row],[Tactic ID]],DPRTacticsCalculator[Round],DPRTacticsCalculator[[#This Row],[Round]],DPRTacticsCalculator[Row],(DPRTacticsCalculator[[#This Row],[Row]]-1)),(N("Else they just stay the same")+1))</f>
        <v>0.6</v>
      </c>
      <c r="Y2" s="27">
        <f>N("Hit percentage (not including crit)")+(DPRTacticsCalculator[[#This Row],[Hit % Chance]]-DPRTacticsCalculator[[#This Row],[Crit % Chance]])</f>
        <v>0.54999999999999993</v>
      </c>
      <c r="Z2" s="28">
        <f>N("Miss percentage")+(1-DPRTacticsCalculator[[#This Row],[Hit % Chance]])</f>
        <v>0.4</v>
      </c>
      <c r="AA2" s="16" t="s">
        <v>72</v>
      </c>
      <c r="AB2" s="16" t="s">
        <v>72</v>
      </c>
      <c r="AC2" s="5" t="str">
        <f>IF(ISNUMBER(DPRTacticsCalculator[[#This Row],[AOE size, length or radius]]),N("Based on the Dungeon Master's Guide, page 249, 'Adjudicating Areas of Effect' table")+_xlfn.IFS(DPRTacticsCalculator[[#This Row],[Area of Effect]]="CONE",N("Cone: Size   / 10 (round up)")+ROUNDUP((DPRTacticsCalculator[[#This Row],[AOE size, length or radius]]/10),0),DPRTacticsCalculator[[#This Row],[Area of Effect]]="CUBE",N("Cube or square: Size   / 5  (round up)")+ROUNDUP((DPRTacticsCalculator[[#This Row],[AOE size, length or radius]]/5),0),DPRTacticsCalculator[[#This Row],[Area of Effect]]="CYLINDER",N("Cylinder: Radius / 5  (round up)")+ROUNDUP((DPRTacticsCalculator[[#This Row],[AOE size, length or radius]]/5),0),DPRTacticsCalculator[[#This Row],[Area of Effect]]="LINE",N("Line: Length / 30 (round up)")+ROUNDUP((DPRTacticsCalculator[[#This Row],[AOE size, length or radius]]/30),0),DPRTacticsCalculator[[#This Row],[Area of Effect]]="SPHERE",N("Sphere or circle: Radius / 5  (round up)")+ROUNDUP((DPRTacticsCalculator[[#This Row],[AOE size, length or radius]]/5),0)),"-")</f>
        <v>-</v>
      </c>
      <c r="AD2" s="16" t="s">
        <v>71</v>
      </c>
      <c r="AE2" s="16" t="s">
        <v>74</v>
      </c>
      <c r="AF2" s="16" t="s">
        <v>72</v>
      </c>
      <c r="AG2" s="16" t="s">
        <v>72</v>
      </c>
      <c r="AH2" s="16" t="s">
        <v>72</v>
      </c>
      <c r="AI2" s="16" t="s">
        <v>72</v>
      </c>
      <c r="AJ2" s="29">
        <v>3</v>
      </c>
      <c r="AK2" s="30" t="str">
        <f>IF(DPRTacticsCalculator[[#This Row],[Great Weapon Master -5 to hit for +10 dmg]]="YES",10,"-")</f>
        <v>-</v>
      </c>
      <c r="AL2" s="16" t="s">
        <v>75</v>
      </c>
      <c r="AM2" s="16" t="s">
        <v>72</v>
      </c>
      <c r="AN2" s="16" t="s">
        <v>72</v>
      </c>
      <c r="AO2" s="16" t="s">
        <v>72</v>
      </c>
      <c r="AP2" s="16" t="s">
        <v>72</v>
      </c>
      <c r="AQ2" s="16" t="s">
        <v>72</v>
      </c>
      <c r="AR2" s="31" cm="1">
        <f t="array" ref="AR2">N("Average damage")+
IF(
    (N("Condition: has to have dice notation")+
    COUNT(SEARCH("d",DPRTacticsCalculator[[#This Row],[Damage Dice]]))&gt;0),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)(DPRTacticsCalculator[[#This Row],[Damage Dice]])
        +
        N("Elemental Adept turn 1s into 2s.")+
        N("Average increases by 1/DieSize per die")+
        N("Condition: damage type matches EA type.")+
        IF(
            (DPRTacticsCalculator[[#This Row],[Damage Type]]=DPRTacticsCalculator[[#This Row],[Feat: Elemental Adept Element]]),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)(DPRTacticsCalculator[[#This Row],[Damage Dice]]),
            (N("0 if no Elemental Adept applies.")+0)
        )
        +
        N("Great Weapon Fighting style reroll 1s and 2s once.")+
        IF(
            (DPRTacticsCalculator[[#This Row],[Great Weapon Fighting Style]]="YES"),
            _xlfn.LAMBDA(_xlpm.dicesum,
                SUM(_xlfn.MAP(
                    _xlfn.TEXTSPLIT(_xlpm.dicesum,"+"),
                    _xlfn.LAMBDA(_xlpm.dice,
                        N("Reroll 1s and 2s")+
                        ((
                            N("Number of Dice")+
                            N("Left of cell from position of 'd' in the string")+
                            LEFT(_xlpm.dice,(SEARCH("d",_xlpm.dice)-1))
                        )
                        *
                        (
                            1
                            -
                            (
                                2
                                /
                                (
                                    N("Die size")+
                                    N("Right of cell from position x in the string.")+
                                    RIGHT(_xlpm.dice,(LEN(_xlpm.dice)-SEARCH("d",_xlpm.dice)))
                                )))
                        )
                    )
                ))
            )(DPRTacticsCalculator[[#This Row],[Damage Dice]]),
            (N("0 if no Great Weapon Fighting style applies.")+0)
        )
    ),
    N(DPRTacticsCalculator[[#This Row],[Damage Dice]])
)</f>
        <v>4.5</v>
      </c>
      <c r="AS2" s="31" cm="1">
        <f t="array" ref="AS2">N("Average damage")+
IF(
    (N("Condition: has to have dice notation")+
    COUNT(SEARCH("d",AF2))&gt;0),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)(AF2)
        +
        N("Elemental Adept turn 1s into 2s.")+
        N("Average increases by 1/DieSize per die")+
        N("Condition: damage type matches EA type.")+
        IF(
            (AN2=DPRTacticsCalculator[[#This Row],[Feat: Elemental Adept Element]]),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)(AF2),
            (N("0 if no Elemental Adept applies.")+0)
        )
    ),
    N(AF2)
)</f>
        <v>0</v>
      </c>
      <c r="AT2" s="31" cm="1">
        <f t="array" ref="AT2">N("Average damage")+
IF(
    (N("Condition: has to have dice notation")+
    COUNT(SEARCH("d",AG2))&gt;0),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)(AG2)
        +
        N("Elemental Adept turn 1s into 2s.")+
        N("Average increases by 1/DieSize per die")+
        N("Condition: damage type matches EA type.")+
        IF(
            (AO2=DPRTacticsCalculator[[#This Row],[Bonus Dmg Type]]),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)(AG2),
            (N("0 if no Elemental Adept applies.")+0)
        )
    ),
    N(AG2)
)</f>
        <v>0</v>
      </c>
      <c r="AU2" s="31" cm="1">
        <f t="array" ref="AU2">N("Average damage")+
IF(
    (N("Condition: has to have dice notation")+
    COUNT(SEARCH("d",AH2))&gt;0),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)(AH2)
        +
        N("Elemental Adept turn 1s into 2s.")+
        N("Average increases by 1/DieSize per die")+
        N("Condition: damage type matches EA type.")+
        IF(
            (AP2=#REF!),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)(AH2),
            (N("0 if no Elemental Adept applies.")+0)
        )
    ),
    N(AH2)
)</f>
        <v>0</v>
      </c>
      <c r="AV2" s="31" cm="1">
        <f t="array" ref="AV2">N("Average damage")+
IF(
    (N("Condition: has to have dice notation")+
    COUNT(SEARCH("d",AI2))&gt;0),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)(AI2)
        +
        N("Elemental Adept turn 1s into 2s.")+
        N("Average increases by 1/DieSize per die")+
        N("Condition: damage type matches EA type.")+
        IF(
            (AQ2=DPRTacticsCalculator[[#This Row],[Crit Mult Dmg Type]]),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)(AI2),
            (N("0 if no Elemental Adept applies.")+0)
        )
    ),
    N(AI2)
)</f>
        <v>0</v>
      </c>
      <c r="AW2" s="31">
        <f>N("Average damage added on crit")+
(
    N("Dr: Damage roll on hit is doubled")+
    DPRTacticsCalculator[[#This Row],[Base Dice Dmg Avg]]
    +
    N("Db: Any bonus dice get doubled")+
    DPRTacticsCalculator[[#This Row],[Bonus Dice Dmg Avg]]
    +
    N("Dxc: Damage that gets doubled but only added on crit")+
    (2*DPRTacticsCalculator[[#This Row],[Crit-only Mult Dice Dmg Avg]])
    +
    N("Dxcn: Bonus damage that's added on crit but not doubled")+
    DPRTacticsCalculator[[#This Row],[Crit-only Flat Dice Dmg Avg]]
)</f>
        <v>4.5</v>
      </c>
      <c r="AX2" s="31">
        <f>N("Average damage on hit")+
(
    N("Dr: Damage roll on hit is doubled on crit")+
    DPRTacticsCalculator[[#This Row],[Base Dice Dmg Avg]]
    +
    N("Db: Any bonus dice get doubled on crit")+
    DPRTacticsCalculator[[#This Row],[Bonus Dice Dmg Avg]]
    +
    N("Dn: Damage bonus that is not doubled on crit")+
    DPRTacticsCalculator[[#This Row],[Non-crit Dice Dmg Avg]]
)</f>
        <v>4.5</v>
      </c>
      <c r="AY2" s="31">
        <f>N("Damage result in case of a crit")+(N("D: Average damage on hit")+DPRTacticsCalculator[[#This Row],[Average Dice Damage on Hit]]+N("Dc: Average damage added on crit")+DPRTacticsCalculator[[#This Row],[Average Damage Added on Crit]])</f>
        <v>9</v>
      </c>
      <c r="AZ2" s="31">
        <f>N("Average damage on miss")+
IF(
    OR(
        DPRTacticsCalculator[[#This Row],[Accuracy]]="SP DC MISS 1/2 DMG",
        DPRTacticsCalculator[[#This Row],[Accuracy]]="SP DC M 1/2 ENEMY DVG",
        DPRTacticsCalculator[[#This Row],[Accuracy]]="SP DC M 1/2 LEG RESIST",
        DPRTacticsCalculator[[#This Row],[Accuracy]]="SP DC M 1/2 EN DVG L-RES"
    ),
    (
        (
            N("Dr: Damage roll on hit is halved")+
            DPRTacticsCalculator[[#This Row],[Base Dice Dmg Avg]]
            +
            N("B: Bonus modifiers halved too")+
            N("Spells don't get Great Weapon Master bonus damage")+
            IF(ISNUMBER(DPRTacticsCalculator[[#This Row],[Bonus Flat Dmg]]),DPRTacticsCalculator[[#This Row],[Bonus Flat Dmg]],0)
            +
            N("Db: Any bonus dice is halved too")+
            DPRTacticsCalculator[[#This Row],[Bonus Dice Dmg Avg]]
            +
            N("Dn: Damage bonus that is not doubled on crit gets halved too")+
            DPRTacticsCalculator[[#This Row],[Non-crit Dice Dmg Avg]]
        )
        /
        2
    ),
    (N("No miss damage for regular attacks")+0)
)</f>
        <v>0</v>
      </c>
      <c r="BA2" s="26">
        <f>_xlfn.IFS(DPRTacticsCalculator[[#This Row],[LV or CR]]=1,85,DPRTacticsCalculator[[#This Row],[LV or CR]]=2,100,DPRTacticsCalculator[[#This Row],[LV or CR]]=3,115,DPRTacticsCalculator[[#This Row],[LV or CR]]=4,130,DPRTacticsCalculator[[#This Row],[LV or CR]]=5,145,DPRTacticsCalculator[[#This Row],[LV or CR]]=6,160,DPRTacticsCalculator[[#This Row],[LV or CR]]=7,175,DPRTacticsCalculator[[#This Row],[LV or CR]]=8,190,DPRTacticsCalculator[[#This Row],[LV or CR]]=9,205,DPRTacticsCalculator[[#This Row],[LV or CR]]=10,220,DPRTacticsCalculator[[#This Row],[LV or CR]]=11,235,DPRTacticsCalculator[[#This Row],[LV or CR]]=12,250,DPRTacticsCalculator[[#This Row],[LV or CR]]=13,265,DPRTacticsCalculator[[#This Row],[LV or CR]]=14,280,DPRTacticsCalculator[[#This Row],[LV or CR]]=15,295,DPRTacticsCalculator[[#This Row],[LV or CR]]=16,310,DPRTacticsCalculator[[#This Row],[LV or CR]]=17,325,DPRTacticsCalculator[[#This Row],[LV or CR]]=18,340,DPRTacticsCalculator[[#This Row],[LV or CR]]=19,355,DPRTacticsCalculator[[#This Row],[LV or CR]]=20,400)</f>
        <v>145</v>
      </c>
      <c r="BB2" s="33">
        <f>N("Damage per Attack per Target")+((DPRTacticsCalculator[[#This Row],[Crit % Chance]]*DPRTacticsCalculator[[#This Row],[Average Damage Added on Crit]])+((N("Hx: Hit chance (excluding crit)")+DPRTacticsCalculator[[#This Row],[Non-crit Hit % Chance]])*((N("D: Average damage on hit")+DPRTacticsCalculator[[#This Row],[Average Dice Damage on Hit]])+(N("B: Bonus modifiers")+IF(ISNUMBER(DPRTacticsCalculator[[#This Row],[Bonus Flat Dmg]]),DPRTacticsCalculator[[#This Row],[Bonus Flat Dmg]],0))+(N("GWMb: Great Weapon Master -5 to hit for +10 dmg option")+IF(ISNUMBER(DPRTacticsCalculator[[#This Row],[Great Weapon Master Bonus Dmg]]),DPRTacticsCalculator[[#This Row],[Great Weapon Master Bonus Dmg]],0))))+((N("M: Miss chance (for spell saves)")+DPRTacticsCalculator[[#This Row],[Miss % Chance]])*(N("Dm: Average damage on miss (only for spell saves)")+DPRTacticsCalculator[[#This Row],[Average Damage on Miss]])))</f>
        <v>4.3499999999999996</v>
      </c>
      <c r="BC2" s="33">
        <f>N("Average damage for the attack row")+((N("R: Repeated attack times (must have the same bonuses applied)")+IF(ISNUMBER(DPRTacticsCalculator[[#This Row],[Repeat Attack Times]]),DPRTacticsCalculator[[#This Row],[Repeat Attack Times]],1))*DPRTacticsCalculator[[#This Row],[Damage per Attack]])</f>
        <v>4.3499999999999996</v>
      </c>
      <c r="BD2" s="33">
        <f>N("Damage per target*NumTargets")+(DPRTacticsCalculator[[#This Row],[Average Resulting Damage per Target]]*(N("AOE: Area of Effect targets (must have the same bonuses applied)")+IF(ISNUMBER(DPRTacticsCalculator[[#This Row],[Area of Effect Expected Targets]]),DPRTacticsCalculator[[#This Row],[Area of Effect Expected Targets]],1)))</f>
        <v>4.3499999999999996</v>
      </c>
      <c r="BE2" s="33">
        <f>IF(_xlfn.MAXIFS(DPRTacticsCalculator[[Row]:[Row]],DPRTacticsCalculator[[Tactic ID]:[Tactic ID]],DPRTacticsCalculator[[#This Row],[Tactic ID]],DPRTacticsCalculator[[Round]:[Round]],DPRTacticsCalculator[[#This Row],[Round]])=DPRTacticsCalculator[[#This Row],[Row]],(N("Leave blank if not the last on the list for this round")+N("Sum the attacks with the same tactic AND round number")+SUMIFS(DPRTacticsCalculator[[Average Resulting Damage per Target]:[Average Resulting Damage per Target]],DPRTacticsCalculator[[Tactic ID]:[Tactic ID]],DPRTacticsCalculator[[#This Row],[Tactic ID]],DPRTacticsCalculator[[Round]:[Round]],DPRTacticsCalculator[[#This Row],[Round]])),"-")</f>
        <v>4.3499999999999996</v>
      </c>
      <c r="BF2" s="33">
        <f>IF(ISNUMBER(DPRTacticsCalculator[[#This Row],[Average Round Damage per Target]]),(DPRTacticsCalculator[[#This Row],[Average Round Damage per Target]]*(N("AOE: Area of Effect targets (must have the same bonuses applied)")+IF(ISNUMBER(DPRTacticsCalculator[[#This Row],[Area of Effect Expected Targets]]),DPRTacticsCalculator[[#This Row],[Area of Effect Expected Targets]],1))),"-")</f>
        <v>4.3499999999999996</v>
      </c>
      <c r="BG2" s="33" t="str">
        <f>IF(_xlfn.MAXIFS(DPRTacticsCalculator[[Row]:[Row]],DPRTacticsCalculator[[Tactic ID]:[Tactic ID]],DPRTacticsCalculator[[#This Row],[Tactic ID]])=DPRTacticsCalculator[[#This Row],[Row]],(N("Leave blank if not the last on the list for this tactic")+N("Sum the attacks with the same tactic ID")+SUMIFS(DPRTacticsCalculator[[Average Resulting Damage per Target]:[Average Resulting Damage per Target]],DPRTacticsCalculator[[Tactic ID]:[Tactic ID]],DPRTacticsCalculator[[#This Row],[Tactic ID]])),"-")</f>
        <v>-</v>
      </c>
      <c r="BH2" s="33" t="str">
        <f>IF(_xlfn.MAXIFS(DPRTacticsCalculator[[Row]:[Row]],DPRTacticsCalculator[[Tactic ID]:[Tactic ID]],DPRTacticsCalculator[[#This Row],[Tactic ID]])=DPRTacticsCalculator[[#This Row],[Row]],(N("Leave blank if not the last on the list for this tactic")+N("Sum the attacks with the same tactic ID")+SUMIFS(DPRTacticsCalculator[[Average Resulting Damage Total]:[Average Resulting Damage Total]],DPRTacticsCalculator[[Tactic ID]:[Tactic ID]],DPRTacticsCalculator[[#This Row],[Tactic ID]])),"-")</f>
        <v>-</v>
      </c>
      <c r="BI2" s="33" t="str">
        <f>IF(ISNUMBER(DPRTacticsCalculator[[#This Row],[Average Tactic Damage per Target]]),(N("Only show if the tactic damage is showing a number")+N("Damage per round: Damage per tactic / number of rounds")+((N("Damage per tactic")+DPRTacticsCalculator[[#This Row],[Average Tactic Damage per Target]])/(N("Number of rounds")+DPRTacticsCalculator[[#This Row],[Round]]))),"-")</f>
        <v>-</v>
      </c>
      <c r="BJ2" s="33" t="str">
        <f>IF(ISNUMBER(DPRTacticsCalculator[[#This Row],[Average Tactic Damage Total]]),(N("Only show if the tactic damage is showing a number")+N("Damage per round: Damage per tactic / number of rounds")+((N("Damage per tactic")+DPRTacticsCalculator[[#This Row],[Average Tactic Damage Total]])/(N("Number of rounds")+DPRTacticsCalculator[[#This Row],[Round]]))),"-")</f>
        <v>-</v>
      </c>
      <c r="BK2" s="34" t="str">
        <f>IF(ISNUMBER(DPRTacticsCalculator[[#This Row],[Damage per Round per Target]]),_xlfn.IFS((DPRTacticsCalculator[[#This Row],[Damage per Round per Target]]&gt;(DPRTacticsCalculator[[#This Row],[Max Expected Enemy HP at CR or LV]]/3)),5,(DPRTacticsCalculator[[#This Row],[Damage per Round per Target]]&gt;(DPRTacticsCalculator[[#This Row],[Max Expected Enemy HP at CR or LV]]/6)),4,(DPRTacticsCalculator[[#This Row],[Damage per Round per Target]]&gt;(DPRTacticsCalculator[[#This Row],[Max Expected Enemy HP at CR or LV]]/12)),3,(DPRTacticsCalculator[[#This Row],[Damage per Round per Target]]&gt;(DPRTacticsCalculator[[#This Row],[Max Expected Enemy HP at CR or LV]]/24)),2,(DPRTacticsCalculator[[#This Row],[Damage per Round per Target]]&lt;=(DPRTacticsCalculator[[#This Row],[Max Expected Enemy HP at CR or LV]]/24)),1,(DPRTacticsCalculator[[#This Row],[Damage per Round per Target]]=0),0),"-")</f>
        <v>-</v>
      </c>
      <c r="BL2" s="24" t="str">
        <f>_xlfn.IFS(ISNUMBER(DPRTacticsCalculator[[#This Row],[DPR per Target Rating]])=FALSE,"-",DPRTacticsCalculator[[#This Row],[DPR per Target Rating]]=0,"☆☆☆  No damage",DPRTacticsCalculator[[#This Row],[DPR per Target Rating]]=1,"🡇🡇🡇  Lowest (not helping)",DPRTacticsCalculator[[#This Row],[DPR per Target Rating]]=2,"★☆☆  Low (support, control, debuff)",DPRTacticsCalculator[[#This Row],[DPR per Target Rating]]=3,"★★☆  Target (expected)",DPRTacticsCalculator[[#This Row],[DPR per Target Rating]]=4,"★★★  High (heavy hitter)",DPRTacticsCalculator[[#This Row],[DPR per Target Rating]]=5,"🕱🕱🕱🕱  Deadly")</f>
        <v>-</v>
      </c>
      <c r="BM2" s="32" t="str">
        <f>IF(ISNUMBER(DPRTacticsCalculator[[#This Row],[Total Damage per Round]]),_xlfn.IFS((DPRTacticsCalculator[[#This Row],[Total Damage per Round]]&gt;(DPRTacticsCalculator[[#This Row],[Max Expected Enemy HP at CR or LV]]/3)),5,(DPRTacticsCalculator[[#This Row],[Total Damage per Round]]&gt;(DPRTacticsCalculator[[#This Row],[Max Expected Enemy HP at CR or LV]]/6)),4,(DPRTacticsCalculator[[#This Row],[Total Damage per Round]]&gt;(DPRTacticsCalculator[[#This Row],[Max Expected Enemy HP at CR or LV]]/12)),3,(DPRTacticsCalculator[[#This Row],[Total Damage per Round]]&gt;(DPRTacticsCalculator[[#This Row],[Max Expected Enemy HP at CR or LV]]/24)),2,(DPRTacticsCalculator[[#This Row],[Total Damage per Round]]&lt;=(DPRTacticsCalculator[[#This Row],[Max Expected Enemy HP at CR or LV]]/24)),1,(DPRTacticsCalculator[[#This Row],[Total Damage per Round]]=0),0),"-")</f>
        <v>-</v>
      </c>
      <c r="BN2" s="24" t="str">
        <f>_xlfn.IFS(ISNUMBER(DPRTacticsCalculator[[#This Row],[Total DPR Rating]])=FALSE,"-",DPRTacticsCalculator[[#This Row],[Total DPR Rating]]=0,"☆☆☆  No damage",DPRTacticsCalculator[[#This Row],[Total DPR Rating]]=1,"🡇🡇🡇  Lowest (not helping)",DPRTacticsCalculator[[#This Row],[Total DPR Rating]]=2,"★☆☆  Low (support, control, debuff)",DPRTacticsCalculator[[#This Row],[Total DPR Rating]]=3,"★★☆  Target (expected)",DPRTacticsCalculator[[#This Row],[Total DPR Rating]]=4,"★★★  High (heavy hitter)",DPRTacticsCalculator[[#This Row],[Total DPR Rating]]=5,"🕱🕱🕱🕱  Deadly")</f>
        <v>-</v>
      </c>
      <c r="BO2" s="35" t="s">
        <v>72</v>
      </c>
      <c r="BP2" s="5"/>
      <c r="BQ2" s="16"/>
      <c r="BR2" s="16"/>
      <c r="BS2" s="16"/>
      <c r="BT2" s="16"/>
    </row>
    <row r="3" spans="1:72">
      <c r="A3" s="16">
        <v>2</v>
      </c>
      <c r="B3" s="21" t="s">
        <v>67</v>
      </c>
      <c r="C3" s="21" t="s">
        <v>68</v>
      </c>
      <c r="D3" s="21" t="s">
        <v>76</v>
      </c>
      <c r="E3" s="5" t="s">
        <v>70</v>
      </c>
      <c r="F3" s="5">
        <v>5</v>
      </c>
      <c r="G3" s="16">
        <v>2</v>
      </c>
      <c r="H3" s="16">
        <v>2</v>
      </c>
      <c r="I3" s="16" t="s">
        <v>71</v>
      </c>
      <c r="J3" s="16" t="s">
        <v>71</v>
      </c>
      <c r="K3" s="16" t="s">
        <v>71</v>
      </c>
      <c r="L3" s="16" t="s">
        <v>71</v>
      </c>
      <c r="M3" s="16" t="s">
        <v>71</v>
      </c>
      <c r="N3" s="16" t="s">
        <v>72</v>
      </c>
      <c r="O3" s="16" cm="1">
        <f t="array" ref="O3">_xlfn.LAMBDA(_xlpm.dicesum,
    SUM(_xlfn.MAP(
        _xlfn.TEXTSPLIT(_xlpm.dicesum,"+"),
        _xlfn.LAMBDA(_xlpm.dice,
            N("Average dice roll")+
            IF(COUNT(SEARCH("d",_xlpm.dice))&gt;0,
                ((
                    N("Number of Dice")+
                    N("Left of cell from position of 'd' in the string")+
                    LEFT(_xlpm.dice,(SEARCH("d",_xlpm.dice)-1))
                )
                *
                (
                    N("Average roll for the die size")+
                    AVERAGE(
                        N("Lowest roll possible")+
                        1,
                        N("Die size")+
                        N("Right of cell from position x in the string.")+
                        RIGHT(_xlpm.dice,(LEN(_xlpm.dice)-SEARCH("d",_xlpm.dice)))
                    ))
                ),
                N(_xlpm.dice)
            )
        )
    ))
)(DPRTacticsCalculator[[#This Row],[Dice added to attack roll]])</f>
        <v>0</v>
      </c>
      <c r="P3" s="25" cm="1">
        <f t="array" ref="P3">_xlfn.IFS(
    AND(DPRTacticsCalculator[[#This Row],[Player or Enemy]]="PC",DPRTacticsCalculator[[#This Row],[LV or CR]]=9),
    1,
    1,
    0
)
+
IF(
    OR(
        DPRTacticsCalculator[[#This Row],[Accuracy]]="STANDARD",
        DPRTacticsCalculator[[#This Row],[Accuracy]]="DISADVANTAGE",
        DPRTacticsCalculator[[#This Row],[Accuracy]]="ADVANTAGE",
        DPRTacticsCalculator[[#This Row],[Accuracy]]="ELVEN ACCURACY",
    ),
    (
        IF(
            DPRTacticsCalculator[[#This Row],[Great Weapon Master -5 to hit for +10 dmg]]="YES",
            (-5),
            0
        )
        +
        IF(
            DPRTacticsCalculator[[#This Row],[War Cleric Channel Divinity +10 to hit]]="YES",
            10,
            0
        )
        +
        DPRTacticsCalculator[[#This Row],[Dice to attack roll average result]]
    ),
    0
)</f>
        <v>0</v>
      </c>
      <c r="Q3" s="16" t="s">
        <v>72</v>
      </c>
      <c r="R3" s="5">
        <f>N("Assuming a balanced value of 8, and subtract relative modifiers.")+(8-DPRTacticsCalculator[[#This Row],[Assumed Relative Modifier to Hit]]-IF(ISNUMBER(DPRTacticsCalculator[[#This Row],[Add Relative Modifier to Hit]]),DPRTacticsCalculator[[#This Row],[Add Relative Modifier to Hit]],0))</f>
        <v>8</v>
      </c>
      <c r="S3" s="16">
        <v>20</v>
      </c>
      <c r="T3" s="16" t="s">
        <v>77</v>
      </c>
      <c r="U3" s="16" t="s">
        <v>71</v>
      </c>
      <c r="V3" s="26" t="str">
        <f>IF(OR(DPRTacticsCalculator[[#This Row],[Accuracy]]="SP DC LEGEND RESIST",DPRTacticsCalculator[[#This Row],[Accuracy]]="SP DC M 1/2 LEG RESIST",DPRTacticsCalculator[[#This Row],[Accuracy]]="SP DC EN DVG LEG RES",DPRTacticsCalculator[[#This Row],[Accuracy]]="SP DC M 1/2 EN DVG L-RES"),(N("if leg res is used, check if previous others were cast for this tactic")+IF(SUMPRODUCT((DPRTacticsCalculator[Accuracy]={"SP DC LEGEND RESIST","SP DC M 1/2 LEG RESIST","SP DC EN DVG LEG RES","SP DC M 1/2 EN DVG L-RES"})*(DPRTacticsCalculator[Tactic ID]=DPRTacticsCalculator[[#This Row],[Tactic ID]])*(DPRTacticsCalculator[Row]&lt;DPRTacticsCalculator[[#This Row],[Row]]))&gt;0,(N("if so, search for the MIN for this tactic")+N("And subtract the last one used.")+IF(_xlfn.MINIFS(DPRTacticsCalculator[Legendary Resistances Left],DPRTacticsCalculator[Tactic ID],DPRTacticsCalculator[[#This Row],[Tactic ID]],DPRTacticsCalculator[Row],"&lt;"&amp;DPRTacticsCalculator[[#This Row],[Row]])&gt;0,_xlfn.MINIFS(DPRTacticsCalculator[Legendary Resistances Left],DPRTacticsCalculator[Tactic ID],DPRTacticsCalculator[[#This Row],[Tactic ID]],DPRTacticsCalculator[Row],"&lt;"&amp;DPRTacticsCalculator[[#This Row],[Row]])-1,N("Unless there's 0 already")+0)),(N("else, start at 3 resistances")+3))),"-")</f>
        <v>-</v>
      </c>
      <c r="W3" s="27">
        <f>IF(DPRTacticsCalculator[[#This Row],[Enemy Paralyzed close-range auto-crit on hit]]="YES",DPRTacticsCalculator[[#This Row],[Hit % Chance]],_xlfn.IFS(AND(DPRTacticsCalculator[[#This Row],[Accuracy]]="STANDARD",DPRTacticsCalculator[[#This Row],[Lucky feat]]="NO",DPRTacticsCalculator[[#This Row],[Halfling]]="NO"),N("Standard crit formula")+(1-((DPRTacticsCalculator[[#This Row],[Min to Crit]]-1)/20)),AND(DPRTacticsCalculator[[#This Row],[Accuracy]]="DISADVANTAGE",DPRTacticsCalculator[[#This Row],[Lucky feat]]="NO",DPRTacticsCalculator[[#This Row],[Halfling]]="NO"),N("Disadvantage crit formula")+((1-(DPRTacticsCalculator[[#This Row],[Min to Crit]]-1)/20)^2),OR(AND(DPRTacticsCalculator[[#This Row],[Accuracy]]="ADVANTAGE",DPRTacticsCalculator[[#This Row],[Lucky feat]]="NO",DPRTacticsCalculator[[#This Row],[Halfling]]="NO"),AND(DPRTacticsCalculator[[#This Row],[Accuracy]]="STANDARD",DPRTacticsCalculator[[#This Row],[Lucky feat]]="YES",DPRTacticsCalculator[[#This Row],[Halfling]]="NO")),N("Advantage crit formula")+(1-(1-(1-((DPRTacticsCalculator[[#This Row],[Min to Crit]]-1)/20)))^2),OR(AND(DPRTacticsCalculator[[#This Row],[Accuracy]]="ELVEN ACCURACY",DPRTacticsCalculator[[#This Row],[Lucky feat]]="NO",DPRTacticsCalculator[[#This Row],[Halfling]]="NO"),AND(DPRTacticsCalculator[[#This Row],[Accuracy]]="ADVANTAGE",DPRTacticsCalculator[[#This Row],[Lucky feat]]="YES",DPRTacticsCalculator[[#This Row],[Halfling]]="NO"),AND(DPRTacticsCalculator[[#This Row],[Accuracy]]="DISADVANTAGE",DPRTacticsCalculator[[#This Row],[Lucky feat]]="YES",DPRTacticsCalculator[[#This Row],[Halfling]]="NO")),N("Elven accuracy crit formula (3 dice)")+(1-(1-(1-((DPRTacticsCalculator[[#This Row],[Min to Crit]]-1)/20)))^3),AND(DPRTacticsCalculator[[#This Row],[Accuracy]]="ELVEN ACCURACY",DPRTacticsCalculator[[#This Row],[Lucky feat]]="YES",DPRTacticsCalculator[[#This Row],[Halfling]]="NO"),N("Elven accuracy crit formula with Lucky feat (4 dice)")+(1-(1-(1-((DPRTacticsCalculator[[#This Row],[Min to Crit]]-1)/20)))^4),AND(DPRTacticsCalculator[[#This Row],[Accuracy]]="STANDARD",DPRTacticsCalculator[[#This Row],[Lucky feat]]="NO",DPRTacticsCalculator[[#This Row],[Halfling]]="YES"),N("Halfling standard crit formula")+((1-((DPRTacticsCalculator[[#This Row],[Min to Crit]]-1)/20))+((1-((DPRTacticsCalculator[[#This Row],[Min to Crit]]-1)/20))/20)),AND(DPRTacticsCalculator[[#This Row],[Accuracy]]="DISADVANTAGE",DPRTacticsCalculator[[#This Row],[Lucky feat]]="NO",DPRTacticsCalculator[[#This Row],[Halfling]]="YES"),N("Halfling disadvantage crit formula")+(((1-((DPRTacticsCalculator[[#This Row],[Min to Crit]]-1)/20))^2)+((2/20)*((1-((DPRTacticsCalculator[[#This Row],[Min to Crit]]-1)/20))^2))),OR(AND(DPRTacticsCalculator[[#This Row],[Accuracy]]="ADVANTAGE",DPRTacticsCalculator[[#This Row],[Lucky feat]]="NO",DPRTacticsCalculator[[#This Row],[Halfling]]="YES"),AND(DPRTacticsCalculator[[#This Row],[Accuracy]]="ELVEN ACCURACY",DPRTacticsCalculator[[#This Row],[Lucky feat]]="NO",DPRTacticsCalculator[[#This Row],[Halfling]]="YES"),AND(DPRTacticsCalculator[[#This Row],[Accuracy]]="STANDARD",DPRTacticsCalculator[[#This Row],[Lucky feat]]="YES",DPRTacticsCalculator[[#This Row],[Halfling]]="YES")),N("Halfling advantage crit formula")+N("No halfling can have Elven Accuracy")+((1-(1-(1-((DPRTacticsCalculator[[#This Row],[Min to Crit]]-1)/20)))^2)+((2*((1-(1-((DPRTacticsCalculator[[#This Row],[Min to Crit]]-1)/20)))/20))-(1/(20^2)))*(1-((DPRTacticsCalculator[[#This Row],[Min to Crit]]-1)/20))),OR(AND(DPRTacticsCalculator[[#This Row],[Accuracy]]="ADVANTAGE",DPRTacticsCalculator[[#This Row],[Lucky feat]]="YES",DPRTacticsCalculator[[#This Row],[Halfling]]="YES"),AND(DPRTacticsCalculator[[#This Row],[Accuracy]]="ELVEN ACCURACY",DPRTacticsCalculator[[#This Row],[Lucky feat]]="YES",DPRTacticsCalculator[[#This Row],[Halfling]]="YES"),AND(DPRTacticsCalculator[[#This Row],[Accuracy]]="DISADVANTAGE",DPRTacticsCalculator[[#This Row],[Lucky feat]]="YES",DPRTacticsCalculator[[#This Row],[Halfling]]="YES")),N("Halfling advantage with Lucky feat (3 dice) crit formula")+N("No halfling can have Elven Accuracy")+((1-(1-(1-((DPRTacticsCalculator[[#This Row],[Min to Crit]]-1)/20)))^3)+((3*((1-(1-((DPRTacticsCalculator[[#This Row],[Min to Crit]]-1)/20)))/20))-(1/(20^3)))*(1-((DPRTacticsCalculator[[#This Row],[Min to Crit]]-1)/20))),OR(DPRTacticsCalculator[[#This Row],[Accuracy]]="SPELL (SAVE DC)",DPRTacticsCalculator[[#This Row],[Accuracy]]="SP DC MISS 1/2 DMG",DPRTacticsCalculator[[#This Row],[Accuracy]]="SP DC ENEMY DVG",DPRTacticsCalculator[[#This Row],[Accuracy]]="SP DC M 1/2 ENEMY DVG",DPRTacticsCalculator[[#This Row],[Accuracy]]="SP DC LEGEND RESIST",DPRTacticsCalculator[[#This Row],[Accuracy]]="SP DC M 1/2 LEG RESIST",DPRTacticsCalculator[[#This Row],[Accuracy]]="SP DC EN DVG LEG RES",DPRTacticsCalculator[[#This Row],[Accuracy]]="SP DC M 1/2 EN DVG L-RES"),N("No crits for save throw spells")+0))*IF(AND(DPRTacticsCalculator[[#This Row],[Current Attack is GWM Crit Bonus Attack]]="YES",OR(DPRTacticsCalculator[[#This Row],[Accuracy]]="STANDARD",DPRTacticsCalculator[[#This Row],[Accuracy]]="DISADVANTAGE",DPRTacticsCalculator[[#This Row],[Accuracy]]="ADVANTAGE",DPRTacticsCalculator[[#This Row],[Accuracy]]="ELVEN ACCURACY")),N("If the current attack is a Great Weapon Master crit bonus attack")+N("And it's not a spell attack")+N("The chances of this attack are multiplied by the crit chance of the previous attack of the same round and tactic")+SUMIFS(DPRTacticsCalculator[Crit % Chance],DPRTacticsCalculator[Tactic ID],DPRTacticsCalculator[[#This Row],[Tactic ID]],DPRTacticsCalculator[Round],DPRTacticsCalculator[[#This Row],[Round]],DPRTacticsCalculator[Row],(DPRTacticsCalculator[[#This Row],[Row]]-1)),(N("Else they just stay the same")+1))</f>
        <v>9.7500000000000031E-2</v>
      </c>
      <c r="X3" s="27">
        <f>_xlfn.IFS(OR(AND(DPRTacticsCalculator[[#This Row],[Accuracy]]="STANDARD",DPRTacticsCalculator[[#This Row],[Lucky feat]]="NO",DPRTacticsCalculator[[#This Row],[Halfling]]="NO"),DPRTacticsCalculator[[#This Row],[Accuracy]]="SPELL (SAVE DC)",DPRTacticsCalculator[[#This Row],[Accuracy]]="SP DC MISS 1/2 DMG",AND(OR(DPRTacticsCalculator[[#This Row],[Accuracy]]="SP DC LEGEND RESIST",DPRTacticsCalculator[[#This Row],[Accuracy]]="SP DC M 1/2 LEG RESIST"),DPRTacticsCalculator[[#This Row],[Legendary Resistances Left]]=0)),N("Standard hit formula")+N("Standard hit formula for spells")+N("After Legendary Resistances run out, standard hit formula for spells")+(1-((DPRTacticsCalculator[[#This Row],[Min to Hit]]-1)/20)),AND(DPRTacticsCalculator[[#This Row],[Accuracy]]="DISADVANTAGE",DPRTacticsCalculator[[#This Row],[Lucky feat]]="NO",DPRTacticsCalculator[[#This Row],[Halfling]]="NO"),N("Disadvantage hit formula")+((1-((DPRTacticsCalculator[[#This Row],[Min to Hit]]-1)/20))^2),OR(AND(DPRTacticsCalculator[[#This Row],[Accuracy]]="ADVANTAGE",DPRTacticsCalculator[[#This Row],[Lucky feat]]="NO",DPRTacticsCalculator[[#This Row],[Halfling]]="NO"),AND(DPRTacticsCalculator[[#This Row],[Accuracy]]="STANDARD",DPRTacticsCalculator[[#This Row],[Lucky feat]]="YES",DPRTacticsCalculator[[#This Row],[Halfling]]="NO"),DPRTacticsCalculator[[#This Row],[Accuracy]]="SP DC ENEMY DVG",DPRTacticsCalculator[[#This Row],[Accuracy]]="SP DC M 1/2 ENEMY DVG",AND(OR(DPRTacticsCalculator[[#This Row],[Accuracy]]="SP DC EN DVG LEG RES",DPRTacticsCalculator[[#This Row],[Accuracy]]="SP DC M 1/2 EN DVG L-RES"),DPRTacticsCalculator[[#This Row],[Legendary Resistances Left]]=0)),N("Advantage hit formula")+N("Advantage hit formula for spells against enemy with disadvantage")+N("After Legendary Resistances run out, same")+(1-(1-(1-((DPRTacticsCalculator[[#This Row],[Min to Hit]]-1)/20)))^2),OR(AND(DPRTacticsCalculator[[#This Row],[Accuracy]]="ELVEN ACCURACY",DPRTacticsCalculator[[#This Row],[Lucky feat]]="NO",DPRTacticsCalculator[[#This Row],[Halfling]]="NO"),AND(DPRTacticsCalculator[[#This Row],[Accuracy]]="ADVANTAGE",DPRTacticsCalculator[[#This Row],[Lucky feat]]="YES",DPRTacticsCalculator[[#This Row],[Halfling]]="NO"),AND(DPRTacticsCalculator[[#This Row],[Accuracy]]="DISADVANTAGE",DPRTacticsCalculator[[#This Row],[Lucky feat]]="YES",DPRTacticsCalculator[[#This Row],[Halfling]]="NO")),N("Elven accuracy hit formula (3 dice)")+(1-(1-(1-((DPRTacticsCalculator[[#This Row],[Min to Hit]]-1)/20)))^3),AND(DPRTacticsCalculator[[#This Row],[Accuracy]]="ELVEN ACCURACY",DPRTacticsCalculator[[#This Row],[Lucky feat]]="YES",DPRTacticsCalculator[[#This Row],[Halfling]]="NO"),N("Elven accuracy hit formula with Lucky feat (4 dice)")+(1-(1-(1-((DPRTacticsCalculator[[#This Row],[Min to Hit]]-1)/20)))^4),AND(DPRTacticsCalculator[[#This Row],[Accuracy]]="STANDARD",DPRTacticsCalculator[[#This Row],[Lucky feat]]="NO",DPRTacticsCalculator[[#This Row],[Halfling]]="YES"),N("Halfling standard hit formula")+((1-((DPRTacticsCalculator[[#This Row],[Min to Hit]]-1)/20))+((1-((DPRTacticsCalculator[[#This Row],[Min to Hit]]-1)/20))/20)),AND(DPRTacticsCalculator[[#This Row],[Accuracy]]="DISADVANTAGE",DPRTacticsCalculator[[#This Row],[Lucky feat]]="NO",DPRTacticsCalculator[[#This Row],[Halfling]]="YES"),N("Halfling disadvantage hit formula")+(((1-((DPRTacticsCalculator[[#This Row],[Min to Hit]]-1)/20))^2)+((2/20)*((1-((DPRTacticsCalculator[[#This Row],[Min to Hit]]-1)/20))^2))),OR(AND(DPRTacticsCalculator[[#This Row],[Accuracy]]="ADVANTAGE",DPRTacticsCalculator[[#This Row],[Lucky feat]]="NO",DPRTacticsCalculator[[#This Row],[Halfling]]="YES"),AND(DPRTacticsCalculator[[#This Row],[Accuracy]]="ELVEN ACCURACY",DPRTacticsCalculator[[#This Row],[Lucky feat]]="NO",DPRTacticsCalculator[[#This Row],[Halfling]]="YES"),AND(DPRTacticsCalculator[[#This Row],[Accuracy]]="STANDARD",DPRTacticsCalculator[[#This Row],[Lucky feat]]="YES",DPRTacticsCalculator[[#This Row],[Halfling]]="YES")),N("Halfling advantage hit formula")+N("No halfling can have Elven Accuracy")+((1-(1-(1-((DPRTacticsCalculator[[#This Row],[Min to Hit]]-1)/20)))^2)+((2*((1-(1-((DPRTacticsCalculator[[#This Row],[Min to Hit]]-1)/20)))/20))-(1/(20^2)))*(1-((DPRTacticsCalculator[[#This Row],[Min to Hit]]-1)/20))),OR(AND(DPRTacticsCalculator[[#This Row],[Accuracy]]="ADVANTAGE",DPRTacticsCalculator[[#This Row],[Lucky feat]]="YES",DPRTacticsCalculator[[#This Row],[Halfling]]="YES"),AND(DPRTacticsCalculator[[#This Row],[Accuracy]]="ELVEN ACCURACY",DPRTacticsCalculator[[#This Row],[Lucky feat]]="YES",DPRTacticsCalculator[[#This Row],[Halfling]]="YES"),AND(DPRTacticsCalculator[[#This Row],[Accuracy]]="DISADVANTAGE",DPRTacticsCalculator[[#This Row],[Lucky feat]]="YES",DPRTacticsCalculator[[#This Row],[Halfling]]="YES")),N("Halfling advantage with Lucky feat (3 dice) hit formula")+N("No halfling can have Elven Accuracy")+((1-(1-(1-((DPRTacticsCalculator[[#This Row],[Min to Crit]]-1)/20)))^3)+((3*((1-(1-((DPRTacticsCalculator[[#This Row],[Min to Hit]]-1)/20)))/20))-(1/(20^3)))*(1-((DPRTacticsCalculator[[#This Row],[Min to Hit]]-1)/20))),AND(OR(DPRTacticsCalculator[[#This Row],[Accuracy]]="SP DC LEGEND RESIST",DPRTacticsCalculator[[#This Row],[Accuracy]]="SP DC M 1/2 LEG RESIST",DPRTacticsCalculator[[#This Row],[Accuracy]]="SP DC EN DVG LEG RES",DPRTacticsCalculator[[#This Row],[Accuracy]]="SP DC M 1/2 EN DVG L-RES"),(DPRTacticsCalculator[[#This Row],[Legendary Resistances Left]]&gt;0)),N("Legendary Resistance is a guaranteed miss")+0)*IF(AND(DPRTacticsCalculator[[#This Row],[Current Attack is GWM Crit Bonus Attack]]="YES",OR(DPRTacticsCalculator[[#This Row],[Accuracy]]="STANDARD",DPRTacticsCalculator[[#This Row],[Accuracy]]="DISADVANTAGE",DPRTacticsCalculator[[#This Row],[Accuracy]]="ADVANTAGE",DPRTacticsCalculator[[#This Row],[Accuracy]]="ELVEN ACCURACY")),N("If the current attack is a Great Weapon Master crit bonus attack")+N("And it's not a spell attack")+N("The chances of this attack are multiplied by the crit chance of the previous attack of the same round and tactic")+SUMIFS(DPRTacticsCalculator[Crit % Chance],DPRTacticsCalculator[Tactic ID],DPRTacticsCalculator[[#This Row],[Tactic ID]],DPRTacticsCalculator[Round],DPRTacticsCalculator[[#This Row],[Round]],DPRTacticsCalculator[Row],(DPRTacticsCalculator[[#This Row],[Row]]-1)),(N("Else they just stay the same")+1))</f>
        <v>0.87750000000000006</v>
      </c>
      <c r="Y3" s="27">
        <f>N("Hit percentage (not including crit)")+(DPRTacticsCalculator[[#This Row],[Hit % Chance]]-DPRTacticsCalculator[[#This Row],[Crit % Chance]])</f>
        <v>0.78</v>
      </c>
      <c r="Z3" s="28">
        <f>N("Miss percentage")+(1-DPRTacticsCalculator[[#This Row],[Hit % Chance]])</f>
        <v>0.12249999999999994</v>
      </c>
      <c r="AA3" s="16" t="s">
        <v>72</v>
      </c>
      <c r="AB3" s="16" t="s">
        <v>72</v>
      </c>
      <c r="AC3" s="5" t="str">
        <f>IF(ISNUMBER(DPRTacticsCalculator[[#This Row],[AOE size, length or radius]]),N("Based on the Dungeon Master's Guide, page 249, 'Adjudicating Areas of Effect' table")+_xlfn.IFS(DPRTacticsCalculator[[#This Row],[Area of Effect]]="CONE",N("Cone: Size   / 10 (round up)")+ROUNDUP((DPRTacticsCalculator[[#This Row],[AOE size, length or radius]]/10),0),DPRTacticsCalculator[[#This Row],[Area of Effect]]="CUBE",N("Cube or square: Size   / 5  (round up)")+ROUNDUP((DPRTacticsCalculator[[#This Row],[AOE size, length or radius]]/5),0),DPRTacticsCalculator[[#This Row],[Area of Effect]]="CYLINDER",N("Cylinder: Radius / 5  (round up)")+ROUNDUP((DPRTacticsCalculator[[#This Row],[AOE size, length or radius]]/5),0),DPRTacticsCalculator[[#This Row],[Area of Effect]]="LINE",N("Line: Length / 30 (round up)")+ROUNDUP((DPRTacticsCalculator[[#This Row],[AOE size, length or radius]]/30),0),DPRTacticsCalculator[[#This Row],[Area of Effect]]="SPHERE",N("Sphere or circle: Radius / 5  (round up)")+ROUNDUP((DPRTacticsCalculator[[#This Row],[AOE size, length or radius]]/5),0)),"-")</f>
        <v>-</v>
      </c>
      <c r="AD3" s="16" t="s">
        <v>71</v>
      </c>
      <c r="AE3" s="16" t="s">
        <v>74</v>
      </c>
      <c r="AF3" s="16" t="s">
        <v>72</v>
      </c>
      <c r="AG3" s="16" t="s">
        <v>72</v>
      </c>
      <c r="AH3" s="16" t="s">
        <v>72</v>
      </c>
      <c r="AI3" s="16" t="s">
        <v>72</v>
      </c>
      <c r="AJ3" s="29">
        <v>4</v>
      </c>
      <c r="AK3" s="30" t="str">
        <f>IF(DPRTacticsCalculator[[#This Row],[Great Weapon Master -5 to hit for +10 dmg]]="YES",10,"-")</f>
        <v>-</v>
      </c>
      <c r="AL3" s="16" t="s">
        <v>75</v>
      </c>
      <c r="AM3" s="16" t="s">
        <v>72</v>
      </c>
      <c r="AN3" s="16" t="s">
        <v>72</v>
      </c>
      <c r="AO3" s="16" t="s">
        <v>72</v>
      </c>
      <c r="AP3" s="16" t="s">
        <v>72</v>
      </c>
      <c r="AQ3" s="16" t="s">
        <v>72</v>
      </c>
      <c r="AR3" s="31" cm="1">
        <f t="array" ref="AR3">N("Average damage")+
IF(
    (N("Condition: has to have dice notation")+
    COUNT(SEARCH("d",DPRTacticsCalculator[[#This Row],[Damage Dice]]))&gt;0),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)(DPRTacticsCalculator[[#This Row],[Damage Dice]])
        +
        N("Elemental Adept turn 1s into 2s.")+
        N("Average increases by 1/DieSize per die")+
        N("Condition: damage type matches EA type.")+
        IF(
            (DPRTacticsCalculator[[#This Row],[Damage Type]]=DPRTacticsCalculator[[#This Row],[Feat: Elemental Adept Element]]),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)(DPRTacticsCalculator[[#This Row],[Damage Dice]]),
            (N("0 if no Elemental Adept applies.")+0)
        )
        +
        N("Great Weapon Fighting style reroll 1s and 2s once.")+
        IF(
            (DPRTacticsCalculator[[#This Row],[Great Weapon Fighting Style]]="YES"),
            _xlfn.LAMBDA(_xlpm.dicesum,
                SUM(_xlfn.MAP(
                    _xlfn.TEXTSPLIT(_xlpm.dicesum,"+"),
                    _xlfn.LAMBDA(_xlpm.dice,
                        N("Reroll 1s and 2s")+
                        ((
                            N("Number of Dice")+
                            N("Left of cell from position of 'd' in the string")+
                            LEFT(_xlpm.dice,(SEARCH("d",_xlpm.dice)-1))
                        )
                        *
                        (
                            1
                            -
                            (
                                2
                                /
                                (
                                    N("Die size")+
                                    N("Right of cell from position x in the string.")+
                                    RIGHT(_xlpm.dice,(LEN(_xlpm.dice)-SEARCH("d",_xlpm.dice)))
                                )))
                        )
                    )
                ))
            )(DPRTacticsCalculator[[#This Row],[Damage Dice]]),
            (N("0 if no Great Weapon Fighting style applies.")+0)
        )
    ),
    N(DPRTacticsCalculator[[#This Row],[Damage Dice]])
)</f>
        <v>4.5</v>
      </c>
      <c r="AS3" s="31" cm="1">
        <f t="array" ref="AS3">N("Average damage")+
IF(
    (N("Condition: has to have dice notation")+
    COUNT(SEARCH("d",AF3))&gt;0),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)(AF3)
        +
        N("Elemental Adept turn 1s into 2s.")+
        N("Average increases by 1/DieSize per die")+
        N("Condition: damage type matches EA type.")+
        IF(
            (AN3=DPRTacticsCalculator[[#This Row],[Feat: Elemental Adept Element]]),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)(AF3),
            (N("0 if no Elemental Adept applies.")+0)
        )
    ),
    N(AF3)
)</f>
        <v>0</v>
      </c>
      <c r="AT3" s="31" cm="1">
        <f t="array" ref="AT3">N("Average damage")+
IF(
    (N("Condition: has to have dice notation")+
    COUNT(SEARCH("d",AG3))&gt;0),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)(AG3)
        +
        N("Elemental Adept turn 1s into 2s.")+
        N("Average increases by 1/DieSize per die")+
        N("Condition: damage type matches EA type.")+
        IF(
            (AO3=DPRTacticsCalculator[[#This Row],[Bonus Dmg Type]]),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)(AG3),
            (N("0 if no Elemental Adept applies.")+0)
        )
    ),
    N(AG3)
)</f>
        <v>0</v>
      </c>
      <c r="AU3" s="31" cm="1">
        <f t="array" ref="AU3">N("Average damage")+
IF(
    (N("Condition: has to have dice notation")+
    COUNT(SEARCH("d",AH3))&gt;0),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)(AH3)
        +
        N("Elemental Adept turn 1s into 2s.")+
        N("Average increases by 1/DieSize per die")+
        N("Condition: damage type matches EA type.")+
        IF(
            (AP3=#REF!),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)(AH3),
            (N("0 if no Elemental Adept applies.")+0)
        )
    ),
    N(AH3)
)</f>
        <v>0</v>
      </c>
      <c r="AV3" s="31" cm="1">
        <f t="array" ref="AV3">N("Average damage")+
IF(
    (N("Condition: has to have dice notation")+
    COUNT(SEARCH("d",AI3))&gt;0),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)(AI3)
        +
        N("Elemental Adept turn 1s into 2s.")+
        N("Average increases by 1/DieSize per die")+
        N("Condition: damage type matches EA type.")+
        IF(
            (AQ3=DPRTacticsCalculator[[#This Row],[Crit Mult Dmg Type]]),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)(AI3),
            (N("0 if no Elemental Adept applies.")+0)
        )
    ),
    N(AI3)
)</f>
        <v>0</v>
      </c>
      <c r="AW3" s="31">
        <f>N("Average damage added on crit")+
(
    N("Dr: Damage roll on hit is doubled")+
    DPRTacticsCalculator[[#This Row],[Base Dice Dmg Avg]]
    +
    N("Db: Any bonus dice get doubled")+
    DPRTacticsCalculator[[#This Row],[Bonus Dice Dmg Avg]]
    +
    N("Dxc: Damage that gets doubled but only added on crit")+
    (2*DPRTacticsCalculator[[#This Row],[Crit-only Mult Dice Dmg Avg]])
    +
    N("Dxcn: Bonus damage that's added on crit but not doubled")+
    DPRTacticsCalculator[[#This Row],[Crit-only Flat Dice Dmg Avg]]
)</f>
        <v>4.5</v>
      </c>
      <c r="AX3" s="31">
        <f>N("Average damage on hit")+
(
    N("Dr: Damage roll on hit is doubled on crit")+
    DPRTacticsCalculator[[#This Row],[Base Dice Dmg Avg]]
    +
    N("Db: Any bonus dice get doubled on crit")+
    DPRTacticsCalculator[[#This Row],[Bonus Dice Dmg Avg]]
    +
    N("Dn: Damage bonus that is not doubled on crit")+
    DPRTacticsCalculator[[#This Row],[Non-crit Dice Dmg Avg]]
)</f>
        <v>4.5</v>
      </c>
      <c r="AY3" s="31">
        <f>N("Damage result in case of a crit")+(N("D: Average damage on hit")+DPRTacticsCalculator[[#This Row],[Average Dice Damage on Hit]]+N("Dc: Average damage added on crit")+DPRTacticsCalculator[[#This Row],[Average Damage Added on Crit]])</f>
        <v>9</v>
      </c>
      <c r="AZ3" s="31">
        <f>N("Average damage on miss")+
IF(
    OR(
        DPRTacticsCalculator[[#This Row],[Accuracy]]="SP DC MISS 1/2 DMG",
        DPRTacticsCalculator[[#This Row],[Accuracy]]="SP DC M 1/2 ENEMY DVG",
        DPRTacticsCalculator[[#This Row],[Accuracy]]="SP DC M 1/2 LEG RESIST",
        DPRTacticsCalculator[[#This Row],[Accuracy]]="SP DC M 1/2 EN DVG L-RES"
    ),
    (
        (
            N("Dr: Damage roll on hit is halved")+
            DPRTacticsCalculator[[#This Row],[Base Dice Dmg Avg]]
            +
            N("B: Bonus modifiers halved too")+
            N("Spells don't get Great Weapon Master bonus damage")+
            IF(ISNUMBER(DPRTacticsCalculator[[#This Row],[Bonus Flat Dmg]]),DPRTacticsCalculator[[#This Row],[Bonus Flat Dmg]],0)
            +
            N("Db: Any bonus dice is halved too")+
            DPRTacticsCalculator[[#This Row],[Bonus Dice Dmg Avg]]
            +
            N("Dn: Damage bonus that is not doubled on crit gets halved too")+
            DPRTacticsCalculator[[#This Row],[Non-crit Dice Dmg Avg]]
        )
        /
        2
    ),
    (N("No miss damage for regular attacks")+0)
)</f>
        <v>0</v>
      </c>
      <c r="BA3" s="26">
        <f>_xlfn.IFS(DPRTacticsCalculator[[#This Row],[LV or CR]]=1,85,DPRTacticsCalculator[[#This Row],[LV or CR]]=2,100,DPRTacticsCalculator[[#This Row],[LV or CR]]=3,115,DPRTacticsCalculator[[#This Row],[LV or CR]]=4,130,DPRTacticsCalculator[[#This Row],[LV or CR]]=5,145,DPRTacticsCalculator[[#This Row],[LV or CR]]=6,160,DPRTacticsCalculator[[#This Row],[LV or CR]]=7,175,DPRTacticsCalculator[[#This Row],[LV or CR]]=8,190,DPRTacticsCalculator[[#This Row],[LV or CR]]=9,205,DPRTacticsCalculator[[#This Row],[LV or CR]]=10,220,DPRTacticsCalculator[[#This Row],[LV or CR]]=11,235,DPRTacticsCalculator[[#This Row],[LV or CR]]=12,250,DPRTacticsCalculator[[#This Row],[LV or CR]]=13,265,DPRTacticsCalculator[[#This Row],[LV or CR]]=14,280,DPRTacticsCalculator[[#This Row],[LV or CR]]=15,295,DPRTacticsCalculator[[#This Row],[LV or CR]]=16,310,DPRTacticsCalculator[[#This Row],[LV or CR]]=17,325,DPRTacticsCalculator[[#This Row],[LV or CR]]=18,340,DPRTacticsCalculator[[#This Row],[LV or CR]]=19,355,DPRTacticsCalculator[[#This Row],[LV or CR]]=20,400)</f>
        <v>145</v>
      </c>
      <c r="BB3" s="33">
        <f>N("Damage per Attack per Target")+((DPRTacticsCalculator[[#This Row],[Crit % Chance]]*DPRTacticsCalculator[[#This Row],[Average Damage Added on Crit]])+((N("Hx: Hit chance (excluding crit)")+DPRTacticsCalculator[[#This Row],[Non-crit Hit % Chance]])*((N("D: Average damage on hit")+DPRTacticsCalculator[[#This Row],[Average Dice Damage on Hit]])+(N("B: Bonus modifiers")+IF(ISNUMBER(DPRTacticsCalculator[[#This Row],[Bonus Flat Dmg]]),DPRTacticsCalculator[[#This Row],[Bonus Flat Dmg]],0))+(N("GWMb: Great Weapon Master -5 to hit for +10 dmg option")+IF(ISNUMBER(DPRTacticsCalculator[[#This Row],[Great Weapon Master Bonus Dmg]]),DPRTacticsCalculator[[#This Row],[Great Weapon Master Bonus Dmg]],0))))+((N("M: Miss chance (for spell saves)")+DPRTacticsCalculator[[#This Row],[Miss % Chance]])*(N("Dm: Average damage on miss (only for spell saves)")+DPRTacticsCalculator[[#This Row],[Average Damage on Miss]])))</f>
        <v>7.0687499999999996</v>
      </c>
      <c r="BC3" s="33">
        <f>N("Average damage for the attack row")+((N("R: Repeated attack times (must have the same bonuses applied)")+IF(ISNUMBER(DPRTacticsCalculator[[#This Row],[Repeat Attack Times]]),DPRTacticsCalculator[[#This Row],[Repeat Attack Times]],1))*DPRTacticsCalculator[[#This Row],[Damage per Attack]])</f>
        <v>14.137499999999999</v>
      </c>
      <c r="BD3" s="33">
        <f>N("Damage per target*NumTargets")+(DPRTacticsCalculator[[#This Row],[Average Resulting Damage per Target]]*(N("AOE: Area of Effect targets (must have the same bonuses applied)")+IF(ISNUMBER(DPRTacticsCalculator[[#This Row],[Area of Effect Expected Targets]]),DPRTacticsCalculator[[#This Row],[Area of Effect Expected Targets]],1)))</f>
        <v>14.137499999999999</v>
      </c>
      <c r="BE3" s="33">
        <f>IF(_xlfn.MAXIFS(DPRTacticsCalculator[[Row]:[Row]],DPRTacticsCalculator[[Tactic ID]:[Tactic ID]],DPRTacticsCalculator[[#This Row],[Tactic ID]],DPRTacticsCalculator[[Round]:[Round]],DPRTacticsCalculator[[#This Row],[Round]])=DPRTacticsCalculator[[#This Row],[Row]],(N("Leave blank if not the last on the list for this round")+N("Sum the attacks with the same tactic AND round number")+SUMIFS(DPRTacticsCalculator[[Average Resulting Damage per Target]:[Average Resulting Damage per Target]],DPRTacticsCalculator[[Tactic ID]:[Tactic ID]],DPRTacticsCalculator[[#This Row],[Tactic ID]],DPRTacticsCalculator[[Round]:[Round]],DPRTacticsCalculator[[#This Row],[Round]])),"-")</f>
        <v>14.137499999999999</v>
      </c>
      <c r="BF3" s="33">
        <f>IF(ISNUMBER(DPRTacticsCalculator[[#This Row],[Average Round Damage per Target]]),(DPRTacticsCalculator[[#This Row],[Average Round Damage per Target]]*(N("AOE: Area of Effect targets (must have the same bonuses applied)")+IF(ISNUMBER(DPRTacticsCalculator[[#This Row],[Area of Effect Expected Targets]]),DPRTacticsCalculator[[#This Row],[Area of Effect Expected Targets]],1))),"-")</f>
        <v>14.137499999999999</v>
      </c>
      <c r="BG3" s="33">
        <f>IF(_xlfn.MAXIFS(DPRTacticsCalculator[[Row]:[Row]],DPRTacticsCalculator[[Tactic ID]:[Tactic ID]],DPRTacticsCalculator[[#This Row],[Tactic ID]])=DPRTacticsCalculator[[#This Row],[Row]],(N("Leave blank if not the last on the list for this tactic")+N("Sum the attacks with the same tactic ID")+SUMIFS(DPRTacticsCalculator[[Average Resulting Damage per Target]:[Average Resulting Damage per Target]],DPRTacticsCalculator[[Tactic ID]:[Tactic ID]],DPRTacticsCalculator[[#This Row],[Tactic ID]])),"-")</f>
        <v>18.487499999999997</v>
      </c>
      <c r="BH3" s="33">
        <f>IF(_xlfn.MAXIFS(DPRTacticsCalculator[[Row]:[Row]],DPRTacticsCalculator[[Tactic ID]:[Tactic ID]],DPRTacticsCalculator[[#This Row],[Tactic ID]])=DPRTacticsCalculator[[#This Row],[Row]],(N("Leave blank if not the last on the list for this tactic")+N("Sum the attacks with the same tactic ID")+SUMIFS(DPRTacticsCalculator[[Average Resulting Damage Total]:[Average Resulting Damage Total]],DPRTacticsCalculator[[Tactic ID]:[Tactic ID]],DPRTacticsCalculator[[#This Row],[Tactic ID]])),"-")</f>
        <v>18.487499999999997</v>
      </c>
      <c r="BI3" s="33">
        <f>IF(ISNUMBER(DPRTacticsCalculator[[#This Row],[Average Tactic Damage per Target]]),(N("Only show if the tactic damage is showing a number")+N("Damage per round: Damage per tactic / number of rounds")+((N("Damage per tactic")+DPRTacticsCalculator[[#This Row],[Average Tactic Damage per Target]])/(N("Number of rounds")+DPRTacticsCalculator[[#This Row],[Round]]))),"-")</f>
        <v>9.2437499999999986</v>
      </c>
      <c r="BJ3" s="33">
        <f>IF(ISNUMBER(DPRTacticsCalculator[[#This Row],[Average Tactic Damage Total]]),(N("Only show if the tactic damage is showing a number")+N("Damage per round: Damage per tactic / number of rounds")+((N("Damage per tactic")+DPRTacticsCalculator[[#This Row],[Average Tactic Damage Total]])/(N("Number of rounds")+DPRTacticsCalculator[[#This Row],[Round]]))),"-")</f>
        <v>9.2437499999999986</v>
      </c>
      <c r="BK3" s="34">
        <f>IF(ISNUMBER(DPRTacticsCalculator[[#This Row],[Damage per Round per Target]]),_xlfn.IFS((DPRTacticsCalculator[[#This Row],[Damage per Round per Target]]&gt;(DPRTacticsCalculator[[#This Row],[Max Expected Enemy HP at CR or LV]]/3)),5,(DPRTacticsCalculator[[#This Row],[Damage per Round per Target]]&gt;(DPRTacticsCalculator[[#This Row],[Max Expected Enemy HP at CR or LV]]/6)),4,(DPRTacticsCalculator[[#This Row],[Damage per Round per Target]]&gt;(DPRTacticsCalculator[[#This Row],[Max Expected Enemy HP at CR or LV]]/12)),3,(DPRTacticsCalculator[[#This Row],[Damage per Round per Target]]&gt;(DPRTacticsCalculator[[#This Row],[Max Expected Enemy HP at CR or LV]]/24)),2,(DPRTacticsCalculator[[#This Row],[Damage per Round per Target]]&lt;=(DPRTacticsCalculator[[#This Row],[Max Expected Enemy HP at CR or LV]]/24)),1,(DPRTacticsCalculator[[#This Row],[Damage per Round per Target]]=0),0),"-")</f>
        <v>2</v>
      </c>
      <c r="BL3" s="24" t="str">
        <f>_xlfn.IFS(ISNUMBER(DPRTacticsCalculator[[#This Row],[DPR per Target Rating]])=FALSE,"-",DPRTacticsCalculator[[#This Row],[DPR per Target Rating]]=0,"☆☆☆  No damage",DPRTacticsCalculator[[#This Row],[DPR per Target Rating]]=1,"🡇🡇🡇  Lowest (not helping)",DPRTacticsCalculator[[#This Row],[DPR per Target Rating]]=2,"★☆☆  Low (support, control, debuff)",DPRTacticsCalculator[[#This Row],[DPR per Target Rating]]=3,"★★☆  Target (expected)",DPRTacticsCalculator[[#This Row],[DPR per Target Rating]]=4,"★★★  High (heavy hitter)",DPRTacticsCalculator[[#This Row],[DPR per Target Rating]]=5,"🕱🕱🕱🕱  Deadly")</f>
        <v>★☆☆  Low (support, control, debuff)</v>
      </c>
      <c r="BM3" s="32">
        <f>IF(ISNUMBER(DPRTacticsCalculator[[#This Row],[Total Damage per Round]]),_xlfn.IFS((DPRTacticsCalculator[[#This Row],[Total Damage per Round]]&gt;(DPRTacticsCalculator[[#This Row],[Max Expected Enemy HP at CR or LV]]/3)),5,(DPRTacticsCalculator[[#This Row],[Total Damage per Round]]&gt;(DPRTacticsCalculator[[#This Row],[Max Expected Enemy HP at CR or LV]]/6)),4,(DPRTacticsCalculator[[#This Row],[Total Damage per Round]]&gt;(DPRTacticsCalculator[[#This Row],[Max Expected Enemy HP at CR or LV]]/12)),3,(DPRTacticsCalculator[[#This Row],[Total Damage per Round]]&gt;(DPRTacticsCalculator[[#This Row],[Max Expected Enemy HP at CR or LV]]/24)),2,(DPRTacticsCalculator[[#This Row],[Total Damage per Round]]&lt;=(DPRTacticsCalculator[[#This Row],[Max Expected Enemy HP at CR or LV]]/24)),1,(DPRTacticsCalculator[[#This Row],[Total Damage per Round]]=0),0),"-")</f>
        <v>2</v>
      </c>
      <c r="BN3" s="24" t="str">
        <f>_xlfn.IFS(ISNUMBER(DPRTacticsCalculator[[#This Row],[Total DPR Rating]])=FALSE,"-",DPRTacticsCalculator[[#This Row],[Total DPR Rating]]=0,"☆☆☆  No damage",DPRTacticsCalculator[[#This Row],[Total DPR Rating]]=1,"🡇🡇🡇  Lowest (not helping)",DPRTacticsCalculator[[#This Row],[Total DPR Rating]]=2,"★☆☆  Low (support, control, debuff)",DPRTacticsCalculator[[#This Row],[Total DPR Rating]]=3,"★★☆  Target (expected)",DPRTacticsCalculator[[#This Row],[Total DPR Rating]]=4,"★★★  High (heavy hitter)",DPRTacticsCalculator[[#This Row],[Total DPR Rating]]=5,"🕱🕱🕱🕱  Deadly")</f>
        <v>★☆☆  Low (support, control, debuff)</v>
      </c>
      <c r="BO3" s="35" t="s">
        <v>72</v>
      </c>
      <c r="BP3" s="5"/>
      <c r="BQ3" s="16"/>
      <c r="BR3" s="16"/>
      <c r="BS3" s="16"/>
      <c r="BT3" s="16"/>
    </row>
    <row r="4" spans="1:72" ht="27">
      <c r="A4" s="16">
        <v>3</v>
      </c>
      <c r="B4" s="21" t="s">
        <v>78</v>
      </c>
      <c r="C4" s="21" t="s">
        <v>68</v>
      </c>
      <c r="D4" s="24" t="s">
        <v>79</v>
      </c>
      <c r="E4" s="5" t="s">
        <v>70</v>
      </c>
      <c r="F4" s="5">
        <v>5</v>
      </c>
      <c r="G4" s="16">
        <v>1</v>
      </c>
      <c r="H4" s="16">
        <v>2</v>
      </c>
      <c r="I4" s="16" t="s">
        <v>71</v>
      </c>
      <c r="J4" s="16" t="s">
        <v>71</v>
      </c>
      <c r="K4" s="16" t="s">
        <v>71</v>
      </c>
      <c r="L4" s="16" t="s">
        <v>71</v>
      </c>
      <c r="M4" s="16" t="s">
        <v>71</v>
      </c>
      <c r="N4" s="16" t="s">
        <v>72</v>
      </c>
      <c r="O4" s="16" cm="1">
        <f t="array" ref="O4">_xlfn.LAMBDA(_xlpm.dicesum,
    SUM(_xlfn.MAP(
        _xlfn.TEXTSPLIT(_xlpm.dicesum,"+"),
        _xlfn.LAMBDA(_xlpm.dice,
            N("Average dice roll")+
            IF(COUNT(SEARCH("d",_xlpm.dice))&gt;0,
                ((
                    N("Number of Dice")+
                    N("Left of cell from position of 'd' in the string")+
                    LEFT(_xlpm.dice,(SEARCH("d",_xlpm.dice)-1))
                )
                *
                (
                    N("Average roll for the die size")+
                    AVERAGE(
                        N("Lowest roll possible")+
                        1,
                        N("Die size")+
                        N("Right of cell from position x in the string.")+
                        RIGHT(_xlpm.dice,(LEN(_xlpm.dice)-SEARCH("d",_xlpm.dice)))
                    ))
                ),
                N(_xlpm.dice)
            )
        )
    ))
)(DPRTacticsCalculator[[#This Row],[Dice added to attack roll]])</f>
        <v>0</v>
      </c>
      <c r="P4" s="25" cm="1">
        <f t="array" ref="P4">_xlfn.IFS(
    AND(DPRTacticsCalculator[[#This Row],[Player or Enemy]]="PC",DPRTacticsCalculator[[#This Row],[LV or CR]]=9),
    1,
    1,
    0
)
+
IF(
    OR(
        DPRTacticsCalculator[[#This Row],[Accuracy]]="STANDARD",
        DPRTacticsCalculator[[#This Row],[Accuracy]]="DISADVANTAGE",
        DPRTacticsCalculator[[#This Row],[Accuracy]]="ADVANTAGE",
        DPRTacticsCalculator[[#This Row],[Accuracy]]="ELVEN ACCURACY",
    ),
    (
        IF(
            DPRTacticsCalculator[[#This Row],[Great Weapon Master -5 to hit for +10 dmg]]="YES",
            (-5),
            0
        )
        +
        IF(
            DPRTacticsCalculator[[#This Row],[War Cleric Channel Divinity +10 to hit]]="YES",
            10,
            0
        )
        +
        DPRTacticsCalculator[[#This Row],[Dice to attack roll average result]]
    ),
    0
)</f>
        <v>0</v>
      </c>
      <c r="Q4" s="16" t="s">
        <v>72</v>
      </c>
      <c r="R4" s="5">
        <f>N("Assuming a balanced value of 8, and subtract relative modifiers.")+(8-DPRTacticsCalculator[[#This Row],[Assumed Relative Modifier to Hit]]-IF(ISNUMBER(DPRTacticsCalculator[[#This Row],[Add Relative Modifier to Hit]]),DPRTacticsCalculator[[#This Row],[Add Relative Modifier to Hit]],0))</f>
        <v>8</v>
      </c>
      <c r="S4" s="16">
        <v>20</v>
      </c>
      <c r="T4" s="16" t="s">
        <v>73</v>
      </c>
      <c r="U4" s="16" t="s">
        <v>71</v>
      </c>
      <c r="V4" s="26" t="str">
        <f>IF(OR(DPRTacticsCalculator[[#This Row],[Accuracy]]="SP DC LEGEND RESIST",DPRTacticsCalculator[[#This Row],[Accuracy]]="SP DC M 1/2 LEG RESIST",DPRTacticsCalculator[[#This Row],[Accuracy]]="SP DC EN DVG LEG RES",DPRTacticsCalculator[[#This Row],[Accuracy]]="SP DC M 1/2 EN DVG L-RES"),(N("if leg res is used, check if previous others were cast for this tactic")+IF(SUMPRODUCT((DPRTacticsCalculator[Accuracy]={"SP DC LEGEND RESIST","SP DC M 1/2 LEG RESIST","SP DC EN DVG LEG RES","SP DC M 1/2 EN DVG L-RES"})*(DPRTacticsCalculator[Tactic ID]=DPRTacticsCalculator[[#This Row],[Tactic ID]])*(DPRTacticsCalculator[Row]&lt;DPRTacticsCalculator[[#This Row],[Row]]))&gt;0,(N("if so, search for the MIN for this tactic")+N("And subtract the last one used.")+IF(_xlfn.MINIFS(DPRTacticsCalculator[Legendary Resistances Left],DPRTacticsCalculator[Tactic ID],DPRTacticsCalculator[[#This Row],[Tactic ID]],DPRTacticsCalculator[Row],"&lt;"&amp;DPRTacticsCalculator[[#This Row],[Row]])&gt;0,_xlfn.MINIFS(DPRTacticsCalculator[Legendary Resistances Left],DPRTacticsCalculator[Tactic ID],DPRTacticsCalculator[[#This Row],[Tactic ID]],DPRTacticsCalculator[Row],"&lt;"&amp;DPRTacticsCalculator[[#This Row],[Row]])-1,N("Unless there's 0 already")+0)),(N("else, start at 3 resistances")+3))),"-")</f>
        <v>-</v>
      </c>
      <c r="W4" s="27">
        <f>IF(DPRTacticsCalculator[[#This Row],[Enemy Paralyzed close-range auto-crit on hit]]="YES",DPRTacticsCalculator[[#This Row],[Hit % Chance]],_xlfn.IFS(AND(DPRTacticsCalculator[[#This Row],[Accuracy]]="STANDARD",DPRTacticsCalculator[[#This Row],[Lucky feat]]="NO",DPRTacticsCalculator[[#This Row],[Halfling]]="NO"),N("Standard crit formula")+(1-((DPRTacticsCalculator[[#This Row],[Min to Crit]]-1)/20)),AND(DPRTacticsCalculator[[#This Row],[Accuracy]]="DISADVANTAGE",DPRTacticsCalculator[[#This Row],[Lucky feat]]="NO",DPRTacticsCalculator[[#This Row],[Halfling]]="NO"),N("Disadvantage crit formula")+((1-(DPRTacticsCalculator[[#This Row],[Min to Crit]]-1)/20)^2),OR(AND(DPRTacticsCalculator[[#This Row],[Accuracy]]="ADVANTAGE",DPRTacticsCalculator[[#This Row],[Lucky feat]]="NO",DPRTacticsCalculator[[#This Row],[Halfling]]="NO"),AND(DPRTacticsCalculator[[#This Row],[Accuracy]]="STANDARD",DPRTacticsCalculator[[#This Row],[Lucky feat]]="YES",DPRTacticsCalculator[[#This Row],[Halfling]]="NO")),N("Advantage crit formula")+(1-(1-(1-((DPRTacticsCalculator[[#This Row],[Min to Crit]]-1)/20)))^2),OR(AND(DPRTacticsCalculator[[#This Row],[Accuracy]]="ELVEN ACCURACY",DPRTacticsCalculator[[#This Row],[Lucky feat]]="NO",DPRTacticsCalculator[[#This Row],[Halfling]]="NO"),AND(DPRTacticsCalculator[[#This Row],[Accuracy]]="ADVANTAGE",DPRTacticsCalculator[[#This Row],[Lucky feat]]="YES",DPRTacticsCalculator[[#This Row],[Halfling]]="NO"),AND(DPRTacticsCalculator[[#This Row],[Accuracy]]="DISADVANTAGE",DPRTacticsCalculator[[#This Row],[Lucky feat]]="YES",DPRTacticsCalculator[[#This Row],[Halfling]]="NO")),N("Elven accuracy crit formula (3 dice)")+(1-(1-(1-((DPRTacticsCalculator[[#This Row],[Min to Crit]]-1)/20)))^3),AND(DPRTacticsCalculator[[#This Row],[Accuracy]]="ELVEN ACCURACY",DPRTacticsCalculator[[#This Row],[Lucky feat]]="YES",DPRTacticsCalculator[[#This Row],[Halfling]]="NO"),N("Elven accuracy crit formula with Lucky feat (4 dice)")+(1-(1-(1-((DPRTacticsCalculator[[#This Row],[Min to Crit]]-1)/20)))^4),AND(DPRTacticsCalculator[[#This Row],[Accuracy]]="STANDARD",DPRTacticsCalculator[[#This Row],[Lucky feat]]="NO",DPRTacticsCalculator[[#This Row],[Halfling]]="YES"),N("Halfling standard crit formula")+((1-((DPRTacticsCalculator[[#This Row],[Min to Crit]]-1)/20))+((1-((DPRTacticsCalculator[[#This Row],[Min to Crit]]-1)/20))/20)),AND(DPRTacticsCalculator[[#This Row],[Accuracy]]="DISADVANTAGE",DPRTacticsCalculator[[#This Row],[Lucky feat]]="NO",DPRTacticsCalculator[[#This Row],[Halfling]]="YES"),N("Halfling disadvantage crit formula")+(((1-((DPRTacticsCalculator[[#This Row],[Min to Crit]]-1)/20))^2)+((2/20)*((1-((DPRTacticsCalculator[[#This Row],[Min to Crit]]-1)/20))^2))),OR(AND(DPRTacticsCalculator[[#This Row],[Accuracy]]="ADVANTAGE",DPRTacticsCalculator[[#This Row],[Lucky feat]]="NO",DPRTacticsCalculator[[#This Row],[Halfling]]="YES"),AND(DPRTacticsCalculator[[#This Row],[Accuracy]]="ELVEN ACCURACY",DPRTacticsCalculator[[#This Row],[Lucky feat]]="NO",DPRTacticsCalculator[[#This Row],[Halfling]]="YES"),AND(DPRTacticsCalculator[[#This Row],[Accuracy]]="STANDARD",DPRTacticsCalculator[[#This Row],[Lucky feat]]="YES",DPRTacticsCalculator[[#This Row],[Halfling]]="YES")),N("Halfling advantage crit formula")+N("No halfling can have Elven Accuracy")+((1-(1-(1-((DPRTacticsCalculator[[#This Row],[Min to Crit]]-1)/20)))^2)+((2*((1-(1-((DPRTacticsCalculator[[#This Row],[Min to Crit]]-1)/20)))/20))-(1/(20^2)))*(1-((DPRTacticsCalculator[[#This Row],[Min to Crit]]-1)/20))),OR(AND(DPRTacticsCalculator[[#This Row],[Accuracy]]="ADVANTAGE",DPRTacticsCalculator[[#This Row],[Lucky feat]]="YES",DPRTacticsCalculator[[#This Row],[Halfling]]="YES"),AND(DPRTacticsCalculator[[#This Row],[Accuracy]]="ELVEN ACCURACY",DPRTacticsCalculator[[#This Row],[Lucky feat]]="YES",DPRTacticsCalculator[[#This Row],[Halfling]]="YES"),AND(DPRTacticsCalculator[[#This Row],[Accuracy]]="DISADVANTAGE",DPRTacticsCalculator[[#This Row],[Lucky feat]]="YES",DPRTacticsCalculator[[#This Row],[Halfling]]="YES")),N("Halfling advantage with Lucky feat (3 dice) crit formula")+N("No halfling can have Elven Accuracy")+((1-(1-(1-((DPRTacticsCalculator[[#This Row],[Min to Crit]]-1)/20)))^3)+((3*((1-(1-((DPRTacticsCalculator[[#This Row],[Min to Crit]]-1)/20)))/20))-(1/(20^3)))*(1-((DPRTacticsCalculator[[#This Row],[Min to Crit]]-1)/20))),OR(DPRTacticsCalculator[[#This Row],[Accuracy]]="SPELL (SAVE DC)",DPRTacticsCalculator[[#This Row],[Accuracy]]="SP DC MISS 1/2 DMG",DPRTacticsCalculator[[#This Row],[Accuracy]]="SP DC ENEMY DVG",DPRTacticsCalculator[[#This Row],[Accuracy]]="SP DC M 1/2 ENEMY DVG",DPRTacticsCalculator[[#This Row],[Accuracy]]="SP DC LEGEND RESIST",DPRTacticsCalculator[[#This Row],[Accuracy]]="SP DC M 1/2 LEG RESIST",DPRTacticsCalculator[[#This Row],[Accuracy]]="SP DC EN DVG LEG RES",DPRTacticsCalculator[[#This Row],[Accuracy]]="SP DC M 1/2 EN DVG L-RES"),N("No crits for save throw spells")+0))*IF(AND(DPRTacticsCalculator[[#This Row],[Current Attack is GWM Crit Bonus Attack]]="YES",OR(DPRTacticsCalculator[[#This Row],[Accuracy]]="STANDARD",DPRTacticsCalculator[[#This Row],[Accuracy]]="DISADVANTAGE",DPRTacticsCalculator[[#This Row],[Accuracy]]="ADVANTAGE",DPRTacticsCalculator[[#This Row],[Accuracy]]="ELVEN ACCURACY")),N("If the current attack is a Great Weapon Master crit bonus attack")+N("And it's not a spell attack")+N("The chances of this attack are multiplied by the crit chance of the previous attack of the same round and tactic")+SUMIFS(DPRTacticsCalculator[Crit % Chance],DPRTacticsCalculator[Tactic ID],DPRTacticsCalculator[[#This Row],[Tactic ID]],DPRTacticsCalculator[Round],DPRTacticsCalculator[[#This Row],[Round]],DPRTacticsCalculator[Row],(DPRTacticsCalculator[[#This Row],[Row]]-1)),(N("Else they just stay the same")+1))</f>
        <v>5.0000000000000044E-2</v>
      </c>
      <c r="X4" s="27">
        <f>_xlfn.IFS(OR(AND(DPRTacticsCalculator[[#This Row],[Accuracy]]="STANDARD",DPRTacticsCalculator[[#This Row],[Lucky feat]]="NO",DPRTacticsCalculator[[#This Row],[Halfling]]="NO"),DPRTacticsCalculator[[#This Row],[Accuracy]]="SPELL (SAVE DC)",DPRTacticsCalculator[[#This Row],[Accuracy]]="SP DC MISS 1/2 DMG",AND(OR(DPRTacticsCalculator[[#This Row],[Accuracy]]="SP DC LEGEND RESIST",DPRTacticsCalculator[[#This Row],[Accuracy]]="SP DC M 1/2 LEG RESIST"),DPRTacticsCalculator[[#This Row],[Legendary Resistances Left]]=0)),N("Standard hit formula")+N("Standard hit formula for spells")+N("After Legendary Resistances run out, standard hit formula for spells")+(1-((DPRTacticsCalculator[[#This Row],[Min to Hit]]-1)/20)),AND(DPRTacticsCalculator[[#This Row],[Accuracy]]="DISADVANTAGE",DPRTacticsCalculator[[#This Row],[Lucky feat]]="NO",DPRTacticsCalculator[[#This Row],[Halfling]]="NO"),N("Disadvantage hit formula")+((1-((DPRTacticsCalculator[[#This Row],[Min to Hit]]-1)/20))^2),OR(AND(DPRTacticsCalculator[[#This Row],[Accuracy]]="ADVANTAGE",DPRTacticsCalculator[[#This Row],[Lucky feat]]="NO",DPRTacticsCalculator[[#This Row],[Halfling]]="NO"),AND(DPRTacticsCalculator[[#This Row],[Accuracy]]="STANDARD",DPRTacticsCalculator[[#This Row],[Lucky feat]]="YES",DPRTacticsCalculator[[#This Row],[Halfling]]="NO"),DPRTacticsCalculator[[#This Row],[Accuracy]]="SP DC ENEMY DVG",DPRTacticsCalculator[[#This Row],[Accuracy]]="SP DC M 1/2 ENEMY DVG",AND(OR(DPRTacticsCalculator[[#This Row],[Accuracy]]="SP DC EN DVG LEG RES",DPRTacticsCalculator[[#This Row],[Accuracy]]="SP DC M 1/2 EN DVG L-RES"),DPRTacticsCalculator[[#This Row],[Legendary Resistances Left]]=0)),N("Advantage hit formula")+N("Advantage hit formula for spells against enemy with disadvantage")+N("After Legendary Resistances run out, same")+(1-(1-(1-((DPRTacticsCalculator[[#This Row],[Min to Hit]]-1)/20)))^2),OR(AND(DPRTacticsCalculator[[#This Row],[Accuracy]]="ELVEN ACCURACY",DPRTacticsCalculator[[#This Row],[Lucky feat]]="NO",DPRTacticsCalculator[[#This Row],[Halfling]]="NO"),AND(DPRTacticsCalculator[[#This Row],[Accuracy]]="ADVANTAGE",DPRTacticsCalculator[[#This Row],[Lucky feat]]="YES",DPRTacticsCalculator[[#This Row],[Halfling]]="NO"),AND(DPRTacticsCalculator[[#This Row],[Accuracy]]="DISADVANTAGE",DPRTacticsCalculator[[#This Row],[Lucky feat]]="YES",DPRTacticsCalculator[[#This Row],[Halfling]]="NO")),N("Elven accuracy hit formula (3 dice)")+(1-(1-(1-((DPRTacticsCalculator[[#This Row],[Min to Hit]]-1)/20)))^3),AND(DPRTacticsCalculator[[#This Row],[Accuracy]]="ELVEN ACCURACY",DPRTacticsCalculator[[#This Row],[Lucky feat]]="YES",DPRTacticsCalculator[[#This Row],[Halfling]]="NO"),N("Elven accuracy hit formula with Lucky feat (4 dice)")+(1-(1-(1-((DPRTacticsCalculator[[#This Row],[Min to Hit]]-1)/20)))^4),AND(DPRTacticsCalculator[[#This Row],[Accuracy]]="STANDARD",DPRTacticsCalculator[[#This Row],[Lucky feat]]="NO",DPRTacticsCalculator[[#This Row],[Halfling]]="YES"),N("Halfling standard hit formula")+((1-((DPRTacticsCalculator[[#This Row],[Min to Hit]]-1)/20))+((1-((DPRTacticsCalculator[[#This Row],[Min to Hit]]-1)/20))/20)),AND(DPRTacticsCalculator[[#This Row],[Accuracy]]="DISADVANTAGE",DPRTacticsCalculator[[#This Row],[Lucky feat]]="NO",DPRTacticsCalculator[[#This Row],[Halfling]]="YES"),N("Halfling disadvantage hit formula")+(((1-((DPRTacticsCalculator[[#This Row],[Min to Hit]]-1)/20))^2)+((2/20)*((1-((DPRTacticsCalculator[[#This Row],[Min to Hit]]-1)/20))^2))),OR(AND(DPRTacticsCalculator[[#This Row],[Accuracy]]="ADVANTAGE",DPRTacticsCalculator[[#This Row],[Lucky feat]]="NO",DPRTacticsCalculator[[#This Row],[Halfling]]="YES"),AND(DPRTacticsCalculator[[#This Row],[Accuracy]]="ELVEN ACCURACY",DPRTacticsCalculator[[#This Row],[Lucky feat]]="NO",DPRTacticsCalculator[[#This Row],[Halfling]]="YES"),AND(DPRTacticsCalculator[[#This Row],[Accuracy]]="STANDARD",DPRTacticsCalculator[[#This Row],[Lucky feat]]="YES",DPRTacticsCalculator[[#This Row],[Halfling]]="YES")),N("Halfling advantage hit formula")+N("No halfling can have Elven Accuracy")+((1-(1-(1-((DPRTacticsCalculator[[#This Row],[Min to Hit]]-1)/20)))^2)+((2*((1-(1-((DPRTacticsCalculator[[#This Row],[Min to Hit]]-1)/20)))/20))-(1/(20^2)))*(1-((DPRTacticsCalculator[[#This Row],[Min to Hit]]-1)/20))),OR(AND(DPRTacticsCalculator[[#This Row],[Accuracy]]="ADVANTAGE",DPRTacticsCalculator[[#This Row],[Lucky feat]]="YES",DPRTacticsCalculator[[#This Row],[Halfling]]="YES"),AND(DPRTacticsCalculator[[#This Row],[Accuracy]]="ELVEN ACCURACY",DPRTacticsCalculator[[#This Row],[Lucky feat]]="YES",DPRTacticsCalculator[[#This Row],[Halfling]]="YES"),AND(DPRTacticsCalculator[[#This Row],[Accuracy]]="DISADVANTAGE",DPRTacticsCalculator[[#This Row],[Lucky feat]]="YES",DPRTacticsCalculator[[#This Row],[Halfling]]="YES")),N("Halfling advantage with Lucky feat (3 dice) hit formula")+N("No halfling can have Elven Accuracy")+((1-(1-(1-((DPRTacticsCalculator[[#This Row],[Min to Crit]]-1)/20)))^3)+((3*((1-(1-((DPRTacticsCalculator[[#This Row],[Min to Hit]]-1)/20)))/20))-(1/(20^3)))*(1-((DPRTacticsCalculator[[#This Row],[Min to Hit]]-1)/20))),AND(OR(DPRTacticsCalculator[[#This Row],[Accuracy]]="SP DC LEGEND RESIST",DPRTacticsCalculator[[#This Row],[Accuracy]]="SP DC M 1/2 LEG RESIST",DPRTacticsCalculator[[#This Row],[Accuracy]]="SP DC EN DVG LEG RES",DPRTacticsCalculator[[#This Row],[Accuracy]]="SP DC M 1/2 EN DVG L-RES"),(DPRTacticsCalculator[[#This Row],[Legendary Resistances Left]]&gt;0)),N("Legendary Resistance is a guaranteed miss")+0)*IF(AND(DPRTacticsCalculator[[#This Row],[Current Attack is GWM Crit Bonus Attack]]="YES",OR(DPRTacticsCalculator[[#This Row],[Accuracy]]="STANDARD",DPRTacticsCalculator[[#This Row],[Accuracy]]="DISADVANTAGE",DPRTacticsCalculator[[#This Row],[Accuracy]]="ADVANTAGE",DPRTacticsCalculator[[#This Row],[Accuracy]]="ELVEN ACCURACY")),N("If the current attack is a Great Weapon Master crit bonus attack")+N("And it's not a spell attack")+N("The chances of this attack are multiplied by the crit chance of the previous attack of the same round and tactic")+SUMIFS(DPRTacticsCalculator[Crit % Chance],DPRTacticsCalculator[Tactic ID],DPRTacticsCalculator[[#This Row],[Tactic ID]],DPRTacticsCalculator[Round],DPRTacticsCalculator[[#This Row],[Round]],DPRTacticsCalculator[Row],(DPRTacticsCalculator[[#This Row],[Row]]-1)),(N("Else they just stay the same")+1))</f>
        <v>0.65</v>
      </c>
      <c r="Y4" s="27">
        <f>N("Hit percentage (not including crit)")+(DPRTacticsCalculator[[#This Row],[Hit % Chance]]-DPRTacticsCalculator[[#This Row],[Crit % Chance]])</f>
        <v>0.6</v>
      </c>
      <c r="Z4" s="28">
        <f>N("Miss percentage")+(1-DPRTacticsCalculator[[#This Row],[Hit % Chance]])</f>
        <v>0.35</v>
      </c>
      <c r="AA4" s="16" t="s">
        <v>72</v>
      </c>
      <c r="AB4" s="16" t="s">
        <v>72</v>
      </c>
      <c r="AC4" s="5" t="str">
        <f>IF(ISNUMBER(DPRTacticsCalculator[[#This Row],[AOE size, length or radius]]),N("Based on the Dungeon Master's Guide, page 249, 'Adjudicating Areas of Effect' table")+_xlfn.IFS(DPRTacticsCalculator[[#This Row],[Area of Effect]]="CONE",N("Cone: Size   / 10 (round up)")+ROUNDUP((DPRTacticsCalculator[[#This Row],[AOE size, length or radius]]/10),0),DPRTacticsCalculator[[#This Row],[Area of Effect]]="CUBE",N("Cube or square: Size   / 5  (round up)")+ROUNDUP((DPRTacticsCalculator[[#This Row],[AOE size, length or radius]]/5),0),DPRTacticsCalculator[[#This Row],[Area of Effect]]="CYLINDER",N("Cylinder: Radius / 5  (round up)")+ROUNDUP((DPRTacticsCalculator[[#This Row],[AOE size, length or radius]]/5),0),DPRTacticsCalculator[[#This Row],[Area of Effect]]="LINE",N("Line: Length / 30 (round up)")+ROUNDUP((DPRTacticsCalculator[[#This Row],[AOE size, length or radius]]/30),0),DPRTacticsCalculator[[#This Row],[Area of Effect]]="SPHERE",N("Sphere or circle: Radius / 5  (round up)")+ROUNDUP((DPRTacticsCalculator[[#This Row],[AOE size, length or radius]]/5),0)),"-")</f>
        <v>-</v>
      </c>
      <c r="AD4" s="16" t="s">
        <v>71</v>
      </c>
      <c r="AE4" s="16" t="s">
        <v>74</v>
      </c>
      <c r="AF4" s="16" t="s">
        <v>72</v>
      </c>
      <c r="AG4" s="16" t="s">
        <v>72</v>
      </c>
      <c r="AH4" s="16" t="s">
        <v>72</v>
      </c>
      <c r="AI4" s="16" t="s">
        <v>72</v>
      </c>
      <c r="AJ4" s="29">
        <v>4</v>
      </c>
      <c r="AK4" s="30" t="str">
        <f>IF(DPRTacticsCalculator[[#This Row],[Great Weapon Master -5 to hit for +10 dmg]]="YES",10,"-")</f>
        <v>-</v>
      </c>
      <c r="AL4" s="16" t="s">
        <v>75</v>
      </c>
      <c r="AM4" s="16" t="s">
        <v>72</v>
      </c>
      <c r="AN4" s="16" t="s">
        <v>72</v>
      </c>
      <c r="AO4" s="16" t="s">
        <v>72</v>
      </c>
      <c r="AP4" s="16" t="s">
        <v>72</v>
      </c>
      <c r="AQ4" s="16" t="s">
        <v>72</v>
      </c>
      <c r="AR4" s="31" cm="1">
        <f t="array" ref="AR4">N("Average damage")+
IF(
    (N("Condition: has to have dice notation")+
    COUNT(SEARCH("d",DPRTacticsCalculator[[#This Row],[Damage Dice]]))&gt;0),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)(DPRTacticsCalculator[[#This Row],[Damage Dice]])
        +
        N("Elemental Adept turn 1s into 2s.")+
        N("Average increases by 1/DieSize per die")+
        N("Condition: damage type matches EA type.")+
        IF(
            (DPRTacticsCalculator[[#This Row],[Damage Type]]=DPRTacticsCalculator[[#This Row],[Feat: Elemental Adept Element]]),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)(DPRTacticsCalculator[[#This Row],[Damage Dice]]),
            (N("0 if no Elemental Adept applies.")+0)
        )
        +
        N("Great Weapon Fighting style reroll 1s and 2s once.")+
        IF(
            (DPRTacticsCalculator[[#This Row],[Great Weapon Fighting Style]]="YES"),
            _xlfn.LAMBDA(_xlpm.dicesum,
                SUM(_xlfn.MAP(
                    _xlfn.TEXTSPLIT(_xlpm.dicesum,"+"),
                    _xlfn.LAMBDA(_xlpm.dice,
                        N("Reroll 1s and 2s")+
                        ((
                            N("Number of Dice")+
                            N("Left of cell from position of 'd' in the string")+
                            LEFT(_xlpm.dice,(SEARCH("d",_xlpm.dice)-1))
                        )
                        *
                        (
                            1
                            -
                            (
                                2
                                /
                                (
                                    N("Die size")+
                                    N("Right of cell from position x in the string.")+
                                    RIGHT(_xlpm.dice,(LEN(_xlpm.dice)-SEARCH("d",_xlpm.dice)))
                                )))
                        )
                    )
                ))
            )(DPRTacticsCalculator[[#This Row],[Damage Dice]]),
            (N("0 if no Great Weapon Fighting style applies.")+0)
        )
    ),
    N(DPRTacticsCalculator[[#This Row],[Damage Dice]])
)</f>
        <v>4.5</v>
      </c>
      <c r="AS4" s="31" cm="1">
        <f t="array" ref="AS4">N("Average damage")+
IF(
    (N("Condition: has to have dice notation")+
    COUNT(SEARCH("d",AF4))&gt;0),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)(AF4)
        +
        N("Elemental Adept turn 1s into 2s.")+
        N("Average increases by 1/DieSize per die")+
        N("Condition: damage type matches EA type.")+
        IF(
            (AN4=DPRTacticsCalculator[[#This Row],[Feat: Elemental Adept Element]]),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)(AF4),
            (N("0 if no Elemental Adept applies.")+0)
        )
    ),
    N(AF4)
)</f>
        <v>0</v>
      </c>
      <c r="AT4" s="31" cm="1">
        <f t="array" ref="AT4">N("Average damage")+
IF(
    (N("Condition: has to have dice notation")+
    COUNT(SEARCH("d",AG4))&gt;0),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)(AG4)
        +
        N("Elemental Adept turn 1s into 2s.")+
        N("Average increases by 1/DieSize per die")+
        N("Condition: damage type matches EA type.")+
        IF(
            (AO4=DPRTacticsCalculator[[#This Row],[Bonus Dmg Type]]),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)(AG4),
            (N("0 if no Elemental Adept applies.")+0)
        )
    ),
    N(AG4)
)</f>
        <v>0</v>
      </c>
      <c r="AU4" s="31" cm="1">
        <f t="array" ref="AU4">N("Average damage")+
IF(
    (N("Condition: has to have dice notation")+
    COUNT(SEARCH("d",AH4))&gt;0),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)(AH4)
        +
        N("Elemental Adept turn 1s into 2s.")+
        N("Average increases by 1/DieSize per die")+
        N("Condition: damage type matches EA type.")+
        IF(
            (AP4=#REF!),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)(AH4),
            (N("0 if no Elemental Adept applies.")+0)
        )
    ),
    N(AH4)
)</f>
        <v>0</v>
      </c>
      <c r="AV4" s="31" cm="1">
        <f t="array" ref="AV4">N("Average damage")+
IF(
    (N("Condition: has to have dice notation")+
    COUNT(SEARCH("d",AI4))&gt;0),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)(AI4)
        +
        N("Elemental Adept turn 1s into 2s.")+
        N("Average increases by 1/DieSize per die")+
        N("Condition: damage type matches EA type.")+
        IF(
            (AQ4=DPRTacticsCalculator[[#This Row],[Crit Mult Dmg Type]]),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)(AI4),
            (N("0 if no Elemental Adept applies.")+0)
        )
    ),
    N(AI4)
)</f>
        <v>0</v>
      </c>
      <c r="AW4" s="31">
        <f>N("Average damage added on crit")+
(
    N("Dr: Damage roll on hit is doubled")+
    DPRTacticsCalculator[[#This Row],[Base Dice Dmg Avg]]
    +
    N("Db: Any bonus dice get doubled")+
    DPRTacticsCalculator[[#This Row],[Bonus Dice Dmg Avg]]
    +
    N("Dxc: Damage that gets doubled but only added on crit")+
    (2*DPRTacticsCalculator[[#This Row],[Crit-only Mult Dice Dmg Avg]])
    +
    N("Dxcn: Bonus damage that's added on crit but not doubled")+
    DPRTacticsCalculator[[#This Row],[Crit-only Flat Dice Dmg Avg]]
)</f>
        <v>4.5</v>
      </c>
      <c r="AX4" s="31">
        <f>N("Average damage on hit")+
(
    N("Dr: Damage roll on hit is doubled on crit")+
    DPRTacticsCalculator[[#This Row],[Base Dice Dmg Avg]]
    +
    N("Db: Any bonus dice get doubled on crit")+
    DPRTacticsCalculator[[#This Row],[Bonus Dice Dmg Avg]]
    +
    N("Dn: Damage bonus that is not doubled on crit")+
    DPRTacticsCalculator[[#This Row],[Non-crit Dice Dmg Avg]]
)</f>
        <v>4.5</v>
      </c>
      <c r="AY4" s="31">
        <f>N("Damage result in case of a crit")+(N("D: Average damage on hit")+DPRTacticsCalculator[[#This Row],[Average Dice Damage on Hit]]+N("Dc: Average damage added on crit")+DPRTacticsCalculator[[#This Row],[Average Damage Added on Crit]])</f>
        <v>9</v>
      </c>
      <c r="AZ4" s="31">
        <f>N("Average damage on miss")+
IF(
    OR(
        DPRTacticsCalculator[[#This Row],[Accuracy]]="SP DC MISS 1/2 DMG",
        DPRTacticsCalculator[[#This Row],[Accuracy]]="SP DC M 1/2 ENEMY DVG",
        DPRTacticsCalculator[[#This Row],[Accuracy]]="SP DC M 1/2 LEG RESIST",
        DPRTacticsCalculator[[#This Row],[Accuracy]]="SP DC M 1/2 EN DVG L-RES"
    ),
    (
        (
            N("Dr: Damage roll on hit is halved")+
            DPRTacticsCalculator[[#This Row],[Base Dice Dmg Avg]]
            +
            N("B: Bonus modifiers halved too")+
            N("Spells don't get Great Weapon Master bonus damage")+
            IF(ISNUMBER(DPRTacticsCalculator[[#This Row],[Bonus Flat Dmg]]),DPRTacticsCalculator[[#This Row],[Bonus Flat Dmg]],0)
            +
            N("Db: Any bonus dice is halved too")+
            DPRTacticsCalculator[[#This Row],[Bonus Dice Dmg Avg]]
            +
            N("Dn: Damage bonus that is not doubled on crit gets halved too")+
            DPRTacticsCalculator[[#This Row],[Non-crit Dice Dmg Avg]]
        )
        /
        2
    ),
    (N("No miss damage for regular attacks")+0)
)</f>
        <v>0</v>
      </c>
      <c r="BA4" s="26">
        <f>_xlfn.IFS(DPRTacticsCalculator[[#This Row],[LV or CR]]=1,85,DPRTacticsCalculator[[#This Row],[LV or CR]]=2,100,DPRTacticsCalculator[[#This Row],[LV or CR]]=3,115,DPRTacticsCalculator[[#This Row],[LV or CR]]=4,130,DPRTacticsCalculator[[#This Row],[LV or CR]]=5,145,DPRTacticsCalculator[[#This Row],[LV or CR]]=6,160,DPRTacticsCalculator[[#This Row],[LV or CR]]=7,175,DPRTacticsCalculator[[#This Row],[LV or CR]]=8,190,DPRTacticsCalculator[[#This Row],[LV or CR]]=9,205,DPRTacticsCalculator[[#This Row],[LV or CR]]=10,220,DPRTacticsCalculator[[#This Row],[LV or CR]]=11,235,DPRTacticsCalculator[[#This Row],[LV or CR]]=12,250,DPRTacticsCalculator[[#This Row],[LV or CR]]=13,265,DPRTacticsCalculator[[#This Row],[LV or CR]]=14,280,DPRTacticsCalculator[[#This Row],[LV or CR]]=15,295,DPRTacticsCalculator[[#This Row],[LV or CR]]=16,310,DPRTacticsCalculator[[#This Row],[LV or CR]]=17,325,DPRTacticsCalculator[[#This Row],[LV or CR]]=18,340,DPRTacticsCalculator[[#This Row],[LV or CR]]=19,355,DPRTacticsCalculator[[#This Row],[LV or CR]]=20,400)</f>
        <v>145</v>
      </c>
      <c r="BB4" s="33">
        <f>N("Damage per Attack per Target")+((DPRTacticsCalculator[[#This Row],[Crit % Chance]]*DPRTacticsCalculator[[#This Row],[Average Damage Added on Crit]])+((N("Hx: Hit chance (excluding crit)")+DPRTacticsCalculator[[#This Row],[Non-crit Hit % Chance]])*((N("D: Average damage on hit")+DPRTacticsCalculator[[#This Row],[Average Dice Damage on Hit]])+(N("B: Bonus modifiers")+IF(ISNUMBER(DPRTacticsCalculator[[#This Row],[Bonus Flat Dmg]]),DPRTacticsCalculator[[#This Row],[Bonus Flat Dmg]],0))+(N("GWMb: Great Weapon Master -5 to hit for +10 dmg option")+IF(ISNUMBER(DPRTacticsCalculator[[#This Row],[Great Weapon Master Bonus Dmg]]),DPRTacticsCalculator[[#This Row],[Great Weapon Master Bonus Dmg]],0))))+((N("M: Miss chance (for spell saves)")+DPRTacticsCalculator[[#This Row],[Miss % Chance]])*(N("Dm: Average damage on miss (only for spell saves)")+DPRTacticsCalculator[[#This Row],[Average Damage on Miss]])))</f>
        <v>5.3250000000000002</v>
      </c>
      <c r="BC4" s="33">
        <f>N("Average damage for the attack row")+((N("R: Repeated attack times (must have the same bonuses applied)")+IF(ISNUMBER(DPRTacticsCalculator[[#This Row],[Repeat Attack Times]]),DPRTacticsCalculator[[#This Row],[Repeat Attack Times]],1))*DPRTacticsCalculator[[#This Row],[Damage per Attack]])</f>
        <v>10.65</v>
      </c>
      <c r="BD4" s="33">
        <f>N("Damage per target*NumTargets")+(DPRTacticsCalculator[[#This Row],[Average Resulting Damage per Target]]*(N("AOE: Area of Effect targets (must have the same bonuses applied)")+IF(ISNUMBER(DPRTacticsCalculator[[#This Row],[Area of Effect Expected Targets]]),DPRTacticsCalculator[[#This Row],[Area of Effect Expected Targets]],1)))</f>
        <v>10.65</v>
      </c>
      <c r="BE4" s="33">
        <f>IF(_xlfn.MAXIFS(DPRTacticsCalculator[[Row]:[Row]],DPRTacticsCalculator[[Tactic ID]:[Tactic ID]],DPRTacticsCalculator[[#This Row],[Tactic ID]],DPRTacticsCalculator[[Round]:[Round]],DPRTacticsCalculator[[#This Row],[Round]])=DPRTacticsCalculator[[#This Row],[Row]],(N("Leave blank if not the last on the list for this round")+N("Sum the attacks with the same tactic AND round number")+SUMIFS(DPRTacticsCalculator[[Average Resulting Damage per Target]:[Average Resulting Damage per Target]],DPRTacticsCalculator[[Tactic ID]:[Tactic ID]],DPRTacticsCalculator[[#This Row],[Tactic ID]],DPRTacticsCalculator[[Round]:[Round]],DPRTacticsCalculator[[#This Row],[Round]])),"-")</f>
        <v>10.65</v>
      </c>
      <c r="BF4" s="33">
        <f>IF(ISNUMBER(DPRTacticsCalculator[[#This Row],[Average Round Damage per Target]]),(DPRTacticsCalculator[[#This Row],[Average Round Damage per Target]]*(N("AOE: Area of Effect targets (must have the same bonuses applied)")+IF(ISNUMBER(DPRTacticsCalculator[[#This Row],[Area of Effect Expected Targets]]),DPRTacticsCalculator[[#This Row],[Area of Effect Expected Targets]],1))),"-")</f>
        <v>10.65</v>
      </c>
      <c r="BG4" s="33" t="str">
        <f>IF(_xlfn.MAXIFS(DPRTacticsCalculator[[Row]:[Row]],DPRTacticsCalculator[[Tactic ID]:[Tactic ID]],DPRTacticsCalculator[[#This Row],[Tactic ID]])=DPRTacticsCalculator[[#This Row],[Row]],(N("Leave blank if not the last on the list for this tactic")+N("Sum the attacks with the same tactic ID")+SUMIFS(DPRTacticsCalculator[[Average Resulting Damage per Target]:[Average Resulting Damage per Target]],DPRTacticsCalculator[[Tactic ID]:[Tactic ID]],DPRTacticsCalculator[[#This Row],[Tactic ID]])),"-")</f>
        <v>-</v>
      </c>
      <c r="BH4" s="33" t="str">
        <f>IF(_xlfn.MAXIFS(DPRTacticsCalculator[[Row]:[Row]],DPRTacticsCalculator[[Tactic ID]:[Tactic ID]],DPRTacticsCalculator[[#This Row],[Tactic ID]])=DPRTacticsCalculator[[#This Row],[Row]],(N("Leave blank if not the last on the list for this tactic")+N("Sum the attacks with the same tactic ID")+SUMIFS(DPRTacticsCalculator[[Average Resulting Damage Total]:[Average Resulting Damage Total]],DPRTacticsCalculator[[Tactic ID]:[Tactic ID]],DPRTacticsCalculator[[#This Row],[Tactic ID]])),"-")</f>
        <v>-</v>
      </c>
      <c r="BI4" s="33" t="str">
        <f>IF(ISNUMBER(DPRTacticsCalculator[[#This Row],[Average Tactic Damage per Target]]),(N("Only show if the tactic damage is showing a number")+N("Damage per round: Damage per tactic / number of rounds")+((N("Damage per tactic")+DPRTacticsCalculator[[#This Row],[Average Tactic Damage per Target]])/(N("Number of rounds")+DPRTacticsCalculator[[#This Row],[Round]]))),"-")</f>
        <v>-</v>
      </c>
      <c r="BJ4" s="33" t="str">
        <f>IF(ISNUMBER(DPRTacticsCalculator[[#This Row],[Average Tactic Damage Total]]),(N("Only show if the tactic damage is showing a number")+N("Damage per round: Damage per tactic / number of rounds")+((N("Damage per tactic")+DPRTacticsCalculator[[#This Row],[Average Tactic Damage Total]])/(N("Number of rounds")+DPRTacticsCalculator[[#This Row],[Round]]))),"-")</f>
        <v>-</v>
      </c>
      <c r="BK4" s="34" t="str">
        <f>IF(ISNUMBER(DPRTacticsCalculator[[#This Row],[Damage per Round per Target]]),_xlfn.IFS((DPRTacticsCalculator[[#This Row],[Damage per Round per Target]]&gt;(DPRTacticsCalculator[[#This Row],[Max Expected Enemy HP at CR or LV]]/3)),5,(DPRTacticsCalculator[[#This Row],[Damage per Round per Target]]&gt;(DPRTacticsCalculator[[#This Row],[Max Expected Enemy HP at CR or LV]]/6)),4,(DPRTacticsCalculator[[#This Row],[Damage per Round per Target]]&gt;(DPRTacticsCalculator[[#This Row],[Max Expected Enemy HP at CR or LV]]/12)),3,(DPRTacticsCalculator[[#This Row],[Damage per Round per Target]]&gt;(DPRTacticsCalculator[[#This Row],[Max Expected Enemy HP at CR or LV]]/24)),2,(DPRTacticsCalculator[[#This Row],[Damage per Round per Target]]&lt;=(DPRTacticsCalculator[[#This Row],[Max Expected Enemy HP at CR or LV]]/24)),1,(DPRTacticsCalculator[[#This Row],[Damage per Round per Target]]=0),0),"-")</f>
        <v>-</v>
      </c>
      <c r="BL4" s="24" t="str">
        <f>_xlfn.IFS(ISNUMBER(DPRTacticsCalculator[[#This Row],[DPR per Target Rating]])=FALSE,"-",DPRTacticsCalculator[[#This Row],[DPR per Target Rating]]=0,"☆☆☆  No damage",DPRTacticsCalculator[[#This Row],[DPR per Target Rating]]=1,"🡇🡇🡇  Lowest (not helping)",DPRTacticsCalculator[[#This Row],[DPR per Target Rating]]=2,"★☆☆  Low (support, control, debuff)",DPRTacticsCalculator[[#This Row],[DPR per Target Rating]]=3,"★★☆  Target (expected)",DPRTacticsCalculator[[#This Row],[DPR per Target Rating]]=4,"★★★  High (heavy hitter)",DPRTacticsCalculator[[#This Row],[DPR per Target Rating]]=5,"🕱🕱🕱🕱  Deadly")</f>
        <v>-</v>
      </c>
      <c r="BM4" s="32" t="str">
        <f>IF(ISNUMBER(DPRTacticsCalculator[[#This Row],[Total Damage per Round]]),_xlfn.IFS((DPRTacticsCalculator[[#This Row],[Total Damage per Round]]&gt;(DPRTacticsCalculator[[#This Row],[Max Expected Enemy HP at CR or LV]]/3)),5,(DPRTacticsCalculator[[#This Row],[Total Damage per Round]]&gt;(DPRTacticsCalculator[[#This Row],[Max Expected Enemy HP at CR or LV]]/6)),4,(DPRTacticsCalculator[[#This Row],[Total Damage per Round]]&gt;(DPRTacticsCalculator[[#This Row],[Max Expected Enemy HP at CR or LV]]/12)),3,(DPRTacticsCalculator[[#This Row],[Total Damage per Round]]&gt;(DPRTacticsCalculator[[#This Row],[Max Expected Enemy HP at CR or LV]]/24)),2,(DPRTacticsCalculator[[#This Row],[Total Damage per Round]]&lt;=(DPRTacticsCalculator[[#This Row],[Max Expected Enemy HP at CR or LV]]/24)),1,(DPRTacticsCalculator[[#This Row],[Total Damage per Round]]=0),0),"-")</f>
        <v>-</v>
      </c>
      <c r="BN4" s="24" t="str">
        <f>_xlfn.IFS(ISNUMBER(DPRTacticsCalculator[[#This Row],[Total DPR Rating]])=FALSE,"-",DPRTacticsCalculator[[#This Row],[Total DPR Rating]]=0,"☆☆☆  No damage",DPRTacticsCalculator[[#This Row],[Total DPR Rating]]=1,"🡇🡇🡇  Lowest (not helping)",DPRTacticsCalculator[[#This Row],[Total DPR Rating]]=2,"★☆☆  Low (support, control, debuff)",DPRTacticsCalculator[[#This Row],[Total DPR Rating]]=3,"★★☆  Target (expected)",DPRTacticsCalculator[[#This Row],[Total DPR Rating]]=4,"★★★  High (heavy hitter)",DPRTacticsCalculator[[#This Row],[Total DPR Rating]]=5,"🕱🕱🕱🕱  Deadly")</f>
        <v>-</v>
      </c>
      <c r="BO4" s="35" t="s">
        <v>72</v>
      </c>
      <c r="BP4" s="5"/>
      <c r="BQ4" s="16"/>
      <c r="BR4" s="16"/>
      <c r="BS4" s="16"/>
      <c r="BT4" s="16"/>
    </row>
    <row r="5" spans="1:72">
      <c r="A5" s="16">
        <v>4</v>
      </c>
      <c r="B5" s="21" t="s">
        <v>78</v>
      </c>
      <c r="C5" s="21" t="s">
        <v>68</v>
      </c>
      <c r="D5" s="24" t="s">
        <v>80</v>
      </c>
      <c r="E5" s="5" t="s">
        <v>70</v>
      </c>
      <c r="F5" s="5">
        <v>5</v>
      </c>
      <c r="G5" s="16">
        <v>2</v>
      </c>
      <c r="H5" s="16">
        <v>2</v>
      </c>
      <c r="I5" s="16" t="s">
        <v>71</v>
      </c>
      <c r="J5" s="16" t="s">
        <v>71</v>
      </c>
      <c r="K5" s="16" t="s">
        <v>71</v>
      </c>
      <c r="L5" s="16" t="s">
        <v>71</v>
      </c>
      <c r="M5" s="16" t="s">
        <v>71</v>
      </c>
      <c r="N5" s="16" t="s">
        <v>72</v>
      </c>
      <c r="O5" s="16" cm="1">
        <f t="array" ref="O5">_xlfn.LAMBDA(_xlpm.dicesum,
    SUM(_xlfn.MAP(
        _xlfn.TEXTSPLIT(_xlpm.dicesum,"+"),
        _xlfn.LAMBDA(_xlpm.dice,
            N("Average dice roll")+
            IF(COUNT(SEARCH("d",_xlpm.dice))&gt;0,
                ((
                    N("Number of Dice")+
                    N("Left of cell from position of 'd' in the string")+
                    LEFT(_xlpm.dice,(SEARCH("d",_xlpm.dice)-1))
                )
                *
                (
                    N("Average roll for the die size")+
                    AVERAGE(
                        N("Lowest roll possible")+
                        1,
                        N("Die size")+
                        N("Right of cell from position x in the string.")+
                        RIGHT(_xlpm.dice,(LEN(_xlpm.dice)-SEARCH("d",_xlpm.dice)))
                    ))
                ),
                N(_xlpm.dice)
            )
        )
    ))
)(DPRTacticsCalculator[[#This Row],[Dice added to attack roll]])</f>
        <v>0</v>
      </c>
      <c r="P5" s="25" cm="1">
        <f t="array" ref="P5">_xlfn.IFS(
    AND(DPRTacticsCalculator[[#This Row],[Player or Enemy]]="PC",DPRTacticsCalculator[[#This Row],[LV or CR]]=9),
    1,
    1,
    0
)
+
IF(
    OR(
        DPRTacticsCalculator[[#This Row],[Accuracy]]="STANDARD",
        DPRTacticsCalculator[[#This Row],[Accuracy]]="DISADVANTAGE",
        DPRTacticsCalculator[[#This Row],[Accuracy]]="ADVANTAGE",
        DPRTacticsCalculator[[#This Row],[Accuracy]]="ELVEN ACCURACY",
    ),
    (
        IF(
            DPRTacticsCalculator[[#This Row],[Great Weapon Master -5 to hit for +10 dmg]]="YES",
            (-5),
            0
        )
        +
        IF(
            DPRTacticsCalculator[[#This Row],[War Cleric Channel Divinity +10 to hit]]="YES",
            10,
            0
        )
        +
        DPRTacticsCalculator[[#This Row],[Dice to attack roll average result]]
    ),
    0
)</f>
        <v>0</v>
      </c>
      <c r="Q5" s="16" t="s">
        <v>72</v>
      </c>
      <c r="R5" s="5">
        <f>N("Assuming a balanced value of 8, and subtract relative modifiers.")+(8-DPRTacticsCalculator[[#This Row],[Assumed Relative Modifier to Hit]]-IF(ISNUMBER(DPRTacticsCalculator[[#This Row],[Add Relative Modifier to Hit]]),DPRTacticsCalculator[[#This Row],[Add Relative Modifier to Hit]],0))</f>
        <v>8</v>
      </c>
      <c r="S5" s="16">
        <v>20</v>
      </c>
      <c r="T5" s="16" t="s">
        <v>77</v>
      </c>
      <c r="U5" s="16" t="s">
        <v>71</v>
      </c>
      <c r="V5" s="26" t="str">
        <f>IF(OR(DPRTacticsCalculator[[#This Row],[Accuracy]]="SP DC LEGEND RESIST",DPRTacticsCalculator[[#This Row],[Accuracy]]="SP DC M 1/2 LEG RESIST",DPRTacticsCalculator[[#This Row],[Accuracy]]="SP DC EN DVG LEG RES",DPRTacticsCalculator[[#This Row],[Accuracy]]="SP DC M 1/2 EN DVG L-RES"),(N("if leg res is used, check if previous others were cast for this tactic")+IF(SUMPRODUCT((DPRTacticsCalculator[Accuracy]={"SP DC LEGEND RESIST","SP DC M 1/2 LEG RESIST","SP DC EN DVG LEG RES","SP DC M 1/2 EN DVG L-RES"})*(DPRTacticsCalculator[Tactic ID]=DPRTacticsCalculator[[#This Row],[Tactic ID]])*(DPRTacticsCalculator[Row]&lt;DPRTacticsCalculator[[#This Row],[Row]]))&gt;0,(N("if so, search for the MIN for this tactic")+N("And subtract the last one used.")+IF(_xlfn.MINIFS(DPRTacticsCalculator[Legendary Resistances Left],DPRTacticsCalculator[Tactic ID],DPRTacticsCalculator[[#This Row],[Tactic ID]],DPRTacticsCalculator[Row],"&lt;"&amp;DPRTacticsCalculator[[#This Row],[Row]])&gt;0,_xlfn.MINIFS(DPRTacticsCalculator[Legendary Resistances Left],DPRTacticsCalculator[Tactic ID],DPRTacticsCalculator[[#This Row],[Tactic ID]],DPRTacticsCalculator[Row],"&lt;"&amp;DPRTacticsCalculator[[#This Row],[Row]])-1,N("Unless there's 0 already")+0)),(N("else, start at 3 resistances")+3))),"-")</f>
        <v>-</v>
      </c>
      <c r="W5" s="27">
        <f>IF(DPRTacticsCalculator[[#This Row],[Enemy Paralyzed close-range auto-crit on hit]]="YES",DPRTacticsCalculator[[#This Row],[Hit % Chance]],_xlfn.IFS(AND(DPRTacticsCalculator[[#This Row],[Accuracy]]="STANDARD",DPRTacticsCalculator[[#This Row],[Lucky feat]]="NO",DPRTacticsCalculator[[#This Row],[Halfling]]="NO"),N("Standard crit formula")+(1-((DPRTacticsCalculator[[#This Row],[Min to Crit]]-1)/20)),AND(DPRTacticsCalculator[[#This Row],[Accuracy]]="DISADVANTAGE",DPRTacticsCalculator[[#This Row],[Lucky feat]]="NO",DPRTacticsCalculator[[#This Row],[Halfling]]="NO"),N("Disadvantage crit formula")+((1-(DPRTacticsCalculator[[#This Row],[Min to Crit]]-1)/20)^2),OR(AND(DPRTacticsCalculator[[#This Row],[Accuracy]]="ADVANTAGE",DPRTacticsCalculator[[#This Row],[Lucky feat]]="NO",DPRTacticsCalculator[[#This Row],[Halfling]]="NO"),AND(DPRTacticsCalculator[[#This Row],[Accuracy]]="STANDARD",DPRTacticsCalculator[[#This Row],[Lucky feat]]="YES",DPRTacticsCalculator[[#This Row],[Halfling]]="NO")),N("Advantage crit formula")+(1-(1-(1-((DPRTacticsCalculator[[#This Row],[Min to Crit]]-1)/20)))^2),OR(AND(DPRTacticsCalculator[[#This Row],[Accuracy]]="ELVEN ACCURACY",DPRTacticsCalculator[[#This Row],[Lucky feat]]="NO",DPRTacticsCalculator[[#This Row],[Halfling]]="NO"),AND(DPRTacticsCalculator[[#This Row],[Accuracy]]="ADVANTAGE",DPRTacticsCalculator[[#This Row],[Lucky feat]]="YES",DPRTacticsCalculator[[#This Row],[Halfling]]="NO"),AND(DPRTacticsCalculator[[#This Row],[Accuracy]]="DISADVANTAGE",DPRTacticsCalculator[[#This Row],[Lucky feat]]="YES",DPRTacticsCalculator[[#This Row],[Halfling]]="NO")),N("Elven accuracy crit formula (3 dice)")+(1-(1-(1-((DPRTacticsCalculator[[#This Row],[Min to Crit]]-1)/20)))^3),AND(DPRTacticsCalculator[[#This Row],[Accuracy]]="ELVEN ACCURACY",DPRTacticsCalculator[[#This Row],[Lucky feat]]="YES",DPRTacticsCalculator[[#This Row],[Halfling]]="NO"),N("Elven accuracy crit formula with Lucky feat (4 dice)")+(1-(1-(1-((DPRTacticsCalculator[[#This Row],[Min to Crit]]-1)/20)))^4),AND(DPRTacticsCalculator[[#This Row],[Accuracy]]="STANDARD",DPRTacticsCalculator[[#This Row],[Lucky feat]]="NO",DPRTacticsCalculator[[#This Row],[Halfling]]="YES"),N("Halfling standard crit formula")+((1-((DPRTacticsCalculator[[#This Row],[Min to Crit]]-1)/20))+((1-((DPRTacticsCalculator[[#This Row],[Min to Crit]]-1)/20))/20)),AND(DPRTacticsCalculator[[#This Row],[Accuracy]]="DISADVANTAGE",DPRTacticsCalculator[[#This Row],[Lucky feat]]="NO",DPRTacticsCalculator[[#This Row],[Halfling]]="YES"),N("Halfling disadvantage crit formula")+(((1-((DPRTacticsCalculator[[#This Row],[Min to Crit]]-1)/20))^2)+((2/20)*((1-((DPRTacticsCalculator[[#This Row],[Min to Crit]]-1)/20))^2))),OR(AND(DPRTacticsCalculator[[#This Row],[Accuracy]]="ADVANTAGE",DPRTacticsCalculator[[#This Row],[Lucky feat]]="NO",DPRTacticsCalculator[[#This Row],[Halfling]]="YES"),AND(DPRTacticsCalculator[[#This Row],[Accuracy]]="ELVEN ACCURACY",DPRTacticsCalculator[[#This Row],[Lucky feat]]="NO",DPRTacticsCalculator[[#This Row],[Halfling]]="YES"),AND(DPRTacticsCalculator[[#This Row],[Accuracy]]="STANDARD",DPRTacticsCalculator[[#This Row],[Lucky feat]]="YES",DPRTacticsCalculator[[#This Row],[Halfling]]="YES")),N("Halfling advantage crit formula")+N("No halfling can have Elven Accuracy")+((1-(1-(1-((DPRTacticsCalculator[[#This Row],[Min to Crit]]-1)/20)))^2)+((2*((1-(1-((DPRTacticsCalculator[[#This Row],[Min to Crit]]-1)/20)))/20))-(1/(20^2)))*(1-((DPRTacticsCalculator[[#This Row],[Min to Crit]]-1)/20))),OR(AND(DPRTacticsCalculator[[#This Row],[Accuracy]]="ADVANTAGE",DPRTacticsCalculator[[#This Row],[Lucky feat]]="YES",DPRTacticsCalculator[[#This Row],[Halfling]]="YES"),AND(DPRTacticsCalculator[[#This Row],[Accuracy]]="ELVEN ACCURACY",DPRTacticsCalculator[[#This Row],[Lucky feat]]="YES",DPRTacticsCalculator[[#This Row],[Halfling]]="YES"),AND(DPRTacticsCalculator[[#This Row],[Accuracy]]="DISADVANTAGE",DPRTacticsCalculator[[#This Row],[Lucky feat]]="YES",DPRTacticsCalculator[[#This Row],[Halfling]]="YES")),N("Halfling advantage with Lucky feat (3 dice) crit formula")+N("No halfling can have Elven Accuracy")+((1-(1-(1-((DPRTacticsCalculator[[#This Row],[Min to Crit]]-1)/20)))^3)+((3*((1-(1-((DPRTacticsCalculator[[#This Row],[Min to Crit]]-1)/20)))/20))-(1/(20^3)))*(1-((DPRTacticsCalculator[[#This Row],[Min to Crit]]-1)/20))),OR(DPRTacticsCalculator[[#This Row],[Accuracy]]="SPELL (SAVE DC)",DPRTacticsCalculator[[#This Row],[Accuracy]]="SP DC MISS 1/2 DMG",DPRTacticsCalculator[[#This Row],[Accuracy]]="SP DC ENEMY DVG",DPRTacticsCalculator[[#This Row],[Accuracy]]="SP DC M 1/2 ENEMY DVG",DPRTacticsCalculator[[#This Row],[Accuracy]]="SP DC LEGEND RESIST",DPRTacticsCalculator[[#This Row],[Accuracy]]="SP DC M 1/2 LEG RESIST",DPRTacticsCalculator[[#This Row],[Accuracy]]="SP DC EN DVG LEG RES",DPRTacticsCalculator[[#This Row],[Accuracy]]="SP DC M 1/2 EN DVG L-RES"),N("No crits for save throw spells")+0))*IF(AND(DPRTacticsCalculator[[#This Row],[Current Attack is GWM Crit Bonus Attack]]="YES",OR(DPRTacticsCalculator[[#This Row],[Accuracy]]="STANDARD",DPRTacticsCalculator[[#This Row],[Accuracy]]="DISADVANTAGE",DPRTacticsCalculator[[#This Row],[Accuracy]]="ADVANTAGE",DPRTacticsCalculator[[#This Row],[Accuracy]]="ELVEN ACCURACY")),N("If the current attack is a Great Weapon Master crit bonus attack")+N("And it's not a spell attack")+N("The chances of this attack are multiplied by the crit chance of the previous attack of the same round and tactic")+SUMIFS(DPRTacticsCalculator[Crit % Chance],DPRTacticsCalculator[Tactic ID],DPRTacticsCalculator[[#This Row],[Tactic ID]],DPRTacticsCalculator[Round],DPRTacticsCalculator[[#This Row],[Round]],DPRTacticsCalculator[Row],(DPRTacticsCalculator[[#This Row],[Row]]-1)),(N("Else they just stay the same")+1))</f>
        <v>9.7500000000000031E-2</v>
      </c>
      <c r="X5" s="27">
        <f>_xlfn.IFS(OR(AND(DPRTacticsCalculator[[#This Row],[Accuracy]]="STANDARD",DPRTacticsCalculator[[#This Row],[Lucky feat]]="NO",DPRTacticsCalculator[[#This Row],[Halfling]]="NO"),DPRTacticsCalculator[[#This Row],[Accuracy]]="SPELL (SAVE DC)",DPRTacticsCalculator[[#This Row],[Accuracy]]="SP DC MISS 1/2 DMG",AND(OR(DPRTacticsCalculator[[#This Row],[Accuracy]]="SP DC LEGEND RESIST",DPRTacticsCalculator[[#This Row],[Accuracy]]="SP DC M 1/2 LEG RESIST"),DPRTacticsCalculator[[#This Row],[Legendary Resistances Left]]=0)),N("Standard hit formula")+N("Standard hit formula for spells")+N("After Legendary Resistances run out, standard hit formula for spells")+(1-((DPRTacticsCalculator[[#This Row],[Min to Hit]]-1)/20)),AND(DPRTacticsCalculator[[#This Row],[Accuracy]]="DISADVANTAGE",DPRTacticsCalculator[[#This Row],[Lucky feat]]="NO",DPRTacticsCalculator[[#This Row],[Halfling]]="NO"),N("Disadvantage hit formula")+((1-((DPRTacticsCalculator[[#This Row],[Min to Hit]]-1)/20))^2),OR(AND(DPRTacticsCalculator[[#This Row],[Accuracy]]="ADVANTAGE",DPRTacticsCalculator[[#This Row],[Lucky feat]]="NO",DPRTacticsCalculator[[#This Row],[Halfling]]="NO"),AND(DPRTacticsCalculator[[#This Row],[Accuracy]]="STANDARD",DPRTacticsCalculator[[#This Row],[Lucky feat]]="YES",DPRTacticsCalculator[[#This Row],[Halfling]]="NO"),DPRTacticsCalculator[[#This Row],[Accuracy]]="SP DC ENEMY DVG",DPRTacticsCalculator[[#This Row],[Accuracy]]="SP DC M 1/2 ENEMY DVG",AND(OR(DPRTacticsCalculator[[#This Row],[Accuracy]]="SP DC EN DVG LEG RES",DPRTacticsCalculator[[#This Row],[Accuracy]]="SP DC M 1/2 EN DVG L-RES"),DPRTacticsCalculator[[#This Row],[Legendary Resistances Left]]=0)),N("Advantage hit formula")+N("Advantage hit formula for spells against enemy with disadvantage")+N("After Legendary Resistances run out, same")+(1-(1-(1-((DPRTacticsCalculator[[#This Row],[Min to Hit]]-1)/20)))^2),OR(AND(DPRTacticsCalculator[[#This Row],[Accuracy]]="ELVEN ACCURACY",DPRTacticsCalculator[[#This Row],[Lucky feat]]="NO",DPRTacticsCalculator[[#This Row],[Halfling]]="NO"),AND(DPRTacticsCalculator[[#This Row],[Accuracy]]="ADVANTAGE",DPRTacticsCalculator[[#This Row],[Lucky feat]]="YES",DPRTacticsCalculator[[#This Row],[Halfling]]="NO"),AND(DPRTacticsCalculator[[#This Row],[Accuracy]]="DISADVANTAGE",DPRTacticsCalculator[[#This Row],[Lucky feat]]="YES",DPRTacticsCalculator[[#This Row],[Halfling]]="NO")),N("Elven accuracy hit formula (3 dice)")+(1-(1-(1-((DPRTacticsCalculator[[#This Row],[Min to Hit]]-1)/20)))^3),AND(DPRTacticsCalculator[[#This Row],[Accuracy]]="ELVEN ACCURACY",DPRTacticsCalculator[[#This Row],[Lucky feat]]="YES",DPRTacticsCalculator[[#This Row],[Halfling]]="NO"),N("Elven accuracy hit formula with Lucky feat (4 dice)")+(1-(1-(1-((DPRTacticsCalculator[[#This Row],[Min to Hit]]-1)/20)))^4),AND(DPRTacticsCalculator[[#This Row],[Accuracy]]="STANDARD",DPRTacticsCalculator[[#This Row],[Lucky feat]]="NO",DPRTacticsCalculator[[#This Row],[Halfling]]="YES"),N("Halfling standard hit formula")+((1-((DPRTacticsCalculator[[#This Row],[Min to Hit]]-1)/20))+((1-((DPRTacticsCalculator[[#This Row],[Min to Hit]]-1)/20))/20)),AND(DPRTacticsCalculator[[#This Row],[Accuracy]]="DISADVANTAGE",DPRTacticsCalculator[[#This Row],[Lucky feat]]="NO",DPRTacticsCalculator[[#This Row],[Halfling]]="YES"),N("Halfling disadvantage hit formula")+(((1-((DPRTacticsCalculator[[#This Row],[Min to Hit]]-1)/20))^2)+((2/20)*((1-((DPRTacticsCalculator[[#This Row],[Min to Hit]]-1)/20))^2))),OR(AND(DPRTacticsCalculator[[#This Row],[Accuracy]]="ADVANTAGE",DPRTacticsCalculator[[#This Row],[Lucky feat]]="NO",DPRTacticsCalculator[[#This Row],[Halfling]]="YES"),AND(DPRTacticsCalculator[[#This Row],[Accuracy]]="ELVEN ACCURACY",DPRTacticsCalculator[[#This Row],[Lucky feat]]="NO",DPRTacticsCalculator[[#This Row],[Halfling]]="YES"),AND(DPRTacticsCalculator[[#This Row],[Accuracy]]="STANDARD",DPRTacticsCalculator[[#This Row],[Lucky feat]]="YES",DPRTacticsCalculator[[#This Row],[Halfling]]="YES")),N("Halfling advantage hit formula")+N("No halfling can have Elven Accuracy")+((1-(1-(1-((DPRTacticsCalculator[[#This Row],[Min to Hit]]-1)/20)))^2)+((2*((1-(1-((DPRTacticsCalculator[[#This Row],[Min to Hit]]-1)/20)))/20))-(1/(20^2)))*(1-((DPRTacticsCalculator[[#This Row],[Min to Hit]]-1)/20))),OR(AND(DPRTacticsCalculator[[#This Row],[Accuracy]]="ADVANTAGE",DPRTacticsCalculator[[#This Row],[Lucky feat]]="YES",DPRTacticsCalculator[[#This Row],[Halfling]]="YES"),AND(DPRTacticsCalculator[[#This Row],[Accuracy]]="ELVEN ACCURACY",DPRTacticsCalculator[[#This Row],[Lucky feat]]="YES",DPRTacticsCalculator[[#This Row],[Halfling]]="YES"),AND(DPRTacticsCalculator[[#This Row],[Accuracy]]="DISADVANTAGE",DPRTacticsCalculator[[#This Row],[Lucky feat]]="YES",DPRTacticsCalculator[[#This Row],[Halfling]]="YES")),N("Halfling advantage with Lucky feat (3 dice) hit formula")+N("No halfling can have Elven Accuracy")+((1-(1-(1-((DPRTacticsCalculator[[#This Row],[Min to Crit]]-1)/20)))^3)+((3*((1-(1-((DPRTacticsCalculator[[#This Row],[Min to Hit]]-1)/20)))/20))-(1/(20^3)))*(1-((DPRTacticsCalculator[[#This Row],[Min to Hit]]-1)/20))),AND(OR(DPRTacticsCalculator[[#This Row],[Accuracy]]="SP DC LEGEND RESIST",DPRTacticsCalculator[[#This Row],[Accuracy]]="SP DC M 1/2 LEG RESIST",DPRTacticsCalculator[[#This Row],[Accuracy]]="SP DC EN DVG LEG RES",DPRTacticsCalculator[[#This Row],[Accuracy]]="SP DC M 1/2 EN DVG L-RES"),(DPRTacticsCalculator[[#This Row],[Legendary Resistances Left]]&gt;0)),N("Legendary Resistance is a guaranteed miss")+0)*IF(AND(DPRTacticsCalculator[[#This Row],[Current Attack is GWM Crit Bonus Attack]]="YES",OR(DPRTacticsCalculator[[#This Row],[Accuracy]]="STANDARD",DPRTacticsCalculator[[#This Row],[Accuracy]]="DISADVANTAGE",DPRTacticsCalculator[[#This Row],[Accuracy]]="ADVANTAGE",DPRTacticsCalculator[[#This Row],[Accuracy]]="ELVEN ACCURACY")),N("If the current attack is a Great Weapon Master crit bonus attack")+N("And it's not a spell attack")+N("The chances of this attack are multiplied by the crit chance of the previous attack of the same round and tactic")+SUMIFS(DPRTacticsCalculator[Crit % Chance],DPRTacticsCalculator[Tactic ID],DPRTacticsCalculator[[#This Row],[Tactic ID]],DPRTacticsCalculator[Round],DPRTacticsCalculator[[#This Row],[Round]],DPRTacticsCalculator[Row],(DPRTacticsCalculator[[#This Row],[Row]]-1)),(N("Else they just stay the same")+1))</f>
        <v>0.87750000000000006</v>
      </c>
      <c r="Y5" s="27">
        <f>N("Hit percentage (not including crit)")+(DPRTacticsCalculator[[#This Row],[Hit % Chance]]-DPRTacticsCalculator[[#This Row],[Crit % Chance]])</f>
        <v>0.78</v>
      </c>
      <c r="Z5" s="28">
        <f>N("Miss percentage")+(1-DPRTacticsCalculator[[#This Row],[Hit % Chance]])</f>
        <v>0.12249999999999994</v>
      </c>
      <c r="AA5" s="16" t="s">
        <v>72</v>
      </c>
      <c r="AB5" s="16" t="s">
        <v>72</v>
      </c>
      <c r="AC5" s="5" t="str">
        <f>IF(ISNUMBER(DPRTacticsCalculator[[#This Row],[AOE size, length or radius]]),N("Based on the Dungeon Master's Guide, page 249, 'Adjudicating Areas of Effect' table")+_xlfn.IFS(DPRTacticsCalculator[[#This Row],[Area of Effect]]="CONE",N("Cone: Size   / 10 (round up)")+ROUNDUP((DPRTacticsCalculator[[#This Row],[AOE size, length or radius]]/10),0),DPRTacticsCalculator[[#This Row],[Area of Effect]]="CUBE",N("Cube or square: Size   / 5  (round up)")+ROUNDUP((DPRTacticsCalculator[[#This Row],[AOE size, length or radius]]/5),0),DPRTacticsCalculator[[#This Row],[Area of Effect]]="CYLINDER",N("Cylinder: Radius / 5  (round up)")+ROUNDUP((DPRTacticsCalculator[[#This Row],[AOE size, length or radius]]/5),0),DPRTacticsCalculator[[#This Row],[Area of Effect]]="LINE",N("Line: Length / 30 (round up)")+ROUNDUP((DPRTacticsCalculator[[#This Row],[AOE size, length or radius]]/30),0),DPRTacticsCalculator[[#This Row],[Area of Effect]]="SPHERE",N("Sphere or circle: Radius / 5  (round up)")+ROUNDUP((DPRTacticsCalculator[[#This Row],[AOE size, length or radius]]/5),0)),"-")</f>
        <v>-</v>
      </c>
      <c r="AD5" s="16" t="s">
        <v>71</v>
      </c>
      <c r="AE5" s="16" t="s">
        <v>74</v>
      </c>
      <c r="AF5" s="16" t="s">
        <v>72</v>
      </c>
      <c r="AG5" s="16" t="s">
        <v>72</v>
      </c>
      <c r="AH5" s="16" t="s">
        <v>72</v>
      </c>
      <c r="AI5" s="16" t="s">
        <v>72</v>
      </c>
      <c r="AJ5" s="29">
        <v>4</v>
      </c>
      <c r="AK5" s="30" t="str">
        <f>IF(DPRTacticsCalculator[[#This Row],[Great Weapon Master -5 to hit for +10 dmg]]="YES",10,"-")</f>
        <v>-</v>
      </c>
      <c r="AL5" s="16" t="s">
        <v>75</v>
      </c>
      <c r="AM5" s="16" t="s">
        <v>72</v>
      </c>
      <c r="AN5" s="16" t="s">
        <v>72</v>
      </c>
      <c r="AO5" s="16" t="s">
        <v>72</v>
      </c>
      <c r="AP5" s="16" t="s">
        <v>72</v>
      </c>
      <c r="AQ5" s="16" t="s">
        <v>72</v>
      </c>
      <c r="AR5" s="31" cm="1">
        <f t="array" ref="AR5">N("Average damage")+
IF(
    (N("Condition: has to have dice notation")+
    COUNT(SEARCH("d",DPRTacticsCalculator[[#This Row],[Damage Dice]]))&gt;0),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)(DPRTacticsCalculator[[#This Row],[Damage Dice]])
        +
        N("Elemental Adept turn 1s into 2s.")+
        N("Average increases by 1/DieSize per die")+
        N("Condition: damage type matches EA type.")+
        IF(
            (DPRTacticsCalculator[[#This Row],[Damage Type]]=DPRTacticsCalculator[[#This Row],[Feat: Elemental Adept Element]]),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)(DPRTacticsCalculator[[#This Row],[Damage Dice]]),
            (N("0 if no Elemental Adept applies.")+0)
        )
        +
        N("Great Weapon Fighting style reroll 1s and 2s once.")+
        IF(
            (DPRTacticsCalculator[[#This Row],[Great Weapon Fighting Style]]="YES"),
            _xlfn.LAMBDA(_xlpm.dicesum,
                SUM(_xlfn.MAP(
                    _xlfn.TEXTSPLIT(_xlpm.dicesum,"+"),
                    _xlfn.LAMBDA(_xlpm.dice,
                        N("Reroll 1s and 2s")+
                        ((
                            N("Number of Dice")+
                            N("Left of cell from position of 'd' in the string")+
                            LEFT(_xlpm.dice,(SEARCH("d",_xlpm.dice)-1))
                        )
                        *
                        (
                            1
                            -
                            (
                                2
                                /
                                (
                                    N("Die size")+
                                    N("Right of cell from position x in the string.")+
                                    RIGHT(_xlpm.dice,(LEN(_xlpm.dice)-SEARCH("d",_xlpm.dice)))
                                )))
                        )
                    )
                ))
            )(DPRTacticsCalculator[[#This Row],[Damage Dice]]),
            (N("0 if no Great Weapon Fighting style applies.")+0)
        )
    ),
    N(DPRTacticsCalculator[[#This Row],[Damage Dice]])
)</f>
        <v>4.5</v>
      </c>
      <c r="AS5" s="31" cm="1">
        <f t="array" ref="AS5">N("Average damage")+
IF(
    (N("Condition: has to have dice notation")+
    COUNT(SEARCH("d",AF5))&gt;0),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)(AF5)
        +
        N("Elemental Adept turn 1s into 2s.")+
        N("Average increases by 1/DieSize per die")+
        N("Condition: damage type matches EA type.")+
        IF(
            (AN5=DPRTacticsCalculator[[#This Row],[Feat: Elemental Adept Element]]),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)(AF5),
            (N("0 if no Elemental Adept applies.")+0)
        )
    ),
    N(AF5)
)</f>
        <v>0</v>
      </c>
      <c r="AT5" s="31" cm="1">
        <f t="array" ref="AT5">N("Average damage")+
IF(
    (N("Condition: has to have dice notation")+
    COUNT(SEARCH("d",AG5))&gt;0),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)(AG5)
        +
        N("Elemental Adept turn 1s into 2s.")+
        N("Average increases by 1/DieSize per die")+
        N("Condition: damage type matches EA type.")+
        IF(
            (AO5=DPRTacticsCalculator[[#This Row],[Bonus Dmg Type]]),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)(AG5),
            (N("0 if no Elemental Adept applies.")+0)
        )
    ),
    N(AG5)
)</f>
        <v>0</v>
      </c>
      <c r="AU5" s="31" cm="1">
        <f t="array" ref="AU5">N("Average damage")+
IF(
    (N("Condition: has to have dice notation")+
    COUNT(SEARCH("d",AH5))&gt;0),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)(AH5)
        +
        N("Elemental Adept turn 1s into 2s.")+
        N("Average increases by 1/DieSize per die")+
        N("Condition: damage type matches EA type.")+
        IF(
            (AP5=#REF!),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)(AH5),
            (N("0 if no Elemental Adept applies.")+0)
        )
    ),
    N(AH5)
)</f>
        <v>0</v>
      </c>
      <c r="AV5" s="31" cm="1">
        <f t="array" ref="AV5">N("Average damage")+
IF(
    (N("Condition: has to have dice notation")+
    COUNT(SEARCH("d",AI5))&gt;0),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)(AI5)
        +
        N("Elemental Adept turn 1s into 2s.")+
        N("Average increases by 1/DieSize per die")+
        N("Condition: damage type matches EA type.")+
        IF(
            (AQ5=DPRTacticsCalculator[[#This Row],[Crit Mult Dmg Type]]),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)(AI5),
            (N("0 if no Elemental Adept applies.")+0)
        )
    ),
    N(AI5)
)</f>
        <v>0</v>
      </c>
      <c r="AW5" s="31">
        <f>N("Average damage added on crit")+
(
    N("Dr: Damage roll on hit is doubled")+
    DPRTacticsCalculator[[#This Row],[Base Dice Dmg Avg]]
    +
    N("Db: Any bonus dice get doubled")+
    DPRTacticsCalculator[[#This Row],[Bonus Dice Dmg Avg]]
    +
    N("Dxc: Damage that gets doubled but only added on crit")+
    (2*DPRTacticsCalculator[[#This Row],[Crit-only Mult Dice Dmg Avg]])
    +
    N("Dxcn: Bonus damage that's added on crit but not doubled")+
    DPRTacticsCalculator[[#This Row],[Crit-only Flat Dice Dmg Avg]]
)</f>
        <v>4.5</v>
      </c>
      <c r="AX5" s="31">
        <f>N("Average damage on hit")+
(
    N("Dr: Damage roll on hit is doubled on crit")+
    DPRTacticsCalculator[[#This Row],[Base Dice Dmg Avg]]
    +
    N("Db: Any bonus dice get doubled on crit")+
    DPRTacticsCalculator[[#This Row],[Bonus Dice Dmg Avg]]
    +
    N("Dn: Damage bonus that is not doubled on crit")+
    DPRTacticsCalculator[[#This Row],[Non-crit Dice Dmg Avg]]
)</f>
        <v>4.5</v>
      </c>
      <c r="AY5" s="31">
        <f>N("Damage result in case of a crit")+(N("D: Average damage on hit")+DPRTacticsCalculator[[#This Row],[Average Dice Damage on Hit]]+N("Dc: Average damage added on crit")+DPRTacticsCalculator[[#This Row],[Average Damage Added on Crit]])</f>
        <v>9</v>
      </c>
      <c r="AZ5" s="31">
        <f>N("Average damage on miss")+
IF(
    OR(
        DPRTacticsCalculator[[#This Row],[Accuracy]]="SP DC MISS 1/2 DMG",
        DPRTacticsCalculator[[#This Row],[Accuracy]]="SP DC M 1/2 ENEMY DVG",
        DPRTacticsCalculator[[#This Row],[Accuracy]]="SP DC M 1/2 LEG RESIST",
        DPRTacticsCalculator[[#This Row],[Accuracy]]="SP DC M 1/2 EN DVG L-RES"
    ),
    (
        (
            N("Dr: Damage roll on hit is halved")+
            DPRTacticsCalculator[[#This Row],[Base Dice Dmg Avg]]
            +
            N("B: Bonus modifiers halved too")+
            N("Spells don't get Great Weapon Master bonus damage")+
            IF(ISNUMBER(DPRTacticsCalculator[[#This Row],[Bonus Flat Dmg]]),DPRTacticsCalculator[[#This Row],[Bonus Flat Dmg]],0)
            +
            N("Db: Any bonus dice is halved too")+
            DPRTacticsCalculator[[#This Row],[Bonus Dice Dmg Avg]]
            +
            N("Dn: Damage bonus that is not doubled on crit gets halved too")+
            DPRTacticsCalculator[[#This Row],[Non-crit Dice Dmg Avg]]
        )
        /
        2
    ),
    (N("No miss damage for regular attacks")+0)
)</f>
        <v>0</v>
      </c>
      <c r="BA5" s="26">
        <f>_xlfn.IFS(DPRTacticsCalculator[[#This Row],[LV or CR]]=1,85,DPRTacticsCalculator[[#This Row],[LV or CR]]=2,100,DPRTacticsCalculator[[#This Row],[LV or CR]]=3,115,DPRTacticsCalculator[[#This Row],[LV or CR]]=4,130,DPRTacticsCalculator[[#This Row],[LV or CR]]=5,145,DPRTacticsCalculator[[#This Row],[LV or CR]]=6,160,DPRTacticsCalculator[[#This Row],[LV or CR]]=7,175,DPRTacticsCalculator[[#This Row],[LV or CR]]=8,190,DPRTacticsCalculator[[#This Row],[LV or CR]]=9,205,DPRTacticsCalculator[[#This Row],[LV or CR]]=10,220,DPRTacticsCalculator[[#This Row],[LV or CR]]=11,235,DPRTacticsCalculator[[#This Row],[LV or CR]]=12,250,DPRTacticsCalculator[[#This Row],[LV or CR]]=13,265,DPRTacticsCalculator[[#This Row],[LV or CR]]=14,280,DPRTacticsCalculator[[#This Row],[LV or CR]]=15,295,DPRTacticsCalculator[[#This Row],[LV or CR]]=16,310,DPRTacticsCalculator[[#This Row],[LV or CR]]=17,325,DPRTacticsCalculator[[#This Row],[LV or CR]]=18,340,DPRTacticsCalculator[[#This Row],[LV or CR]]=19,355,DPRTacticsCalculator[[#This Row],[LV or CR]]=20,400)</f>
        <v>145</v>
      </c>
      <c r="BB5" s="33">
        <f>N("Damage per Attack per Target")+((DPRTacticsCalculator[[#This Row],[Crit % Chance]]*DPRTacticsCalculator[[#This Row],[Average Damage Added on Crit]])+((N("Hx: Hit chance (excluding crit)")+DPRTacticsCalculator[[#This Row],[Non-crit Hit % Chance]])*((N("D: Average damage on hit")+DPRTacticsCalculator[[#This Row],[Average Dice Damage on Hit]])+(N("B: Bonus modifiers")+IF(ISNUMBER(DPRTacticsCalculator[[#This Row],[Bonus Flat Dmg]]),DPRTacticsCalculator[[#This Row],[Bonus Flat Dmg]],0))+(N("GWMb: Great Weapon Master -5 to hit for +10 dmg option")+IF(ISNUMBER(DPRTacticsCalculator[[#This Row],[Great Weapon Master Bonus Dmg]]),DPRTacticsCalculator[[#This Row],[Great Weapon Master Bonus Dmg]],0))))+((N("M: Miss chance (for spell saves)")+DPRTacticsCalculator[[#This Row],[Miss % Chance]])*(N("Dm: Average damage on miss (only for spell saves)")+DPRTacticsCalculator[[#This Row],[Average Damage on Miss]])))</f>
        <v>7.0687499999999996</v>
      </c>
      <c r="BC5" s="33">
        <f>N("Average damage for the attack row")+((N("R: Repeated attack times (must have the same bonuses applied)")+IF(ISNUMBER(DPRTacticsCalculator[[#This Row],[Repeat Attack Times]]),DPRTacticsCalculator[[#This Row],[Repeat Attack Times]],1))*DPRTacticsCalculator[[#This Row],[Damage per Attack]])</f>
        <v>14.137499999999999</v>
      </c>
      <c r="BD5" s="33">
        <f>N("Damage per target*NumTargets")+(DPRTacticsCalculator[[#This Row],[Average Resulting Damage per Target]]*(N("AOE: Area of Effect targets (must have the same bonuses applied)")+IF(ISNUMBER(DPRTacticsCalculator[[#This Row],[Area of Effect Expected Targets]]),DPRTacticsCalculator[[#This Row],[Area of Effect Expected Targets]],1)))</f>
        <v>14.137499999999999</v>
      </c>
      <c r="BE5" s="33">
        <f>IF(_xlfn.MAXIFS(DPRTacticsCalculator[[Row]:[Row]],DPRTacticsCalculator[[Tactic ID]:[Tactic ID]],DPRTacticsCalculator[[#This Row],[Tactic ID]],DPRTacticsCalculator[[Round]:[Round]],DPRTacticsCalculator[[#This Row],[Round]])=DPRTacticsCalculator[[#This Row],[Row]],(N("Leave blank if not the last on the list for this round")+N("Sum the attacks with the same tactic AND round number")+SUMIFS(DPRTacticsCalculator[[Average Resulting Damage per Target]:[Average Resulting Damage per Target]],DPRTacticsCalculator[[Tactic ID]:[Tactic ID]],DPRTacticsCalculator[[#This Row],[Tactic ID]],DPRTacticsCalculator[[Round]:[Round]],DPRTacticsCalculator[[#This Row],[Round]])),"-")</f>
        <v>14.137499999999999</v>
      </c>
      <c r="BF5" s="33">
        <f>IF(ISNUMBER(DPRTacticsCalculator[[#This Row],[Average Round Damage per Target]]),(DPRTacticsCalculator[[#This Row],[Average Round Damage per Target]]*(N("AOE: Area of Effect targets (must have the same bonuses applied)")+IF(ISNUMBER(DPRTacticsCalculator[[#This Row],[Area of Effect Expected Targets]]),DPRTacticsCalculator[[#This Row],[Area of Effect Expected Targets]],1))),"-")</f>
        <v>14.137499999999999</v>
      </c>
      <c r="BG5" s="33">
        <f>IF(_xlfn.MAXIFS(DPRTacticsCalculator[[Row]:[Row]],DPRTacticsCalculator[[Tactic ID]:[Tactic ID]],DPRTacticsCalculator[[#This Row],[Tactic ID]])=DPRTacticsCalculator[[#This Row],[Row]],(N("Leave blank if not the last on the list for this tactic")+N("Sum the attacks with the same tactic ID")+SUMIFS(DPRTacticsCalculator[[Average Resulting Damage per Target]:[Average Resulting Damage per Target]],DPRTacticsCalculator[[Tactic ID]:[Tactic ID]],DPRTacticsCalculator[[#This Row],[Tactic ID]])),"-")</f>
        <v>24.787500000000001</v>
      </c>
      <c r="BH5" s="33">
        <f>IF(_xlfn.MAXIFS(DPRTacticsCalculator[[Row]:[Row]],DPRTacticsCalculator[[Tactic ID]:[Tactic ID]],DPRTacticsCalculator[[#This Row],[Tactic ID]])=DPRTacticsCalculator[[#This Row],[Row]],(N("Leave blank if not the last on the list for this tactic")+N("Sum the attacks with the same tactic ID")+SUMIFS(DPRTacticsCalculator[[Average Resulting Damage Total]:[Average Resulting Damage Total]],DPRTacticsCalculator[[Tactic ID]:[Tactic ID]],DPRTacticsCalculator[[#This Row],[Tactic ID]])),"-")</f>
        <v>24.787500000000001</v>
      </c>
      <c r="BI5" s="33">
        <f>IF(ISNUMBER(DPRTacticsCalculator[[#This Row],[Average Tactic Damage per Target]]),(N("Only show if the tactic damage is showing a number")+N("Damage per round: Damage per tactic / number of rounds")+((N("Damage per tactic")+DPRTacticsCalculator[[#This Row],[Average Tactic Damage per Target]])/(N("Number of rounds")+DPRTacticsCalculator[[#This Row],[Round]]))),"-")</f>
        <v>12.393750000000001</v>
      </c>
      <c r="BJ5" s="33">
        <f>IF(ISNUMBER(DPRTacticsCalculator[[#This Row],[Average Tactic Damage Total]]),(N("Only show if the tactic damage is showing a number")+N("Damage per round: Damage per tactic / number of rounds")+((N("Damage per tactic")+DPRTacticsCalculator[[#This Row],[Average Tactic Damage Total]])/(N("Number of rounds")+DPRTacticsCalculator[[#This Row],[Round]]))),"-")</f>
        <v>12.393750000000001</v>
      </c>
      <c r="BK5" s="34">
        <f>IF(ISNUMBER(DPRTacticsCalculator[[#This Row],[Damage per Round per Target]]),_xlfn.IFS((DPRTacticsCalculator[[#This Row],[Damage per Round per Target]]&gt;(DPRTacticsCalculator[[#This Row],[Max Expected Enemy HP at CR or LV]]/3)),5,(DPRTacticsCalculator[[#This Row],[Damage per Round per Target]]&gt;(DPRTacticsCalculator[[#This Row],[Max Expected Enemy HP at CR or LV]]/6)),4,(DPRTacticsCalculator[[#This Row],[Damage per Round per Target]]&gt;(DPRTacticsCalculator[[#This Row],[Max Expected Enemy HP at CR or LV]]/12)),3,(DPRTacticsCalculator[[#This Row],[Damage per Round per Target]]&gt;(DPRTacticsCalculator[[#This Row],[Max Expected Enemy HP at CR or LV]]/24)),2,(DPRTacticsCalculator[[#This Row],[Damage per Round per Target]]&lt;=(DPRTacticsCalculator[[#This Row],[Max Expected Enemy HP at CR or LV]]/24)),1,(DPRTacticsCalculator[[#This Row],[Damage per Round per Target]]=0),0),"-")</f>
        <v>3</v>
      </c>
      <c r="BL5" s="24" t="str">
        <f>_xlfn.IFS(ISNUMBER(DPRTacticsCalculator[[#This Row],[DPR per Target Rating]])=FALSE,"-",DPRTacticsCalculator[[#This Row],[DPR per Target Rating]]=0,"☆☆☆  No damage",DPRTacticsCalculator[[#This Row],[DPR per Target Rating]]=1,"🡇🡇🡇  Lowest (not helping)",DPRTacticsCalculator[[#This Row],[DPR per Target Rating]]=2,"★☆☆  Low (support, control, debuff)",DPRTacticsCalculator[[#This Row],[DPR per Target Rating]]=3,"★★☆  Target (expected)",DPRTacticsCalculator[[#This Row],[DPR per Target Rating]]=4,"★★★  High (heavy hitter)",DPRTacticsCalculator[[#This Row],[DPR per Target Rating]]=5,"🕱🕱🕱🕱  Deadly")</f>
        <v>★★☆  Target (expected)</v>
      </c>
      <c r="BM5" s="32">
        <f>IF(ISNUMBER(DPRTacticsCalculator[[#This Row],[Total Damage per Round]]),_xlfn.IFS((DPRTacticsCalculator[[#This Row],[Total Damage per Round]]&gt;(DPRTacticsCalculator[[#This Row],[Max Expected Enemy HP at CR or LV]]/3)),5,(DPRTacticsCalculator[[#This Row],[Total Damage per Round]]&gt;(DPRTacticsCalculator[[#This Row],[Max Expected Enemy HP at CR or LV]]/6)),4,(DPRTacticsCalculator[[#This Row],[Total Damage per Round]]&gt;(DPRTacticsCalculator[[#This Row],[Max Expected Enemy HP at CR or LV]]/12)),3,(DPRTacticsCalculator[[#This Row],[Total Damage per Round]]&gt;(DPRTacticsCalculator[[#This Row],[Max Expected Enemy HP at CR or LV]]/24)),2,(DPRTacticsCalculator[[#This Row],[Total Damage per Round]]&lt;=(DPRTacticsCalculator[[#This Row],[Max Expected Enemy HP at CR or LV]]/24)),1,(DPRTacticsCalculator[[#This Row],[Total Damage per Round]]=0),0),"-")</f>
        <v>3</v>
      </c>
      <c r="BN5" s="24" t="str">
        <f>_xlfn.IFS(ISNUMBER(DPRTacticsCalculator[[#This Row],[Total DPR Rating]])=FALSE,"-",DPRTacticsCalculator[[#This Row],[Total DPR Rating]]=0,"☆☆☆  No damage",DPRTacticsCalculator[[#This Row],[Total DPR Rating]]=1,"🡇🡇🡇  Lowest (not helping)",DPRTacticsCalculator[[#This Row],[Total DPR Rating]]=2,"★☆☆  Low (support, control, debuff)",DPRTacticsCalculator[[#This Row],[Total DPR Rating]]=3,"★★☆  Target (expected)",DPRTacticsCalculator[[#This Row],[Total DPR Rating]]=4,"★★★  High (heavy hitter)",DPRTacticsCalculator[[#This Row],[Total DPR Rating]]=5,"🕱🕱🕱🕱  Deadly")</f>
        <v>★★☆  Target (expected)</v>
      </c>
      <c r="BO5" s="35" t="s">
        <v>72</v>
      </c>
      <c r="BP5" s="5"/>
      <c r="BQ5" s="16"/>
      <c r="BR5" s="16"/>
      <c r="BS5" s="16"/>
      <c r="BT5" s="16"/>
    </row>
    <row r="6" spans="1:72" ht="40.5">
      <c r="A6" s="16">
        <v>5</v>
      </c>
      <c r="B6" s="21" t="s">
        <v>81</v>
      </c>
      <c r="C6" s="21" t="s">
        <v>82</v>
      </c>
      <c r="D6" s="24" t="s">
        <v>83</v>
      </c>
      <c r="E6" s="5" t="s">
        <v>70</v>
      </c>
      <c r="F6" s="5">
        <v>5</v>
      </c>
      <c r="G6" s="16">
        <v>1</v>
      </c>
      <c r="H6" s="16">
        <v>2</v>
      </c>
      <c r="I6" s="16" t="s">
        <v>71</v>
      </c>
      <c r="J6" s="16" t="s">
        <v>71</v>
      </c>
      <c r="K6" s="16" t="s">
        <v>71</v>
      </c>
      <c r="L6" s="16" t="s">
        <v>71</v>
      </c>
      <c r="M6" s="16" t="s">
        <v>71</v>
      </c>
      <c r="N6" s="16" t="s">
        <v>72</v>
      </c>
      <c r="O6" s="16" cm="1">
        <f t="array" ref="O6">_xlfn.LAMBDA(_xlpm.dicesum,
    SUM(_xlfn.MAP(
        _xlfn.TEXTSPLIT(_xlpm.dicesum,"+"),
        _xlfn.LAMBDA(_xlpm.dice,
            N("Average dice roll")+
            IF(COUNT(SEARCH("d",_xlpm.dice))&gt;0,
                ((
                    N("Number of Dice")+
                    N("Left of cell from position of 'd' in the string")+
                    LEFT(_xlpm.dice,(SEARCH("d",_xlpm.dice)-1))
                )
                *
                (
                    N("Average roll for the die size")+
                    AVERAGE(
                        N("Lowest roll possible")+
                        1,
                        N("Die size")+
                        N("Right of cell from position x in the string.")+
                        RIGHT(_xlpm.dice,(LEN(_xlpm.dice)-SEARCH("d",_xlpm.dice)))
                    ))
                ),
                N(_xlpm.dice)
            )
        )
    ))
)(DPRTacticsCalculator[[#This Row],[Dice added to attack roll]])</f>
        <v>0</v>
      </c>
      <c r="P6" s="25" cm="1">
        <f t="array" ref="P6">_xlfn.IFS(
    AND(DPRTacticsCalculator[[#This Row],[Player or Enemy]]="PC",DPRTacticsCalculator[[#This Row],[LV or CR]]=9),
    1,
    1,
    0
)
+
IF(
    OR(
        DPRTacticsCalculator[[#This Row],[Accuracy]]="STANDARD",
        DPRTacticsCalculator[[#This Row],[Accuracy]]="DISADVANTAGE",
        DPRTacticsCalculator[[#This Row],[Accuracy]]="ADVANTAGE",
        DPRTacticsCalculator[[#This Row],[Accuracy]]="ELVEN ACCURACY",
    ),
    (
        IF(
            DPRTacticsCalculator[[#This Row],[Great Weapon Master -5 to hit for +10 dmg]]="YES",
            (-5),
            0
        )
        +
        IF(
            DPRTacticsCalculator[[#This Row],[War Cleric Channel Divinity +10 to hit]]="YES",
            10,
            0
        )
        +
        DPRTacticsCalculator[[#This Row],[Dice to attack roll average result]]
    ),
    0
)</f>
        <v>0</v>
      </c>
      <c r="Q6" s="16" t="s">
        <v>72</v>
      </c>
      <c r="R6" s="5">
        <f>N("Assuming a balanced value of 8, and subtract relative modifiers.")+(8-DPRTacticsCalculator[[#This Row],[Assumed Relative Modifier to Hit]]-IF(ISNUMBER(DPRTacticsCalculator[[#This Row],[Add Relative Modifier to Hit]]),DPRTacticsCalculator[[#This Row],[Add Relative Modifier to Hit]],0))</f>
        <v>8</v>
      </c>
      <c r="S6" s="16">
        <v>20</v>
      </c>
      <c r="T6" s="16" t="s">
        <v>77</v>
      </c>
      <c r="U6" s="16" t="s">
        <v>71</v>
      </c>
      <c r="V6" s="26" t="str">
        <f>IF(OR(DPRTacticsCalculator[[#This Row],[Accuracy]]="SP DC LEGEND RESIST",DPRTacticsCalculator[[#This Row],[Accuracy]]="SP DC M 1/2 LEG RESIST",DPRTacticsCalculator[[#This Row],[Accuracy]]="SP DC EN DVG LEG RES",DPRTacticsCalculator[[#This Row],[Accuracy]]="SP DC M 1/2 EN DVG L-RES"),(N("if leg res is used, check if previous others were cast for this tactic")+IF(SUMPRODUCT((DPRTacticsCalculator[Accuracy]={"SP DC LEGEND RESIST","SP DC M 1/2 LEG RESIST","SP DC EN DVG LEG RES","SP DC M 1/2 EN DVG L-RES"})*(DPRTacticsCalculator[Tactic ID]=DPRTacticsCalculator[[#This Row],[Tactic ID]])*(DPRTacticsCalculator[Row]&lt;DPRTacticsCalculator[[#This Row],[Row]]))&gt;0,(N("if so, search for the MIN for this tactic")+N("And subtract the last one used.")+IF(_xlfn.MINIFS(DPRTacticsCalculator[Legendary Resistances Left],DPRTacticsCalculator[Tactic ID],DPRTacticsCalculator[[#This Row],[Tactic ID]],DPRTacticsCalculator[Row],"&lt;"&amp;DPRTacticsCalculator[[#This Row],[Row]])&gt;0,_xlfn.MINIFS(DPRTacticsCalculator[Legendary Resistances Left],DPRTacticsCalculator[Tactic ID],DPRTacticsCalculator[[#This Row],[Tactic ID]],DPRTacticsCalculator[Row],"&lt;"&amp;DPRTacticsCalculator[[#This Row],[Row]])-1,N("Unless there's 0 already")+0)),(N("else, start at 3 resistances")+3))),"-")</f>
        <v>-</v>
      </c>
      <c r="W6" s="27">
        <f>IF(DPRTacticsCalculator[[#This Row],[Enemy Paralyzed close-range auto-crit on hit]]="YES",DPRTacticsCalculator[[#This Row],[Hit % Chance]],_xlfn.IFS(AND(DPRTacticsCalculator[[#This Row],[Accuracy]]="STANDARD",DPRTacticsCalculator[[#This Row],[Lucky feat]]="NO",DPRTacticsCalculator[[#This Row],[Halfling]]="NO"),N("Standard crit formula")+(1-((DPRTacticsCalculator[[#This Row],[Min to Crit]]-1)/20)),AND(DPRTacticsCalculator[[#This Row],[Accuracy]]="DISADVANTAGE",DPRTacticsCalculator[[#This Row],[Lucky feat]]="NO",DPRTacticsCalculator[[#This Row],[Halfling]]="NO"),N("Disadvantage crit formula")+((1-(DPRTacticsCalculator[[#This Row],[Min to Crit]]-1)/20)^2),OR(AND(DPRTacticsCalculator[[#This Row],[Accuracy]]="ADVANTAGE",DPRTacticsCalculator[[#This Row],[Lucky feat]]="NO",DPRTacticsCalculator[[#This Row],[Halfling]]="NO"),AND(DPRTacticsCalculator[[#This Row],[Accuracy]]="STANDARD",DPRTacticsCalculator[[#This Row],[Lucky feat]]="YES",DPRTacticsCalculator[[#This Row],[Halfling]]="NO")),N("Advantage crit formula")+(1-(1-(1-((DPRTacticsCalculator[[#This Row],[Min to Crit]]-1)/20)))^2),OR(AND(DPRTacticsCalculator[[#This Row],[Accuracy]]="ELVEN ACCURACY",DPRTacticsCalculator[[#This Row],[Lucky feat]]="NO",DPRTacticsCalculator[[#This Row],[Halfling]]="NO"),AND(DPRTacticsCalculator[[#This Row],[Accuracy]]="ADVANTAGE",DPRTacticsCalculator[[#This Row],[Lucky feat]]="YES",DPRTacticsCalculator[[#This Row],[Halfling]]="NO"),AND(DPRTacticsCalculator[[#This Row],[Accuracy]]="DISADVANTAGE",DPRTacticsCalculator[[#This Row],[Lucky feat]]="YES",DPRTacticsCalculator[[#This Row],[Halfling]]="NO")),N("Elven accuracy crit formula (3 dice)")+(1-(1-(1-((DPRTacticsCalculator[[#This Row],[Min to Crit]]-1)/20)))^3),AND(DPRTacticsCalculator[[#This Row],[Accuracy]]="ELVEN ACCURACY",DPRTacticsCalculator[[#This Row],[Lucky feat]]="YES",DPRTacticsCalculator[[#This Row],[Halfling]]="NO"),N("Elven accuracy crit formula with Lucky feat (4 dice)")+(1-(1-(1-((DPRTacticsCalculator[[#This Row],[Min to Crit]]-1)/20)))^4),AND(DPRTacticsCalculator[[#This Row],[Accuracy]]="STANDARD",DPRTacticsCalculator[[#This Row],[Lucky feat]]="NO",DPRTacticsCalculator[[#This Row],[Halfling]]="YES"),N("Halfling standard crit formula")+((1-((DPRTacticsCalculator[[#This Row],[Min to Crit]]-1)/20))+((1-((DPRTacticsCalculator[[#This Row],[Min to Crit]]-1)/20))/20)),AND(DPRTacticsCalculator[[#This Row],[Accuracy]]="DISADVANTAGE",DPRTacticsCalculator[[#This Row],[Lucky feat]]="NO",DPRTacticsCalculator[[#This Row],[Halfling]]="YES"),N("Halfling disadvantage crit formula")+(((1-((DPRTacticsCalculator[[#This Row],[Min to Crit]]-1)/20))^2)+((2/20)*((1-((DPRTacticsCalculator[[#This Row],[Min to Crit]]-1)/20))^2))),OR(AND(DPRTacticsCalculator[[#This Row],[Accuracy]]="ADVANTAGE",DPRTacticsCalculator[[#This Row],[Lucky feat]]="NO",DPRTacticsCalculator[[#This Row],[Halfling]]="YES"),AND(DPRTacticsCalculator[[#This Row],[Accuracy]]="ELVEN ACCURACY",DPRTacticsCalculator[[#This Row],[Lucky feat]]="NO",DPRTacticsCalculator[[#This Row],[Halfling]]="YES"),AND(DPRTacticsCalculator[[#This Row],[Accuracy]]="STANDARD",DPRTacticsCalculator[[#This Row],[Lucky feat]]="YES",DPRTacticsCalculator[[#This Row],[Halfling]]="YES")),N("Halfling advantage crit formula")+N("No halfling can have Elven Accuracy")+((1-(1-(1-((DPRTacticsCalculator[[#This Row],[Min to Crit]]-1)/20)))^2)+((2*((1-(1-((DPRTacticsCalculator[[#This Row],[Min to Crit]]-1)/20)))/20))-(1/(20^2)))*(1-((DPRTacticsCalculator[[#This Row],[Min to Crit]]-1)/20))),OR(AND(DPRTacticsCalculator[[#This Row],[Accuracy]]="ADVANTAGE",DPRTacticsCalculator[[#This Row],[Lucky feat]]="YES",DPRTacticsCalculator[[#This Row],[Halfling]]="YES"),AND(DPRTacticsCalculator[[#This Row],[Accuracy]]="ELVEN ACCURACY",DPRTacticsCalculator[[#This Row],[Lucky feat]]="YES",DPRTacticsCalculator[[#This Row],[Halfling]]="YES"),AND(DPRTacticsCalculator[[#This Row],[Accuracy]]="DISADVANTAGE",DPRTacticsCalculator[[#This Row],[Lucky feat]]="YES",DPRTacticsCalculator[[#This Row],[Halfling]]="YES")),N("Halfling advantage with Lucky feat (3 dice) crit formula")+N("No halfling can have Elven Accuracy")+((1-(1-(1-((DPRTacticsCalculator[[#This Row],[Min to Crit]]-1)/20)))^3)+((3*((1-(1-((DPRTacticsCalculator[[#This Row],[Min to Crit]]-1)/20)))/20))-(1/(20^3)))*(1-((DPRTacticsCalculator[[#This Row],[Min to Crit]]-1)/20))),OR(DPRTacticsCalculator[[#This Row],[Accuracy]]="SPELL (SAVE DC)",DPRTacticsCalculator[[#This Row],[Accuracy]]="SP DC MISS 1/2 DMG",DPRTacticsCalculator[[#This Row],[Accuracy]]="SP DC ENEMY DVG",DPRTacticsCalculator[[#This Row],[Accuracy]]="SP DC M 1/2 ENEMY DVG",DPRTacticsCalculator[[#This Row],[Accuracy]]="SP DC LEGEND RESIST",DPRTacticsCalculator[[#This Row],[Accuracy]]="SP DC M 1/2 LEG RESIST",DPRTacticsCalculator[[#This Row],[Accuracy]]="SP DC EN DVG LEG RES",DPRTacticsCalculator[[#This Row],[Accuracy]]="SP DC M 1/2 EN DVG L-RES"),N("No crits for save throw spells")+0))*IF(AND(DPRTacticsCalculator[[#This Row],[Current Attack is GWM Crit Bonus Attack]]="YES",OR(DPRTacticsCalculator[[#This Row],[Accuracy]]="STANDARD",DPRTacticsCalculator[[#This Row],[Accuracy]]="DISADVANTAGE",DPRTacticsCalculator[[#This Row],[Accuracy]]="ADVANTAGE",DPRTacticsCalculator[[#This Row],[Accuracy]]="ELVEN ACCURACY")),N("If the current attack is a Great Weapon Master crit bonus attack")+N("And it's not a spell attack")+N("The chances of this attack are multiplied by the crit chance of the previous attack of the same round and tactic")+SUMIFS(DPRTacticsCalculator[Crit % Chance],DPRTacticsCalculator[Tactic ID],DPRTacticsCalculator[[#This Row],[Tactic ID]],DPRTacticsCalculator[Round],DPRTacticsCalculator[[#This Row],[Round]],DPRTacticsCalculator[Row],(DPRTacticsCalculator[[#This Row],[Row]]-1)),(N("Else they just stay the same")+1))</f>
        <v>9.7500000000000031E-2</v>
      </c>
      <c r="X6" s="27">
        <f>_xlfn.IFS(OR(AND(DPRTacticsCalculator[[#This Row],[Accuracy]]="STANDARD",DPRTacticsCalculator[[#This Row],[Lucky feat]]="NO",DPRTacticsCalculator[[#This Row],[Halfling]]="NO"),DPRTacticsCalculator[[#This Row],[Accuracy]]="SPELL (SAVE DC)",DPRTacticsCalculator[[#This Row],[Accuracy]]="SP DC MISS 1/2 DMG",AND(OR(DPRTacticsCalculator[[#This Row],[Accuracy]]="SP DC LEGEND RESIST",DPRTacticsCalculator[[#This Row],[Accuracy]]="SP DC M 1/2 LEG RESIST"),DPRTacticsCalculator[[#This Row],[Legendary Resistances Left]]=0)),N("Standard hit formula")+N("Standard hit formula for spells")+N("After Legendary Resistances run out, standard hit formula for spells")+(1-((DPRTacticsCalculator[[#This Row],[Min to Hit]]-1)/20)),AND(DPRTacticsCalculator[[#This Row],[Accuracy]]="DISADVANTAGE",DPRTacticsCalculator[[#This Row],[Lucky feat]]="NO",DPRTacticsCalculator[[#This Row],[Halfling]]="NO"),N("Disadvantage hit formula")+((1-((DPRTacticsCalculator[[#This Row],[Min to Hit]]-1)/20))^2),OR(AND(DPRTacticsCalculator[[#This Row],[Accuracy]]="ADVANTAGE",DPRTacticsCalculator[[#This Row],[Lucky feat]]="NO",DPRTacticsCalculator[[#This Row],[Halfling]]="NO"),AND(DPRTacticsCalculator[[#This Row],[Accuracy]]="STANDARD",DPRTacticsCalculator[[#This Row],[Lucky feat]]="YES",DPRTacticsCalculator[[#This Row],[Halfling]]="NO"),DPRTacticsCalculator[[#This Row],[Accuracy]]="SP DC ENEMY DVG",DPRTacticsCalculator[[#This Row],[Accuracy]]="SP DC M 1/2 ENEMY DVG",AND(OR(DPRTacticsCalculator[[#This Row],[Accuracy]]="SP DC EN DVG LEG RES",DPRTacticsCalculator[[#This Row],[Accuracy]]="SP DC M 1/2 EN DVG L-RES"),DPRTacticsCalculator[[#This Row],[Legendary Resistances Left]]=0)),N("Advantage hit formula")+N("Advantage hit formula for spells against enemy with disadvantage")+N("After Legendary Resistances run out, same")+(1-(1-(1-((DPRTacticsCalculator[[#This Row],[Min to Hit]]-1)/20)))^2),OR(AND(DPRTacticsCalculator[[#This Row],[Accuracy]]="ELVEN ACCURACY",DPRTacticsCalculator[[#This Row],[Lucky feat]]="NO",DPRTacticsCalculator[[#This Row],[Halfling]]="NO"),AND(DPRTacticsCalculator[[#This Row],[Accuracy]]="ADVANTAGE",DPRTacticsCalculator[[#This Row],[Lucky feat]]="YES",DPRTacticsCalculator[[#This Row],[Halfling]]="NO"),AND(DPRTacticsCalculator[[#This Row],[Accuracy]]="DISADVANTAGE",DPRTacticsCalculator[[#This Row],[Lucky feat]]="YES",DPRTacticsCalculator[[#This Row],[Halfling]]="NO")),N("Elven accuracy hit formula (3 dice)")+(1-(1-(1-((DPRTacticsCalculator[[#This Row],[Min to Hit]]-1)/20)))^3),AND(DPRTacticsCalculator[[#This Row],[Accuracy]]="ELVEN ACCURACY",DPRTacticsCalculator[[#This Row],[Lucky feat]]="YES",DPRTacticsCalculator[[#This Row],[Halfling]]="NO"),N("Elven accuracy hit formula with Lucky feat (4 dice)")+(1-(1-(1-((DPRTacticsCalculator[[#This Row],[Min to Hit]]-1)/20)))^4),AND(DPRTacticsCalculator[[#This Row],[Accuracy]]="STANDARD",DPRTacticsCalculator[[#This Row],[Lucky feat]]="NO",DPRTacticsCalculator[[#This Row],[Halfling]]="YES"),N("Halfling standard hit formula")+((1-((DPRTacticsCalculator[[#This Row],[Min to Hit]]-1)/20))+((1-((DPRTacticsCalculator[[#This Row],[Min to Hit]]-1)/20))/20)),AND(DPRTacticsCalculator[[#This Row],[Accuracy]]="DISADVANTAGE",DPRTacticsCalculator[[#This Row],[Lucky feat]]="NO",DPRTacticsCalculator[[#This Row],[Halfling]]="YES"),N("Halfling disadvantage hit formula")+(((1-((DPRTacticsCalculator[[#This Row],[Min to Hit]]-1)/20))^2)+((2/20)*((1-((DPRTacticsCalculator[[#This Row],[Min to Hit]]-1)/20))^2))),OR(AND(DPRTacticsCalculator[[#This Row],[Accuracy]]="ADVANTAGE",DPRTacticsCalculator[[#This Row],[Lucky feat]]="NO",DPRTacticsCalculator[[#This Row],[Halfling]]="YES"),AND(DPRTacticsCalculator[[#This Row],[Accuracy]]="ELVEN ACCURACY",DPRTacticsCalculator[[#This Row],[Lucky feat]]="NO",DPRTacticsCalculator[[#This Row],[Halfling]]="YES"),AND(DPRTacticsCalculator[[#This Row],[Accuracy]]="STANDARD",DPRTacticsCalculator[[#This Row],[Lucky feat]]="YES",DPRTacticsCalculator[[#This Row],[Halfling]]="YES")),N("Halfling advantage hit formula")+N("No halfling can have Elven Accuracy")+((1-(1-(1-((DPRTacticsCalculator[[#This Row],[Min to Hit]]-1)/20)))^2)+((2*((1-(1-((DPRTacticsCalculator[[#This Row],[Min to Hit]]-1)/20)))/20))-(1/(20^2)))*(1-((DPRTacticsCalculator[[#This Row],[Min to Hit]]-1)/20))),OR(AND(DPRTacticsCalculator[[#This Row],[Accuracy]]="ADVANTAGE",DPRTacticsCalculator[[#This Row],[Lucky feat]]="YES",DPRTacticsCalculator[[#This Row],[Halfling]]="YES"),AND(DPRTacticsCalculator[[#This Row],[Accuracy]]="ELVEN ACCURACY",DPRTacticsCalculator[[#This Row],[Lucky feat]]="YES",DPRTacticsCalculator[[#This Row],[Halfling]]="YES"),AND(DPRTacticsCalculator[[#This Row],[Accuracy]]="DISADVANTAGE",DPRTacticsCalculator[[#This Row],[Lucky feat]]="YES",DPRTacticsCalculator[[#This Row],[Halfling]]="YES")),N("Halfling advantage with Lucky feat (3 dice) hit formula")+N("No halfling can have Elven Accuracy")+((1-(1-(1-((DPRTacticsCalculator[[#This Row],[Min to Crit]]-1)/20)))^3)+((3*((1-(1-((DPRTacticsCalculator[[#This Row],[Min to Hit]]-1)/20)))/20))-(1/(20^3)))*(1-((DPRTacticsCalculator[[#This Row],[Min to Hit]]-1)/20))),AND(OR(DPRTacticsCalculator[[#This Row],[Accuracy]]="SP DC LEGEND RESIST",DPRTacticsCalculator[[#This Row],[Accuracy]]="SP DC M 1/2 LEG RESIST",DPRTacticsCalculator[[#This Row],[Accuracy]]="SP DC EN DVG LEG RES",DPRTacticsCalculator[[#This Row],[Accuracy]]="SP DC M 1/2 EN DVG L-RES"),(DPRTacticsCalculator[[#This Row],[Legendary Resistances Left]]&gt;0)),N("Legendary Resistance is a guaranteed miss")+0)*IF(AND(DPRTacticsCalculator[[#This Row],[Current Attack is GWM Crit Bonus Attack]]="YES",OR(DPRTacticsCalculator[[#This Row],[Accuracy]]="STANDARD",DPRTacticsCalculator[[#This Row],[Accuracy]]="DISADVANTAGE",DPRTacticsCalculator[[#This Row],[Accuracy]]="ADVANTAGE",DPRTacticsCalculator[[#This Row],[Accuracy]]="ELVEN ACCURACY")),N("If the current attack is a Great Weapon Master crit bonus attack")+N("And it's not a spell attack")+N("The chances of this attack are multiplied by the crit chance of the previous attack of the same round and tactic")+SUMIFS(DPRTacticsCalculator[Crit % Chance],DPRTacticsCalculator[Tactic ID],DPRTacticsCalculator[[#This Row],[Tactic ID]],DPRTacticsCalculator[Round],DPRTacticsCalculator[[#This Row],[Round]],DPRTacticsCalculator[Row],(DPRTacticsCalculator[[#This Row],[Row]]-1)),(N("Else they just stay the same")+1))</f>
        <v>0.87750000000000006</v>
      </c>
      <c r="Y6" s="27">
        <f>N("Hit percentage (not including crit)")+(DPRTacticsCalculator[[#This Row],[Hit % Chance]]-DPRTacticsCalculator[[#This Row],[Crit % Chance]])</f>
        <v>0.78</v>
      </c>
      <c r="Z6" s="28">
        <f>N("Miss percentage")+(1-DPRTacticsCalculator[[#This Row],[Hit % Chance]])</f>
        <v>0.12249999999999994</v>
      </c>
      <c r="AA6" s="16" t="s">
        <v>72</v>
      </c>
      <c r="AB6" s="16" t="s">
        <v>72</v>
      </c>
      <c r="AC6" s="5" t="str">
        <f>IF(ISNUMBER(DPRTacticsCalculator[[#This Row],[AOE size, length or radius]]),N("Based on the Dungeon Master's Guide, page 249, 'Adjudicating Areas of Effect' table")+_xlfn.IFS(DPRTacticsCalculator[[#This Row],[Area of Effect]]="CONE",N("Cone: Size   / 10 (round up)")+ROUNDUP((DPRTacticsCalculator[[#This Row],[AOE size, length or radius]]/10),0),DPRTacticsCalculator[[#This Row],[Area of Effect]]="CUBE",N("Cube or square: Size   / 5  (round up)")+ROUNDUP((DPRTacticsCalculator[[#This Row],[AOE size, length or radius]]/5),0),DPRTacticsCalculator[[#This Row],[Area of Effect]]="CYLINDER",N("Cylinder: Radius / 5  (round up)")+ROUNDUP((DPRTacticsCalculator[[#This Row],[AOE size, length or radius]]/5),0),DPRTacticsCalculator[[#This Row],[Area of Effect]]="LINE",N("Line: Length / 30 (round up)")+ROUNDUP((DPRTacticsCalculator[[#This Row],[AOE size, length or radius]]/30),0),DPRTacticsCalculator[[#This Row],[Area of Effect]]="SPHERE",N("Sphere or circle: Radius / 5  (round up)")+ROUNDUP((DPRTacticsCalculator[[#This Row],[AOE size, length or radius]]/5),0)),"-")</f>
        <v>-</v>
      </c>
      <c r="AD6" s="16" t="s">
        <v>84</v>
      </c>
      <c r="AE6" s="16" t="s">
        <v>85</v>
      </c>
      <c r="AF6" s="16" t="s">
        <v>72</v>
      </c>
      <c r="AG6" s="16" t="s">
        <v>72</v>
      </c>
      <c r="AH6" s="16" t="s">
        <v>72</v>
      </c>
      <c r="AI6" s="16" t="s">
        <v>72</v>
      </c>
      <c r="AJ6" s="29">
        <v>4</v>
      </c>
      <c r="AK6" s="30" t="str">
        <f>IF(DPRTacticsCalculator[[#This Row],[Great Weapon Master -5 to hit for +10 dmg]]="YES",10,"-")</f>
        <v>-</v>
      </c>
      <c r="AL6" s="16" t="s">
        <v>75</v>
      </c>
      <c r="AM6" s="16" t="s">
        <v>72</v>
      </c>
      <c r="AN6" s="16" t="s">
        <v>72</v>
      </c>
      <c r="AO6" s="16" t="s">
        <v>72</v>
      </c>
      <c r="AP6" s="16" t="s">
        <v>72</v>
      </c>
      <c r="AQ6" s="16" t="s">
        <v>72</v>
      </c>
      <c r="AR6" s="31" cm="1">
        <f t="array" ref="AR6">N("Average damage")+
IF(
    (N("Condition: has to have dice notation")+
    COUNT(SEARCH("d",DPRTacticsCalculator[[#This Row],[Damage Dice]]))&gt;0),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)(DPRTacticsCalculator[[#This Row],[Damage Dice]])
        +
        N("Elemental Adept turn 1s into 2s.")+
        N("Average increases by 1/DieSize per die")+
        N("Condition: damage type matches EA type.")+
        IF(
            (DPRTacticsCalculator[[#This Row],[Damage Type]]=DPRTacticsCalculator[[#This Row],[Feat: Elemental Adept Element]]),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)(DPRTacticsCalculator[[#This Row],[Damage Dice]]),
            (N("0 if no Elemental Adept applies.")+0)
        )
        +
        N("Great Weapon Fighting style reroll 1s and 2s once.")+
        IF(
            (DPRTacticsCalculator[[#This Row],[Great Weapon Fighting Style]]="YES"),
            _xlfn.LAMBDA(_xlpm.dicesum,
                SUM(_xlfn.MAP(
                    _xlfn.TEXTSPLIT(_xlpm.dicesum,"+"),
                    _xlfn.LAMBDA(_xlpm.dice,
                        N("Reroll 1s and 2s")+
                        ((
                            N("Number of Dice")+
                            N("Left of cell from position of 'd' in the string")+
                            LEFT(_xlpm.dice,(SEARCH("d",_xlpm.dice)-1))
                        )
                        *
                        (
                            1
                            -
                            (
                                2
                                /
                                (
                                    N("Die size")+
                                    N("Right of cell from position x in the string.")+
                                    RIGHT(_xlpm.dice,(LEN(_xlpm.dice)-SEARCH("d",_xlpm.dice)))
                                )))
                        )
                    )
                ))
            )(DPRTacticsCalculator[[#This Row],[Damage Dice]]),
            (N("0 if no Great Weapon Fighting style applies.")+0)
        )
    ),
    N(DPRTacticsCalculator[[#This Row],[Damage Dice]])
)</f>
        <v>6.3</v>
      </c>
      <c r="AS6" s="31" cm="1">
        <f t="array" ref="AS6">N("Average damage")+
IF(
    (N("Condition: has to have dice notation")+
    COUNT(SEARCH("d",AF6))&gt;0),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)(AF6)
        +
        N("Elemental Adept turn 1s into 2s.")+
        N("Average increases by 1/DieSize per die")+
        N("Condition: damage type matches EA type.")+
        IF(
            (AN6=DPRTacticsCalculator[[#This Row],[Feat: Elemental Adept Element]]),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)(AF6),
            (N("0 if no Elemental Adept applies.")+0)
        )
    ),
    N(AF6)
)</f>
        <v>0</v>
      </c>
      <c r="AT6" s="31" cm="1">
        <f t="array" ref="AT6">N("Average damage")+
IF(
    (N("Condition: has to have dice notation")+
    COUNT(SEARCH("d",AG6))&gt;0),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)(AG6)
        +
        N("Elemental Adept turn 1s into 2s.")+
        N("Average increases by 1/DieSize per die")+
        N("Condition: damage type matches EA type.")+
        IF(
            (AO6=DPRTacticsCalculator[[#This Row],[Bonus Dmg Type]]),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)(AG6),
            (N("0 if no Elemental Adept applies.")+0)
        )
    ),
    N(AG6)
)</f>
        <v>0</v>
      </c>
      <c r="AU6" s="31" cm="1">
        <f t="array" ref="AU6">N("Average damage")+
IF(
    (N("Condition: has to have dice notation")+
    COUNT(SEARCH("d",AH6))&gt;0),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)(AH6)
        +
        N("Elemental Adept turn 1s into 2s.")+
        N("Average increases by 1/DieSize per die")+
        N("Condition: damage type matches EA type.")+
        IF(
            (AP6=#REF!),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)(AH6),
            (N("0 if no Elemental Adept applies.")+0)
        )
    ),
    N(AH6)
)</f>
        <v>0</v>
      </c>
      <c r="AV6" s="31" cm="1">
        <f t="array" ref="AV6">N("Average damage")+
IF(
    (N("Condition: has to have dice notation")+
    COUNT(SEARCH("d",AI6))&gt;0),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)(AI6)
        +
        N("Elemental Adept turn 1s into 2s.")+
        N("Average increases by 1/DieSize per die")+
        N("Condition: damage type matches EA type.")+
        IF(
            (AQ6=DPRTacticsCalculator[[#This Row],[Crit Mult Dmg Type]]),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)(AI6),
            (N("0 if no Elemental Adept applies.")+0)
        )
    ),
    N(AI6)
)</f>
        <v>0</v>
      </c>
      <c r="AW6" s="31">
        <f>N("Average damage added on crit")+
(
    N("Dr: Damage roll on hit is doubled")+
    DPRTacticsCalculator[[#This Row],[Base Dice Dmg Avg]]
    +
    N("Db: Any bonus dice get doubled")+
    DPRTacticsCalculator[[#This Row],[Bonus Dice Dmg Avg]]
    +
    N("Dxc: Damage that gets doubled but only added on crit")+
    (2*DPRTacticsCalculator[[#This Row],[Crit-only Mult Dice Dmg Avg]])
    +
    N("Dxcn: Bonus damage that's added on crit but not doubled")+
    DPRTacticsCalculator[[#This Row],[Crit-only Flat Dice Dmg Avg]]
)</f>
        <v>6.3</v>
      </c>
      <c r="AX6" s="31">
        <f>N("Average damage on hit")+
(
    N("Dr: Damage roll on hit is doubled on crit")+
    DPRTacticsCalculator[[#This Row],[Base Dice Dmg Avg]]
    +
    N("Db: Any bonus dice get doubled on crit")+
    DPRTacticsCalculator[[#This Row],[Bonus Dice Dmg Avg]]
    +
    N("Dn: Damage bonus that is not doubled on crit")+
    DPRTacticsCalculator[[#This Row],[Non-crit Dice Dmg Avg]]
)</f>
        <v>6.3</v>
      </c>
      <c r="AY6" s="31">
        <f>N("Damage result in case of a crit")+(N("D: Average damage on hit")+DPRTacticsCalculator[[#This Row],[Average Dice Damage on Hit]]+N("Dc: Average damage added on crit")+DPRTacticsCalculator[[#This Row],[Average Damage Added on Crit]])</f>
        <v>12.6</v>
      </c>
      <c r="AZ6" s="31">
        <f>N("Average damage on miss")+
IF(
    OR(
        DPRTacticsCalculator[[#This Row],[Accuracy]]="SP DC MISS 1/2 DMG",
        DPRTacticsCalculator[[#This Row],[Accuracy]]="SP DC M 1/2 ENEMY DVG",
        DPRTacticsCalculator[[#This Row],[Accuracy]]="SP DC M 1/2 LEG RESIST",
        DPRTacticsCalculator[[#This Row],[Accuracy]]="SP DC M 1/2 EN DVG L-RES"
    ),
    (
        (
            N("Dr: Damage roll on hit is halved")+
            DPRTacticsCalculator[[#This Row],[Base Dice Dmg Avg]]
            +
            N("B: Bonus modifiers halved too")+
            N("Spells don't get Great Weapon Master bonus damage")+
            IF(ISNUMBER(DPRTacticsCalculator[[#This Row],[Bonus Flat Dmg]]),DPRTacticsCalculator[[#This Row],[Bonus Flat Dmg]],0)
            +
            N("Db: Any bonus dice is halved too")+
            DPRTacticsCalculator[[#This Row],[Bonus Dice Dmg Avg]]
            +
            N("Dn: Damage bonus that is not doubled on crit gets halved too")+
            DPRTacticsCalculator[[#This Row],[Non-crit Dice Dmg Avg]]
        )
        /
        2
    ),
    (N("No miss damage for regular attacks")+0)
)</f>
        <v>0</v>
      </c>
      <c r="BA6" s="26">
        <f>_xlfn.IFS(DPRTacticsCalculator[[#This Row],[LV or CR]]=1,85,DPRTacticsCalculator[[#This Row],[LV or CR]]=2,100,DPRTacticsCalculator[[#This Row],[LV or CR]]=3,115,DPRTacticsCalculator[[#This Row],[LV or CR]]=4,130,DPRTacticsCalculator[[#This Row],[LV or CR]]=5,145,DPRTacticsCalculator[[#This Row],[LV or CR]]=6,160,DPRTacticsCalculator[[#This Row],[LV or CR]]=7,175,DPRTacticsCalculator[[#This Row],[LV or CR]]=8,190,DPRTacticsCalculator[[#This Row],[LV or CR]]=9,205,DPRTacticsCalculator[[#This Row],[LV or CR]]=10,220,DPRTacticsCalculator[[#This Row],[LV or CR]]=11,235,DPRTacticsCalculator[[#This Row],[LV or CR]]=12,250,DPRTacticsCalculator[[#This Row],[LV or CR]]=13,265,DPRTacticsCalculator[[#This Row],[LV or CR]]=14,280,DPRTacticsCalculator[[#This Row],[LV or CR]]=15,295,DPRTacticsCalculator[[#This Row],[LV or CR]]=16,310,DPRTacticsCalculator[[#This Row],[LV or CR]]=17,325,DPRTacticsCalculator[[#This Row],[LV or CR]]=18,340,DPRTacticsCalculator[[#This Row],[LV or CR]]=19,355,DPRTacticsCalculator[[#This Row],[LV or CR]]=20,400)</f>
        <v>145</v>
      </c>
      <c r="BB6" s="33">
        <f>N("Damage per Attack per Target")+((DPRTacticsCalculator[[#This Row],[Crit % Chance]]*DPRTacticsCalculator[[#This Row],[Average Damage Added on Crit]])+((N("Hx: Hit chance (excluding crit)")+DPRTacticsCalculator[[#This Row],[Non-crit Hit % Chance]])*((N("D: Average damage on hit")+DPRTacticsCalculator[[#This Row],[Average Dice Damage on Hit]])+(N("B: Bonus modifiers")+IF(ISNUMBER(DPRTacticsCalculator[[#This Row],[Bonus Flat Dmg]]),DPRTacticsCalculator[[#This Row],[Bonus Flat Dmg]],0))+(N("GWMb: Great Weapon Master -5 to hit for +10 dmg option")+IF(ISNUMBER(DPRTacticsCalculator[[#This Row],[Great Weapon Master Bonus Dmg]]),DPRTacticsCalculator[[#This Row],[Great Weapon Master Bonus Dmg]],0))))+((N("M: Miss chance (for spell saves)")+DPRTacticsCalculator[[#This Row],[Miss % Chance]])*(N("Dm: Average damage on miss (only for spell saves)")+DPRTacticsCalculator[[#This Row],[Average Damage on Miss]])))</f>
        <v>8.6482500000000009</v>
      </c>
      <c r="BC6" s="33">
        <f>N("Average damage for the attack row")+((N("R: Repeated attack times (must have the same bonuses applied)")+IF(ISNUMBER(DPRTacticsCalculator[[#This Row],[Repeat Attack Times]]),DPRTacticsCalculator[[#This Row],[Repeat Attack Times]],1))*DPRTacticsCalculator[[#This Row],[Damage per Attack]])</f>
        <v>17.296500000000002</v>
      </c>
      <c r="BD6" s="33">
        <f>N("Damage per target*NumTargets")+(DPRTacticsCalculator[[#This Row],[Average Resulting Damage per Target]]*(N("AOE: Area of Effect targets (must have the same bonuses applied)")+IF(ISNUMBER(DPRTacticsCalculator[[#This Row],[Area of Effect Expected Targets]]),DPRTacticsCalculator[[#This Row],[Area of Effect Expected Targets]],1)))</f>
        <v>17.296500000000002</v>
      </c>
      <c r="BE6" s="33" t="str">
        <f>IF(_xlfn.MAXIFS(DPRTacticsCalculator[[Row]:[Row]],DPRTacticsCalculator[[Tactic ID]:[Tactic ID]],DPRTacticsCalculator[[#This Row],[Tactic ID]],DPRTacticsCalculator[[Round]:[Round]],DPRTacticsCalculator[[#This Row],[Round]])=DPRTacticsCalculator[[#This Row],[Row]],(N("Leave blank if not the last on the list for this round")+N("Sum the attacks with the same tactic AND round number")+SUMIFS(DPRTacticsCalculator[[Average Resulting Damage per Target]:[Average Resulting Damage per Target]],DPRTacticsCalculator[[Tactic ID]:[Tactic ID]],DPRTacticsCalculator[[#This Row],[Tactic ID]],DPRTacticsCalculator[[Round]:[Round]],DPRTacticsCalculator[[#This Row],[Round]])),"-")</f>
        <v>-</v>
      </c>
      <c r="BF6" s="33" t="str">
        <f>IF(ISNUMBER(DPRTacticsCalculator[[#This Row],[Average Round Damage per Target]]),(DPRTacticsCalculator[[#This Row],[Average Round Damage per Target]]*(N("AOE: Area of Effect targets (must have the same bonuses applied)")+IF(ISNUMBER(DPRTacticsCalculator[[#This Row],[Area of Effect Expected Targets]]),DPRTacticsCalculator[[#This Row],[Area of Effect Expected Targets]],1))),"-")</f>
        <v>-</v>
      </c>
      <c r="BG6" s="33" t="str">
        <f>IF(_xlfn.MAXIFS(DPRTacticsCalculator[[Row]:[Row]],DPRTacticsCalculator[[Tactic ID]:[Tactic ID]],DPRTacticsCalculator[[#This Row],[Tactic ID]])=DPRTacticsCalculator[[#This Row],[Row]],(N("Leave blank if not the last on the list for this tactic")+N("Sum the attacks with the same tactic ID")+SUMIFS(DPRTacticsCalculator[[Average Resulting Damage per Target]:[Average Resulting Damage per Target]],DPRTacticsCalculator[[Tactic ID]:[Tactic ID]],DPRTacticsCalculator[[#This Row],[Tactic ID]])),"-")</f>
        <v>-</v>
      </c>
      <c r="BH6" s="33" t="str">
        <f>IF(_xlfn.MAXIFS(DPRTacticsCalculator[[Row]:[Row]],DPRTacticsCalculator[[Tactic ID]:[Tactic ID]],DPRTacticsCalculator[[#This Row],[Tactic ID]])=DPRTacticsCalculator[[#This Row],[Row]],(N("Leave blank if not the last on the list for this tactic")+N("Sum the attacks with the same tactic ID")+SUMIFS(DPRTacticsCalculator[[Average Resulting Damage Total]:[Average Resulting Damage Total]],DPRTacticsCalculator[[Tactic ID]:[Tactic ID]],DPRTacticsCalculator[[#This Row],[Tactic ID]])),"-")</f>
        <v>-</v>
      </c>
      <c r="BI6" s="33" t="str">
        <f>IF(ISNUMBER(DPRTacticsCalculator[[#This Row],[Average Tactic Damage per Target]]),(N("Only show if the tactic damage is showing a number")+N("Damage per round: Damage per tactic / number of rounds")+((N("Damage per tactic")+DPRTacticsCalculator[[#This Row],[Average Tactic Damage per Target]])/(N("Number of rounds")+DPRTacticsCalculator[[#This Row],[Round]]))),"-")</f>
        <v>-</v>
      </c>
      <c r="BJ6" s="33" t="str">
        <f>IF(ISNUMBER(DPRTacticsCalculator[[#This Row],[Average Tactic Damage Total]]),(N("Only show if the tactic damage is showing a number")+N("Damage per round: Damage per tactic / number of rounds")+((N("Damage per tactic")+DPRTacticsCalculator[[#This Row],[Average Tactic Damage Total]])/(N("Number of rounds")+DPRTacticsCalculator[[#This Row],[Round]]))),"-")</f>
        <v>-</v>
      </c>
      <c r="BK6" s="34" t="str">
        <f>IF(ISNUMBER(DPRTacticsCalculator[[#This Row],[Damage per Round per Target]]),_xlfn.IFS((DPRTacticsCalculator[[#This Row],[Damage per Round per Target]]&gt;(DPRTacticsCalculator[[#This Row],[Max Expected Enemy HP at CR or LV]]/3)),5,(DPRTacticsCalculator[[#This Row],[Damage per Round per Target]]&gt;(DPRTacticsCalculator[[#This Row],[Max Expected Enemy HP at CR or LV]]/6)),4,(DPRTacticsCalculator[[#This Row],[Damage per Round per Target]]&gt;(DPRTacticsCalculator[[#This Row],[Max Expected Enemy HP at CR or LV]]/12)),3,(DPRTacticsCalculator[[#This Row],[Damage per Round per Target]]&gt;(DPRTacticsCalculator[[#This Row],[Max Expected Enemy HP at CR or LV]]/24)),2,(DPRTacticsCalculator[[#This Row],[Damage per Round per Target]]&lt;=(DPRTacticsCalculator[[#This Row],[Max Expected Enemy HP at CR or LV]]/24)),1,(DPRTacticsCalculator[[#This Row],[Damage per Round per Target]]=0),0),"-")</f>
        <v>-</v>
      </c>
      <c r="BL6" s="24" t="str">
        <f>_xlfn.IFS(ISNUMBER(DPRTacticsCalculator[[#This Row],[DPR per Target Rating]])=FALSE,"-",DPRTacticsCalculator[[#This Row],[DPR per Target Rating]]=0,"☆☆☆  No damage",DPRTacticsCalculator[[#This Row],[DPR per Target Rating]]=1,"🡇🡇🡇  Lowest (not helping)",DPRTacticsCalculator[[#This Row],[DPR per Target Rating]]=2,"★☆☆  Low (support, control, debuff)",DPRTacticsCalculator[[#This Row],[DPR per Target Rating]]=3,"★★☆  Target (expected)",DPRTacticsCalculator[[#This Row],[DPR per Target Rating]]=4,"★★★  High (heavy hitter)",DPRTacticsCalculator[[#This Row],[DPR per Target Rating]]=5,"🕱🕱🕱🕱  Deadly")</f>
        <v>-</v>
      </c>
      <c r="BM6" s="32" t="str">
        <f>IF(ISNUMBER(DPRTacticsCalculator[[#This Row],[Total Damage per Round]]),_xlfn.IFS((DPRTacticsCalculator[[#This Row],[Total Damage per Round]]&gt;(DPRTacticsCalculator[[#This Row],[Max Expected Enemy HP at CR or LV]]/3)),5,(DPRTacticsCalculator[[#This Row],[Total Damage per Round]]&gt;(DPRTacticsCalculator[[#This Row],[Max Expected Enemy HP at CR or LV]]/6)),4,(DPRTacticsCalculator[[#This Row],[Total Damage per Round]]&gt;(DPRTacticsCalculator[[#This Row],[Max Expected Enemy HP at CR or LV]]/12)),3,(DPRTacticsCalculator[[#This Row],[Total Damage per Round]]&gt;(DPRTacticsCalculator[[#This Row],[Max Expected Enemy HP at CR or LV]]/24)),2,(DPRTacticsCalculator[[#This Row],[Total Damage per Round]]&lt;=(DPRTacticsCalculator[[#This Row],[Max Expected Enemy HP at CR or LV]]/24)),1,(DPRTacticsCalculator[[#This Row],[Total Damage per Round]]=0),0),"-")</f>
        <v>-</v>
      </c>
      <c r="BN6" s="24" t="str">
        <f>_xlfn.IFS(ISNUMBER(DPRTacticsCalculator[[#This Row],[Total DPR Rating]])=FALSE,"-",DPRTacticsCalculator[[#This Row],[Total DPR Rating]]=0,"☆☆☆  No damage",DPRTacticsCalculator[[#This Row],[Total DPR Rating]]=1,"🡇🡇🡇  Lowest (not helping)",DPRTacticsCalculator[[#This Row],[Total DPR Rating]]=2,"★☆☆  Low (support, control, debuff)",DPRTacticsCalculator[[#This Row],[Total DPR Rating]]=3,"★★☆  Target (expected)",DPRTacticsCalculator[[#This Row],[Total DPR Rating]]=4,"★★★  High (heavy hitter)",DPRTacticsCalculator[[#This Row],[Total DPR Rating]]=5,"🕱🕱🕱🕱  Deadly")</f>
        <v>-</v>
      </c>
      <c r="BO6" s="35" t="s">
        <v>72</v>
      </c>
      <c r="BP6" s="5"/>
      <c r="BQ6" s="16"/>
      <c r="BR6" s="16"/>
      <c r="BS6" s="16"/>
      <c r="BT6" s="16"/>
    </row>
    <row r="7" spans="1:72">
      <c r="A7" s="16">
        <v>6</v>
      </c>
      <c r="B7" s="21" t="s">
        <v>81</v>
      </c>
      <c r="C7" s="21" t="s">
        <v>82</v>
      </c>
      <c r="D7" s="24" t="s">
        <v>86</v>
      </c>
      <c r="E7" s="5" t="s">
        <v>70</v>
      </c>
      <c r="F7" s="5">
        <v>5</v>
      </c>
      <c r="G7" s="16">
        <v>1</v>
      </c>
      <c r="H7" s="16">
        <v>1</v>
      </c>
      <c r="I7" s="16" t="s">
        <v>71</v>
      </c>
      <c r="J7" s="16" t="s">
        <v>71</v>
      </c>
      <c r="K7" s="16" t="s">
        <v>71</v>
      </c>
      <c r="L7" s="16" t="s">
        <v>71</v>
      </c>
      <c r="M7" s="16" t="s">
        <v>71</v>
      </c>
      <c r="N7" s="16" t="s">
        <v>72</v>
      </c>
      <c r="O7" s="16" cm="1">
        <f t="array" ref="O7">_xlfn.LAMBDA(_xlpm.dicesum,
    SUM(_xlfn.MAP(
        _xlfn.TEXTSPLIT(_xlpm.dicesum,"+"),
        _xlfn.LAMBDA(_xlpm.dice,
            N("Average dice roll")+
            IF(COUNT(SEARCH("d",_xlpm.dice))&gt;0,
                ((
                    N("Number of Dice")+
                    N("Left of cell from position of 'd' in the string")+
                    LEFT(_xlpm.dice,(SEARCH("d",_xlpm.dice)-1))
                )
                *
                (
                    N("Average roll for the die size")+
                    AVERAGE(
                        N("Lowest roll possible")+
                        1,
                        N("Die size")+
                        N("Right of cell from position x in the string.")+
                        RIGHT(_xlpm.dice,(LEN(_xlpm.dice)-SEARCH("d",_xlpm.dice)))
                    ))
                ),
                N(_xlpm.dice)
            )
        )
    ))
)(DPRTacticsCalculator[[#This Row],[Dice added to attack roll]])</f>
        <v>0</v>
      </c>
      <c r="P7" s="25" cm="1">
        <f t="array" ref="P7">_xlfn.IFS(
    AND(DPRTacticsCalculator[[#This Row],[Player or Enemy]]="PC",DPRTacticsCalculator[[#This Row],[LV or CR]]=9),
    1,
    1,
    0
)
+
IF(
    OR(
        DPRTacticsCalculator[[#This Row],[Accuracy]]="STANDARD",
        DPRTacticsCalculator[[#This Row],[Accuracy]]="DISADVANTAGE",
        DPRTacticsCalculator[[#This Row],[Accuracy]]="ADVANTAGE",
        DPRTacticsCalculator[[#This Row],[Accuracy]]="ELVEN ACCURACY",
    ),
    (
        IF(
            DPRTacticsCalculator[[#This Row],[Great Weapon Master -5 to hit for +10 dmg]]="YES",
            (-5),
            0
        )
        +
        IF(
            DPRTacticsCalculator[[#This Row],[War Cleric Channel Divinity +10 to hit]]="YES",
            10,
            0
        )
        +
        DPRTacticsCalculator[[#This Row],[Dice to attack roll average result]]
    ),
    0
)</f>
        <v>0</v>
      </c>
      <c r="Q7" s="16" t="s">
        <v>72</v>
      </c>
      <c r="R7" s="5">
        <f>N("Assuming a balanced value of 8, and subtract relative modifiers.")+(8-DPRTacticsCalculator[[#This Row],[Assumed Relative Modifier to Hit]]-IF(ISNUMBER(DPRTacticsCalculator[[#This Row],[Add Relative Modifier to Hit]]),DPRTacticsCalculator[[#This Row],[Add Relative Modifier to Hit]],0))</f>
        <v>8</v>
      </c>
      <c r="S7" s="16">
        <v>20</v>
      </c>
      <c r="T7" s="16" t="s">
        <v>77</v>
      </c>
      <c r="U7" s="16" t="s">
        <v>71</v>
      </c>
      <c r="V7" s="26" t="str">
        <f>IF(OR(DPRTacticsCalculator[[#This Row],[Accuracy]]="SP DC LEGEND RESIST",DPRTacticsCalculator[[#This Row],[Accuracy]]="SP DC M 1/2 LEG RESIST",DPRTacticsCalculator[[#This Row],[Accuracy]]="SP DC EN DVG LEG RES",DPRTacticsCalculator[[#This Row],[Accuracy]]="SP DC M 1/2 EN DVG L-RES"),(N("if leg res is used, check if previous others were cast for this tactic")+IF(SUMPRODUCT((DPRTacticsCalculator[Accuracy]={"SP DC LEGEND RESIST","SP DC M 1/2 LEG RESIST","SP DC EN DVG LEG RES","SP DC M 1/2 EN DVG L-RES"})*(DPRTacticsCalculator[Tactic ID]=DPRTacticsCalculator[[#This Row],[Tactic ID]])*(DPRTacticsCalculator[Row]&lt;DPRTacticsCalculator[[#This Row],[Row]]))&gt;0,(N("if so, search for the MIN for this tactic")+N("And subtract the last one used.")+IF(_xlfn.MINIFS(DPRTacticsCalculator[Legendary Resistances Left],DPRTacticsCalculator[Tactic ID],DPRTacticsCalculator[[#This Row],[Tactic ID]],DPRTacticsCalculator[Row],"&lt;"&amp;DPRTacticsCalculator[[#This Row],[Row]])&gt;0,_xlfn.MINIFS(DPRTacticsCalculator[Legendary Resistances Left],DPRTacticsCalculator[Tactic ID],DPRTacticsCalculator[[#This Row],[Tactic ID]],DPRTacticsCalculator[Row],"&lt;"&amp;DPRTacticsCalculator[[#This Row],[Row]])-1,N("Unless there's 0 already")+0)),(N("else, start at 3 resistances")+3))),"-")</f>
        <v>-</v>
      </c>
      <c r="W7" s="27">
        <f>IF(DPRTacticsCalculator[[#This Row],[Enemy Paralyzed close-range auto-crit on hit]]="YES",DPRTacticsCalculator[[#This Row],[Hit % Chance]],_xlfn.IFS(AND(DPRTacticsCalculator[[#This Row],[Accuracy]]="STANDARD",DPRTacticsCalculator[[#This Row],[Lucky feat]]="NO",DPRTacticsCalculator[[#This Row],[Halfling]]="NO"),N("Standard crit formula")+(1-((DPRTacticsCalculator[[#This Row],[Min to Crit]]-1)/20)),AND(DPRTacticsCalculator[[#This Row],[Accuracy]]="DISADVANTAGE",DPRTacticsCalculator[[#This Row],[Lucky feat]]="NO",DPRTacticsCalculator[[#This Row],[Halfling]]="NO"),N("Disadvantage crit formula")+((1-(DPRTacticsCalculator[[#This Row],[Min to Crit]]-1)/20)^2),OR(AND(DPRTacticsCalculator[[#This Row],[Accuracy]]="ADVANTAGE",DPRTacticsCalculator[[#This Row],[Lucky feat]]="NO",DPRTacticsCalculator[[#This Row],[Halfling]]="NO"),AND(DPRTacticsCalculator[[#This Row],[Accuracy]]="STANDARD",DPRTacticsCalculator[[#This Row],[Lucky feat]]="YES",DPRTacticsCalculator[[#This Row],[Halfling]]="NO")),N("Advantage crit formula")+(1-(1-(1-((DPRTacticsCalculator[[#This Row],[Min to Crit]]-1)/20)))^2),OR(AND(DPRTacticsCalculator[[#This Row],[Accuracy]]="ELVEN ACCURACY",DPRTacticsCalculator[[#This Row],[Lucky feat]]="NO",DPRTacticsCalculator[[#This Row],[Halfling]]="NO"),AND(DPRTacticsCalculator[[#This Row],[Accuracy]]="ADVANTAGE",DPRTacticsCalculator[[#This Row],[Lucky feat]]="YES",DPRTacticsCalculator[[#This Row],[Halfling]]="NO"),AND(DPRTacticsCalculator[[#This Row],[Accuracy]]="DISADVANTAGE",DPRTacticsCalculator[[#This Row],[Lucky feat]]="YES",DPRTacticsCalculator[[#This Row],[Halfling]]="NO")),N("Elven accuracy crit formula (3 dice)")+(1-(1-(1-((DPRTacticsCalculator[[#This Row],[Min to Crit]]-1)/20)))^3),AND(DPRTacticsCalculator[[#This Row],[Accuracy]]="ELVEN ACCURACY",DPRTacticsCalculator[[#This Row],[Lucky feat]]="YES",DPRTacticsCalculator[[#This Row],[Halfling]]="NO"),N("Elven accuracy crit formula with Lucky feat (4 dice)")+(1-(1-(1-((DPRTacticsCalculator[[#This Row],[Min to Crit]]-1)/20)))^4),AND(DPRTacticsCalculator[[#This Row],[Accuracy]]="STANDARD",DPRTacticsCalculator[[#This Row],[Lucky feat]]="NO",DPRTacticsCalculator[[#This Row],[Halfling]]="YES"),N("Halfling standard crit formula")+((1-((DPRTacticsCalculator[[#This Row],[Min to Crit]]-1)/20))+((1-((DPRTacticsCalculator[[#This Row],[Min to Crit]]-1)/20))/20)),AND(DPRTacticsCalculator[[#This Row],[Accuracy]]="DISADVANTAGE",DPRTacticsCalculator[[#This Row],[Lucky feat]]="NO",DPRTacticsCalculator[[#This Row],[Halfling]]="YES"),N("Halfling disadvantage crit formula")+(((1-((DPRTacticsCalculator[[#This Row],[Min to Crit]]-1)/20))^2)+((2/20)*((1-((DPRTacticsCalculator[[#This Row],[Min to Crit]]-1)/20))^2))),OR(AND(DPRTacticsCalculator[[#This Row],[Accuracy]]="ADVANTAGE",DPRTacticsCalculator[[#This Row],[Lucky feat]]="NO",DPRTacticsCalculator[[#This Row],[Halfling]]="YES"),AND(DPRTacticsCalculator[[#This Row],[Accuracy]]="ELVEN ACCURACY",DPRTacticsCalculator[[#This Row],[Lucky feat]]="NO",DPRTacticsCalculator[[#This Row],[Halfling]]="YES"),AND(DPRTacticsCalculator[[#This Row],[Accuracy]]="STANDARD",DPRTacticsCalculator[[#This Row],[Lucky feat]]="YES",DPRTacticsCalculator[[#This Row],[Halfling]]="YES")),N("Halfling advantage crit formula")+N("No halfling can have Elven Accuracy")+((1-(1-(1-((DPRTacticsCalculator[[#This Row],[Min to Crit]]-1)/20)))^2)+((2*((1-(1-((DPRTacticsCalculator[[#This Row],[Min to Crit]]-1)/20)))/20))-(1/(20^2)))*(1-((DPRTacticsCalculator[[#This Row],[Min to Crit]]-1)/20))),OR(AND(DPRTacticsCalculator[[#This Row],[Accuracy]]="ADVANTAGE",DPRTacticsCalculator[[#This Row],[Lucky feat]]="YES",DPRTacticsCalculator[[#This Row],[Halfling]]="YES"),AND(DPRTacticsCalculator[[#This Row],[Accuracy]]="ELVEN ACCURACY",DPRTacticsCalculator[[#This Row],[Lucky feat]]="YES",DPRTacticsCalculator[[#This Row],[Halfling]]="YES"),AND(DPRTacticsCalculator[[#This Row],[Accuracy]]="DISADVANTAGE",DPRTacticsCalculator[[#This Row],[Lucky feat]]="YES",DPRTacticsCalculator[[#This Row],[Halfling]]="YES")),N("Halfling advantage with Lucky feat (3 dice) crit formula")+N("No halfling can have Elven Accuracy")+((1-(1-(1-((DPRTacticsCalculator[[#This Row],[Min to Crit]]-1)/20)))^3)+((3*((1-(1-((DPRTacticsCalculator[[#This Row],[Min to Crit]]-1)/20)))/20))-(1/(20^3)))*(1-((DPRTacticsCalculator[[#This Row],[Min to Crit]]-1)/20))),OR(DPRTacticsCalculator[[#This Row],[Accuracy]]="SPELL (SAVE DC)",DPRTacticsCalculator[[#This Row],[Accuracy]]="SP DC MISS 1/2 DMG",DPRTacticsCalculator[[#This Row],[Accuracy]]="SP DC ENEMY DVG",DPRTacticsCalculator[[#This Row],[Accuracy]]="SP DC M 1/2 ENEMY DVG",DPRTacticsCalculator[[#This Row],[Accuracy]]="SP DC LEGEND RESIST",DPRTacticsCalculator[[#This Row],[Accuracy]]="SP DC M 1/2 LEG RESIST",DPRTacticsCalculator[[#This Row],[Accuracy]]="SP DC EN DVG LEG RES",DPRTacticsCalculator[[#This Row],[Accuracy]]="SP DC M 1/2 EN DVG L-RES"),N("No crits for save throw spells")+0))*IF(AND(DPRTacticsCalculator[[#This Row],[Current Attack is GWM Crit Bonus Attack]]="YES",OR(DPRTacticsCalculator[[#This Row],[Accuracy]]="STANDARD",DPRTacticsCalculator[[#This Row],[Accuracy]]="DISADVANTAGE",DPRTacticsCalculator[[#This Row],[Accuracy]]="ADVANTAGE",DPRTacticsCalculator[[#This Row],[Accuracy]]="ELVEN ACCURACY")),N("If the current attack is a Great Weapon Master crit bonus attack")+N("And it's not a spell attack")+N("The chances of this attack are multiplied by the crit chance of the previous attack of the same round and tactic")+SUMIFS(DPRTacticsCalculator[Crit % Chance],DPRTacticsCalculator[Tactic ID],DPRTacticsCalculator[[#This Row],[Tactic ID]],DPRTacticsCalculator[Round],DPRTacticsCalculator[[#This Row],[Round]],DPRTacticsCalculator[Row],(DPRTacticsCalculator[[#This Row],[Row]]-1)),(N("Else they just stay the same")+1))</f>
        <v>9.7500000000000031E-2</v>
      </c>
      <c r="X7" s="27">
        <f>_xlfn.IFS(OR(AND(DPRTacticsCalculator[[#This Row],[Accuracy]]="STANDARD",DPRTacticsCalculator[[#This Row],[Lucky feat]]="NO",DPRTacticsCalculator[[#This Row],[Halfling]]="NO"),DPRTacticsCalculator[[#This Row],[Accuracy]]="SPELL (SAVE DC)",DPRTacticsCalculator[[#This Row],[Accuracy]]="SP DC MISS 1/2 DMG",AND(OR(DPRTacticsCalculator[[#This Row],[Accuracy]]="SP DC LEGEND RESIST",DPRTacticsCalculator[[#This Row],[Accuracy]]="SP DC M 1/2 LEG RESIST"),DPRTacticsCalculator[[#This Row],[Legendary Resistances Left]]=0)),N("Standard hit formula")+N("Standard hit formula for spells")+N("After Legendary Resistances run out, standard hit formula for spells")+(1-((DPRTacticsCalculator[[#This Row],[Min to Hit]]-1)/20)),AND(DPRTacticsCalculator[[#This Row],[Accuracy]]="DISADVANTAGE",DPRTacticsCalculator[[#This Row],[Lucky feat]]="NO",DPRTacticsCalculator[[#This Row],[Halfling]]="NO"),N("Disadvantage hit formula")+((1-((DPRTacticsCalculator[[#This Row],[Min to Hit]]-1)/20))^2),OR(AND(DPRTacticsCalculator[[#This Row],[Accuracy]]="ADVANTAGE",DPRTacticsCalculator[[#This Row],[Lucky feat]]="NO",DPRTacticsCalculator[[#This Row],[Halfling]]="NO"),AND(DPRTacticsCalculator[[#This Row],[Accuracy]]="STANDARD",DPRTacticsCalculator[[#This Row],[Lucky feat]]="YES",DPRTacticsCalculator[[#This Row],[Halfling]]="NO"),DPRTacticsCalculator[[#This Row],[Accuracy]]="SP DC ENEMY DVG",DPRTacticsCalculator[[#This Row],[Accuracy]]="SP DC M 1/2 ENEMY DVG",AND(OR(DPRTacticsCalculator[[#This Row],[Accuracy]]="SP DC EN DVG LEG RES",DPRTacticsCalculator[[#This Row],[Accuracy]]="SP DC M 1/2 EN DVG L-RES"),DPRTacticsCalculator[[#This Row],[Legendary Resistances Left]]=0)),N("Advantage hit formula")+N("Advantage hit formula for spells against enemy with disadvantage")+N("After Legendary Resistances run out, same")+(1-(1-(1-((DPRTacticsCalculator[[#This Row],[Min to Hit]]-1)/20)))^2),OR(AND(DPRTacticsCalculator[[#This Row],[Accuracy]]="ELVEN ACCURACY",DPRTacticsCalculator[[#This Row],[Lucky feat]]="NO",DPRTacticsCalculator[[#This Row],[Halfling]]="NO"),AND(DPRTacticsCalculator[[#This Row],[Accuracy]]="ADVANTAGE",DPRTacticsCalculator[[#This Row],[Lucky feat]]="YES",DPRTacticsCalculator[[#This Row],[Halfling]]="NO"),AND(DPRTacticsCalculator[[#This Row],[Accuracy]]="DISADVANTAGE",DPRTacticsCalculator[[#This Row],[Lucky feat]]="YES",DPRTacticsCalculator[[#This Row],[Halfling]]="NO")),N("Elven accuracy hit formula (3 dice)")+(1-(1-(1-((DPRTacticsCalculator[[#This Row],[Min to Hit]]-1)/20)))^3),AND(DPRTacticsCalculator[[#This Row],[Accuracy]]="ELVEN ACCURACY",DPRTacticsCalculator[[#This Row],[Lucky feat]]="YES",DPRTacticsCalculator[[#This Row],[Halfling]]="NO"),N("Elven accuracy hit formula with Lucky feat (4 dice)")+(1-(1-(1-((DPRTacticsCalculator[[#This Row],[Min to Hit]]-1)/20)))^4),AND(DPRTacticsCalculator[[#This Row],[Accuracy]]="STANDARD",DPRTacticsCalculator[[#This Row],[Lucky feat]]="NO",DPRTacticsCalculator[[#This Row],[Halfling]]="YES"),N("Halfling standard hit formula")+((1-((DPRTacticsCalculator[[#This Row],[Min to Hit]]-1)/20))+((1-((DPRTacticsCalculator[[#This Row],[Min to Hit]]-1)/20))/20)),AND(DPRTacticsCalculator[[#This Row],[Accuracy]]="DISADVANTAGE",DPRTacticsCalculator[[#This Row],[Lucky feat]]="NO",DPRTacticsCalculator[[#This Row],[Halfling]]="YES"),N("Halfling disadvantage hit formula")+(((1-((DPRTacticsCalculator[[#This Row],[Min to Hit]]-1)/20))^2)+((2/20)*((1-((DPRTacticsCalculator[[#This Row],[Min to Hit]]-1)/20))^2))),OR(AND(DPRTacticsCalculator[[#This Row],[Accuracy]]="ADVANTAGE",DPRTacticsCalculator[[#This Row],[Lucky feat]]="NO",DPRTacticsCalculator[[#This Row],[Halfling]]="YES"),AND(DPRTacticsCalculator[[#This Row],[Accuracy]]="ELVEN ACCURACY",DPRTacticsCalculator[[#This Row],[Lucky feat]]="NO",DPRTacticsCalculator[[#This Row],[Halfling]]="YES"),AND(DPRTacticsCalculator[[#This Row],[Accuracy]]="STANDARD",DPRTacticsCalculator[[#This Row],[Lucky feat]]="YES",DPRTacticsCalculator[[#This Row],[Halfling]]="YES")),N("Halfling advantage hit formula")+N("No halfling can have Elven Accuracy")+((1-(1-(1-((DPRTacticsCalculator[[#This Row],[Min to Hit]]-1)/20)))^2)+((2*((1-(1-((DPRTacticsCalculator[[#This Row],[Min to Hit]]-1)/20)))/20))-(1/(20^2)))*(1-((DPRTacticsCalculator[[#This Row],[Min to Hit]]-1)/20))),OR(AND(DPRTacticsCalculator[[#This Row],[Accuracy]]="ADVANTAGE",DPRTacticsCalculator[[#This Row],[Lucky feat]]="YES",DPRTacticsCalculator[[#This Row],[Halfling]]="YES"),AND(DPRTacticsCalculator[[#This Row],[Accuracy]]="ELVEN ACCURACY",DPRTacticsCalculator[[#This Row],[Lucky feat]]="YES",DPRTacticsCalculator[[#This Row],[Halfling]]="YES"),AND(DPRTacticsCalculator[[#This Row],[Accuracy]]="DISADVANTAGE",DPRTacticsCalculator[[#This Row],[Lucky feat]]="YES",DPRTacticsCalculator[[#This Row],[Halfling]]="YES")),N("Halfling advantage with Lucky feat (3 dice) hit formula")+N("No halfling can have Elven Accuracy")+((1-(1-(1-((DPRTacticsCalculator[[#This Row],[Min to Crit]]-1)/20)))^3)+((3*((1-(1-((DPRTacticsCalculator[[#This Row],[Min to Hit]]-1)/20)))/20))-(1/(20^3)))*(1-((DPRTacticsCalculator[[#This Row],[Min to Hit]]-1)/20))),AND(OR(DPRTacticsCalculator[[#This Row],[Accuracy]]="SP DC LEGEND RESIST",DPRTacticsCalculator[[#This Row],[Accuracy]]="SP DC M 1/2 LEG RESIST",DPRTacticsCalculator[[#This Row],[Accuracy]]="SP DC EN DVG LEG RES",DPRTacticsCalculator[[#This Row],[Accuracy]]="SP DC M 1/2 EN DVG L-RES"),(DPRTacticsCalculator[[#This Row],[Legendary Resistances Left]]&gt;0)),N("Legendary Resistance is a guaranteed miss")+0)*IF(AND(DPRTacticsCalculator[[#This Row],[Current Attack is GWM Crit Bonus Attack]]="YES",OR(DPRTacticsCalculator[[#This Row],[Accuracy]]="STANDARD",DPRTacticsCalculator[[#This Row],[Accuracy]]="DISADVANTAGE",DPRTacticsCalculator[[#This Row],[Accuracy]]="ADVANTAGE",DPRTacticsCalculator[[#This Row],[Accuracy]]="ELVEN ACCURACY")),N("If the current attack is a Great Weapon Master crit bonus attack")+N("And it's not a spell attack")+N("The chances of this attack are multiplied by the crit chance of the previous attack of the same round and tactic")+SUMIFS(DPRTacticsCalculator[Crit % Chance],DPRTacticsCalculator[Tactic ID],DPRTacticsCalculator[[#This Row],[Tactic ID]],DPRTacticsCalculator[Round],DPRTacticsCalculator[[#This Row],[Round]],DPRTacticsCalculator[Row],(DPRTacticsCalculator[[#This Row],[Row]]-1)),(N("Else they just stay the same")+1))</f>
        <v>0.87750000000000006</v>
      </c>
      <c r="Y7" s="27">
        <f>N("Hit percentage (not including crit)")+(DPRTacticsCalculator[[#This Row],[Hit % Chance]]-DPRTacticsCalculator[[#This Row],[Crit % Chance]])</f>
        <v>0.78</v>
      </c>
      <c r="Z7" s="28">
        <f>N("Miss percentage")+(1-DPRTacticsCalculator[[#This Row],[Hit % Chance]])</f>
        <v>0.12249999999999994</v>
      </c>
      <c r="AA7" s="16" t="s">
        <v>72</v>
      </c>
      <c r="AB7" s="16" t="s">
        <v>72</v>
      </c>
      <c r="AC7" s="5" t="str">
        <f>IF(ISNUMBER(DPRTacticsCalculator[[#This Row],[AOE size, length or radius]]),N("Based on the Dungeon Master's Guide, page 249, 'Adjudicating Areas of Effect' table")+_xlfn.IFS(DPRTacticsCalculator[[#This Row],[Area of Effect]]="CONE",N("Cone: Size   / 10 (round up)")+ROUNDUP((DPRTacticsCalculator[[#This Row],[AOE size, length or radius]]/10),0),DPRTacticsCalculator[[#This Row],[Area of Effect]]="CUBE",N("Cube or square: Size   / 5  (round up)")+ROUNDUP((DPRTacticsCalculator[[#This Row],[AOE size, length or radius]]/5),0),DPRTacticsCalculator[[#This Row],[Area of Effect]]="CYLINDER",N("Cylinder: Radius / 5  (round up)")+ROUNDUP((DPRTacticsCalculator[[#This Row],[AOE size, length or radius]]/5),0),DPRTacticsCalculator[[#This Row],[Area of Effect]]="LINE",N("Line: Length / 30 (round up)")+ROUNDUP((DPRTacticsCalculator[[#This Row],[AOE size, length or radius]]/30),0),DPRTacticsCalculator[[#This Row],[Area of Effect]]="SPHERE",N("Sphere or circle: Radius / 5  (round up)")+ROUNDUP((DPRTacticsCalculator[[#This Row],[AOE size, length or radius]]/5),0)),"-")</f>
        <v>-</v>
      </c>
      <c r="AD7" s="16" t="s">
        <v>84</v>
      </c>
      <c r="AE7" s="16" t="s">
        <v>87</v>
      </c>
      <c r="AF7" s="16" t="s">
        <v>72</v>
      </c>
      <c r="AG7" s="16" t="s">
        <v>72</v>
      </c>
      <c r="AH7" s="16" t="s">
        <v>72</v>
      </c>
      <c r="AI7" s="16" t="s">
        <v>72</v>
      </c>
      <c r="AJ7" s="29">
        <v>4</v>
      </c>
      <c r="AK7" s="30" t="str">
        <f>IF(DPRTacticsCalculator[[#This Row],[Great Weapon Master -5 to hit for +10 dmg]]="YES",10,"-")</f>
        <v>-</v>
      </c>
      <c r="AL7" s="16" t="s">
        <v>75</v>
      </c>
      <c r="AM7" s="16" t="s">
        <v>72</v>
      </c>
      <c r="AN7" s="16" t="s">
        <v>72</v>
      </c>
      <c r="AO7" s="16" t="s">
        <v>72</v>
      </c>
      <c r="AP7" s="16" t="s">
        <v>72</v>
      </c>
      <c r="AQ7" s="16" t="s">
        <v>72</v>
      </c>
      <c r="AR7" s="31" cm="1">
        <f t="array" ref="AR7">N("Average damage")+
IF(
    (N("Condition: has to have dice notation")+
    COUNT(SEARCH("d",DPRTacticsCalculator[[#This Row],[Damage Dice]]))&gt;0),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)(DPRTacticsCalculator[[#This Row],[Damage Dice]])
        +
        N("Elemental Adept turn 1s into 2s.")+
        N("Average increases by 1/DieSize per die")+
        N("Condition: damage type matches EA type.")+
        IF(
            (DPRTacticsCalculator[[#This Row],[Damage Type]]=DPRTacticsCalculator[[#This Row],[Feat: Elemental Adept Element]]),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)(DPRTacticsCalculator[[#This Row],[Damage Dice]]),
            (N("0 if no Elemental Adept applies.")+0)
        )
        +
        N("Great Weapon Fighting style reroll 1s and 2s once.")+
        IF(
            (DPRTacticsCalculator[[#This Row],[Great Weapon Fighting Style]]="YES"),
            _xlfn.LAMBDA(_xlpm.dicesum,
                SUM(_xlfn.MAP(
                    _xlfn.TEXTSPLIT(_xlpm.dicesum,"+"),
                    _xlfn.LAMBDA(_xlpm.dice,
                        N("Reroll 1s and 2s")+
                        ((
                            N("Number of Dice")+
                            N("Left of cell from position of 'd' in the string")+
                            LEFT(_xlpm.dice,(SEARCH("d",_xlpm.dice)-1))
                        )
                        *
                        (
                            1
                            -
                            (
                                2
                                /
                                (
                                    N("Die size")+
                                    N("Right of cell from position x in the string.")+
                                    RIGHT(_xlpm.dice,(LEN(_xlpm.dice)-SEARCH("d",_xlpm.dice)))
                                )))
                        )
                    )
                ))
            )(DPRTacticsCalculator[[#This Row],[Damage Dice]]),
            (N("0 if no Great Weapon Fighting style applies.")+0)
        )
    ),
    N(DPRTacticsCalculator[[#This Row],[Damage Dice]])
)</f>
        <v>3</v>
      </c>
      <c r="AS7" s="31" cm="1">
        <f t="array" ref="AS7">N("Average damage")+
IF(
    (N("Condition: has to have dice notation")+
    COUNT(SEARCH("d",AF7))&gt;0),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)(AF7)
        +
        N("Elemental Adept turn 1s into 2s.")+
        N("Average increases by 1/DieSize per die")+
        N("Condition: damage type matches EA type.")+
        IF(
            (AN7=DPRTacticsCalculator[[#This Row],[Feat: Elemental Adept Element]]),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)(AF7),
            (N("0 if no Elemental Adept applies.")+0)
        )
    ),
    N(AF7)
)</f>
        <v>0</v>
      </c>
      <c r="AT7" s="31" cm="1">
        <f t="array" ref="AT7">N("Average damage")+
IF(
    (N("Condition: has to have dice notation")+
    COUNT(SEARCH("d",AG7))&gt;0),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)(AG7)
        +
        N("Elemental Adept turn 1s into 2s.")+
        N("Average increases by 1/DieSize per die")+
        N("Condition: damage type matches EA type.")+
        IF(
            (AO7=DPRTacticsCalculator[[#This Row],[Bonus Dmg Type]]),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)(AG7),
            (N("0 if no Elemental Adept applies.")+0)
        )
    ),
    N(AG7)
)</f>
        <v>0</v>
      </c>
      <c r="AU7" s="31" cm="1">
        <f t="array" ref="AU7">N("Average damage")+
IF(
    (N("Condition: has to have dice notation")+
    COUNT(SEARCH("d",AH7))&gt;0),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)(AH7)
        +
        N("Elemental Adept turn 1s into 2s.")+
        N("Average increases by 1/DieSize per die")+
        N("Condition: damage type matches EA type.")+
        IF(
            (AP7=#REF!),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)(AH7),
            (N("0 if no Elemental Adept applies.")+0)
        )
    ),
    N(AH7)
)</f>
        <v>0</v>
      </c>
      <c r="AV7" s="31" cm="1">
        <f t="array" ref="AV7">N("Average damage")+
IF(
    (N("Condition: has to have dice notation")+
    COUNT(SEARCH("d",AI7))&gt;0),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)(AI7)
        +
        N("Elemental Adept turn 1s into 2s.")+
        N("Average increases by 1/DieSize per die")+
        N("Condition: damage type matches EA type.")+
        IF(
            (AQ7=DPRTacticsCalculator[[#This Row],[Crit Mult Dmg Type]]),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)(AI7),
            (N("0 if no Elemental Adept applies.")+0)
        )
    ),
    N(AI7)
)</f>
        <v>0</v>
      </c>
      <c r="AW7" s="31">
        <f>N("Average damage added on crit")+
(
    N("Dr: Damage roll on hit is doubled")+
    DPRTacticsCalculator[[#This Row],[Base Dice Dmg Avg]]
    +
    N("Db: Any bonus dice get doubled")+
    DPRTacticsCalculator[[#This Row],[Bonus Dice Dmg Avg]]
    +
    N("Dxc: Damage that gets doubled but only added on crit")+
    (2*DPRTacticsCalculator[[#This Row],[Crit-only Mult Dice Dmg Avg]])
    +
    N("Dxcn: Bonus damage that's added on crit but not doubled")+
    DPRTacticsCalculator[[#This Row],[Crit-only Flat Dice Dmg Avg]]
)</f>
        <v>3</v>
      </c>
      <c r="AX7" s="31">
        <f>N("Average damage on hit")+
(
    N("Dr: Damage roll on hit is doubled on crit")+
    DPRTacticsCalculator[[#This Row],[Base Dice Dmg Avg]]
    +
    N("Db: Any bonus dice get doubled on crit")+
    DPRTacticsCalculator[[#This Row],[Bonus Dice Dmg Avg]]
    +
    N("Dn: Damage bonus that is not doubled on crit")+
    DPRTacticsCalculator[[#This Row],[Non-crit Dice Dmg Avg]]
)</f>
        <v>3</v>
      </c>
      <c r="AY7" s="31">
        <f>N("Damage result in case of a crit")+(N("D: Average damage on hit")+DPRTacticsCalculator[[#This Row],[Average Dice Damage on Hit]]+N("Dc: Average damage added on crit")+DPRTacticsCalculator[[#This Row],[Average Damage Added on Crit]])</f>
        <v>6</v>
      </c>
      <c r="AZ7" s="31">
        <f>N("Average damage on miss")+
IF(
    OR(
        DPRTacticsCalculator[[#This Row],[Accuracy]]="SP DC MISS 1/2 DMG",
        DPRTacticsCalculator[[#This Row],[Accuracy]]="SP DC M 1/2 ENEMY DVG",
        DPRTacticsCalculator[[#This Row],[Accuracy]]="SP DC M 1/2 LEG RESIST",
        DPRTacticsCalculator[[#This Row],[Accuracy]]="SP DC M 1/2 EN DVG L-RES"
    ),
    (
        (
            N("Dr: Damage roll on hit is halved")+
            DPRTacticsCalculator[[#This Row],[Base Dice Dmg Avg]]
            +
            N("B: Bonus modifiers halved too")+
            N("Spells don't get Great Weapon Master bonus damage")+
            IF(ISNUMBER(DPRTacticsCalculator[[#This Row],[Bonus Flat Dmg]]),DPRTacticsCalculator[[#This Row],[Bonus Flat Dmg]],0)
            +
            N("Db: Any bonus dice is halved too")+
            DPRTacticsCalculator[[#This Row],[Bonus Dice Dmg Avg]]
            +
            N("Dn: Damage bonus that is not doubled on crit gets halved too")+
            DPRTacticsCalculator[[#This Row],[Non-crit Dice Dmg Avg]]
        )
        /
        2
    ),
    (N("No miss damage for regular attacks")+0)
)</f>
        <v>0</v>
      </c>
      <c r="BA7" s="26">
        <f>_xlfn.IFS(DPRTacticsCalculator[[#This Row],[LV or CR]]=1,85,DPRTacticsCalculator[[#This Row],[LV or CR]]=2,100,DPRTacticsCalculator[[#This Row],[LV or CR]]=3,115,DPRTacticsCalculator[[#This Row],[LV or CR]]=4,130,DPRTacticsCalculator[[#This Row],[LV or CR]]=5,145,DPRTacticsCalculator[[#This Row],[LV or CR]]=6,160,DPRTacticsCalculator[[#This Row],[LV or CR]]=7,175,DPRTacticsCalculator[[#This Row],[LV or CR]]=8,190,DPRTacticsCalculator[[#This Row],[LV or CR]]=9,205,DPRTacticsCalculator[[#This Row],[LV or CR]]=10,220,DPRTacticsCalculator[[#This Row],[LV or CR]]=11,235,DPRTacticsCalculator[[#This Row],[LV or CR]]=12,250,DPRTacticsCalculator[[#This Row],[LV or CR]]=13,265,DPRTacticsCalculator[[#This Row],[LV or CR]]=14,280,DPRTacticsCalculator[[#This Row],[LV or CR]]=15,295,DPRTacticsCalculator[[#This Row],[LV or CR]]=16,310,DPRTacticsCalculator[[#This Row],[LV or CR]]=17,325,DPRTacticsCalculator[[#This Row],[LV or CR]]=18,340,DPRTacticsCalculator[[#This Row],[LV or CR]]=19,355,DPRTacticsCalculator[[#This Row],[LV or CR]]=20,400)</f>
        <v>145</v>
      </c>
      <c r="BB7" s="33">
        <f>N("Damage per Attack per Target")+((DPRTacticsCalculator[[#This Row],[Crit % Chance]]*DPRTacticsCalculator[[#This Row],[Average Damage Added on Crit]])+((N("Hx: Hit chance (excluding crit)")+DPRTacticsCalculator[[#This Row],[Non-crit Hit % Chance]])*((N("D: Average damage on hit")+DPRTacticsCalculator[[#This Row],[Average Dice Damage on Hit]])+(N("B: Bonus modifiers")+IF(ISNUMBER(DPRTacticsCalculator[[#This Row],[Bonus Flat Dmg]]),DPRTacticsCalculator[[#This Row],[Bonus Flat Dmg]],0))+(N("GWMb: Great Weapon Master -5 to hit for +10 dmg option")+IF(ISNUMBER(DPRTacticsCalculator[[#This Row],[Great Weapon Master Bonus Dmg]]),DPRTacticsCalculator[[#This Row],[Great Weapon Master Bonus Dmg]],0))))+((N("M: Miss chance (for spell saves)")+DPRTacticsCalculator[[#This Row],[Miss % Chance]])*(N("Dm: Average damage on miss (only for spell saves)")+DPRTacticsCalculator[[#This Row],[Average Damage on Miss]])))</f>
        <v>5.7525000000000004</v>
      </c>
      <c r="BC7" s="33">
        <f>N("Average damage for the attack row")+((N("R: Repeated attack times (must have the same bonuses applied)")+IF(ISNUMBER(DPRTacticsCalculator[[#This Row],[Repeat Attack Times]]),DPRTacticsCalculator[[#This Row],[Repeat Attack Times]],1))*DPRTacticsCalculator[[#This Row],[Damage per Attack]])</f>
        <v>5.7525000000000004</v>
      </c>
      <c r="BD7" s="33">
        <f>N("Damage per target*NumTargets")+(DPRTacticsCalculator[[#This Row],[Average Resulting Damage per Target]]*(N("AOE: Area of Effect targets (must have the same bonuses applied)")+IF(ISNUMBER(DPRTacticsCalculator[[#This Row],[Area of Effect Expected Targets]]),DPRTacticsCalculator[[#This Row],[Area of Effect Expected Targets]],1)))</f>
        <v>5.7525000000000004</v>
      </c>
      <c r="BE7" s="33">
        <f>IF(_xlfn.MAXIFS(DPRTacticsCalculator[[Row]:[Row]],DPRTacticsCalculator[[Tactic ID]:[Tactic ID]],DPRTacticsCalculator[[#This Row],[Tactic ID]],DPRTacticsCalculator[[Round]:[Round]],DPRTacticsCalculator[[#This Row],[Round]])=DPRTacticsCalculator[[#This Row],[Row]],(N("Leave blank if not the last on the list for this round")+N("Sum the attacks with the same tactic AND round number")+SUMIFS(DPRTacticsCalculator[[Average Resulting Damage per Target]:[Average Resulting Damage per Target]],DPRTacticsCalculator[[Tactic ID]:[Tactic ID]],DPRTacticsCalculator[[#This Row],[Tactic ID]],DPRTacticsCalculator[[Round]:[Round]],DPRTacticsCalculator[[#This Row],[Round]])),"-")</f>
        <v>23.049000000000003</v>
      </c>
      <c r="BF7" s="33">
        <f>IF(ISNUMBER(DPRTacticsCalculator[[#This Row],[Average Round Damage per Target]]),(DPRTacticsCalculator[[#This Row],[Average Round Damage per Target]]*(N("AOE: Area of Effect targets (must have the same bonuses applied)")+IF(ISNUMBER(DPRTacticsCalculator[[#This Row],[Area of Effect Expected Targets]]),DPRTacticsCalculator[[#This Row],[Area of Effect Expected Targets]],1))),"-")</f>
        <v>23.049000000000003</v>
      </c>
      <c r="BG7" s="33">
        <f>IF(_xlfn.MAXIFS(DPRTacticsCalculator[[Row]:[Row]],DPRTacticsCalculator[[Tactic ID]:[Tactic ID]],DPRTacticsCalculator[[#This Row],[Tactic ID]])=DPRTacticsCalculator[[#This Row],[Row]],(N("Leave blank if not the last on the list for this tactic")+N("Sum the attacks with the same tactic ID")+SUMIFS(DPRTacticsCalculator[[Average Resulting Damage per Target]:[Average Resulting Damage per Target]],DPRTacticsCalculator[[Tactic ID]:[Tactic ID]],DPRTacticsCalculator[[#This Row],[Tactic ID]])),"-")</f>
        <v>23.049000000000003</v>
      </c>
      <c r="BH7" s="33">
        <f>IF(_xlfn.MAXIFS(DPRTacticsCalculator[[Row]:[Row]],DPRTacticsCalculator[[Tactic ID]:[Tactic ID]],DPRTacticsCalculator[[#This Row],[Tactic ID]])=DPRTacticsCalculator[[#This Row],[Row]],(N("Leave blank if not the last on the list for this tactic")+N("Sum the attacks with the same tactic ID")+SUMIFS(DPRTacticsCalculator[[Average Resulting Damage Total]:[Average Resulting Damage Total]],DPRTacticsCalculator[[Tactic ID]:[Tactic ID]],DPRTacticsCalculator[[#This Row],[Tactic ID]])),"-")</f>
        <v>23.049000000000003</v>
      </c>
      <c r="BI7" s="33">
        <f>IF(ISNUMBER(DPRTacticsCalculator[[#This Row],[Average Tactic Damage per Target]]),(N("Only show if the tactic damage is showing a number")+N("Damage per round: Damage per tactic / number of rounds")+((N("Damage per tactic")+DPRTacticsCalculator[[#This Row],[Average Tactic Damage per Target]])/(N("Number of rounds")+DPRTacticsCalculator[[#This Row],[Round]]))),"-")</f>
        <v>23.049000000000003</v>
      </c>
      <c r="BJ7" s="33">
        <f>IF(ISNUMBER(DPRTacticsCalculator[[#This Row],[Average Tactic Damage Total]]),(N("Only show if the tactic damage is showing a number")+N("Damage per round: Damage per tactic / number of rounds")+((N("Damage per tactic")+DPRTacticsCalculator[[#This Row],[Average Tactic Damage Total]])/(N("Number of rounds")+DPRTacticsCalculator[[#This Row],[Round]]))),"-")</f>
        <v>23.049000000000003</v>
      </c>
      <c r="BK7" s="34">
        <f>IF(ISNUMBER(DPRTacticsCalculator[[#This Row],[Damage per Round per Target]]),_xlfn.IFS((DPRTacticsCalculator[[#This Row],[Damage per Round per Target]]&gt;(DPRTacticsCalculator[[#This Row],[Max Expected Enemy HP at CR or LV]]/3)),5,(DPRTacticsCalculator[[#This Row],[Damage per Round per Target]]&gt;(DPRTacticsCalculator[[#This Row],[Max Expected Enemy HP at CR or LV]]/6)),4,(DPRTacticsCalculator[[#This Row],[Damage per Round per Target]]&gt;(DPRTacticsCalculator[[#This Row],[Max Expected Enemy HP at CR or LV]]/12)),3,(DPRTacticsCalculator[[#This Row],[Damage per Round per Target]]&gt;(DPRTacticsCalculator[[#This Row],[Max Expected Enemy HP at CR or LV]]/24)),2,(DPRTacticsCalculator[[#This Row],[Damage per Round per Target]]&lt;=(DPRTacticsCalculator[[#This Row],[Max Expected Enemy HP at CR or LV]]/24)),1,(DPRTacticsCalculator[[#This Row],[Damage per Round per Target]]=0),0),"-")</f>
        <v>3</v>
      </c>
      <c r="BL7" s="24" t="str">
        <f>_xlfn.IFS(ISNUMBER(DPRTacticsCalculator[[#This Row],[DPR per Target Rating]])=FALSE,"-",DPRTacticsCalculator[[#This Row],[DPR per Target Rating]]=0,"☆☆☆  No damage",DPRTacticsCalculator[[#This Row],[DPR per Target Rating]]=1,"🡇🡇🡇  Lowest (not helping)",DPRTacticsCalculator[[#This Row],[DPR per Target Rating]]=2,"★☆☆  Low (support, control, debuff)",DPRTacticsCalculator[[#This Row],[DPR per Target Rating]]=3,"★★☆  Target (expected)",DPRTacticsCalculator[[#This Row],[DPR per Target Rating]]=4,"★★★  High (heavy hitter)",DPRTacticsCalculator[[#This Row],[DPR per Target Rating]]=5,"🕱🕱🕱🕱  Deadly")</f>
        <v>★★☆  Target (expected)</v>
      </c>
      <c r="BM7" s="32">
        <f>IF(ISNUMBER(DPRTacticsCalculator[[#This Row],[Total Damage per Round]]),_xlfn.IFS((DPRTacticsCalculator[[#This Row],[Total Damage per Round]]&gt;(DPRTacticsCalculator[[#This Row],[Max Expected Enemy HP at CR or LV]]/3)),5,(DPRTacticsCalculator[[#This Row],[Total Damage per Round]]&gt;(DPRTacticsCalculator[[#This Row],[Max Expected Enemy HP at CR or LV]]/6)),4,(DPRTacticsCalculator[[#This Row],[Total Damage per Round]]&gt;(DPRTacticsCalculator[[#This Row],[Max Expected Enemy HP at CR or LV]]/12)),3,(DPRTacticsCalculator[[#This Row],[Total Damage per Round]]&gt;(DPRTacticsCalculator[[#This Row],[Max Expected Enemy HP at CR or LV]]/24)),2,(DPRTacticsCalculator[[#This Row],[Total Damage per Round]]&lt;=(DPRTacticsCalculator[[#This Row],[Max Expected Enemy HP at CR or LV]]/24)),1,(DPRTacticsCalculator[[#This Row],[Total Damage per Round]]=0),0),"-")</f>
        <v>3</v>
      </c>
      <c r="BN7" s="24" t="str">
        <f>_xlfn.IFS(ISNUMBER(DPRTacticsCalculator[[#This Row],[Total DPR Rating]])=FALSE,"-",DPRTacticsCalculator[[#This Row],[Total DPR Rating]]=0,"☆☆☆  No damage",DPRTacticsCalculator[[#This Row],[Total DPR Rating]]=1,"🡇🡇🡇  Lowest (not helping)",DPRTacticsCalculator[[#This Row],[Total DPR Rating]]=2,"★☆☆  Low (support, control, debuff)",DPRTacticsCalculator[[#This Row],[Total DPR Rating]]=3,"★★☆  Target (expected)",DPRTacticsCalculator[[#This Row],[Total DPR Rating]]=4,"★★★  High (heavy hitter)",DPRTacticsCalculator[[#This Row],[Total DPR Rating]]=5,"🕱🕱🕱🕱  Deadly")</f>
        <v>★★☆  Target (expected)</v>
      </c>
      <c r="BO7" s="35" t="s">
        <v>72</v>
      </c>
      <c r="BP7" s="5"/>
      <c r="BQ7" s="16"/>
      <c r="BR7" s="16"/>
      <c r="BS7" s="16"/>
      <c r="BT7" s="16"/>
    </row>
    <row r="8" spans="1:72" ht="18">
      <c r="A8" s="16">
        <v>7</v>
      </c>
      <c r="B8" s="21" t="s">
        <v>88</v>
      </c>
      <c r="C8" s="21" t="s">
        <v>89</v>
      </c>
      <c r="D8" s="24" t="s">
        <v>90</v>
      </c>
      <c r="E8" s="5" t="s">
        <v>70</v>
      </c>
      <c r="F8" s="5">
        <v>9</v>
      </c>
      <c r="G8" s="16">
        <v>1</v>
      </c>
      <c r="H8" s="16">
        <v>1</v>
      </c>
      <c r="I8" s="16" t="s">
        <v>71</v>
      </c>
      <c r="J8" s="16" t="s">
        <v>71</v>
      </c>
      <c r="K8" s="16" t="s">
        <v>71</v>
      </c>
      <c r="L8" s="16" t="s">
        <v>71</v>
      </c>
      <c r="M8" s="16" t="s">
        <v>71</v>
      </c>
      <c r="N8" s="16" t="s">
        <v>72</v>
      </c>
      <c r="O8" s="16" cm="1">
        <f t="array" ref="O8">_xlfn.LAMBDA(_xlpm.dicesum,
    SUM(_xlfn.MAP(
        _xlfn.TEXTSPLIT(_xlpm.dicesum,"+"),
        _xlfn.LAMBDA(_xlpm.dice,
            N("Average dice roll")+
            IF(COUNT(SEARCH("d",_xlpm.dice))&gt;0,
                ((
                    N("Number of Dice")+
                    N("Left of cell from position of 'd' in the string")+
                    LEFT(_xlpm.dice,(SEARCH("d",_xlpm.dice)-1))
                )
                *
                (
                    N("Average roll for the die size")+
                    AVERAGE(
                        N("Lowest roll possible")+
                        1,
                        N("Die size")+
                        N("Right of cell from position x in the string.")+
                        RIGHT(_xlpm.dice,(LEN(_xlpm.dice)-SEARCH("d",_xlpm.dice)))
                    ))
                ),
                N(_xlpm.dice)
            )
        )
    ))
)(DPRTacticsCalculator[[#This Row],[Dice added to attack roll]])</f>
        <v>0</v>
      </c>
      <c r="P8" s="25" cm="1">
        <f t="array" ref="P8">_xlfn.IFS(
    AND(DPRTacticsCalculator[[#This Row],[Player or Enemy]]="PC",DPRTacticsCalculator[[#This Row],[LV or CR]]=9),
    1,
    1,
    0
)
+
IF(
    OR(
        DPRTacticsCalculator[[#This Row],[Accuracy]]="STANDARD",
        DPRTacticsCalculator[[#This Row],[Accuracy]]="DISADVANTAGE",
        DPRTacticsCalculator[[#This Row],[Accuracy]]="ADVANTAGE",
        DPRTacticsCalculator[[#This Row],[Accuracy]]="ELVEN ACCURACY",
    ),
    (
        IF(
            DPRTacticsCalculator[[#This Row],[Great Weapon Master -5 to hit for +10 dmg]]="YES",
            (-5),
            0
        )
        +
        IF(
            DPRTacticsCalculator[[#This Row],[War Cleric Channel Divinity +10 to hit]]="YES",
            10,
            0
        )
        +
        DPRTacticsCalculator[[#This Row],[Dice to attack roll average result]]
    ),
    0
)</f>
        <v>1</v>
      </c>
      <c r="Q8" s="16" t="s">
        <v>72</v>
      </c>
      <c r="R8" s="5">
        <f>N("Assuming a balanced value of 8, and subtract relative modifiers.")+(8-DPRTacticsCalculator[[#This Row],[Assumed Relative Modifier to Hit]]-IF(ISNUMBER(DPRTacticsCalculator[[#This Row],[Add Relative Modifier to Hit]]),DPRTacticsCalculator[[#This Row],[Add Relative Modifier to Hit]],0))</f>
        <v>7</v>
      </c>
      <c r="S8" s="16">
        <v>20</v>
      </c>
      <c r="T8" s="16" t="s">
        <v>91</v>
      </c>
      <c r="U8" s="16" t="s">
        <v>71</v>
      </c>
      <c r="V8" s="26" t="str">
        <f>IF(OR(DPRTacticsCalculator[[#This Row],[Accuracy]]="SP DC LEGEND RESIST",DPRTacticsCalculator[[#This Row],[Accuracy]]="SP DC M 1/2 LEG RESIST",DPRTacticsCalculator[[#This Row],[Accuracy]]="SP DC EN DVG LEG RES",DPRTacticsCalculator[[#This Row],[Accuracy]]="SP DC M 1/2 EN DVG L-RES"),(N("if leg res is used, check if previous others were cast for this tactic")+IF(SUMPRODUCT((DPRTacticsCalculator[Accuracy]={"SP DC LEGEND RESIST","SP DC M 1/2 LEG RESIST","SP DC EN DVG LEG RES","SP DC M 1/2 EN DVG L-RES"})*(DPRTacticsCalculator[Tactic ID]=DPRTacticsCalculator[[#This Row],[Tactic ID]])*(DPRTacticsCalculator[Row]&lt;DPRTacticsCalculator[[#This Row],[Row]]))&gt;0,(N("if so, search for the MIN for this tactic")+N("And subtract the last one used.")+IF(_xlfn.MINIFS(DPRTacticsCalculator[Legendary Resistances Left],DPRTacticsCalculator[Tactic ID],DPRTacticsCalculator[[#This Row],[Tactic ID]],DPRTacticsCalculator[Row],"&lt;"&amp;DPRTacticsCalculator[[#This Row],[Row]])&gt;0,_xlfn.MINIFS(DPRTacticsCalculator[Legendary Resistances Left],DPRTacticsCalculator[Tactic ID],DPRTacticsCalculator[[#This Row],[Tactic ID]],DPRTacticsCalculator[Row],"&lt;"&amp;DPRTacticsCalculator[[#This Row],[Row]])-1,N("Unless there's 0 already")+0)),(N("else, start at 3 resistances")+3))),"-")</f>
        <v>-</v>
      </c>
      <c r="W8" s="27">
        <f>IF(DPRTacticsCalculator[[#This Row],[Enemy Paralyzed close-range auto-crit on hit]]="YES",DPRTacticsCalculator[[#This Row],[Hit % Chance]],_xlfn.IFS(AND(DPRTacticsCalculator[[#This Row],[Accuracy]]="STANDARD",DPRTacticsCalculator[[#This Row],[Lucky feat]]="NO",DPRTacticsCalculator[[#This Row],[Halfling]]="NO"),N("Standard crit formula")+(1-((DPRTacticsCalculator[[#This Row],[Min to Crit]]-1)/20)),AND(DPRTacticsCalculator[[#This Row],[Accuracy]]="DISADVANTAGE",DPRTacticsCalculator[[#This Row],[Lucky feat]]="NO",DPRTacticsCalculator[[#This Row],[Halfling]]="NO"),N("Disadvantage crit formula")+((1-(DPRTacticsCalculator[[#This Row],[Min to Crit]]-1)/20)^2),OR(AND(DPRTacticsCalculator[[#This Row],[Accuracy]]="ADVANTAGE",DPRTacticsCalculator[[#This Row],[Lucky feat]]="NO",DPRTacticsCalculator[[#This Row],[Halfling]]="NO"),AND(DPRTacticsCalculator[[#This Row],[Accuracy]]="STANDARD",DPRTacticsCalculator[[#This Row],[Lucky feat]]="YES",DPRTacticsCalculator[[#This Row],[Halfling]]="NO")),N("Advantage crit formula")+(1-(1-(1-((DPRTacticsCalculator[[#This Row],[Min to Crit]]-1)/20)))^2),OR(AND(DPRTacticsCalculator[[#This Row],[Accuracy]]="ELVEN ACCURACY",DPRTacticsCalculator[[#This Row],[Lucky feat]]="NO",DPRTacticsCalculator[[#This Row],[Halfling]]="NO"),AND(DPRTacticsCalculator[[#This Row],[Accuracy]]="ADVANTAGE",DPRTacticsCalculator[[#This Row],[Lucky feat]]="YES",DPRTacticsCalculator[[#This Row],[Halfling]]="NO"),AND(DPRTacticsCalculator[[#This Row],[Accuracy]]="DISADVANTAGE",DPRTacticsCalculator[[#This Row],[Lucky feat]]="YES",DPRTacticsCalculator[[#This Row],[Halfling]]="NO")),N("Elven accuracy crit formula (3 dice)")+(1-(1-(1-((DPRTacticsCalculator[[#This Row],[Min to Crit]]-1)/20)))^3),AND(DPRTacticsCalculator[[#This Row],[Accuracy]]="ELVEN ACCURACY",DPRTacticsCalculator[[#This Row],[Lucky feat]]="YES",DPRTacticsCalculator[[#This Row],[Halfling]]="NO"),N("Elven accuracy crit formula with Lucky feat (4 dice)")+(1-(1-(1-((DPRTacticsCalculator[[#This Row],[Min to Crit]]-1)/20)))^4),AND(DPRTacticsCalculator[[#This Row],[Accuracy]]="STANDARD",DPRTacticsCalculator[[#This Row],[Lucky feat]]="NO",DPRTacticsCalculator[[#This Row],[Halfling]]="YES"),N("Halfling standard crit formula")+((1-((DPRTacticsCalculator[[#This Row],[Min to Crit]]-1)/20))+((1-((DPRTacticsCalculator[[#This Row],[Min to Crit]]-1)/20))/20)),AND(DPRTacticsCalculator[[#This Row],[Accuracy]]="DISADVANTAGE",DPRTacticsCalculator[[#This Row],[Lucky feat]]="NO",DPRTacticsCalculator[[#This Row],[Halfling]]="YES"),N("Halfling disadvantage crit formula")+(((1-((DPRTacticsCalculator[[#This Row],[Min to Crit]]-1)/20))^2)+((2/20)*((1-((DPRTacticsCalculator[[#This Row],[Min to Crit]]-1)/20))^2))),OR(AND(DPRTacticsCalculator[[#This Row],[Accuracy]]="ADVANTAGE",DPRTacticsCalculator[[#This Row],[Lucky feat]]="NO",DPRTacticsCalculator[[#This Row],[Halfling]]="YES"),AND(DPRTacticsCalculator[[#This Row],[Accuracy]]="ELVEN ACCURACY",DPRTacticsCalculator[[#This Row],[Lucky feat]]="NO",DPRTacticsCalculator[[#This Row],[Halfling]]="YES"),AND(DPRTacticsCalculator[[#This Row],[Accuracy]]="STANDARD",DPRTacticsCalculator[[#This Row],[Lucky feat]]="YES",DPRTacticsCalculator[[#This Row],[Halfling]]="YES")),N("Halfling advantage crit formula")+N("No halfling can have Elven Accuracy")+((1-(1-(1-((DPRTacticsCalculator[[#This Row],[Min to Crit]]-1)/20)))^2)+((2*((1-(1-((DPRTacticsCalculator[[#This Row],[Min to Crit]]-1)/20)))/20))-(1/(20^2)))*(1-((DPRTacticsCalculator[[#This Row],[Min to Crit]]-1)/20))),OR(AND(DPRTacticsCalculator[[#This Row],[Accuracy]]="ADVANTAGE",DPRTacticsCalculator[[#This Row],[Lucky feat]]="YES",DPRTacticsCalculator[[#This Row],[Halfling]]="YES"),AND(DPRTacticsCalculator[[#This Row],[Accuracy]]="ELVEN ACCURACY",DPRTacticsCalculator[[#This Row],[Lucky feat]]="YES",DPRTacticsCalculator[[#This Row],[Halfling]]="YES"),AND(DPRTacticsCalculator[[#This Row],[Accuracy]]="DISADVANTAGE",DPRTacticsCalculator[[#This Row],[Lucky feat]]="YES",DPRTacticsCalculator[[#This Row],[Halfling]]="YES")),N("Halfling advantage with Lucky feat (3 dice) crit formula")+N("No halfling can have Elven Accuracy")+((1-(1-(1-((DPRTacticsCalculator[[#This Row],[Min to Crit]]-1)/20)))^3)+((3*((1-(1-((DPRTacticsCalculator[[#This Row],[Min to Crit]]-1)/20)))/20))-(1/(20^3)))*(1-((DPRTacticsCalculator[[#This Row],[Min to Crit]]-1)/20))),OR(DPRTacticsCalculator[[#This Row],[Accuracy]]="SPELL (SAVE DC)",DPRTacticsCalculator[[#This Row],[Accuracy]]="SP DC MISS 1/2 DMG",DPRTacticsCalculator[[#This Row],[Accuracy]]="SP DC ENEMY DVG",DPRTacticsCalculator[[#This Row],[Accuracy]]="SP DC M 1/2 ENEMY DVG",DPRTacticsCalculator[[#This Row],[Accuracy]]="SP DC LEGEND RESIST",DPRTacticsCalculator[[#This Row],[Accuracy]]="SP DC M 1/2 LEG RESIST",DPRTacticsCalculator[[#This Row],[Accuracy]]="SP DC EN DVG LEG RES",DPRTacticsCalculator[[#This Row],[Accuracy]]="SP DC M 1/2 EN DVG L-RES"),N("No crits for save throw spells")+0))*IF(AND(DPRTacticsCalculator[[#This Row],[Current Attack is GWM Crit Bonus Attack]]="YES",OR(DPRTacticsCalculator[[#This Row],[Accuracy]]="STANDARD",DPRTacticsCalculator[[#This Row],[Accuracy]]="DISADVANTAGE",DPRTacticsCalculator[[#This Row],[Accuracy]]="ADVANTAGE",DPRTacticsCalculator[[#This Row],[Accuracy]]="ELVEN ACCURACY")),N("If the current attack is a Great Weapon Master crit bonus attack")+N("And it's not a spell attack")+N("The chances of this attack are multiplied by the crit chance of the previous attack of the same round and tactic")+SUMIFS(DPRTacticsCalculator[Crit % Chance],DPRTacticsCalculator[Tactic ID],DPRTacticsCalculator[[#This Row],[Tactic ID]],DPRTacticsCalculator[Round],DPRTacticsCalculator[[#This Row],[Round]],DPRTacticsCalculator[Row],(DPRTacticsCalculator[[#This Row],[Row]]-1)),(N("Else they just stay the same")+1))</f>
        <v>0</v>
      </c>
      <c r="X8" s="27">
        <f>_xlfn.IFS(OR(AND(DPRTacticsCalculator[[#This Row],[Accuracy]]="STANDARD",DPRTacticsCalculator[[#This Row],[Lucky feat]]="NO",DPRTacticsCalculator[[#This Row],[Halfling]]="NO"),DPRTacticsCalculator[[#This Row],[Accuracy]]="SPELL (SAVE DC)",DPRTacticsCalculator[[#This Row],[Accuracy]]="SP DC MISS 1/2 DMG",AND(OR(DPRTacticsCalculator[[#This Row],[Accuracy]]="SP DC LEGEND RESIST",DPRTacticsCalculator[[#This Row],[Accuracy]]="SP DC M 1/2 LEG RESIST"),DPRTacticsCalculator[[#This Row],[Legendary Resistances Left]]=0)),N("Standard hit formula")+N("Standard hit formula for spells")+N("After Legendary Resistances run out, standard hit formula for spells")+(1-((DPRTacticsCalculator[[#This Row],[Min to Hit]]-1)/20)),AND(DPRTacticsCalculator[[#This Row],[Accuracy]]="DISADVANTAGE",DPRTacticsCalculator[[#This Row],[Lucky feat]]="NO",DPRTacticsCalculator[[#This Row],[Halfling]]="NO"),N("Disadvantage hit formula")+((1-((DPRTacticsCalculator[[#This Row],[Min to Hit]]-1)/20))^2),OR(AND(DPRTacticsCalculator[[#This Row],[Accuracy]]="ADVANTAGE",DPRTacticsCalculator[[#This Row],[Lucky feat]]="NO",DPRTacticsCalculator[[#This Row],[Halfling]]="NO"),AND(DPRTacticsCalculator[[#This Row],[Accuracy]]="STANDARD",DPRTacticsCalculator[[#This Row],[Lucky feat]]="YES",DPRTacticsCalculator[[#This Row],[Halfling]]="NO"),DPRTacticsCalculator[[#This Row],[Accuracy]]="SP DC ENEMY DVG",DPRTacticsCalculator[[#This Row],[Accuracy]]="SP DC M 1/2 ENEMY DVG",AND(OR(DPRTacticsCalculator[[#This Row],[Accuracy]]="SP DC EN DVG LEG RES",DPRTacticsCalculator[[#This Row],[Accuracy]]="SP DC M 1/2 EN DVG L-RES"),DPRTacticsCalculator[[#This Row],[Legendary Resistances Left]]=0)),N("Advantage hit formula")+N("Advantage hit formula for spells against enemy with disadvantage")+N("After Legendary Resistances run out, same")+(1-(1-(1-((DPRTacticsCalculator[[#This Row],[Min to Hit]]-1)/20)))^2),OR(AND(DPRTacticsCalculator[[#This Row],[Accuracy]]="ELVEN ACCURACY",DPRTacticsCalculator[[#This Row],[Lucky feat]]="NO",DPRTacticsCalculator[[#This Row],[Halfling]]="NO"),AND(DPRTacticsCalculator[[#This Row],[Accuracy]]="ADVANTAGE",DPRTacticsCalculator[[#This Row],[Lucky feat]]="YES",DPRTacticsCalculator[[#This Row],[Halfling]]="NO"),AND(DPRTacticsCalculator[[#This Row],[Accuracy]]="DISADVANTAGE",DPRTacticsCalculator[[#This Row],[Lucky feat]]="YES",DPRTacticsCalculator[[#This Row],[Halfling]]="NO")),N("Elven accuracy hit formula (3 dice)")+(1-(1-(1-((DPRTacticsCalculator[[#This Row],[Min to Hit]]-1)/20)))^3),AND(DPRTacticsCalculator[[#This Row],[Accuracy]]="ELVEN ACCURACY",DPRTacticsCalculator[[#This Row],[Lucky feat]]="YES",DPRTacticsCalculator[[#This Row],[Halfling]]="NO"),N("Elven accuracy hit formula with Lucky feat (4 dice)")+(1-(1-(1-((DPRTacticsCalculator[[#This Row],[Min to Hit]]-1)/20)))^4),AND(DPRTacticsCalculator[[#This Row],[Accuracy]]="STANDARD",DPRTacticsCalculator[[#This Row],[Lucky feat]]="NO",DPRTacticsCalculator[[#This Row],[Halfling]]="YES"),N("Halfling standard hit formula")+((1-((DPRTacticsCalculator[[#This Row],[Min to Hit]]-1)/20))+((1-((DPRTacticsCalculator[[#This Row],[Min to Hit]]-1)/20))/20)),AND(DPRTacticsCalculator[[#This Row],[Accuracy]]="DISADVANTAGE",DPRTacticsCalculator[[#This Row],[Lucky feat]]="NO",DPRTacticsCalculator[[#This Row],[Halfling]]="YES"),N("Halfling disadvantage hit formula")+(((1-((DPRTacticsCalculator[[#This Row],[Min to Hit]]-1)/20))^2)+((2/20)*((1-((DPRTacticsCalculator[[#This Row],[Min to Hit]]-1)/20))^2))),OR(AND(DPRTacticsCalculator[[#This Row],[Accuracy]]="ADVANTAGE",DPRTacticsCalculator[[#This Row],[Lucky feat]]="NO",DPRTacticsCalculator[[#This Row],[Halfling]]="YES"),AND(DPRTacticsCalculator[[#This Row],[Accuracy]]="ELVEN ACCURACY",DPRTacticsCalculator[[#This Row],[Lucky feat]]="NO",DPRTacticsCalculator[[#This Row],[Halfling]]="YES"),AND(DPRTacticsCalculator[[#This Row],[Accuracy]]="STANDARD",DPRTacticsCalculator[[#This Row],[Lucky feat]]="YES",DPRTacticsCalculator[[#This Row],[Halfling]]="YES")),N("Halfling advantage hit formula")+N("No halfling can have Elven Accuracy")+((1-(1-(1-((DPRTacticsCalculator[[#This Row],[Min to Hit]]-1)/20)))^2)+((2*((1-(1-((DPRTacticsCalculator[[#This Row],[Min to Hit]]-1)/20)))/20))-(1/(20^2)))*(1-((DPRTacticsCalculator[[#This Row],[Min to Hit]]-1)/20))),OR(AND(DPRTacticsCalculator[[#This Row],[Accuracy]]="ADVANTAGE",DPRTacticsCalculator[[#This Row],[Lucky feat]]="YES",DPRTacticsCalculator[[#This Row],[Halfling]]="YES"),AND(DPRTacticsCalculator[[#This Row],[Accuracy]]="ELVEN ACCURACY",DPRTacticsCalculator[[#This Row],[Lucky feat]]="YES",DPRTacticsCalculator[[#This Row],[Halfling]]="YES"),AND(DPRTacticsCalculator[[#This Row],[Accuracy]]="DISADVANTAGE",DPRTacticsCalculator[[#This Row],[Lucky feat]]="YES",DPRTacticsCalculator[[#This Row],[Halfling]]="YES")),N("Halfling advantage with Lucky feat (3 dice) hit formula")+N("No halfling can have Elven Accuracy")+((1-(1-(1-((DPRTacticsCalculator[[#This Row],[Min to Crit]]-1)/20)))^3)+((3*((1-(1-((DPRTacticsCalculator[[#This Row],[Min to Hit]]-1)/20)))/20))-(1/(20^3)))*(1-((DPRTacticsCalculator[[#This Row],[Min to Hit]]-1)/20))),AND(OR(DPRTacticsCalculator[[#This Row],[Accuracy]]="SP DC LEGEND RESIST",DPRTacticsCalculator[[#This Row],[Accuracy]]="SP DC M 1/2 LEG RESIST",DPRTacticsCalculator[[#This Row],[Accuracy]]="SP DC EN DVG LEG RES",DPRTacticsCalculator[[#This Row],[Accuracy]]="SP DC M 1/2 EN DVG L-RES"),(DPRTacticsCalculator[[#This Row],[Legendary Resistances Left]]&gt;0)),N("Legendary Resistance is a guaranteed miss")+0)*IF(AND(DPRTacticsCalculator[[#This Row],[Current Attack is GWM Crit Bonus Attack]]="YES",OR(DPRTacticsCalculator[[#This Row],[Accuracy]]="STANDARD",DPRTacticsCalculator[[#This Row],[Accuracy]]="DISADVANTAGE",DPRTacticsCalculator[[#This Row],[Accuracy]]="ADVANTAGE",DPRTacticsCalculator[[#This Row],[Accuracy]]="ELVEN ACCURACY")),N("If the current attack is a Great Weapon Master crit bonus attack")+N("And it's not a spell attack")+N("The chances of this attack are multiplied by the crit chance of the previous attack of the same round and tactic")+SUMIFS(DPRTacticsCalculator[Crit % Chance],DPRTacticsCalculator[Tactic ID],DPRTacticsCalculator[[#This Row],[Tactic ID]],DPRTacticsCalculator[Round],DPRTacticsCalculator[[#This Row],[Round]],DPRTacticsCalculator[Row],(DPRTacticsCalculator[[#This Row],[Row]]-1)),(N("Else they just stay the same")+1))</f>
        <v>0.7</v>
      </c>
      <c r="Y8" s="27">
        <f>N("Hit percentage (not including crit)")+(DPRTacticsCalculator[[#This Row],[Hit % Chance]]-DPRTacticsCalculator[[#This Row],[Crit % Chance]])</f>
        <v>0.7</v>
      </c>
      <c r="Z8" s="28">
        <f>N("Miss percentage")+(1-DPRTacticsCalculator[[#This Row],[Hit % Chance]])</f>
        <v>0.30000000000000004</v>
      </c>
      <c r="AA8" s="16" t="s">
        <v>92</v>
      </c>
      <c r="AB8" s="16">
        <v>20</v>
      </c>
      <c r="AC8" s="5">
        <f>IF(ISNUMBER(DPRTacticsCalculator[[#This Row],[AOE size, length or radius]]),N("Based on the Dungeon Master's Guide, page 249, 'Adjudicating Areas of Effect' table")+_xlfn.IFS(DPRTacticsCalculator[[#This Row],[Area of Effect]]="CONE",N("Cone: Size   / 10 (round up)")+ROUNDUP((DPRTacticsCalculator[[#This Row],[AOE size, length or radius]]/10),0),DPRTacticsCalculator[[#This Row],[Area of Effect]]="CUBE",N("Cube or square: Size   / 5  (round up)")+ROUNDUP((DPRTacticsCalculator[[#This Row],[AOE size, length or radius]]/5),0),DPRTacticsCalculator[[#This Row],[Area of Effect]]="CYLINDER",N("Cylinder: Radius / 5  (round up)")+ROUNDUP((DPRTacticsCalculator[[#This Row],[AOE size, length or radius]]/5),0),DPRTacticsCalculator[[#This Row],[Area of Effect]]="LINE",N("Line: Length / 30 (round up)")+ROUNDUP((DPRTacticsCalculator[[#This Row],[AOE size, length or radius]]/30),0),DPRTacticsCalculator[[#This Row],[Area of Effect]]="SPHERE",N("Sphere or circle: Radius / 5  (round up)")+ROUNDUP((DPRTacticsCalculator[[#This Row],[AOE size, length or radius]]/5),0)),"-")</f>
        <v>4</v>
      </c>
      <c r="AD8" s="16" t="s">
        <v>71</v>
      </c>
      <c r="AE8" s="16" t="s">
        <v>93</v>
      </c>
      <c r="AF8" s="16" t="s">
        <v>72</v>
      </c>
      <c r="AG8" s="16" t="s">
        <v>72</v>
      </c>
      <c r="AH8" s="16" t="s">
        <v>72</v>
      </c>
      <c r="AI8" s="16" t="s">
        <v>72</v>
      </c>
      <c r="AJ8" s="29" t="s">
        <v>72</v>
      </c>
      <c r="AK8" s="30" t="str">
        <f>IF(DPRTacticsCalculator[[#This Row],[Great Weapon Master -5 to hit for +10 dmg]]="YES",10,"-")</f>
        <v>-</v>
      </c>
      <c r="AL8" s="16" t="s">
        <v>75</v>
      </c>
      <c r="AM8" s="16" t="s">
        <v>94</v>
      </c>
      <c r="AN8" s="16" t="s">
        <v>72</v>
      </c>
      <c r="AO8" s="16" t="s">
        <v>72</v>
      </c>
      <c r="AP8" s="16" t="s">
        <v>72</v>
      </c>
      <c r="AQ8" s="16" t="s">
        <v>72</v>
      </c>
      <c r="AR8" s="31" cm="1">
        <f t="array" ref="AR8">N("Average damage")+
IF(
    (N("Condition: has to have dice notation")+
    COUNT(SEARCH("d",DPRTacticsCalculator[[#This Row],[Damage Dice]]))&gt;0),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)(DPRTacticsCalculator[[#This Row],[Damage Dice]])
        +
        N("Elemental Adept turn 1s into 2s.")+
        N("Average increases by 1/DieSize per die")+
        N("Condition: damage type matches EA type.")+
        IF(
            (DPRTacticsCalculator[[#This Row],[Damage Type]]=DPRTacticsCalculator[[#This Row],[Feat: Elemental Adept Element]]),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)(DPRTacticsCalculator[[#This Row],[Damage Dice]]),
            (N("0 if no Elemental Adept applies.")+0)
        )
        +
        N("Great Weapon Fighting style reroll 1s and 2s once.")+
        IF(
            (DPRTacticsCalculator[[#This Row],[Great Weapon Fighting Style]]="YES"),
            _xlfn.LAMBDA(_xlpm.dicesum,
                SUM(_xlfn.MAP(
                    _xlfn.TEXTSPLIT(_xlpm.dicesum,"+"),
                    _xlfn.LAMBDA(_xlpm.dice,
                        N("Reroll 1s and 2s")+
                        ((
                            N("Number of Dice")+
                            N("Left of cell from position of 'd' in the string")+
                            LEFT(_xlpm.dice,(SEARCH("d",_xlpm.dice)-1))
                        )
                        *
                        (
                            1
                            -
                            (
                                2
                                /
                                (
                                    N("Die size")+
                                    N("Right of cell from position x in the string.")+
                                    RIGHT(_xlpm.dice,(LEN(_xlpm.dice)-SEARCH("d",_xlpm.dice)))
                                )))
                        )
                    )
                ))
            )(DPRTacticsCalculator[[#This Row],[Damage Dice]]),
            (N("0 if no Great Weapon Fighting style applies.")+0)
        )
    ),
    N(DPRTacticsCalculator[[#This Row],[Damage Dice]])
)</f>
        <v>35</v>
      </c>
      <c r="AS8" s="31" cm="1">
        <f t="array" ref="AS8">N("Average damage")+
IF(
    (N("Condition: has to have dice notation")+
    COUNT(SEARCH("d",AF8))&gt;0),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)(AF8)
        +
        N("Elemental Adept turn 1s into 2s.")+
        N("Average increases by 1/DieSize per die")+
        N("Condition: damage type matches EA type.")+
        IF(
            (AN8=DPRTacticsCalculator[[#This Row],[Feat: Elemental Adept Element]]),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)(AF8),
            (N("0 if no Elemental Adept applies.")+0)
        )
    ),
    N(AF8)
)</f>
        <v>0</v>
      </c>
      <c r="AT8" s="31" cm="1">
        <f t="array" ref="AT8">N("Average damage")+
IF(
    (N("Condition: has to have dice notation")+
    COUNT(SEARCH("d",AG8))&gt;0),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)(AG8)
        +
        N("Elemental Adept turn 1s into 2s.")+
        N("Average increases by 1/DieSize per die")+
        N("Condition: damage type matches EA type.")+
        IF(
            (AO8=DPRTacticsCalculator[[#This Row],[Bonus Dmg Type]]),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)(AG8),
            (N("0 if no Elemental Adept applies.")+0)
        )
    ),
    N(AG8)
)</f>
        <v>0</v>
      </c>
      <c r="AU8" s="31" cm="1">
        <f t="array" ref="AU8">N("Average damage")+
IF(
    (N("Condition: has to have dice notation")+
    COUNT(SEARCH("d",AH8))&gt;0),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)(AH8)
        +
        N("Elemental Adept turn 1s into 2s.")+
        N("Average increases by 1/DieSize per die")+
        N("Condition: damage type matches EA type.")+
        IF(
            (AP8=#REF!),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)(AH8),
            (N("0 if no Elemental Adept applies.")+0)
        )
    ),
    N(AH8)
)</f>
        <v>0</v>
      </c>
      <c r="AV8" s="31" cm="1">
        <f t="array" ref="AV8">N("Average damage")+
IF(
    (N("Condition: has to have dice notation")+
    COUNT(SEARCH("d",AI8))&gt;0),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)(AI8)
        +
        N("Elemental Adept turn 1s into 2s.")+
        N("Average increases by 1/DieSize per die")+
        N("Condition: damage type matches EA type.")+
        IF(
            (AQ8=DPRTacticsCalculator[[#This Row],[Crit Mult Dmg Type]]),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)(AI8),
            (N("0 if no Elemental Adept applies.")+0)
        )
    ),
    N(AI8)
)</f>
        <v>0</v>
      </c>
      <c r="AW8" s="31">
        <f>N("Average damage added on crit")+
(
    N("Dr: Damage roll on hit is doubled")+
    DPRTacticsCalculator[[#This Row],[Base Dice Dmg Avg]]
    +
    N("Db: Any bonus dice get doubled")+
    DPRTacticsCalculator[[#This Row],[Bonus Dice Dmg Avg]]
    +
    N("Dxc: Damage that gets doubled but only added on crit")+
    (2*DPRTacticsCalculator[[#This Row],[Crit-only Mult Dice Dmg Avg]])
    +
    N("Dxcn: Bonus damage that's added on crit but not doubled")+
    DPRTacticsCalculator[[#This Row],[Crit-only Flat Dice Dmg Avg]]
)</f>
        <v>35</v>
      </c>
      <c r="AX8" s="31">
        <f>N("Average damage on hit")+
(
    N("Dr: Damage roll on hit is doubled on crit")+
    DPRTacticsCalculator[[#This Row],[Base Dice Dmg Avg]]
    +
    N("Db: Any bonus dice get doubled on crit")+
    DPRTacticsCalculator[[#This Row],[Bonus Dice Dmg Avg]]
    +
    N("Dn: Damage bonus that is not doubled on crit")+
    DPRTacticsCalculator[[#This Row],[Non-crit Dice Dmg Avg]]
)</f>
        <v>35</v>
      </c>
      <c r="AY8" s="31">
        <f>N("Damage result in case of a crit")+(N("D: Average damage on hit")+DPRTacticsCalculator[[#This Row],[Average Dice Damage on Hit]]+N("Dc: Average damage added on crit")+DPRTacticsCalculator[[#This Row],[Average Damage Added on Crit]])</f>
        <v>70</v>
      </c>
      <c r="AZ8" s="31">
        <f>N("Average damage on miss")+
IF(
    OR(
        DPRTacticsCalculator[[#This Row],[Accuracy]]="SP DC MISS 1/2 DMG",
        DPRTacticsCalculator[[#This Row],[Accuracy]]="SP DC M 1/2 ENEMY DVG",
        DPRTacticsCalculator[[#This Row],[Accuracy]]="SP DC M 1/2 LEG RESIST",
        DPRTacticsCalculator[[#This Row],[Accuracy]]="SP DC M 1/2 EN DVG L-RES"
    ),
    (
        (
            N("Dr: Damage roll on hit is halved")+
            DPRTacticsCalculator[[#This Row],[Base Dice Dmg Avg]]
            +
            N("B: Bonus modifiers halved too")+
            N("Spells don't get Great Weapon Master bonus damage")+
            IF(ISNUMBER(DPRTacticsCalculator[[#This Row],[Bonus Flat Dmg]]),DPRTacticsCalculator[[#This Row],[Bonus Flat Dmg]],0)
            +
            N("Db: Any bonus dice is halved too")+
            DPRTacticsCalculator[[#This Row],[Bonus Dice Dmg Avg]]
            +
            N("Dn: Damage bonus that is not doubled on crit gets halved too")+
            DPRTacticsCalculator[[#This Row],[Non-crit Dice Dmg Avg]]
        )
        /
        2
    ),
    (N("No miss damage for regular attacks")+0)
)</f>
        <v>17.5</v>
      </c>
      <c r="BA8" s="26">
        <f>_xlfn.IFS(DPRTacticsCalculator[[#This Row],[LV or CR]]=1,85,DPRTacticsCalculator[[#This Row],[LV or CR]]=2,100,DPRTacticsCalculator[[#This Row],[LV or CR]]=3,115,DPRTacticsCalculator[[#This Row],[LV or CR]]=4,130,DPRTacticsCalculator[[#This Row],[LV or CR]]=5,145,DPRTacticsCalculator[[#This Row],[LV or CR]]=6,160,DPRTacticsCalculator[[#This Row],[LV or CR]]=7,175,DPRTacticsCalculator[[#This Row],[LV or CR]]=8,190,DPRTacticsCalculator[[#This Row],[LV or CR]]=9,205,DPRTacticsCalculator[[#This Row],[LV or CR]]=10,220,DPRTacticsCalculator[[#This Row],[LV or CR]]=11,235,DPRTacticsCalculator[[#This Row],[LV or CR]]=12,250,DPRTacticsCalculator[[#This Row],[LV or CR]]=13,265,DPRTacticsCalculator[[#This Row],[LV or CR]]=14,280,DPRTacticsCalculator[[#This Row],[LV or CR]]=15,295,DPRTacticsCalculator[[#This Row],[LV or CR]]=16,310,DPRTacticsCalculator[[#This Row],[LV or CR]]=17,325,DPRTacticsCalculator[[#This Row],[LV or CR]]=18,340,DPRTacticsCalculator[[#This Row],[LV or CR]]=19,355,DPRTacticsCalculator[[#This Row],[LV or CR]]=20,400)</f>
        <v>205</v>
      </c>
      <c r="BB8" s="33">
        <f>N("Damage per Attack per Target")+((DPRTacticsCalculator[[#This Row],[Crit % Chance]]*DPRTacticsCalculator[[#This Row],[Average Damage Added on Crit]])+((N("Hx: Hit chance (excluding crit)")+DPRTacticsCalculator[[#This Row],[Non-crit Hit % Chance]])*((N("D: Average damage on hit")+DPRTacticsCalculator[[#This Row],[Average Dice Damage on Hit]])+(N("B: Bonus modifiers")+IF(ISNUMBER(DPRTacticsCalculator[[#This Row],[Bonus Flat Dmg]]),DPRTacticsCalculator[[#This Row],[Bonus Flat Dmg]],0))+(N("GWMb: Great Weapon Master -5 to hit for +10 dmg option")+IF(ISNUMBER(DPRTacticsCalculator[[#This Row],[Great Weapon Master Bonus Dmg]]),DPRTacticsCalculator[[#This Row],[Great Weapon Master Bonus Dmg]],0))))+((N("M: Miss chance (for spell saves)")+DPRTacticsCalculator[[#This Row],[Miss % Chance]])*(N("Dm: Average damage on miss (only for spell saves)")+DPRTacticsCalculator[[#This Row],[Average Damage on Miss]])))</f>
        <v>29.75</v>
      </c>
      <c r="BC8" s="33">
        <f>N("Average damage for the attack row")+((N("R: Repeated attack times (must have the same bonuses applied)")+IF(ISNUMBER(DPRTacticsCalculator[[#This Row],[Repeat Attack Times]]),DPRTacticsCalculator[[#This Row],[Repeat Attack Times]],1))*DPRTacticsCalculator[[#This Row],[Damage per Attack]])</f>
        <v>29.75</v>
      </c>
      <c r="BD8" s="33">
        <f>N("Damage per target*NumTargets")+(DPRTacticsCalculator[[#This Row],[Average Resulting Damage per Target]]*(N("AOE: Area of Effect targets (must have the same bonuses applied)")+IF(ISNUMBER(DPRTacticsCalculator[[#This Row],[Area of Effect Expected Targets]]),DPRTacticsCalculator[[#This Row],[Area of Effect Expected Targets]],1)))</f>
        <v>119</v>
      </c>
      <c r="BE8" s="33">
        <f>IF(_xlfn.MAXIFS(DPRTacticsCalculator[[Row]:[Row]],DPRTacticsCalculator[[Tactic ID]:[Tactic ID]],DPRTacticsCalculator[[#This Row],[Tactic ID]],DPRTacticsCalculator[[Round]:[Round]],DPRTacticsCalculator[[#This Row],[Round]])=DPRTacticsCalculator[[#This Row],[Row]],(N("Leave blank if not the last on the list for this round")+N("Sum the attacks with the same tactic AND round number")+SUMIFS(DPRTacticsCalculator[[Average Resulting Damage per Target]:[Average Resulting Damage per Target]],DPRTacticsCalculator[[Tactic ID]:[Tactic ID]],DPRTacticsCalculator[[#This Row],[Tactic ID]],DPRTacticsCalculator[[Round]:[Round]],DPRTacticsCalculator[[#This Row],[Round]])),"-")</f>
        <v>29.75</v>
      </c>
      <c r="BF8" s="33">
        <f>IF(ISNUMBER(DPRTacticsCalculator[[#This Row],[Average Round Damage per Target]]),(DPRTacticsCalculator[[#This Row],[Average Round Damage per Target]]*(N("AOE: Area of Effect targets (must have the same bonuses applied)")+IF(ISNUMBER(DPRTacticsCalculator[[#This Row],[Area of Effect Expected Targets]]),DPRTacticsCalculator[[#This Row],[Area of Effect Expected Targets]],1))),"-")</f>
        <v>119</v>
      </c>
      <c r="BG8" s="33">
        <f>IF(_xlfn.MAXIFS(DPRTacticsCalculator[[Row]:[Row]],DPRTacticsCalculator[[Tactic ID]:[Tactic ID]],DPRTacticsCalculator[[#This Row],[Tactic ID]])=DPRTacticsCalculator[[#This Row],[Row]],(N("Leave blank if not the last on the list for this tactic")+N("Sum the attacks with the same tactic ID")+SUMIFS(DPRTacticsCalculator[[Average Resulting Damage per Target]:[Average Resulting Damage per Target]],DPRTacticsCalculator[[Tactic ID]:[Tactic ID]],DPRTacticsCalculator[[#This Row],[Tactic ID]])),"-")</f>
        <v>29.75</v>
      </c>
      <c r="BH8" s="33">
        <f>IF(_xlfn.MAXIFS(DPRTacticsCalculator[[Row]:[Row]],DPRTacticsCalculator[[Tactic ID]:[Tactic ID]],DPRTacticsCalculator[[#This Row],[Tactic ID]])=DPRTacticsCalculator[[#This Row],[Row]],(N("Leave blank if not the last on the list for this tactic")+N("Sum the attacks with the same tactic ID")+SUMIFS(DPRTacticsCalculator[[Average Resulting Damage Total]:[Average Resulting Damage Total]],DPRTacticsCalculator[[Tactic ID]:[Tactic ID]],DPRTacticsCalculator[[#This Row],[Tactic ID]])),"-")</f>
        <v>119</v>
      </c>
      <c r="BI8" s="33">
        <f>IF(ISNUMBER(DPRTacticsCalculator[[#This Row],[Average Tactic Damage per Target]]),(N("Only show if the tactic damage is showing a number")+N("Damage per round: Damage per tactic / number of rounds")+((N("Damage per tactic")+DPRTacticsCalculator[[#This Row],[Average Tactic Damage per Target]])/(N("Number of rounds")+DPRTacticsCalculator[[#This Row],[Round]]))),"-")</f>
        <v>29.75</v>
      </c>
      <c r="BJ8" s="33">
        <f>IF(ISNUMBER(DPRTacticsCalculator[[#This Row],[Average Tactic Damage Total]]),(N("Only show if the tactic damage is showing a number")+N("Damage per round: Damage per tactic / number of rounds")+((N("Damage per tactic")+DPRTacticsCalculator[[#This Row],[Average Tactic Damage Total]])/(N("Number of rounds")+DPRTacticsCalculator[[#This Row],[Round]]))),"-")</f>
        <v>119</v>
      </c>
      <c r="BK8" s="34">
        <f>IF(ISNUMBER(DPRTacticsCalculator[[#This Row],[Damage per Round per Target]]),_xlfn.IFS((DPRTacticsCalculator[[#This Row],[Damage per Round per Target]]&gt;(DPRTacticsCalculator[[#This Row],[Max Expected Enemy HP at CR or LV]]/3)),5,(DPRTacticsCalculator[[#This Row],[Damage per Round per Target]]&gt;(DPRTacticsCalculator[[#This Row],[Max Expected Enemy HP at CR or LV]]/6)),4,(DPRTacticsCalculator[[#This Row],[Damage per Round per Target]]&gt;(DPRTacticsCalculator[[#This Row],[Max Expected Enemy HP at CR or LV]]/12)),3,(DPRTacticsCalculator[[#This Row],[Damage per Round per Target]]&gt;(DPRTacticsCalculator[[#This Row],[Max Expected Enemy HP at CR or LV]]/24)),2,(DPRTacticsCalculator[[#This Row],[Damage per Round per Target]]&lt;=(DPRTacticsCalculator[[#This Row],[Max Expected Enemy HP at CR or LV]]/24)),1,(DPRTacticsCalculator[[#This Row],[Damage per Round per Target]]=0),0),"-")</f>
        <v>3</v>
      </c>
      <c r="BL8" s="24" t="str">
        <f>_xlfn.IFS(ISNUMBER(DPRTacticsCalculator[[#This Row],[DPR per Target Rating]])=FALSE,"-",DPRTacticsCalculator[[#This Row],[DPR per Target Rating]]=0,"☆☆☆  No damage",DPRTacticsCalculator[[#This Row],[DPR per Target Rating]]=1,"🡇🡇🡇  Lowest (not helping)",DPRTacticsCalculator[[#This Row],[DPR per Target Rating]]=2,"★☆☆  Low (support, control, debuff)",DPRTacticsCalculator[[#This Row],[DPR per Target Rating]]=3,"★★☆  Target (expected)",DPRTacticsCalculator[[#This Row],[DPR per Target Rating]]=4,"★★★  High (heavy hitter)",DPRTacticsCalculator[[#This Row],[DPR per Target Rating]]=5,"🕱🕱🕱🕱  Deadly")</f>
        <v>★★☆  Target (expected)</v>
      </c>
      <c r="BM8" s="32">
        <f>IF(ISNUMBER(DPRTacticsCalculator[[#This Row],[Total Damage per Round]]),_xlfn.IFS((DPRTacticsCalculator[[#This Row],[Total Damage per Round]]&gt;(DPRTacticsCalculator[[#This Row],[Max Expected Enemy HP at CR or LV]]/3)),5,(DPRTacticsCalculator[[#This Row],[Total Damage per Round]]&gt;(DPRTacticsCalculator[[#This Row],[Max Expected Enemy HP at CR or LV]]/6)),4,(DPRTacticsCalculator[[#This Row],[Total Damage per Round]]&gt;(DPRTacticsCalculator[[#This Row],[Max Expected Enemy HP at CR or LV]]/12)),3,(DPRTacticsCalculator[[#This Row],[Total Damage per Round]]&gt;(DPRTacticsCalculator[[#This Row],[Max Expected Enemy HP at CR or LV]]/24)),2,(DPRTacticsCalculator[[#This Row],[Total Damage per Round]]&lt;=(DPRTacticsCalculator[[#This Row],[Max Expected Enemy HP at CR or LV]]/24)),1,(DPRTacticsCalculator[[#This Row],[Total Damage per Round]]=0),0),"-")</f>
        <v>5</v>
      </c>
      <c r="BN8" s="24" t="str">
        <f>_xlfn.IFS(ISNUMBER(DPRTacticsCalculator[[#This Row],[Total DPR Rating]])=FALSE,"-",DPRTacticsCalculator[[#This Row],[Total DPR Rating]]=0,"☆☆☆  No damage",DPRTacticsCalculator[[#This Row],[Total DPR Rating]]=1,"🡇🡇🡇  Lowest (not helping)",DPRTacticsCalculator[[#This Row],[Total DPR Rating]]=2,"★☆☆  Low (support, control, debuff)",DPRTacticsCalculator[[#This Row],[Total DPR Rating]]=3,"★★☆  Target (expected)",DPRTacticsCalculator[[#This Row],[Total DPR Rating]]=4,"★★★  High (heavy hitter)",DPRTacticsCalculator[[#This Row],[Total DPR Rating]]=5,"🕱🕱🕱🕱  Deadly")</f>
        <v>🕱🕱🕱🕱  Deadly</v>
      </c>
      <c r="BO8" s="35" t="s">
        <v>72</v>
      </c>
      <c r="BP8" s="5"/>
      <c r="BQ8" s="16"/>
      <c r="BR8" s="16"/>
      <c r="BS8" s="16"/>
      <c r="BT8" s="16"/>
    </row>
    <row r="9" spans="1:72" ht="27">
      <c r="A9" s="16">
        <v>8</v>
      </c>
      <c r="B9" s="21" t="s">
        <v>95</v>
      </c>
      <c r="C9" s="21" t="s">
        <v>96</v>
      </c>
      <c r="D9" s="24" t="s">
        <v>97</v>
      </c>
      <c r="E9" s="5" t="s">
        <v>70</v>
      </c>
      <c r="F9" s="5">
        <v>9</v>
      </c>
      <c r="G9" s="16">
        <v>1</v>
      </c>
      <c r="H9" s="16">
        <v>1</v>
      </c>
      <c r="I9" s="16" t="s">
        <v>71</v>
      </c>
      <c r="J9" s="16" t="s">
        <v>71</v>
      </c>
      <c r="K9" s="16" t="s">
        <v>71</v>
      </c>
      <c r="L9" s="16" t="s">
        <v>71</v>
      </c>
      <c r="M9" s="16" t="s">
        <v>71</v>
      </c>
      <c r="N9" s="16" t="s">
        <v>72</v>
      </c>
      <c r="O9" s="16" cm="1">
        <f t="array" ref="O9">_xlfn.LAMBDA(_xlpm.dicesum,
    SUM(_xlfn.MAP(
        _xlfn.TEXTSPLIT(_xlpm.dicesum,"+"),
        _xlfn.LAMBDA(_xlpm.dice,
            N("Average dice roll")+
            IF(COUNT(SEARCH("d",_xlpm.dice))&gt;0,
                ((
                    N("Number of Dice")+
                    N("Left of cell from position of 'd' in the string")+
                    LEFT(_xlpm.dice,(SEARCH("d",_xlpm.dice)-1))
                )
                *
                (
                    N("Average roll for the die size")+
                    AVERAGE(
                        N("Lowest roll possible")+
                        1,
                        N("Die size")+
                        N("Right of cell from position x in the string.")+
                        RIGHT(_xlpm.dice,(LEN(_xlpm.dice)-SEARCH("d",_xlpm.dice)))
                    ))
                ),
                N(_xlpm.dice)
            )
        )
    ))
)(DPRTacticsCalculator[[#This Row],[Dice added to attack roll]])</f>
        <v>0</v>
      </c>
      <c r="P9" s="25" cm="1">
        <f t="array" ref="P9">_xlfn.IFS(
    AND(DPRTacticsCalculator[[#This Row],[Player or Enemy]]="PC",DPRTacticsCalculator[[#This Row],[LV or CR]]=9),
    1,
    1,
    0
)
+
IF(
    OR(
        DPRTacticsCalculator[[#This Row],[Accuracy]]="STANDARD",
        DPRTacticsCalculator[[#This Row],[Accuracy]]="DISADVANTAGE",
        DPRTacticsCalculator[[#This Row],[Accuracy]]="ADVANTAGE",
        DPRTacticsCalculator[[#This Row],[Accuracy]]="ELVEN ACCURACY",
    ),
    (
        IF(
            DPRTacticsCalculator[[#This Row],[Great Weapon Master -5 to hit for +10 dmg]]="YES",
            (-5),
            0
        )
        +
        IF(
            DPRTacticsCalculator[[#This Row],[War Cleric Channel Divinity +10 to hit]]="YES",
            10,
            0
        )
        +
        DPRTacticsCalculator[[#This Row],[Dice to attack roll average result]]
    ),
    0
)</f>
        <v>1</v>
      </c>
      <c r="Q9" s="16" t="s">
        <v>72</v>
      </c>
      <c r="R9" s="5">
        <f>N("Assuming a balanced value of 8, and subtract relative modifiers.")+(8-DPRTacticsCalculator[[#This Row],[Assumed Relative Modifier to Hit]]-IF(ISNUMBER(DPRTacticsCalculator[[#This Row],[Add Relative Modifier to Hit]]),DPRTacticsCalculator[[#This Row],[Add Relative Modifier to Hit]],0))</f>
        <v>7</v>
      </c>
      <c r="S9" s="16">
        <v>20</v>
      </c>
      <c r="T9" s="16" t="s">
        <v>91</v>
      </c>
      <c r="U9" s="16" t="s">
        <v>71</v>
      </c>
      <c r="V9" s="26" t="str">
        <f>IF(OR(DPRTacticsCalculator[[#This Row],[Accuracy]]="SP DC LEGEND RESIST",DPRTacticsCalculator[[#This Row],[Accuracy]]="SP DC M 1/2 LEG RESIST",DPRTacticsCalculator[[#This Row],[Accuracy]]="SP DC EN DVG LEG RES",DPRTacticsCalculator[[#This Row],[Accuracy]]="SP DC M 1/2 EN DVG L-RES"),(N("if leg res is used, check if previous others were cast for this tactic")+IF(SUMPRODUCT((DPRTacticsCalculator[Accuracy]={"SP DC LEGEND RESIST","SP DC M 1/2 LEG RESIST","SP DC EN DVG LEG RES","SP DC M 1/2 EN DVG L-RES"})*(DPRTacticsCalculator[Tactic ID]=DPRTacticsCalculator[[#This Row],[Tactic ID]])*(DPRTacticsCalculator[Row]&lt;DPRTacticsCalculator[[#This Row],[Row]]))&gt;0,(N("if so, search for the MIN for this tactic")+N("And subtract the last one used.")+IF(_xlfn.MINIFS(DPRTacticsCalculator[Legendary Resistances Left],DPRTacticsCalculator[Tactic ID],DPRTacticsCalculator[[#This Row],[Tactic ID]],DPRTacticsCalculator[Row],"&lt;"&amp;DPRTacticsCalculator[[#This Row],[Row]])&gt;0,_xlfn.MINIFS(DPRTacticsCalculator[Legendary Resistances Left],DPRTacticsCalculator[Tactic ID],DPRTacticsCalculator[[#This Row],[Tactic ID]],DPRTacticsCalculator[Row],"&lt;"&amp;DPRTacticsCalculator[[#This Row],[Row]])-1,N("Unless there's 0 already")+0)),(N("else, start at 3 resistances")+3))),"-")</f>
        <v>-</v>
      </c>
      <c r="W9" s="27">
        <f>IF(DPRTacticsCalculator[[#This Row],[Enemy Paralyzed close-range auto-crit on hit]]="YES",DPRTacticsCalculator[[#This Row],[Hit % Chance]],_xlfn.IFS(AND(DPRTacticsCalculator[[#This Row],[Accuracy]]="STANDARD",DPRTacticsCalculator[[#This Row],[Lucky feat]]="NO",DPRTacticsCalculator[[#This Row],[Halfling]]="NO"),N("Standard crit formula")+(1-((DPRTacticsCalculator[[#This Row],[Min to Crit]]-1)/20)),AND(DPRTacticsCalculator[[#This Row],[Accuracy]]="DISADVANTAGE",DPRTacticsCalculator[[#This Row],[Lucky feat]]="NO",DPRTacticsCalculator[[#This Row],[Halfling]]="NO"),N("Disadvantage crit formula")+((1-(DPRTacticsCalculator[[#This Row],[Min to Crit]]-1)/20)^2),OR(AND(DPRTacticsCalculator[[#This Row],[Accuracy]]="ADVANTAGE",DPRTacticsCalculator[[#This Row],[Lucky feat]]="NO",DPRTacticsCalculator[[#This Row],[Halfling]]="NO"),AND(DPRTacticsCalculator[[#This Row],[Accuracy]]="STANDARD",DPRTacticsCalculator[[#This Row],[Lucky feat]]="YES",DPRTacticsCalculator[[#This Row],[Halfling]]="NO")),N("Advantage crit formula")+(1-(1-(1-((DPRTacticsCalculator[[#This Row],[Min to Crit]]-1)/20)))^2),OR(AND(DPRTacticsCalculator[[#This Row],[Accuracy]]="ELVEN ACCURACY",DPRTacticsCalculator[[#This Row],[Lucky feat]]="NO",DPRTacticsCalculator[[#This Row],[Halfling]]="NO"),AND(DPRTacticsCalculator[[#This Row],[Accuracy]]="ADVANTAGE",DPRTacticsCalculator[[#This Row],[Lucky feat]]="YES",DPRTacticsCalculator[[#This Row],[Halfling]]="NO"),AND(DPRTacticsCalculator[[#This Row],[Accuracy]]="DISADVANTAGE",DPRTacticsCalculator[[#This Row],[Lucky feat]]="YES",DPRTacticsCalculator[[#This Row],[Halfling]]="NO")),N("Elven accuracy crit formula (3 dice)")+(1-(1-(1-((DPRTacticsCalculator[[#This Row],[Min to Crit]]-1)/20)))^3),AND(DPRTacticsCalculator[[#This Row],[Accuracy]]="ELVEN ACCURACY",DPRTacticsCalculator[[#This Row],[Lucky feat]]="YES",DPRTacticsCalculator[[#This Row],[Halfling]]="NO"),N("Elven accuracy crit formula with Lucky feat (4 dice)")+(1-(1-(1-((DPRTacticsCalculator[[#This Row],[Min to Crit]]-1)/20)))^4),AND(DPRTacticsCalculator[[#This Row],[Accuracy]]="STANDARD",DPRTacticsCalculator[[#This Row],[Lucky feat]]="NO",DPRTacticsCalculator[[#This Row],[Halfling]]="YES"),N("Halfling standard crit formula")+((1-((DPRTacticsCalculator[[#This Row],[Min to Crit]]-1)/20))+((1-((DPRTacticsCalculator[[#This Row],[Min to Crit]]-1)/20))/20)),AND(DPRTacticsCalculator[[#This Row],[Accuracy]]="DISADVANTAGE",DPRTacticsCalculator[[#This Row],[Lucky feat]]="NO",DPRTacticsCalculator[[#This Row],[Halfling]]="YES"),N("Halfling disadvantage crit formula")+(((1-((DPRTacticsCalculator[[#This Row],[Min to Crit]]-1)/20))^2)+((2/20)*((1-((DPRTacticsCalculator[[#This Row],[Min to Crit]]-1)/20))^2))),OR(AND(DPRTacticsCalculator[[#This Row],[Accuracy]]="ADVANTAGE",DPRTacticsCalculator[[#This Row],[Lucky feat]]="NO",DPRTacticsCalculator[[#This Row],[Halfling]]="YES"),AND(DPRTacticsCalculator[[#This Row],[Accuracy]]="ELVEN ACCURACY",DPRTacticsCalculator[[#This Row],[Lucky feat]]="NO",DPRTacticsCalculator[[#This Row],[Halfling]]="YES"),AND(DPRTacticsCalculator[[#This Row],[Accuracy]]="STANDARD",DPRTacticsCalculator[[#This Row],[Lucky feat]]="YES",DPRTacticsCalculator[[#This Row],[Halfling]]="YES")),N("Halfling advantage crit formula")+N("No halfling can have Elven Accuracy")+((1-(1-(1-((DPRTacticsCalculator[[#This Row],[Min to Crit]]-1)/20)))^2)+((2*((1-(1-((DPRTacticsCalculator[[#This Row],[Min to Crit]]-1)/20)))/20))-(1/(20^2)))*(1-((DPRTacticsCalculator[[#This Row],[Min to Crit]]-1)/20))),OR(AND(DPRTacticsCalculator[[#This Row],[Accuracy]]="ADVANTAGE",DPRTacticsCalculator[[#This Row],[Lucky feat]]="YES",DPRTacticsCalculator[[#This Row],[Halfling]]="YES"),AND(DPRTacticsCalculator[[#This Row],[Accuracy]]="ELVEN ACCURACY",DPRTacticsCalculator[[#This Row],[Lucky feat]]="YES",DPRTacticsCalculator[[#This Row],[Halfling]]="YES"),AND(DPRTacticsCalculator[[#This Row],[Accuracy]]="DISADVANTAGE",DPRTacticsCalculator[[#This Row],[Lucky feat]]="YES",DPRTacticsCalculator[[#This Row],[Halfling]]="YES")),N("Halfling advantage with Lucky feat (3 dice) crit formula")+N("No halfling can have Elven Accuracy")+((1-(1-(1-((DPRTacticsCalculator[[#This Row],[Min to Crit]]-1)/20)))^3)+((3*((1-(1-((DPRTacticsCalculator[[#This Row],[Min to Crit]]-1)/20)))/20))-(1/(20^3)))*(1-((DPRTacticsCalculator[[#This Row],[Min to Crit]]-1)/20))),OR(DPRTacticsCalculator[[#This Row],[Accuracy]]="SPELL (SAVE DC)",DPRTacticsCalculator[[#This Row],[Accuracy]]="SP DC MISS 1/2 DMG",DPRTacticsCalculator[[#This Row],[Accuracy]]="SP DC ENEMY DVG",DPRTacticsCalculator[[#This Row],[Accuracy]]="SP DC M 1/2 ENEMY DVG",DPRTacticsCalculator[[#This Row],[Accuracy]]="SP DC LEGEND RESIST",DPRTacticsCalculator[[#This Row],[Accuracy]]="SP DC M 1/2 LEG RESIST",DPRTacticsCalculator[[#This Row],[Accuracy]]="SP DC EN DVG LEG RES",DPRTacticsCalculator[[#This Row],[Accuracy]]="SP DC M 1/2 EN DVG L-RES"),N("No crits for save throw spells")+0))*IF(AND(DPRTacticsCalculator[[#This Row],[Current Attack is GWM Crit Bonus Attack]]="YES",OR(DPRTacticsCalculator[[#This Row],[Accuracy]]="STANDARD",DPRTacticsCalculator[[#This Row],[Accuracy]]="DISADVANTAGE",DPRTacticsCalculator[[#This Row],[Accuracy]]="ADVANTAGE",DPRTacticsCalculator[[#This Row],[Accuracy]]="ELVEN ACCURACY")),N("If the current attack is a Great Weapon Master crit bonus attack")+N("And it's not a spell attack")+N("The chances of this attack are multiplied by the crit chance of the previous attack of the same round and tactic")+SUMIFS(DPRTacticsCalculator[Crit % Chance],DPRTacticsCalculator[Tactic ID],DPRTacticsCalculator[[#This Row],[Tactic ID]],DPRTacticsCalculator[Round],DPRTacticsCalculator[[#This Row],[Round]],DPRTacticsCalculator[Row],(DPRTacticsCalculator[[#This Row],[Row]]-1)),(N("Else they just stay the same")+1))</f>
        <v>0</v>
      </c>
      <c r="X9" s="27">
        <f>_xlfn.IFS(OR(AND(DPRTacticsCalculator[[#This Row],[Accuracy]]="STANDARD",DPRTacticsCalculator[[#This Row],[Lucky feat]]="NO",DPRTacticsCalculator[[#This Row],[Halfling]]="NO"),DPRTacticsCalculator[[#This Row],[Accuracy]]="SPELL (SAVE DC)",DPRTacticsCalculator[[#This Row],[Accuracy]]="SP DC MISS 1/2 DMG",AND(OR(DPRTacticsCalculator[[#This Row],[Accuracy]]="SP DC LEGEND RESIST",DPRTacticsCalculator[[#This Row],[Accuracy]]="SP DC M 1/2 LEG RESIST"),DPRTacticsCalculator[[#This Row],[Legendary Resistances Left]]=0)),N("Standard hit formula")+N("Standard hit formula for spells")+N("After Legendary Resistances run out, standard hit formula for spells")+(1-((DPRTacticsCalculator[[#This Row],[Min to Hit]]-1)/20)),AND(DPRTacticsCalculator[[#This Row],[Accuracy]]="DISADVANTAGE",DPRTacticsCalculator[[#This Row],[Lucky feat]]="NO",DPRTacticsCalculator[[#This Row],[Halfling]]="NO"),N("Disadvantage hit formula")+((1-((DPRTacticsCalculator[[#This Row],[Min to Hit]]-1)/20))^2),OR(AND(DPRTacticsCalculator[[#This Row],[Accuracy]]="ADVANTAGE",DPRTacticsCalculator[[#This Row],[Lucky feat]]="NO",DPRTacticsCalculator[[#This Row],[Halfling]]="NO"),AND(DPRTacticsCalculator[[#This Row],[Accuracy]]="STANDARD",DPRTacticsCalculator[[#This Row],[Lucky feat]]="YES",DPRTacticsCalculator[[#This Row],[Halfling]]="NO"),DPRTacticsCalculator[[#This Row],[Accuracy]]="SP DC ENEMY DVG",DPRTacticsCalculator[[#This Row],[Accuracy]]="SP DC M 1/2 ENEMY DVG",AND(OR(DPRTacticsCalculator[[#This Row],[Accuracy]]="SP DC EN DVG LEG RES",DPRTacticsCalculator[[#This Row],[Accuracy]]="SP DC M 1/2 EN DVG L-RES"),DPRTacticsCalculator[[#This Row],[Legendary Resistances Left]]=0)),N("Advantage hit formula")+N("Advantage hit formula for spells against enemy with disadvantage")+N("After Legendary Resistances run out, same")+(1-(1-(1-((DPRTacticsCalculator[[#This Row],[Min to Hit]]-1)/20)))^2),OR(AND(DPRTacticsCalculator[[#This Row],[Accuracy]]="ELVEN ACCURACY",DPRTacticsCalculator[[#This Row],[Lucky feat]]="NO",DPRTacticsCalculator[[#This Row],[Halfling]]="NO"),AND(DPRTacticsCalculator[[#This Row],[Accuracy]]="ADVANTAGE",DPRTacticsCalculator[[#This Row],[Lucky feat]]="YES",DPRTacticsCalculator[[#This Row],[Halfling]]="NO"),AND(DPRTacticsCalculator[[#This Row],[Accuracy]]="DISADVANTAGE",DPRTacticsCalculator[[#This Row],[Lucky feat]]="YES",DPRTacticsCalculator[[#This Row],[Halfling]]="NO")),N("Elven accuracy hit formula (3 dice)")+(1-(1-(1-((DPRTacticsCalculator[[#This Row],[Min to Hit]]-1)/20)))^3),AND(DPRTacticsCalculator[[#This Row],[Accuracy]]="ELVEN ACCURACY",DPRTacticsCalculator[[#This Row],[Lucky feat]]="YES",DPRTacticsCalculator[[#This Row],[Halfling]]="NO"),N("Elven accuracy hit formula with Lucky feat (4 dice)")+(1-(1-(1-((DPRTacticsCalculator[[#This Row],[Min to Hit]]-1)/20)))^4),AND(DPRTacticsCalculator[[#This Row],[Accuracy]]="STANDARD",DPRTacticsCalculator[[#This Row],[Lucky feat]]="NO",DPRTacticsCalculator[[#This Row],[Halfling]]="YES"),N("Halfling standard hit formula")+((1-((DPRTacticsCalculator[[#This Row],[Min to Hit]]-1)/20))+((1-((DPRTacticsCalculator[[#This Row],[Min to Hit]]-1)/20))/20)),AND(DPRTacticsCalculator[[#This Row],[Accuracy]]="DISADVANTAGE",DPRTacticsCalculator[[#This Row],[Lucky feat]]="NO",DPRTacticsCalculator[[#This Row],[Halfling]]="YES"),N("Halfling disadvantage hit formula")+(((1-((DPRTacticsCalculator[[#This Row],[Min to Hit]]-1)/20))^2)+((2/20)*((1-((DPRTacticsCalculator[[#This Row],[Min to Hit]]-1)/20))^2))),OR(AND(DPRTacticsCalculator[[#This Row],[Accuracy]]="ADVANTAGE",DPRTacticsCalculator[[#This Row],[Lucky feat]]="NO",DPRTacticsCalculator[[#This Row],[Halfling]]="YES"),AND(DPRTacticsCalculator[[#This Row],[Accuracy]]="ELVEN ACCURACY",DPRTacticsCalculator[[#This Row],[Lucky feat]]="NO",DPRTacticsCalculator[[#This Row],[Halfling]]="YES"),AND(DPRTacticsCalculator[[#This Row],[Accuracy]]="STANDARD",DPRTacticsCalculator[[#This Row],[Lucky feat]]="YES",DPRTacticsCalculator[[#This Row],[Halfling]]="YES")),N("Halfling advantage hit formula")+N("No halfling can have Elven Accuracy")+((1-(1-(1-((DPRTacticsCalculator[[#This Row],[Min to Hit]]-1)/20)))^2)+((2*((1-(1-((DPRTacticsCalculator[[#This Row],[Min to Hit]]-1)/20)))/20))-(1/(20^2)))*(1-((DPRTacticsCalculator[[#This Row],[Min to Hit]]-1)/20))),OR(AND(DPRTacticsCalculator[[#This Row],[Accuracy]]="ADVANTAGE",DPRTacticsCalculator[[#This Row],[Lucky feat]]="YES",DPRTacticsCalculator[[#This Row],[Halfling]]="YES"),AND(DPRTacticsCalculator[[#This Row],[Accuracy]]="ELVEN ACCURACY",DPRTacticsCalculator[[#This Row],[Lucky feat]]="YES",DPRTacticsCalculator[[#This Row],[Halfling]]="YES"),AND(DPRTacticsCalculator[[#This Row],[Accuracy]]="DISADVANTAGE",DPRTacticsCalculator[[#This Row],[Lucky feat]]="YES",DPRTacticsCalculator[[#This Row],[Halfling]]="YES")),N("Halfling advantage with Lucky feat (3 dice) hit formula")+N("No halfling can have Elven Accuracy")+((1-(1-(1-((DPRTacticsCalculator[[#This Row],[Min to Crit]]-1)/20)))^3)+((3*((1-(1-((DPRTacticsCalculator[[#This Row],[Min to Hit]]-1)/20)))/20))-(1/(20^3)))*(1-((DPRTacticsCalculator[[#This Row],[Min to Hit]]-1)/20))),AND(OR(DPRTacticsCalculator[[#This Row],[Accuracy]]="SP DC LEGEND RESIST",DPRTacticsCalculator[[#This Row],[Accuracy]]="SP DC M 1/2 LEG RESIST",DPRTacticsCalculator[[#This Row],[Accuracy]]="SP DC EN DVG LEG RES",DPRTacticsCalculator[[#This Row],[Accuracy]]="SP DC M 1/2 EN DVG L-RES"),(DPRTacticsCalculator[[#This Row],[Legendary Resistances Left]]&gt;0)),N("Legendary Resistance is a guaranteed miss")+0)*IF(AND(DPRTacticsCalculator[[#This Row],[Current Attack is GWM Crit Bonus Attack]]="YES",OR(DPRTacticsCalculator[[#This Row],[Accuracy]]="STANDARD",DPRTacticsCalculator[[#This Row],[Accuracy]]="DISADVANTAGE",DPRTacticsCalculator[[#This Row],[Accuracy]]="ADVANTAGE",DPRTacticsCalculator[[#This Row],[Accuracy]]="ELVEN ACCURACY")),N("If the current attack is a Great Weapon Master crit bonus attack")+N("And it's not a spell attack")+N("The chances of this attack are multiplied by the crit chance of the previous attack of the same round and tactic")+SUMIFS(DPRTacticsCalculator[Crit % Chance],DPRTacticsCalculator[Tactic ID],DPRTacticsCalculator[[#This Row],[Tactic ID]],DPRTacticsCalculator[Round],DPRTacticsCalculator[[#This Row],[Round]],DPRTacticsCalculator[Row],(DPRTacticsCalculator[[#This Row],[Row]]-1)),(N("Else they just stay the same")+1))</f>
        <v>0.7</v>
      </c>
      <c r="Y9" s="27">
        <f>N("Hit percentage (not including crit)")+(DPRTacticsCalculator[[#This Row],[Hit % Chance]]-DPRTacticsCalculator[[#This Row],[Crit % Chance]])</f>
        <v>0.7</v>
      </c>
      <c r="Z9" s="28">
        <f>N("Miss percentage")+(1-DPRTacticsCalculator[[#This Row],[Hit % Chance]])</f>
        <v>0.30000000000000004</v>
      </c>
      <c r="AA9" s="16" t="s">
        <v>92</v>
      </c>
      <c r="AB9" s="16">
        <v>20</v>
      </c>
      <c r="AC9" s="5">
        <f>IF(ISNUMBER(DPRTacticsCalculator[[#This Row],[AOE size, length or radius]]),N("Based on the Dungeon Master's Guide, page 249, 'Adjudicating Areas of Effect' table")+_xlfn.IFS(DPRTacticsCalculator[[#This Row],[Area of Effect]]="CONE",N("Cone: Size   / 10 (round up)")+ROUNDUP((DPRTacticsCalculator[[#This Row],[AOE size, length or radius]]/10),0),DPRTacticsCalculator[[#This Row],[Area of Effect]]="CUBE",N("Cube or square: Size   / 5  (round up)")+ROUNDUP((DPRTacticsCalculator[[#This Row],[AOE size, length or radius]]/5),0),DPRTacticsCalculator[[#This Row],[Area of Effect]]="CYLINDER",N("Cylinder: Radius / 5  (round up)")+ROUNDUP((DPRTacticsCalculator[[#This Row],[AOE size, length or radius]]/5),0),DPRTacticsCalculator[[#This Row],[Area of Effect]]="LINE",N("Line: Length / 30 (round up)")+ROUNDUP((DPRTacticsCalculator[[#This Row],[AOE size, length or radius]]/30),0),DPRTacticsCalculator[[#This Row],[Area of Effect]]="SPHERE",N("Sphere or circle: Radius / 5  (round up)")+ROUNDUP((DPRTacticsCalculator[[#This Row],[AOE size, length or radius]]/5),0)),"-")</f>
        <v>4</v>
      </c>
      <c r="AD9" s="16" t="s">
        <v>71</v>
      </c>
      <c r="AE9" s="16" t="s">
        <v>93</v>
      </c>
      <c r="AF9" s="16" t="s">
        <v>72</v>
      </c>
      <c r="AG9" s="16" t="s">
        <v>72</v>
      </c>
      <c r="AH9" s="16" t="s">
        <v>72</v>
      </c>
      <c r="AI9" s="16" t="s">
        <v>72</v>
      </c>
      <c r="AJ9" s="29" t="s">
        <v>72</v>
      </c>
      <c r="AK9" s="30" t="str">
        <f>IF(DPRTacticsCalculator[[#This Row],[Great Weapon Master -5 to hit for +10 dmg]]="YES",10,"-")</f>
        <v>-</v>
      </c>
      <c r="AL9" s="16" t="s">
        <v>94</v>
      </c>
      <c r="AM9" s="16" t="s">
        <v>94</v>
      </c>
      <c r="AN9" s="16" t="s">
        <v>72</v>
      </c>
      <c r="AO9" s="16" t="s">
        <v>72</v>
      </c>
      <c r="AP9" s="16" t="s">
        <v>72</v>
      </c>
      <c r="AQ9" s="16" t="s">
        <v>72</v>
      </c>
      <c r="AR9" s="31" cm="1">
        <f t="array" ref="AR9">N("Average damage")+
IF(
    (N("Condition: has to have dice notation")+
    COUNT(SEARCH("d",DPRTacticsCalculator[[#This Row],[Damage Dice]]))&gt;0),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)(DPRTacticsCalculator[[#This Row],[Damage Dice]])
        +
        N("Elemental Adept turn 1s into 2s.")+
        N("Average increases by 1/DieSize per die")+
        N("Condition: damage type matches EA type.")+
        IF(
            (DPRTacticsCalculator[[#This Row],[Damage Type]]=DPRTacticsCalculator[[#This Row],[Feat: Elemental Adept Element]]),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)(DPRTacticsCalculator[[#This Row],[Damage Dice]]),
            (N("0 if no Elemental Adept applies.")+0)
        )
        +
        N("Great Weapon Fighting style reroll 1s and 2s once.")+
        IF(
            (DPRTacticsCalculator[[#This Row],[Great Weapon Fighting Style]]="YES"),
            _xlfn.LAMBDA(_xlpm.dicesum,
                SUM(_xlfn.MAP(
                    _xlfn.TEXTSPLIT(_xlpm.dicesum,"+"),
                    _xlfn.LAMBDA(_xlpm.dice,
                        N("Reroll 1s and 2s")+
                        ((
                            N("Number of Dice")+
                            N("Left of cell from position of 'd' in the string")+
                            LEFT(_xlpm.dice,(SEARCH("d",_xlpm.dice)-1))
                        )
                        *
                        (
                            1
                            -
                            (
                                2
                                /
                                (
                                    N("Die size")+
                                    N("Right of cell from position x in the string.")+
                                    RIGHT(_xlpm.dice,(LEN(_xlpm.dice)-SEARCH("d",_xlpm.dice)))
                                )))
                        )
                    )
                ))
            )(DPRTacticsCalculator[[#This Row],[Damage Dice]]),
            (N("0 if no Great Weapon Fighting style applies.")+0)
        )
    ),
    N(DPRTacticsCalculator[[#This Row],[Damage Dice]])
)</f>
        <v>36.666666666666664</v>
      </c>
      <c r="AS9" s="31" cm="1">
        <f t="array" ref="AS9">N("Average damage")+
IF(
    (N("Condition: has to have dice notation")+
    COUNT(SEARCH("d",AF9))&gt;0),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)(AF9)
        +
        N("Elemental Adept turn 1s into 2s.")+
        N("Average increases by 1/DieSize per die")+
        N("Condition: damage type matches EA type.")+
        IF(
            (AN9=DPRTacticsCalculator[[#This Row],[Feat: Elemental Adept Element]]),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)(AF9),
            (N("0 if no Elemental Adept applies.")+0)
        )
    ),
    N(AF9)
)</f>
        <v>0</v>
      </c>
      <c r="AT9" s="31" cm="1">
        <f t="array" ref="AT9">N("Average damage")+
IF(
    (N("Condition: has to have dice notation")+
    COUNT(SEARCH("d",AG9))&gt;0),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)(AG9)
        +
        N("Elemental Adept turn 1s into 2s.")+
        N("Average increases by 1/DieSize per die")+
        N("Condition: damage type matches EA type.")+
        IF(
            (AO9=DPRTacticsCalculator[[#This Row],[Bonus Dmg Type]]),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)(AG9),
            (N("0 if no Elemental Adept applies.")+0)
        )
    ),
    N(AG9)
)</f>
        <v>0</v>
      </c>
      <c r="AU9" s="31" cm="1">
        <f t="array" ref="AU9">N("Average damage")+
IF(
    (N("Condition: has to have dice notation")+
    COUNT(SEARCH("d",AH9))&gt;0),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)(AH9)
        +
        N("Elemental Adept turn 1s into 2s.")+
        N("Average increases by 1/DieSize per die")+
        N("Condition: damage type matches EA type.")+
        IF(
            (AP9=#REF!),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)(AH9),
            (N("0 if no Elemental Adept applies.")+0)
        )
    ),
    N(AH9)
)</f>
        <v>0</v>
      </c>
      <c r="AV9" s="31" cm="1">
        <f t="array" ref="AV9">N("Average damage")+
IF(
    (N("Condition: has to have dice notation")+
    COUNT(SEARCH("d",AI9))&gt;0),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)(AI9)
        +
        N("Elemental Adept turn 1s into 2s.")+
        N("Average increases by 1/DieSize per die")+
        N("Condition: damage type matches EA type.")+
        IF(
            (AQ9=DPRTacticsCalculator[[#This Row],[Crit Mult Dmg Type]]),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)(AI9),
            (N("0 if no Elemental Adept applies.")+0)
        )
    ),
    N(AI9)
)</f>
        <v>0</v>
      </c>
      <c r="AW9" s="31">
        <f>N("Average damage added on crit")+
(
    N("Dr: Damage roll on hit is doubled")+
    DPRTacticsCalculator[[#This Row],[Base Dice Dmg Avg]]
    +
    N("Db: Any bonus dice get doubled")+
    DPRTacticsCalculator[[#This Row],[Bonus Dice Dmg Avg]]
    +
    N("Dxc: Damage that gets doubled but only added on crit")+
    (2*DPRTacticsCalculator[[#This Row],[Crit-only Mult Dice Dmg Avg]])
    +
    N("Dxcn: Bonus damage that's added on crit but not doubled")+
    DPRTacticsCalculator[[#This Row],[Crit-only Flat Dice Dmg Avg]]
)</f>
        <v>36.666666666666664</v>
      </c>
      <c r="AX9" s="31">
        <f>N("Average damage on hit")+
(
    N("Dr: Damage roll on hit is doubled on crit")+
    DPRTacticsCalculator[[#This Row],[Base Dice Dmg Avg]]
    +
    N("Db: Any bonus dice get doubled on crit")+
    DPRTacticsCalculator[[#This Row],[Bonus Dice Dmg Avg]]
    +
    N("Dn: Damage bonus that is not doubled on crit")+
    DPRTacticsCalculator[[#This Row],[Non-crit Dice Dmg Avg]]
)</f>
        <v>36.666666666666664</v>
      </c>
      <c r="AY9" s="31">
        <f>N("Damage result in case of a crit")+(N("D: Average damage on hit")+DPRTacticsCalculator[[#This Row],[Average Dice Damage on Hit]]+N("Dc: Average damage added on crit")+DPRTacticsCalculator[[#This Row],[Average Damage Added on Crit]])</f>
        <v>73.333333333333329</v>
      </c>
      <c r="AZ9" s="31">
        <f>N("Average damage on miss")+
IF(
    OR(
        DPRTacticsCalculator[[#This Row],[Accuracy]]="SP DC MISS 1/2 DMG",
        DPRTacticsCalculator[[#This Row],[Accuracy]]="SP DC M 1/2 ENEMY DVG",
        DPRTacticsCalculator[[#This Row],[Accuracy]]="SP DC M 1/2 LEG RESIST",
        DPRTacticsCalculator[[#This Row],[Accuracy]]="SP DC M 1/2 EN DVG L-RES"
    ),
    (
        (
            N("Dr: Damage roll on hit is halved")+
            DPRTacticsCalculator[[#This Row],[Base Dice Dmg Avg]]
            +
            N("B: Bonus modifiers halved too")+
            N("Spells don't get Great Weapon Master bonus damage")+
            IF(ISNUMBER(DPRTacticsCalculator[[#This Row],[Bonus Flat Dmg]]),DPRTacticsCalculator[[#This Row],[Bonus Flat Dmg]],0)
            +
            N("Db: Any bonus dice is halved too")+
            DPRTacticsCalculator[[#This Row],[Bonus Dice Dmg Avg]]
            +
            N("Dn: Damage bonus that is not doubled on crit gets halved too")+
            DPRTacticsCalculator[[#This Row],[Non-crit Dice Dmg Avg]]
        )
        /
        2
    ),
    (N("No miss damage for regular attacks")+0)
)</f>
        <v>18.333333333333332</v>
      </c>
      <c r="BA9" s="26">
        <f>_xlfn.IFS(DPRTacticsCalculator[[#This Row],[LV or CR]]=1,85,DPRTacticsCalculator[[#This Row],[LV or CR]]=2,100,DPRTacticsCalculator[[#This Row],[LV or CR]]=3,115,DPRTacticsCalculator[[#This Row],[LV or CR]]=4,130,DPRTacticsCalculator[[#This Row],[LV or CR]]=5,145,DPRTacticsCalculator[[#This Row],[LV or CR]]=6,160,DPRTacticsCalculator[[#This Row],[LV or CR]]=7,175,DPRTacticsCalculator[[#This Row],[LV or CR]]=8,190,DPRTacticsCalculator[[#This Row],[LV or CR]]=9,205,DPRTacticsCalculator[[#This Row],[LV or CR]]=10,220,DPRTacticsCalculator[[#This Row],[LV or CR]]=11,235,DPRTacticsCalculator[[#This Row],[LV or CR]]=12,250,DPRTacticsCalculator[[#This Row],[LV or CR]]=13,265,DPRTacticsCalculator[[#This Row],[LV or CR]]=14,280,DPRTacticsCalculator[[#This Row],[LV or CR]]=15,295,DPRTacticsCalculator[[#This Row],[LV or CR]]=16,310,DPRTacticsCalculator[[#This Row],[LV or CR]]=17,325,DPRTacticsCalculator[[#This Row],[LV or CR]]=18,340,DPRTacticsCalculator[[#This Row],[LV or CR]]=19,355,DPRTacticsCalculator[[#This Row],[LV or CR]]=20,400)</f>
        <v>205</v>
      </c>
      <c r="BB9" s="33">
        <f>N("Damage per Attack per Target")+((DPRTacticsCalculator[[#This Row],[Crit % Chance]]*DPRTacticsCalculator[[#This Row],[Average Damage Added on Crit]])+((N("Hx: Hit chance (excluding crit)")+DPRTacticsCalculator[[#This Row],[Non-crit Hit % Chance]])*((N("D: Average damage on hit")+DPRTacticsCalculator[[#This Row],[Average Dice Damage on Hit]])+(N("B: Bonus modifiers")+IF(ISNUMBER(DPRTacticsCalculator[[#This Row],[Bonus Flat Dmg]]),DPRTacticsCalculator[[#This Row],[Bonus Flat Dmg]],0))+(N("GWMb: Great Weapon Master -5 to hit for +10 dmg option")+IF(ISNUMBER(DPRTacticsCalculator[[#This Row],[Great Weapon Master Bonus Dmg]]),DPRTacticsCalculator[[#This Row],[Great Weapon Master Bonus Dmg]],0))))+((N("M: Miss chance (for spell saves)")+DPRTacticsCalculator[[#This Row],[Miss % Chance]])*(N("Dm: Average damage on miss (only for spell saves)")+DPRTacticsCalculator[[#This Row],[Average Damage on Miss]])))</f>
        <v>31.166666666666664</v>
      </c>
      <c r="BC9" s="33">
        <f>N("Average damage for the attack row")+((N("R: Repeated attack times (must have the same bonuses applied)")+IF(ISNUMBER(DPRTacticsCalculator[[#This Row],[Repeat Attack Times]]),DPRTacticsCalculator[[#This Row],[Repeat Attack Times]],1))*DPRTacticsCalculator[[#This Row],[Damage per Attack]])</f>
        <v>31.166666666666664</v>
      </c>
      <c r="BD9" s="33">
        <f>N("Damage per target*NumTargets")+(DPRTacticsCalculator[[#This Row],[Average Resulting Damage per Target]]*(N("AOE: Area of Effect targets (must have the same bonuses applied)")+IF(ISNUMBER(DPRTacticsCalculator[[#This Row],[Area of Effect Expected Targets]]),DPRTacticsCalculator[[#This Row],[Area of Effect Expected Targets]],1)))</f>
        <v>124.66666666666666</v>
      </c>
      <c r="BE9" s="33">
        <f>IF(_xlfn.MAXIFS(DPRTacticsCalculator[[Row]:[Row]],DPRTacticsCalculator[[Tactic ID]:[Tactic ID]],DPRTacticsCalculator[[#This Row],[Tactic ID]],DPRTacticsCalculator[[Round]:[Round]],DPRTacticsCalculator[[#This Row],[Round]])=DPRTacticsCalculator[[#This Row],[Row]],(N("Leave blank if not the last on the list for this round")+N("Sum the attacks with the same tactic AND round number")+SUMIFS(DPRTacticsCalculator[[Average Resulting Damage per Target]:[Average Resulting Damage per Target]],DPRTacticsCalculator[[Tactic ID]:[Tactic ID]],DPRTacticsCalculator[[#This Row],[Tactic ID]],DPRTacticsCalculator[[Round]:[Round]],DPRTacticsCalculator[[#This Row],[Round]])),"-")</f>
        <v>31.166666666666664</v>
      </c>
      <c r="BF9" s="33">
        <f>IF(ISNUMBER(DPRTacticsCalculator[[#This Row],[Average Round Damage per Target]]),(DPRTacticsCalculator[[#This Row],[Average Round Damage per Target]]*(N("AOE: Area of Effect targets (must have the same bonuses applied)")+IF(ISNUMBER(DPRTacticsCalculator[[#This Row],[Area of Effect Expected Targets]]),DPRTacticsCalculator[[#This Row],[Area of Effect Expected Targets]],1))),"-")</f>
        <v>124.66666666666666</v>
      </c>
      <c r="BG9" s="33">
        <f>IF(_xlfn.MAXIFS(DPRTacticsCalculator[[Row]:[Row]],DPRTacticsCalculator[[Tactic ID]:[Tactic ID]],DPRTacticsCalculator[[#This Row],[Tactic ID]])=DPRTacticsCalculator[[#This Row],[Row]],(N("Leave blank if not the last on the list for this tactic")+N("Sum the attacks with the same tactic ID")+SUMIFS(DPRTacticsCalculator[[Average Resulting Damage per Target]:[Average Resulting Damage per Target]],DPRTacticsCalculator[[Tactic ID]:[Tactic ID]],DPRTacticsCalculator[[#This Row],[Tactic ID]])),"-")</f>
        <v>31.166666666666664</v>
      </c>
      <c r="BH9" s="33">
        <f>IF(_xlfn.MAXIFS(DPRTacticsCalculator[[Row]:[Row]],DPRTacticsCalculator[[Tactic ID]:[Tactic ID]],DPRTacticsCalculator[[#This Row],[Tactic ID]])=DPRTacticsCalculator[[#This Row],[Row]],(N("Leave blank if not the last on the list for this tactic")+N("Sum the attacks with the same tactic ID")+SUMIFS(DPRTacticsCalculator[[Average Resulting Damage Total]:[Average Resulting Damage Total]],DPRTacticsCalculator[[Tactic ID]:[Tactic ID]],DPRTacticsCalculator[[#This Row],[Tactic ID]])),"-")</f>
        <v>124.66666666666666</v>
      </c>
      <c r="BI9" s="33">
        <f>IF(ISNUMBER(DPRTacticsCalculator[[#This Row],[Average Tactic Damage per Target]]),(N("Only show if the tactic damage is showing a number")+N("Damage per round: Damage per tactic / number of rounds")+((N("Damage per tactic")+DPRTacticsCalculator[[#This Row],[Average Tactic Damage per Target]])/(N("Number of rounds")+DPRTacticsCalculator[[#This Row],[Round]]))),"-")</f>
        <v>31.166666666666664</v>
      </c>
      <c r="BJ9" s="33">
        <f>IF(ISNUMBER(DPRTacticsCalculator[[#This Row],[Average Tactic Damage Total]]),(N("Only show if the tactic damage is showing a number")+N("Damage per round: Damage per tactic / number of rounds")+((N("Damage per tactic")+DPRTacticsCalculator[[#This Row],[Average Tactic Damage Total]])/(N("Number of rounds")+DPRTacticsCalculator[[#This Row],[Round]]))),"-")</f>
        <v>124.66666666666666</v>
      </c>
      <c r="BK9" s="34">
        <f>IF(ISNUMBER(DPRTacticsCalculator[[#This Row],[Damage per Round per Target]]),_xlfn.IFS((DPRTacticsCalculator[[#This Row],[Damage per Round per Target]]&gt;(DPRTacticsCalculator[[#This Row],[Max Expected Enemy HP at CR or LV]]/3)),5,(DPRTacticsCalculator[[#This Row],[Damage per Round per Target]]&gt;(DPRTacticsCalculator[[#This Row],[Max Expected Enemy HP at CR or LV]]/6)),4,(DPRTacticsCalculator[[#This Row],[Damage per Round per Target]]&gt;(DPRTacticsCalculator[[#This Row],[Max Expected Enemy HP at CR or LV]]/12)),3,(DPRTacticsCalculator[[#This Row],[Damage per Round per Target]]&gt;(DPRTacticsCalculator[[#This Row],[Max Expected Enemy HP at CR or LV]]/24)),2,(DPRTacticsCalculator[[#This Row],[Damage per Round per Target]]&lt;=(DPRTacticsCalculator[[#This Row],[Max Expected Enemy HP at CR or LV]]/24)),1,(DPRTacticsCalculator[[#This Row],[Damage per Round per Target]]=0),0),"-")</f>
        <v>3</v>
      </c>
      <c r="BL9" s="24" t="str">
        <f>_xlfn.IFS(ISNUMBER(DPRTacticsCalculator[[#This Row],[DPR per Target Rating]])=FALSE,"-",DPRTacticsCalculator[[#This Row],[DPR per Target Rating]]=0,"☆☆☆  No damage",DPRTacticsCalculator[[#This Row],[DPR per Target Rating]]=1,"🡇🡇🡇  Lowest (not helping)",DPRTacticsCalculator[[#This Row],[DPR per Target Rating]]=2,"★☆☆  Low (support, control, debuff)",DPRTacticsCalculator[[#This Row],[DPR per Target Rating]]=3,"★★☆  Target (expected)",DPRTacticsCalculator[[#This Row],[DPR per Target Rating]]=4,"★★★  High (heavy hitter)",DPRTacticsCalculator[[#This Row],[DPR per Target Rating]]=5,"🕱🕱🕱🕱  Deadly")</f>
        <v>★★☆  Target (expected)</v>
      </c>
      <c r="BM9" s="32">
        <f>IF(ISNUMBER(DPRTacticsCalculator[[#This Row],[Total Damage per Round]]),_xlfn.IFS((DPRTacticsCalculator[[#This Row],[Total Damage per Round]]&gt;(DPRTacticsCalculator[[#This Row],[Max Expected Enemy HP at CR or LV]]/3)),5,(DPRTacticsCalculator[[#This Row],[Total Damage per Round]]&gt;(DPRTacticsCalculator[[#This Row],[Max Expected Enemy HP at CR or LV]]/6)),4,(DPRTacticsCalculator[[#This Row],[Total Damage per Round]]&gt;(DPRTacticsCalculator[[#This Row],[Max Expected Enemy HP at CR or LV]]/12)),3,(DPRTacticsCalculator[[#This Row],[Total Damage per Round]]&gt;(DPRTacticsCalculator[[#This Row],[Max Expected Enemy HP at CR or LV]]/24)),2,(DPRTacticsCalculator[[#This Row],[Total Damage per Round]]&lt;=(DPRTacticsCalculator[[#This Row],[Max Expected Enemy HP at CR or LV]]/24)),1,(DPRTacticsCalculator[[#This Row],[Total Damage per Round]]=0),0),"-")</f>
        <v>5</v>
      </c>
      <c r="BN9" s="24" t="str">
        <f>_xlfn.IFS(ISNUMBER(DPRTacticsCalculator[[#This Row],[Total DPR Rating]])=FALSE,"-",DPRTacticsCalculator[[#This Row],[Total DPR Rating]]=0,"☆☆☆  No damage",DPRTacticsCalculator[[#This Row],[Total DPR Rating]]=1,"🡇🡇🡇  Lowest (not helping)",DPRTacticsCalculator[[#This Row],[Total DPR Rating]]=2,"★☆☆  Low (support, control, debuff)",DPRTacticsCalculator[[#This Row],[Total DPR Rating]]=3,"★★☆  Target (expected)",DPRTacticsCalculator[[#This Row],[Total DPR Rating]]=4,"★★★  High (heavy hitter)",DPRTacticsCalculator[[#This Row],[Total DPR Rating]]=5,"🕱🕱🕱🕱  Deadly")</f>
        <v>🕱🕱🕱🕱  Deadly</v>
      </c>
      <c r="BO9" s="35" t="s">
        <v>72</v>
      </c>
      <c r="BP9" s="5"/>
      <c r="BQ9" s="16"/>
      <c r="BR9" s="16"/>
      <c r="BS9" s="16"/>
      <c r="BT9" s="16"/>
    </row>
    <row r="10" spans="1:72" ht="40.5">
      <c r="A10" s="16">
        <v>9</v>
      </c>
      <c r="B10" s="21" t="s">
        <v>98</v>
      </c>
      <c r="C10" s="21" t="s">
        <v>89</v>
      </c>
      <c r="D10" s="24" t="s">
        <v>99</v>
      </c>
      <c r="E10" s="5" t="s">
        <v>70</v>
      </c>
      <c r="F10" s="5">
        <v>9</v>
      </c>
      <c r="G10" s="16">
        <v>1</v>
      </c>
      <c r="H10" s="16">
        <v>1</v>
      </c>
      <c r="I10" s="16" t="s">
        <v>71</v>
      </c>
      <c r="J10" s="16" t="s">
        <v>71</v>
      </c>
      <c r="K10" s="16" t="s">
        <v>71</v>
      </c>
      <c r="L10" s="16" t="s">
        <v>71</v>
      </c>
      <c r="M10" s="16" t="s">
        <v>71</v>
      </c>
      <c r="N10" s="16" t="s">
        <v>72</v>
      </c>
      <c r="O10" s="16" cm="1">
        <f t="array" ref="O10">_xlfn.LAMBDA(_xlpm.dicesum,
    SUM(_xlfn.MAP(
        _xlfn.TEXTSPLIT(_xlpm.dicesum,"+"),
        _xlfn.LAMBDA(_xlpm.dice,
            N("Average dice roll")+
            IF(COUNT(SEARCH("d",_xlpm.dice))&gt;0,
                ((
                    N("Number of Dice")+
                    N("Left of cell from position of 'd' in the string")+
                    LEFT(_xlpm.dice,(SEARCH("d",_xlpm.dice)-1))
                )
                *
                (
                    N("Average roll for the die size")+
                    AVERAGE(
                        N("Lowest roll possible")+
                        1,
                        N("Die size")+
                        N("Right of cell from position x in the string.")+
                        RIGHT(_xlpm.dice,(LEN(_xlpm.dice)-SEARCH("d",_xlpm.dice)))
                    ))
                ),
                N(_xlpm.dice)
            )
        )
    ))
)(DPRTacticsCalculator[[#This Row],[Dice added to attack roll]])</f>
        <v>0</v>
      </c>
      <c r="P10" s="25" cm="1">
        <f t="array" ref="P10">_xlfn.IFS(
    AND(DPRTacticsCalculator[[#This Row],[Player or Enemy]]="PC",DPRTacticsCalculator[[#This Row],[LV or CR]]=9),
    1,
    1,
    0
)
+
IF(
    OR(
        DPRTacticsCalculator[[#This Row],[Accuracy]]="STANDARD",
        DPRTacticsCalculator[[#This Row],[Accuracy]]="DISADVANTAGE",
        DPRTacticsCalculator[[#This Row],[Accuracy]]="ADVANTAGE",
        DPRTacticsCalculator[[#This Row],[Accuracy]]="ELVEN ACCURACY",
    ),
    (
        IF(
            DPRTacticsCalculator[[#This Row],[Great Weapon Master -5 to hit for +10 dmg]]="YES",
            (-5),
            0
        )
        +
        IF(
            DPRTacticsCalculator[[#This Row],[War Cleric Channel Divinity +10 to hit]]="YES",
            10,
            0
        )
        +
        DPRTacticsCalculator[[#This Row],[Dice to attack roll average result]]
    ),
    0
)</f>
        <v>1</v>
      </c>
      <c r="Q10" s="16" t="s">
        <v>72</v>
      </c>
      <c r="R10" s="5">
        <f>N("Assuming a balanced value of 8, and subtract relative modifiers.")+(8-DPRTacticsCalculator[[#This Row],[Assumed Relative Modifier to Hit]]-IF(ISNUMBER(DPRTacticsCalculator[[#This Row],[Add Relative Modifier to Hit]]),DPRTacticsCalculator[[#This Row],[Add Relative Modifier to Hit]],0))</f>
        <v>7</v>
      </c>
      <c r="S10" s="16">
        <v>20</v>
      </c>
      <c r="T10" s="16" t="s">
        <v>100</v>
      </c>
      <c r="U10" s="16" t="s">
        <v>71</v>
      </c>
      <c r="V10" s="26" t="str">
        <f>IF(OR(DPRTacticsCalculator[[#This Row],[Accuracy]]="SP DC LEGEND RESIST",DPRTacticsCalculator[[#This Row],[Accuracy]]="SP DC M 1/2 LEG RESIST",DPRTacticsCalculator[[#This Row],[Accuracy]]="SP DC EN DVG LEG RES",DPRTacticsCalculator[[#This Row],[Accuracy]]="SP DC M 1/2 EN DVG L-RES"),(N("if leg res is used, check if previous others were cast for this tactic")+IF(SUMPRODUCT((DPRTacticsCalculator[Accuracy]={"SP DC LEGEND RESIST","SP DC M 1/2 LEG RESIST","SP DC EN DVG LEG RES","SP DC M 1/2 EN DVG L-RES"})*(DPRTacticsCalculator[Tactic ID]=DPRTacticsCalculator[[#This Row],[Tactic ID]])*(DPRTacticsCalculator[Row]&lt;DPRTacticsCalculator[[#This Row],[Row]]))&gt;0,(N("if so, search for the MIN for this tactic")+N("And subtract the last one used.")+IF(_xlfn.MINIFS(DPRTacticsCalculator[Legendary Resistances Left],DPRTacticsCalculator[Tactic ID],DPRTacticsCalculator[[#This Row],[Tactic ID]],DPRTacticsCalculator[Row],"&lt;"&amp;DPRTacticsCalculator[[#This Row],[Row]])&gt;0,_xlfn.MINIFS(DPRTacticsCalculator[Legendary Resistances Left],DPRTacticsCalculator[Tactic ID],DPRTacticsCalculator[[#This Row],[Tactic ID]],DPRTacticsCalculator[Row],"&lt;"&amp;DPRTacticsCalculator[[#This Row],[Row]])-1,N("Unless there's 0 already")+0)),(N("else, start at 3 resistances")+3))),"-")</f>
        <v>-</v>
      </c>
      <c r="W10" s="27">
        <f>IF(DPRTacticsCalculator[[#This Row],[Enemy Paralyzed close-range auto-crit on hit]]="YES",DPRTacticsCalculator[[#This Row],[Hit % Chance]],_xlfn.IFS(AND(DPRTacticsCalculator[[#This Row],[Accuracy]]="STANDARD",DPRTacticsCalculator[[#This Row],[Lucky feat]]="NO",DPRTacticsCalculator[[#This Row],[Halfling]]="NO"),N("Standard crit formula")+(1-((DPRTacticsCalculator[[#This Row],[Min to Crit]]-1)/20)),AND(DPRTacticsCalculator[[#This Row],[Accuracy]]="DISADVANTAGE",DPRTacticsCalculator[[#This Row],[Lucky feat]]="NO",DPRTacticsCalculator[[#This Row],[Halfling]]="NO"),N("Disadvantage crit formula")+((1-(DPRTacticsCalculator[[#This Row],[Min to Crit]]-1)/20)^2),OR(AND(DPRTacticsCalculator[[#This Row],[Accuracy]]="ADVANTAGE",DPRTacticsCalculator[[#This Row],[Lucky feat]]="NO",DPRTacticsCalculator[[#This Row],[Halfling]]="NO"),AND(DPRTacticsCalculator[[#This Row],[Accuracy]]="STANDARD",DPRTacticsCalculator[[#This Row],[Lucky feat]]="YES",DPRTacticsCalculator[[#This Row],[Halfling]]="NO")),N("Advantage crit formula")+(1-(1-(1-((DPRTacticsCalculator[[#This Row],[Min to Crit]]-1)/20)))^2),OR(AND(DPRTacticsCalculator[[#This Row],[Accuracy]]="ELVEN ACCURACY",DPRTacticsCalculator[[#This Row],[Lucky feat]]="NO",DPRTacticsCalculator[[#This Row],[Halfling]]="NO"),AND(DPRTacticsCalculator[[#This Row],[Accuracy]]="ADVANTAGE",DPRTacticsCalculator[[#This Row],[Lucky feat]]="YES",DPRTacticsCalculator[[#This Row],[Halfling]]="NO"),AND(DPRTacticsCalculator[[#This Row],[Accuracy]]="DISADVANTAGE",DPRTacticsCalculator[[#This Row],[Lucky feat]]="YES",DPRTacticsCalculator[[#This Row],[Halfling]]="NO")),N("Elven accuracy crit formula (3 dice)")+(1-(1-(1-((DPRTacticsCalculator[[#This Row],[Min to Crit]]-1)/20)))^3),AND(DPRTacticsCalculator[[#This Row],[Accuracy]]="ELVEN ACCURACY",DPRTacticsCalculator[[#This Row],[Lucky feat]]="YES",DPRTacticsCalculator[[#This Row],[Halfling]]="NO"),N("Elven accuracy crit formula with Lucky feat (4 dice)")+(1-(1-(1-((DPRTacticsCalculator[[#This Row],[Min to Crit]]-1)/20)))^4),AND(DPRTacticsCalculator[[#This Row],[Accuracy]]="STANDARD",DPRTacticsCalculator[[#This Row],[Lucky feat]]="NO",DPRTacticsCalculator[[#This Row],[Halfling]]="YES"),N("Halfling standard crit formula")+((1-((DPRTacticsCalculator[[#This Row],[Min to Crit]]-1)/20))+((1-((DPRTacticsCalculator[[#This Row],[Min to Crit]]-1)/20))/20)),AND(DPRTacticsCalculator[[#This Row],[Accuracy]]="DISADVANTAGE",DPRTacticsCalculator[[#This Row],[Lucky feat]]="NO",DPRTacticsCalculator[[#This Row],[Halfling]]="YES"),N("Halfling disadvantage crit formula")+(((1-((DPRTacticsCalculator[[#This Row],[Min to Crit]]-1)/20))^2)+((2/20)*((1-((DPRTacticsCalculator[[#This Row],[Min to Crit]]-1)/20))^2))),OR(AND(DPRTacticsCalculator[[#This Row],[Accuracy]]="ADVANTAGE",DPRTacticsCalculator[[#This Row],[Lucky feat]]="NO",DPRTacticsCalculator[[#This Row],[Halfling]]="YES"),AND(DPRTacticsCalculator[[#This Row],[Accuracy]]="ELVEN ACCURACY",DPRTacticsCalculator[[#This Row],[Lucky feat]]="NO",DPRTacticsCalculator[[#This Row],[Halfling]]="YES"),AND(DPRTacticsCalculator[[#This Row],[Accuracy]]="STANDARD",DPRTacticsCalculator[[#This Row],[Lucky feat]]="YES",DPRTacticsCalculator[[#This Row],[Halfling]]="YES")),N("Halfling advantage crit formula")+N("No halfling can have Elven Accuracy")+((1-(1-(1-((DPRTacticsCalculator[[#This Row],[Min to Crit]]-1)/20)))^2)+((2*((1-(1-((DPRTacticsCalculator[[#This Row],[Min to Crit]]-1)/20)))/20))-(1/(20^2)))*(1-((DPRTacticsCalculator[[#This Row],[Min to Crit]]-1)/20))),OR(AND(DPRTacticsCalculator[[#This Row],[Accuracy]]="ADVANTAGE",DPRTacticsCalculator[[#This Row],[Lucky feat]]="YES",DPRTacticsCalculator[[#This Row],[Halfling]]="YES"),AND(DPRTacticsCalculator[[#This Row],[Accuracy]]="ELVEN ACCURACY",DPRTacticsCalculator[[#This Row],[Lucky feat]]="YES",DPRTacticsCalculator[[#This Row],[Halfling]]="YES"),AND(DPRTacticsCalculator[[#This Row],[Accuracy]]="DISADVANTAGE",DPRTacticsCalculator[[#This Row],[Lucky feat]]="YES",DPRTacticsCalculator[[#This Row],[Halfling]]="YES")),N("Halfling advantage with Lucky feat (3 dice) crit formula")+N("No halfling can have Elven Accuracy")+((1-(1-(1-((DPRTacticsCalculator[[#This Row],[Min to Crit]]-1)/20)))^3)+((3*((1-(1-((DPRTacticsCalculator[[#This Row],[Min to Crit]]-1)/20)))/20))-(1/(20^3)))*(1-((DPRTacticsCalculator[[#This Row],[Min to Crit]]-1)/20))),OR(DPRTacticsCalculator[[#This Row],[Accuracy]]="SPELL (SAVE DC)",DPRTacticsCalculator[[#This Row],[Accuracy]]="SP DC MISS 1/2 DMG",DPRTacticsCalculator[[#This Row],[Accuracy]]="SP DC ENEMY DVG",DPRTacticsCalculator[[#This Row],[Accuracy]]="SP DC M 1/2 ENEMY DVG",DPRTacticsCalculator[[#This Row],[Accuracy]]="SP DC LEGEND RESIST",DPRTacticsCalculator[[#This Row],[Accuracy]]="SP DC M 1/2 LEG RESIST",DPRTacticsCalculator[[#This Row],[Accuracy]]="SP DC EN DVG LEG RES",DPRTacticsCalculator[[#This Row],[Accuracy]]="SP DC M 1/2 EN DVG L-RES"),N("No crits for save throw spells")+0))*IF(AND(DPRTacticsCalculator[[#This Row],[Current Attack is GWM Crit Bonus Attack]]="YES",OR(DPRTacticsCalculator[[#This Row],[Accuracy]]="STANDARD",DPRTacticsCalculator[[#This Row],[Accuracy]]="DISADVANTAGE",DPRTacticsCalculator[[#This Row],[Accuracy]]="ADVANTAGE",DPRTacticsCalculator[[#This Row],[Accuracy]]="ELVEN ACCURACY")),N("If the current attack is a Great Weapon Master crit bonus attack")+N("And it's not a spell attack")+N("The chances of this attack are multiplied by the crit chance of the previous attack of the same round and tactic")+SUMIFS(DPRTacticsCalculator[Crit % Chance],DPRTacticsCalculator[Tactic ID],DPRTacticsCalculator[[#This Row],[Tactic ID]],DPRTacticsCalculator[Round],DPRTacticsCalculator[[#This Row],[Round]],DPRTacticsCalculator[Row],(DPRTacticsCalculator[[#This Row],[Row]]-1)),(N("Else they just stay the same")+1))</f>
        <v>0</v>
      </c>
      <c r="X10" s="27">
        <f>_xlfn.IFS(OR(AND(DPRTacticsCalculator[[#This Row],[Accuracy]]="STANDARD",DPRTacticsCalculator[[#This Row],[Lucky feat]]="NO",DPRTacticsCalculator[[#This Row],[Halfling]]="NO"),DPRTacticsCalculator[[#This Row],[Accuracy]]="SPELL (SAVE DC)",DPRTacticsCalculator[[#This Row],[Accuracy]]="SP DC MISS 1/2 DMG",AND(OR(DPRTacticsCalculator[[#This Row],[Accuracy]]="SP DC LEGEND RESIST",DPRTacticsCalculator[[#This Row],[Accuracy]]="SP DC M 1/2 LEG RESIST"),DPRTacticsCalculator[[#This Row],[Legendary Resistances Left]]=0)),N("Standard hit formula")+N("Standard hit formula for spells")+N("After Legendary Resistances run out, standard hit formula for spells")+(1-((DPRTacticsCalculator[[#This Row],[Min to Hit]]-1)/20)),AND(DPRTacticsCalculator[[#This Row],[Accuracy]]="DISADVANTAGE",DPRTacticsCalculator[[#This Row],[Lucky feat]]="NO",DPRTacticsCalculator[[#This Row],[Halfling]]="NO"),N("Disadvantage hit formula")+((1-((DPRTacticsCalculator[[#This Row],[Min to Hit]]-1)/20))^2),OR(AND(DPRTacticsCalculator[[#This Row],[Accuracy]]="ADVANTAGE",DPRTacticsCalculator[[#This Row],[Lucky feat]]="NO",DPRTacticsCalculator[[#This Row],[Halfling]]="NO"),AND(DPRTacticsCalculator[[#This Row],[Accuracy]]="STANDARD",DPRTacticsCalculator[[#This Row],[Lucky feat]]="YES",DPRTacticsCalculator[[#This Row],[Halfling]]="NO"),DPRTacticsCalculator[[#This Row],[Accuracy]]="SP DC ENEMY DVG",DPRTacticsCalculator[[#This Row],[Accuracy]]="SP DC M 1/2 ENEMY DVG",AND(OR(DPRTacticsCalculator[[#This Row],[Accuracy]]="SP DC EN DVG LEG RES",DPRTacticsCalculator[[#This Row],[Accuracy]]="SP DC M 1/2 EN DVG L-RES"),DPRTacticsCalculator[[#This Row],[Legendary Resistances Left]]=0)),N("Advantage hit formula")+N("Advantage hit formula for spells against enemy with disadvantage")+N("After Legendary Resistances run out, same")+(1-(1-(1-((DPRTacticsCalculator[[#This Row],[Min to Hit]]-1)/20)))^2),OR(AND(DPRTacticsCalculator[[#This Row],[Accuracy]]="ELVEN ACCURACY",DPRTacticsCalculator[[#This Row],[Lucky feat]]="NO",DPRTacticsCalculator[[#This Row],[Halfling]]="NO"),AND(DPRTacticsCalculator[[#This Row],[Accuracy]]="ADVANTAGE",DPRTacticsCalculator[[#This Row],[Lucky feat]]="YES",DPRTacticsCalculator[[#This Row],[Halfling]]="NO"),AND(DPRTacticsCalculator[[#This Row],[Accuracy]]="DISADVANTAGE",DPRTacticsCalculator[[#This Row],[Lucky feat]]="YES",DPRTacticsCalculator[[#This Row],[Halfling]]="NO")),N("Elven accuracy hit formula (3 dice)")+(1-(1-(1-((DPRTacticsCalculator[[#This Row],[Min to Hit]]-1)/20)))^3),AND(DPRTacticsCalculator[[#This Row],[Accuracy]]="ELVEN ACCURACY",DPRTacticsCalculator[[#This Row],[Lucky feat]]="YES",DPRTacticsCalculator[[#This Row],[Halfling]]="NO"),N("Elven accuracy hit formula with Lucky feat (4 dice)")+(1-(1-(1-((DPRTacticsCalculator[[#This Row],[Min to Hit]]-1)/20)))^4),AND(DPRTacticsCalculator[[#This Row],[Accuracy]]="STANDARD",DPRTacticsCalculator[[#This Row],[Lucky feat]]="NO",DPRTacticsCalculator[[#This Row],[Halfling]]="YES"),N("Halfling standard hit formula")+((1-((DPRTacticsCalculator[[#This Row],[Min to Hit]]-1)/20))+((1-((DPRTacticsCalculator[[#This Row],[Min to Hit]]-1)/20))/20)),AND(DPRTacticsCalculator[[#This Row],[Accuracy]]="DISADVANTAGE",DPRTacticsCalculator[[#This Row],[Lucky feat]]="NO",DPRTacticsCalculator[[#This Row],[Halfling]]="YES"),N("Halfling disadvantage hit formula")+(((1-((DPRTacticsCalculator[[#This Row],[Min to Hit]]-1)/20))^2)+((2/20)*((1-((DPRTacticsCalculator[[#This Row],[Min to Hit]]-1)/20))^2))),OR(AND(DPRTacticsCalculator[[#This Row],[Accuracy]]="ADVANTAGE",DPRTacticsCalculator[[#This Row],[Lucky feat]]="NO",DPRTacticsCalculator[[#This Row],[Halfling]]="YES"),AND(DPRTacticsCalculator[[#This Row],[Accuracy]]="ELVEN ACCURACY",DPRTacticsCalculator[[#This Row],[Lucky feat]]="NO",DPRTacticsCalculator[[#This Row],[Halfling]]="YES"),AND(DPRTacticsCalculator[[#This Row],[Accuracy]]="STANDARD",DPRTacticsCalculator[[#This Row],[Lucky feat]]="YES",DPRTacticsCalculator[[#This Row],[Halfling]]="YES")),N("Halfling advantage hit formula")+N("No halfling can have Elven Accuracy")+((1-(1-(1-((DPRTacticsCalculator[[#This Row],[Min to Hit]]-1)/20)))^2)+((2*((1-(1-((DPRTacticsCalculator[[#This Row],[Min to Hit]]-1)/20)))/20))-(1/(20^2)))*(1-((DPRTacticsCalculator[[#This Row],[Min to Hit]]-1)/20))),OR(AND(DPRTacticsCalculator[[#This Row],[Accuracy]]="ADVANTAGE",DPRTacticsCalculator[[#This Row],[Lucky feat]]="YES",DPRTacticsCalculator[[#This Row],[Halfling]]="YES"),AND(DPRTacticsCalculator[[#This Row],[Accuracy]]="ELVEN ACCURACY",DPRTacticsCalculator[[#This Row],[Lucky feat]]="YES",DPRTacticsCalculator[[#This Row],[Halfling]]="YES"),AND(DPRTacticsCalculator[[#This Row],[Accuracy]]="DISADVANTAGE",DPRTacticsCalculator[[#This Row],[Lucky feat]]="YES",DPRTacticsCalculator[[#This Row],[Halfling]]="YES")),N("Halfling advantage with Lucky feat (3 dice) hit formula")+N("No halfling can have Elven Accuracy")+((1-(1-(1-((DPRTacticsCalculator[[#This Row],[Min to Crit]]-1)/20)))^3)+((3*((1-(1-((DPRTacticsCalculator[[#This Row],[Min to Hit]]-1)/20)))/20))-(1/(20^3)))*(1-((DPRTacticsCalculator[[#This Row],[Min to Hit]]-1)/20))),AND(OR(DPRTacticsCalculator[[#This Row],[Accuracy]]="SP DC LEGEND RESIST",DPRTacticsCalculator[[#This Row],[Accuracy]]="SP DC M 1/2 LEG RESIST",DPRTacticsCalculator[[#This Row],[Accuracy]]="SP DC EN DVG LEG RES",DPRTacticsCalculator[[#This Row],[Accuracy]]="SP DC M 1/2 EN DVG L-RES"),(DPRTacticsCalculator[[#This Row],[Legendary Resistances Left]]&gt;0)),N("Legendary Resistance is a guaranteed miss")+0)*IF(AND(DPRTacticsCalculator[[#This Row],[Current Attack is GWM Crit Bonus Attack]]="YES",OR(DPRTacticsCalculator[[#This Row],[Accuracy]]="STANDARD",DPRTacticsCalculator[[#This Row],[Accuracy]]="DISADVANTAGE",DPRTacticsCalculator[[#This Row],[Accuracy]]="ADVANTAGE",DPRTacticsCalculator[[#This Row],[Accuracy]]="ELVEN ACCURACY")),N("If the current attack is a Great Weapon Master crit bonus attack")+N("And it's not a spell attack")+N("The chances of this attack are multiplied by the crit chance of the previous attack of the same round and tactic")+SUMIFS(DPRTacticsCalculator[Crit % Chance],DPRTacticsCalculator[Tactic ID],DPRTacticsCalculator[[#This Row],[Tactic ID]],DPRTacticsCalculator[Round],DPRTacticsCalculator[[#This Row],[Round]],DPRTacticsCalculator[Row],(DPRTacticsCalculator[[#This Row],[Row]]-1)),(N("Else they just stay the same")+1))</f>
        <v>0.90999999999999992</v>
      </c>
      <c r="Y10" s="27">
        <f>N("Hit percentage (not including crit)")+(DPRTacticsCalculator[[#This Row],[Hit % Chance]]-DPRTacticsCalculator[[#This Row],[Crit % Chance]])</f>
        <v>0.90999999999999992</v>
      </c>
      <c r="Z10" s="28">
        <f>N("Miss percentage")+(1-DPRTacticsCalculator[[#This Row],[Hit % Chance]])</f>
        <v>9.000000000000008E-2</v>
      </c>
      <c r="AA10" s="16" t="s">
        <v>92</v>
      </c>
      <c r="AB10" s="16">
        <v>20</v>
      </c>
      <c r="AC10" s="5">
        <f>IF(ISNUMBER(DPRTacticsCalculator[[#This Row],[AOE size, length or radius]]),N("Based on the Dungeon Master's Guide, page 249, 'Adjudicating Areas of Effect' table")+_xlfn.IFS(DPRTacticsCalculator[[#This Row],[Area of Effect]]="CONE",N("Cone: Size   / 10 (round up)")+ROUNDUP((DPRTacticsCalculator[[#This Row],[AOE size, length or radius]]/10),0),DPRTacticsCalculator[[#This Row],[Area of Effect]]="CUBE",N("Cube or square: Size   / 5  (round up)")+ROUNDUP((DPRTacticsCalculator[[#This Row],[AOE size, length or radius]]/5),0),DPRTacticsCalculator[[#This Row],[Area of Effect]]="CYLINDER",N("Cylinder: Radius / 5  (round up)")+ROUNDUP((DPRTacticsCalculator[[#This Row],[AOE size, length or radius]]/5),0),DPRTacticsCalculator[[#This Row],[Area of Effect]]="LINE",N("Line: Length / 30 (round up)")+ROUNDUP((DPRTacticsCalculator[[#This Row],[AOE size, length or radius]]/30),0),DPRTacticsCalculator[[#This Row],[Area of Effect]]="SPHERE",N("Sphere or circle: Radius / 5  (round up)")+ROUNDUP((DPRTacticsCalculator[[#This Row],[AOE size, length or radius]]/5),0)),"-")</f>
        <v>4</v>
      </c>
      <c r="AD10" s="16" t="s">
        <v>71</v>
      </c>
      <c r="AE10" s="16" t="s">
        <v>93</v>
      </c>
      <c r="AF10" s="16" t="s">
        <v>72</v>
      </c>
      <c r="AG10" s="16" t="s">
        <v>72</v>
      </c>
      <c r="AH10" s="16" t="s">
        <v>72</v>
      </c>
      <c r="AI10" s="16" t="s">
        <v>72</v>
      </c>
      <c r="AJ10" s="29" t="s">
        <v>72</v>
      </c>
      <c r="AK10" s="30" t="str">
        <f>IF(DPRTacticsCalculator[[#This Row],[Great Weapon Master -5 to hit for +10 dmg]]="YES",10,"-")</f>
        <v>-</v>
      </c>
      <c r="AL10" s="16" t="s">
        <v>75</v>
      </c>
      <c r="AM10" s="16" t="s">
        <v>94</v>
      </c>
      <c r="AN10" s="16" t="s">
        <v>72</v>
      </c>
      <c r="AO10" s="16" t="s">
        <v>72</v>
      </c>
      <c r="AP10" s="16" t="s">
        <v>72</v>
      </c>
      <c r="AQ10" s="16" t="s">
        <v>72</v>
      </c>
      <c r="AR10" s="31" cm="1">
        <f t="array" ref="AR10">N("Average damage")+
IF(
    (N("Condition: has to have dice notation")+
    COUNT(SEARCH("d",DPRTacticsCalculator[[#This Row],[Damage Dice]]))&gt;0),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)(DPRTacticsCalculator[[#This Row],[Damage Dice]])
        +
        N("Elemental Adept turn 1s into 2s.")+
        N("Average increases by 1/DieSize per die")+
        N("Condition: damage type matches EA type.")+
        IF(
            (DPRTacticsCalculator[[#This Row],[Damage Type]]=DPRTacticsCalculator[[#This Row],[Feat: Elemental Adept Element]]),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)(DPRTacticsCalculator[[#This Row],[Damage Dice]]),
            (N("0 if no Elemental Adept applies.")+0)
        )
        +
        N("Great Weapon Fighting style reroll 1s and 2s once.")+
        IF(
            (DPRTacticsCalculator[[#This Row],[Great Weapon Fighting Style]]="YES"),
            _xlfn.LAMBDA(_xlpm.dicesum,
                SUM(_xlfn.MAP(
                    _xlfn.TEXTSPLIT(_xlpm.dicesum,"+"),
                    _xlfn.LAMBDA(_xlpm.dice,
                        N("Reroll 1s and 2s")+
                        ((
                            N("Number of Dice")+
                            N("Left of cell from position of 'd' in the string")+
                            LEFT(_xlpm.dice,(SEARCH("d",_xlpm.dice)-1))
                        )
                        *
                        (
                            1
                            -
                            (
                                2
                                /
                                (
                                    N("Die size")+
                                    N("Right of cell from position x in the string.")+
                                    RIGHT(_xlpm.dice,(LEN(_xlpm.dice)-SEARCH("d",_xlpm.dice)))
                                )))
                        )
                    )
                ))
            )(DPRTacticsCalculator[[#This Row],[Damage Dice]]),
            (N("0 if no Great Weapon Fighting style applies.")+0)
        )
    ),
    N(DPRTacticsCalculator[[#This Row],[Damage Dice]])
)</f>
        <v>35</v>
      </c>
      <c r="AS10" s="31" cm="1">
        <f t="array" ref="AS10">N("Average damage")+
IF(
    (N("Condition: has to have dice notation")+
    COUNT(SEARCH("d",AF10))&gt;0),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)(AF10)
        +
        N("Elemental Adept turn 1s into 2s.")+
        N("Average increases by 1/DieSize per die")+
        N("Condition: damage type matches EA type.")+
        IF(
            (AN10=DPRTacticsCalculator[[#This Row],[Feat: Elemental Adept Element]]),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)(AF10),
            (N("0 if no Elemental Adept applies.")+0)
        )
    ),
    N(AF10)
)</f>
        <v>0</v>
      </c>
      <c r="AT10" s="31" cm="1">
        <f t="array" ref="AT10">N("Average damage")+
IF(
    (N("Condition: has to have dice notation")+
    COUNT(SEARCH("d",AG10))&gt;0),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)(AG10)
        +
        N("Elemental Adept turn 1s into 2s.")+
        N("Average increases by 1/DieSize per die")+
        N("Condition: damage type matches EA type.")+
        IF(
            (AO10=DPRTacticsCalculator[[#This Row],[Bonus Dmg Type]]),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)(AG10),
            (N("0 if no Elemental Adept applies.")+0)
        )
    ),
    N(AG10)
)</f>
        <v>0</v>
      </c>
      <c r="AU10" s="31" cm="1">
        <f t="array" ref="AU10">N("Average damage")+
IF(
    (N("Condition: has to have dice notation")+
    COUNT(SEARCH("d",AH10))&gt;0),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)(AH10)
        +
        N("Elemental Adept turn 1s into 2s.")+
        N("Average increases by 1/DieSize per die")+
        N("Condition: damage type matches EA type.")+
        IF(
            (AP10=#REF!),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)(AH10),
            (N("0 if no Elemental Adept applies.")+0)
        )
    ),
    N(AH10)
)</f>
        <v>0</v>
      </c>
      <c r="AV10" s="31" cm="1">
        <f t="array" ref="AV10">N("Average damage")+
IF(
    (N("Condition: has to have dice notation")+
    COUNT(SEARCH("d",AI10))&gt;0),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)(AI10)
        +
        N("Elemental Adept turn 1s into 2s.")+
        N("Average increases by 1/DieSize per die")+
        N("Condition: damage type matches EA type.")+
        IF(
            (AQ10=DPRTacticsCalculator[[#This Row],[Crit Mult Dmg Type]]),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)(AI10),
            (N("0 if no Elemental Adept applies.")+0)
        )
    ),
    N(AI10)
)</f>
        <v>0</v>
      </c>
      <c r="AW10" s="31">
        <f>N("Average damage added on crit")+
(
    N("Dr: Damage roll on hit is doubled")+
    DPRTacticsCalculator[[#This Row],[Base Dice Dmg Avg]]
    +
    N("Db: Any bonus dice get doubled")+
    DPRTacticsCalculator[[#This Row],[Bonus Dice Dmg Avg]]
    +
    N("Dxc: Damage that gets doubled but only added on crit")+
    (2*DPRTacticsCalculator[[#This Row],[Crit-only Mult Dice Dmg Avg]])
    +
    N("Dxcn: Bonus damage that's added on crit but not doubled")+
    DPRTacticsCalculator[[#This Row],[Crit-only Flat Dice Dmg Avg]]
)</f>
        <v>35</v>
      </c>
      <c r="AX10" s="31">
        <f>N("Average damage on hit")+
(
    N("Dr: Damage roll on hit is doubled on crit")+
    DPRTacticsCalculator[[#This Row],[Base Dice Dmg Avg]]
    +
    N("Db: Any bonus dice get doubled on crit")+
    DPRTacticsCalculator[[#This Row],[Bonus Dice Dmg Avg]]
    +
    N("Dn: Damage bonus that is not doubled on crit")+
    DPRTacticsCalculator[[#This Row],[Non-crit Dice Dmg Avg]]
)</f>
        <v>35</v>
      </c>
      <c r="AY10" s="31">
        <f>N("Damage result in case of a crit")+(N("D: Average damage on hit")+DPRTacticsCalculator[[#This Row],[Average Dice Damage on Hit]]+N("Dc: Average damage added on crit")+DPRTacticsCalculator[[#This Row],[Average Damage Added on Crit]])</f>
        <v>70</v>
      </c>
      <c r="AZ10" s="31">
        <f>N("Average damage on miss")+
IF(
    OR(
        DPRTacticsCalculator[[#This Row],[Accuracy]]="SP DC MISS 1/2 DMG",
        DPRTacticsCalculator[[#This Row],[Accuracy]]="SP DC M 1/2 ENEMY DVG",
        DPRTacticsCalculator[[#This Row],[Accuracy]]="SP DC M 1/2 LEG RESIST",
        DPRTacticsCalculator[[#This Row],[Accuracy]]="SP DC M 1/2 EN DVG L-RES"
    ),
    (
        (
            N("Dr: Damage roll on hit is halved")+
            DPRTacticsCalculator[[#This Row],[Base Dice Dmg Avg]]
            +
            N("B: Bonus modifiers halved too")+
            N("Spells don't get Great Weapon Master bonus damage")+
            IF(ISNUMBER(DPRTacticsCalculator[[#This Row],[Bonus Flat Dmg]]),DPRTacticsCalculator[[#This Row],[Bonus Flat Dmg]],0)
            +
            N("Db: Any bonus dice is halved too")+
            DPRTacticsCalculator[[#This Row],[Bonus Dice Dmg Avg]]
            +
            N("Dn: Damage bonus that is not doubled on crit gets halved too")+
            DPRTacticsCalculator[[#This Row],[Non-crit Dice Dmg Avg]]
        )
        /
        2
    ),
    (N("No miss damage for regular attacks")+0)
)</f>
        <v>17.5</v>
      </c>
      <c r="BA10" s="26">
        <f>_xlfn.IFS(DPRTacticsCalculator[[#This Row],[LV or CR]]=1,85,DPRTacticsCalculator[[#This Row],[LV or CR]]=2,100,DPRTacticsCalculator[[#This Row],[LV or CR]]=3,115,DPRTacticsCalculator[[#This Row],[LV or CR]]=4,130,DPRTacticsCalculator[[#This Row],[LV or CR]]=5,145,DPRTacticsCalculator[[#This Row],[LV or CR]]=6,160,DPRTacticsCalculator[[#This Row],[LV or CR]]=7,175,DPRTacticsCalculator[[#This Row],[LV or CR]]=8,190,DPRTacticsCalculator[[#This Row],[LV or CR]]=9,205,DPRTacticsCalculator[[#This Row],[LV or CR]]=10,220,DPRTacticsCalculator[[#This Row],[LV or CR]]=11,235,DPRTacticsCalculator[[#This Row],[LV or CR]]=12,250,DPRTacticsCalculator[[#This Row],[LV or CR]]=13,265,DPRTacticsCalculator[[#This Row],[LV or CR]]=14,280,DPRTacticsCalculator[[#This Row],[LV or CR]]=15,295,DPRTacticsCalculator[[#This Row],[LV or CR]]=16,310,DPRTacticsCalculator[[#This Row],[LV or CR]]=17,325,DPRTacticsCalculator[[#This Row],[LV or CR]]=18,340,DPRTacticsCalculator[[#This Row],[LV or CR]]=19,355,DPRTacticsCalculator[[#This Row],[LV or CR]]=20,400)</f>
        <v>205</v>
      </c>
      <c r="BB10" s="33">
        <f>N("Damage per Attack per Target")+((DPRTacticsCalculator[[#This Row],[Crit % Chance]]*DPRTacticsCalculator[[#This Row],[Average Damage Added on Crit]])+((N("Hx: Hit chance (excluding crit)")+DPRTacticsCalculator[[#This Row],[Non-crit Hit % Chance]])*((N("D: Average damage on hit")+DPRTacticsCalculator[[#This Row],[Average Dice Damage on Hit]])+(N("B: Bonus modifiers")+IF(ISNUMBER(DPRTacticsCalculator[[#This Row],[Bonus Flat Dmg]]),DPRTacticsCalculator[[#This Row],[Bonus Flat Dmg]],0))+(N("GWMb: Great Weapon Master -5 to hit for +10 dmg option")+IF(ISNUMBER(DPRTacticsCalculator[[#This Row],[Great Weapon Master Bonus Dmg]]),DPRTacticsCalculator[[#This Row],[Great Weapon Master Bonus Dmg]],0))))+((N("M: Miss chance (for spell saves)")+DPRTacticsCalculator[[#This Row],[Miss % Chance]])*(N("Dm: Average damage on miss (only for spell saves)")+DPRTacticsCalculator[[#This Row],[Average Damage on Miss]])))</f>
        <v>33.424999999999997</v>
      </c>
      <c r="BC10" s="33">
        <f>N("Average damage for the attack row")+((N("R: Repeated attack times (must have the same bonuses applied)")+IF(ISNUMBER(DPRTacticsCalculator[[#This Row],[Repeat Attack Times]]),DPRTacticsCalculator[[#This Row],[Repeat Attack Times]],1))*DPRTacticsCalculator[[#This Row],[Damage per Attack]])</f>
        <v>33.424999999999997</v>
      </c>
      <c r="BD10" s="33">
        <f>N("Damage per target*NumTargets")+(DPRTacticsCalculator[[#This Row],[Average Resulting Damage per Target]]*(N("AOE: Area of Effect targets (must have the same bonuses applied)")+IF(ISNUMBER(DPRTacticsCalculator[[#This Row],[Area of Effect Expected Targets]]),DPRTacticsCalculator[[#This Row],[Area of Effect Expected Targets]],1)))</f>
        <v>133.69999999999999</v>
      </c>
      <c r="BE10" s="33">
        <f>IF(_xlfn.MAXIFS(DPRTacticsCalculator[[Row]:[Row]],DPRTacticsCalculator[[Tactic ID]:[Tactic ID]],DPRTacticsCalculator[[#This Row],[Tactic ID]],DPRTacticsCalculator[[Round]:[Round]],DPRTacticsCalculator[[#This Row],[Round]])=DPRTacticsCalculator[[#This Row],[Row]],(N("Leave blank if not the last on the list for this round")+N("Sum the attacks with the same tactic AND round number")+SUMIFS(DPRTacticsCalculator[[Average Resulting Damage per Target]:[Average Resulting Damage per Target]],DPRTacticsCalculator[[Tactic ID]:[Tactic ID]],DPRTacticsCalculator[[#This Row],[Tactic ID]],DPRTacticsCalculator[[Round]:[Round]],DPRTacticsCalculator[[#This Row],[Round]])),"-")</f>
        <v>33.424999999999997</v>
      </c>
      <c r="BF10" s="33">
        <f>IF(ISNUMBER(DPRTacticsCalculator[[#This Row],[Average Round Damage per Target]]),(DPRTacticsCalculator[[#This Row],[Average Round Damage per Target]]*(N("AOE: Area of Effect targets (must have the same bonuses applied)")+IF(ISNUMBER(DPRTacticsCalculator[[#This Row],[Area of Effect Expected Targets]]),DPRTacticsCalculator[[#This Row],[Area of Effect Expected Targets]],1))),"-")</f>
        <v>133.69999999999999</v>
      </c>
      <c r="BG10" s="33">
        <f>IF(_xlfn.MAXIFS(DPRTacticsCalculator[[Row]:[Row]],DPRTacticsCalculator[[Tactic ID]:[Tactic ID]],DPRTacticsCalculator[[#This Row],[Tactic ID]])=DPRTacticsCalculator[[#This Row],[Row]],(N("Leave blank if not the last on the list for this tactic")+N("Sum the attacks with the same tactic ID")+SUMIFS(DPRTacticsCalculator[[Average Resulting Damage per Target]:[Average Resulting Damage per Target]],DPRTacticsCalculator[[Tactic ID]:[Tactic ID]],DPRTacticsCalculator[[#This Row],[Tactic ID]])),"-")</f>
        <v>33.424999999999997</v>
      </c>
      <c r="BH10" s="33">
        <f>IF(_xlfn.MAXIFS(DPRTacticsCalculator[[Row]:[Row]],DPRTacticsCalculator[[Tactic ID]:[Tactic ID]],DPRTacticsCalculator[[#This Row],[Tactic ID]])=DPRTacticsCalculator[[#This Row],[Row]],(N("Leave blank if not the last on the list for this tactic")+N("Sum the attacks with the same tactic ID")+SUMIFS(DPRTacticsCalculator[[Average Resulting Damage Total]:[Average Resulting Damage Total]],DPRTacticsCalculator[[Tactic ID]:[Tactic ID]],DPRTacticsCalculator[[#This Row],[Tactic ID]])),"-")</f>
        <v>133.69999999999999</v>
      </c>
      <c r="BI10" s="33">
        <f>IF(ISNUMBER(DPRTacticsCalculator[[#This Row],[Average Tactic Damage per Target]]),(N("Only show if the tactic damage is showing a number")+N("Damage per round: Damage per tactic / number of rounds")+((N("Damage per tactic")+DPRTacticsCalculator[[#This Row],[Average Tactic Damage per Target]])/(N("Number of rounds")+DPRTacticsCalculator[[#This Row],[Round]]))),"-")</f>
        <v>33.424999999999997</v>
      </c>
      <c r="BJ10" s="33">
        <f>IF(ISNUMBER(DPRTacticsCalculator[[#This Row],[Average Tactic Damage Total]]),(N("Only show if the tactic damage is showing a number")+N("Damage per round: Damage per tactic / number of rounds")+((N("Damage per tactic")+DPRTacticsCalculator[[#This Row],[Average Tactic Damage Total]])/(N("Number of rounds")+DPRTacticsCalculator[[#This Row],[Round]]))),"-")</f>
        <v>133.69999999999999</v>
      </c>
      <c r="BK10" s="34">
        <f>IF(ISNUMBER(DPRTacticsCalculator[[#This Row],[Damage per Round per Target]]),_xlfn.IFS((DPRTacticsCalculator[[#This Row],[Damage per Round per Target]]&gt;(DPRTacticsCalculator[[#This Row],[Max Expected Enemy HP at CR or LV]]/3)),5,(DPRTacticsCalculator[[#This Row],[Damage per Round per Target]]&gt;(DPRTacticsCalculator[[#This Row],[Max Expected Enemy HP at CR or LV]]/6)),4,(DPRTacticsCalculator[[#This Row],[Damage per Round per Target]]&gt;(DPRTacticsCalculator[[#This Row],[Max Expected Enemy HP at CR or LV]]/12)),3,(DPRTacticsCalculator[[#This Row],[Damage per Round per Target]]&gt;(DPRTacticsCalculator[[#This Row],[Max Expected Enemy HP at CR or LV]]/24)),2,(DPRTacticsCalculator[[#This Row],[Damage per Round per Target]]&lt;=(DPRTacticsCalculator[[#This Row],[Max Expected Enemy HP at CR or LV]]/24)),1,(DPRTacticsCalculator[[#This Row],[Damage per Round per Target]]=0),0),"-")</f>
        <v>3</v>
      </c>
      <c r="BL10" s="24" t="str">
        <f>_xlfn.IFS(ISNUMBER(DPRTacticsCalculator[[#This Row],[DPR per Target Rating]])=FALSE,"-",DPRTacticsCalculator[[#This Row],[DPR per Target Rating]]=0,"☆☆☆  No damage",DPRTacticsCalculator[[#This Row],[DPR per Target Rating]]=1,"🡇🡇🡇  Lowest (not helping)",DPRTacticsCalculator[[#This Row],[DPR per Target Rating]]=2,"★☆☆  Low (support, control, debuff)",DPRTacticsCalculator[[#This Row],[DPR per Target Rating]]=3,"★★☆  Target (expected)",DPRTacticsCalculator[[#This Row],[DPR per Target Rating]]=4,"★★★  High (heavy hitter)",DPRTacticsCalculator[[#This Row],[DPR per Target Rating]]=5,"🕱🕱🕱🕱  Deadly")</f>
        <v>★★☆  Target (expected)</v>
      </c>
      <c r="BM10" s="32">
        <f>IF(ISNUMBER(DPRTacticsCalculator[[#This Row],[Total Damage per Round]]),_xlfn.IFS((DPRTacticsCalculator[[#This Row],[Total Damage per Round]]&gt;(DPRTacticsCalculator[[#This Row],[Max Expected Enemy HP at CR or LV]]/3)),5,(DPRTacticsCalculator[[#This Row],[Total Damage per Round]]&gt;(DPRTacticsCalculator[[#This Row],[Max Expected Enemy HP at CR or LV]]/6)),4,(DPRTacticsCalculator[[#This Row],[Total Damage per Round]]&gt;(DPRTacticsCalculator[[#This Row],[Max Expected Enemy HP at CR or LV]]/12)),3,(DPRTacticsCalculator[[#This Row],[Total Damage per Round]]&gt;(DPRTacticsCalculator[[#This Row],[Max Expected Enemy HP at CR or LV]]/24)),2,(DPRTacticsCalculator[[#This Row],[Total Damage per Round]]&lt;=(DPRTacticsCalculator[[#This Row],[Max Expected Enemy HP at CR or LV]]/24)),1,(DPRTacticsCalculator[[#This Row],[Total Damage per Round]]=0),0),"-")</f>
        <v>5</v>
      </c>
      <c r="BN10" s="24" t="str">
        <f>_xlfn.IFS(ISNUMBER(DPRTacticsCalculator[[#This Row],[Total DPR Rating]])=FALSE,"-",DPRTacticsCalculator[[#This Row],[Total DPR Rating]]=0,"☆☆☆  No damage",DPRTacticsCalculator[[#This Row],[Total DPR Rating]]=1,"🡇🡇🡇  Lowest (not helping)",DPRTacticsCalculator[[#This Row],[Total DPR Rating]]=2,"★☆☆  Low (support, control, debuff)",DPRTacticsCalculator[[#This Row],[Total DPR Rating]]=3,"★★☆  Target (expected)",DPRTacticsCalculator[[#This Row],[Total DPR Rating]]=4,"★★★  High (heavy hitter)",DPRTacticsCalculator[[#This Row],[Total DPR Rating]]=5,"🕱🕱🕱🕱  Deadly")</f>
        <v>🕱🕱🕱🕱  Deadly</v>
      </c>
      <c r="BO10" s="35" t="s">
        <v>72</v>
      </c>
      <c r="BP10" s="5"/>
      <c r="BQ10" s="16"/>
      <c r="BR10" s="16"/>
      <c r="BS10" s="16"/>
      <c r="BT10" s="16"/>
    </row>
    <row r="11" spans="1:72" ht="27">
      <c r="A11" s="16">
        <v>10</v>
      </c>
      <c r="B11" s="21" t="s">
        <v>101</v>
      </c>
      <c r="C11" s="21" t="s">
        <v>102</v>
      </c>
      <c r="D11" s="24" t="s">
        <v>103</v>
      </c>
      <c r="E11" s="5" t="s">
        <v>70</v>
      </c>
      <c r="F11" s="5">
        <v>5</v>
      </c>
      <c r="G11" s="16">
        <v>1</v>
      </c>
      <c r="H11" s="16">
        <v>1</v>
      </c>
      <c r="I11" s="16" t="s">
        <v>71</v>
      </c>
      <c r="J11" s="16" t="s">
        <v>71</v>
      </c>
      <c r="K11" s="16" t="s">
        <v>71</v>
      </c>
      <c r="L11" s="16" t="s">
        <v>71</v>
      </c>
      <c r="M11" s="16" t="s">
        <v>71</v>
      </c>
      <c r="N11" s="16" t="s">
        <v>72</v>
      </c>
      <c r="O11" s="16" cm="1">
        <f t="array" ref="O11">_xlfn.LAMBDA(_xlpm.dicesum,
    SUM(_xlfn.MAP(
        _xlfn.TEXTSPLIT(_xlpm.dicesum,"+"),
        _xlfn.LAMBDA(_xlpm.dice,
            N("Average dice roll")+
            IF(COUNT(SEARCH("d",_xlpm.dice))&gt;0,
                ((
                    N("Number of Dice")+
                    N("Left of cell from position of 'd' in the string")+
                    LEFT(_xlpm.dice,(SEARCH("d",_xlpm.dice)-1))
                )
                *
                (
                    N("Average roll for the die size")+
                    AVERAGE(
                        N("Lowest roll possible")+
                        1,
                        N("Die size")+
                        N("Right of cell from position x in the string.")+
                        RIGHT(_xlpm.dice,(LEN(_xlpm.dice)-SEARCH("d",_xlpm.dice)))
                    ))
                ),
                N(_xlpm.dice)
            )
        )
    ))
)(DPRTacticsCalculator[[#This Row],[Dice added to attack roll]])</f>
        <v>0</v>
      </c>
      <c r="P11" s="25" cm="1">
        <f t="array" ref="P11">_xlfn.IFS(
    AND(DPRTacticsCalculator[[#This Row],[Player or Enemy]]="PC",DPRTacticsCalculator[[#This Row],[LV or CR]]=9),
    1,
    1,
    0
)
+
IF(
    OR(
        DPRTacticsCalculator[[#This Row],[Accuracy]]="STANDARD",
        DPRTacticsCalculator[[#This Row],[Accuracy]]="DISADVANTAGE",
        DPRTacticsCalculator[[#This Row],[Accuracy]]="ADVANTAGE",
        DPRTacticsCalculator[[#This Row],[Accuracy]]="ELVEN ACCURACY",
    ),
    (
        IF(
            DPRTacticsCalculator[[#This Row],[Great Weapon Master -5 to hit for +10 dmg]]="YES",
            (-5),
            0
        )
        +
        IF(
            DPRTacticsCalculator[[#This Row],[War Cleric Channel Divinity +10 to hit]]="YES",
            10,
            0
        )
        +
        DPRTacticsCalculator[[#This Row],[Dice to attack roll average result]]
    ),
    0
)</f>
        <v>0</v>
      </c>
      <c r="Q11" s="16" t="s">
        <v>72</v>
      </c>
      <c r="R11" s="5">
        <f>N("Assuming a balanced value of 8, and subtract relative modifiers.")+(8-DPRTacticsCalculator[[#This Row],[Assumed Relative Modifier to Hit]]-IF(ISNUMBER(DPRTacticsCalculator[[#This Row],[Add Relative Modifier to Hit]]),DPRTacticsCalculator[[#This Row],[Add Relative Modifier to Hit]],0))</f>
        <v>8</v>
      </c>
      <c r="S11" s="16">
        <v>20</v>
      </c>
      <c r="T11" s="16" t="s">
        <v>104</v>
      </c>
      <c r="U11" s="16" t="s">
        <v>71</v>
      </c>
      <c r="V11" s="26" t="str">
        <f>IF(OR(DPRTacticsCalculator[[#This Row],[Accuracy]]="SP DC LEGEND RESIST",DPRTacticsCalculator[[#This Row],[Accuracy]]="SP DC M 1/2 LEG RESIST",DPRTacticsCalculator[[#This Row],[Accuracy]]="SP DC EN DVG LEG RES",DPRTacticsCalculator[[#This Row],[Accuracy]]="SP DC M 1/2 EN DVG L-RES"),(N("if leg res is used, check if previous others were cast for this tactic")+IF(SUMPRODUCT((DPRTacticsCalculator[Accuracy]={"SP DC LEGEND RESIST","SP DC M 1/2 LEG RESIST","SP DC EN DVG LEG RES","SP DC M 1/2 EN DVG L-RES"})*(DPRTacticsCalculator[Tactic ID]=DPRTacticsCalculator[[#This Row],[Tactic ID]])*(DPRTacticsCalculator[Row]&lt;DPRTacticsCalculator[[#This Row],[Row]]))&gt;0,(N("if so, search for the MIN for this tactic")+N("And subtract the last one used.")+IF(_xlfn.MINIFS(DPRTacticsCalculator[Legendary Resistances Left],DPRTacticsCalculator[Tactic ID],DPRTacticsCalculator[[#This Row],[Tactic ID]],DPRTacticsCalculator[Row],"&lt;"&amp;DPRTacticsCalculator[[#This Row],[Row]])&gt;0,_xlfn.MINIFS(DPRTacticsCalculator[Legendary Resistances Left],DPRTacticsCalculator[Tactic ID],DPRTacticsCalculator[[#This Row],[Tactic ID]],DPRTacticsCalculator[Row],"&lt;"&amp;DPRTacticsCalculator[[#This Row],[Row]])-1,N("Unless there's 0 already")+0)),(N("else, start at 3 resistances")+3))),"-")</f>
        <v>-</v>
      </c>
      <c r="W11" s="27">
        <f>IF(DPRTacticsCalculator[[#This Row],[Enemy Paralyzed close-range auto-crit on hit]]="YES",DPRTacticsCalculator[[#This Row],[Hit % Chance]],_xlfn.IFS(AND(DPRTacticsCalculator[[#This Row],[Accuracy]]="STANDARD",DPRTacticsCalculator[[#This Row],[Lucky feat]]="NO",DPRTacticsCalculator[[#This Row],[Halfling]]="NO"),N("Standard crit formula")+(1-((DPRTacticsCalculator[[#This Row],[Min to Crit]]-1)/20)),AND(DPRTacticsCalculator[[#This Row],[Accuracy]]="DISADVANTAGE",DPRTacticsCalculator[[#This Row],[Lucky feat]]="NO",DPRTacticsCalculator[[#This Row],[Halfling]]="NO"),N("Disadvantage crit formula")+((1-(DPRTacticsCalculator[[#This Row],[Min to Crit]]-1)/20)^2),OR(AND(DPRTacticsCalculator[[#This Row],[Accuracy]]="ADVANTAGE",DPRTacticsCalculator[[#This Row],[Lucky feat]]="NO",DPRTacticsCalculator[[#This Row],[Halfling]]="NO"),AND(DPRTacticsCalculator[[#This Row],[Accuracy]]="STANDARD",DPRTacticsCalculator[[#This Row],[Lucky feat]]="YES",DPRTacticsCalculator[[#This Row],[Halfling]]="NO")),N("Advantage crit formula")+(1-(1-(1-((DPRTacticsCalculator[[#This Row],[Min to Crit]]-1)/20)))^2),OR(AND(DPRTacticsCalculator[[#This Row],[Accuracy]]="ELVEN ACCURACY",DPRTacticsCalculator[[#This Row],[Lucky feat]]="NO",DPRTacticsCalculator[[#This Row],[Halfling]]="NO"),AND(DPRTacticsCalculator[[#This Row],[Accuracy]]="ADVANTAGE",DPRTacticsCalculator[[#This Row],[Lucky feat]]="YES",DPRTacticsCalculator[[#This Row],[Halfling]]="NO"),AND(DPRTacticsCalculator[[#This Row],[Accuracy]]="DISADVANTAGE",DPRTacticsCalculator[[#This Row],[Lucky feat]]="YES",DPRTacticsCalculator[[#This Row],[Halfling]]="NO")),N("Elven accuracy crit formula (3 dice)")+(1-(1-(1-((DPRTacticsCalculator[[#This Row],[Min to Crit]]-1)/20)))^3),AND(DPRTacticsCalculator[[#This Row],[Accuracy]]="ELVEN ACCURACY",DPRTacticsCalculator[[#This Row],[Lucky feat]]="YES",DPRTacticsCalculator[[#This Row],[Halfling]]="NO"),N("Elven accuracy crit formula with Lucky feat (4 dice)")+(1-(1-(1-((DPRTacticsCalculator[[#This Row],[Min to Crit]]-1)/20)))^4),AND(DPRTacticsCalculator[[#This Row],[Accuracy]]="STANDARD",DPRTacticsCalculator[[#This Row],[Lucky feat]]="NO",DPRTacticsCalculator[[#This Row],[Halfling]]="YES"),N("Halfling standard crit formula")+((1-((DPRTacticsCalculator[[#This Row],[Min to Crit]]-1)/20))+((1-((DPRTacticsCalculator[[#This Row],[Min to Crit]]-1)/20))/20)),AND(DPRTacticsCalculator[[#This Row],[Accuracy]]="DISADVANTAGE",DPRTacticsCalculator[[#This Row],[Lucky feat]]="NO",DPRTacticsCalculator[[#This Row],[Halfling]]="YES"),N("Halfling disadvantage crit formula")+(((1-((DPRTacticsCalculator[[#This Row],[Min to Crit]]-1)/20))^2)+((2/20)*((1-((DPRTacticsCalculator[[#This Row],[Min to Crit]]-1)/20))^2))),OR(AND(DPRTacticsCalculator[[#This Row],[Accuracy]]="ADVANTAGE",DPRTacticsCalculator[[#This Row],[Lucky feat]]="NO",DPRTacticsCalculator[[#This Row],[Halfling]]="YES"),AND(DPRTacticsCalculator[[#This Row],[Accuracy]]="ELVEN ACCURACY",DPRTacticsCalculator[[#This Row],[Lucky feat]]="NO",DPRTacticsCalculator[[#This Row],[Halfling]]="YES"),AND(DPRTacticsCalculator[[#This Row],[Accuracy]]="STANDARD",DPRTacticsCalculator[[#This Row],[Lucky feat]]="YES",DPRTacticsCalculator[[#This Row],[Halfling]]="YES")),N("Halfling advantage crit formula")+N("No halfling can have Elven Accuracy")+((1-(1-(1-((DPRTacticsCalculator[[#This Row],[Min to Crit]]-1)/20)))^2)+((2*((1-(1-((DPRTacticsCalculator[[#This Row],[Min to Crit]]-1)/20)))/20))-(1/(20^2)))*(1-((DPRTacticsCalculator[[#This Row],[Min to Crit]]-1)/20))),OR(AND(DPRTacticsCalculator[[#This Row],[Accuracy]]="ADVANTAGE",DPRTacticsCalculator[[#This Row],[Lucky feat]]="YES",DPRTacticsCalculator[[#This Row],[Halfling]]="YES"),AND(DPRTacticsCalculator[[#This Row],[Accuracy]]="ELVEN ACCURACY",DPRTacticsCalculator[[#This Row],[Lucky feat]]="YES",DPRTacticsCalculator[[#This Row],[Halfling]]="YES"),AND(DPRTacticsCalculator[[#This Row],[Accuracy]]="DISADVANTAGE",DPRTacticsCalculator[[#This Row],[Lucky feat]]="YES",DPRTacticsCalculator[[#This Row],[Halfling]]="YES")),N("Halfling advantage with Lucky feat (3 dice) crit formula")+N("No halfling can have Elven Accuracy")+((1-(1-(1-((DPRTacticsCalculator[[#This Row],[Min to Crit]]-1)/20)))^3)+((3*((1-(1-((DPRTacticsCalculator[[#This Row],[Min to Crit]]-1)/20)))/20))-(1/(20^3)))*(1-((DPRTacticsCalculator[[#This Row],[Min to Crit]]-1)/20))),OR(DPRTacticsCalculator[[#This Row],[Accuracy]]="SPELL (SAVE DC)",DPRTacticsCalculator[[#This Row],[Accuracy]]="SP DC MISS 1/2 DMG",DPRTacticsCalculator[[#This Row],[Accuracy]]="SP DC ENEMY DVG",DPRTacticsCalculator[[#This Row],[Accuracy]]="SP DC M 1/2 ENEMY DVG",DPRTacticsCalculator[[#This Row],[Accuracy]]="SP DC LEGEND RESIST",DPRTacticsCalculator[[#This Row],[Accuracy]]="SP DC M 1/2 LEG RESIST",DPRTacticsCalculator[[#This Row],[Accuracy]]="SP DC EN DVG LEG RES",DPRTacticsCalculator[[#This Row],[Accuracy]]="SP DC M 1/2 EN DVG L-RES"),N("No crits for save throw spells")+0))*IF(AND(DPRTacticsCalculator[[#This Row],[Current Attack is GWM Crit Bonus Attack]]="YES",OR(DPRTacticsCalculator[[#This Row],[Accuracy]]="STANDARD",DPRTacticsCalculator[[#This Row],[Accuracy]]="DISADVANTAGE",DPRTacticsCalculator[[#This Row],[Accuracy]]="ADVANTAGE",DPRTacticsCalculator[[#This Row],[Accuracy]]="ELVEN ACCURACY")),N("If the current attack is a Great Weapon Master crit bonus attack")+N("And it's not a spell attack")+N("The chances of this attack are multiplied by the crit chance of the previous attack of the same round and tactic")+SUMIFS(DPRTacticsCalculator[Crit % Chance],DPRTacticsCalculator[Tactic ID],DPRTacticsCalculator[[#This Row],[Tactic ID]],DPRTacticsCalculator[Round],DPRTacticsCalculator[[#This Row],[Round]],DPRTacticsCalculator[Row],(DPRTacticsCalculator[[#This Row],[Row]]-1)),(N("Else they just stay the same")+1))</f>
        <v>0</v>
      </c>
      <c r="X11" s="27">
        <f>_xlfn.IFS(OR(AND(DPRTacticsCalculator[[#This Row],[Accuracy]]="STANDARD",DPRTacticsCalculator[[#This Row],[Lucky feat]]="NO",DPRTacticsCalculator[[#This Row],[Halfling]]="NO"),DPRTacticsCalculator[[#This Row],[Accuracy]]="SPELL (SAVE DC)",DPRTacticsCalculator[[#This Row],[Accuracy]]="SP DC MISS 1/2 DMG",AND(OR(DPRTacticsCalculator[[#This Row],[Accuracy]]="SP DC LEGEND RESIST",DPRTacticsCalculator[[#This Row],[Accuracy]]="SP DC M 1/2 LEG RESIST"),DPRTacticsCalculator[[#This Row],[Legendary Resistances Left]]=0)),N("Standard hit formula")+N("Standard hit formula for spells")+N("After Legendary Resistances run out, standard hit formula for spells")+(1-((DPRTacticsCalculator[[#This Row],[Min to Hit]]-1)/20)),AND(DPRTacticsCalculator[[#This Row],[Accuracy]]="DISADVANTAGE",DPRTacticsCalculator[[#This Row],[Lucky feat]]="NO",DPRTacticsCalculator[[#This Row],[Halfling]]="NO"),N("Disadvantage hit formula")+((1-((DPRTacticsCalculator[[#This Row],[Min to Hit]]-1)/20))^2),OR(AND(DPRTacticsCalculator[[#This Row],[Accuracy]]="ADVANTAGE",DPRTacticsCalculator[[#This Row],[Lucky feat]]="NO",DPRTacticsCalculator[[#This Row],[Halfling]]="NO"),AND(DPRTacticsCalculator[[#This Row],[Accuracy]]="STANDARD",DPRTacticsCalculator[[#This Row],[Lucky feat]]="YES",DPRTacticsCalculator[[#This Row],[Halfling]]="NO"),DPRTacticsCalculator[[#This Row],[Accuracy]]="SP DC ENEMY DVG",DPRTacticsCalculator[[#This Row],[Accuracy]]="SP DC M 1/2 ENEMY DVG",AND(OR(DPRTacticsCalculator[[#This Row],[Accuracy]]="SP DC EN DVG LEG RES",DPRTacticsCalculator[[#This Row],[Accuracy]]="SP DC M 1/2 EN DVG L-RES"),DPRTacticsCalculator[[#This Row],[Legendary Resistances Left]]=0)),N("Advantage hit formula")+N("Advantage hit formula for spells against enemy with disadvantage")+N("After Legendary Resistances run out, same")+(1-(1-(1-((DPRTacticsCalculator[[#This Row],[Min to Hit]]-1)/20)))^2),OR(AND(DPRTacticsCalculator[[#This Row],[Accuracy]]="ELVEN ACCURACY",DPRTacticsCalculator[[#This Row],[Lucky feat]]="NO",DPRTacticsCalculator[[#This Row],[Halfling]]="NO"),AND(DPRTacticsCalculator[[#This Row],[Accuracy]]="ADVANTAGE",DPRTacticsCalculator[[#This Row],[Lucky feat]]="YES",DPRTacticsCalculator[[#This Row],[Halfling]]="NO"),AND(DPRTacticsCalculator[[#This Row],[Accuracy]]="DISADVANTAGE",DPRTacticsCalculator[[#This Row],[Lucky feat]]="YES",DPRTacticsCalculator[[#This Row],[Halfling]]="NO")),N("Elven accuracy hit formula (3 dice)")+(1-(1-(1-((DPRTacticsCalculator[[#This Row],[Min to Hit]]-1)/20)))^3),AND(DPRTacticsCalculator[[#This Row],[Accuracy]]="ELVEN ACCURACY",DPRTacticsCalculator[[#This Row],[Lucky feat]]="YES",DPRTacticsCalculator[[#This Row],[Halfling]]="NO"),N("Elven accuracy hit formula with Lucky feat (4 dice)")+(1-(1-(1-((DPRTacticsCalculator[[#This Row],[Min to Hit]]-1)/20)))^4),AND(DPRTacticsCalculator[[#This Row],[Accuracy]]="STANDARD",DPRTacticsCalculator[[#This Row],[Lucky feat]]="NO",DPRTacticsCalculator[[#This Row],[Halfling]]="YES"),N("Halfling standard hit formula")+((1-((DPRTacticsCalculator[[#This Row],[Min to Hit]]-1)/20))+((1-((DPRTacticsCalculator[[#This Row],[Min to Hit]]-1)/20))/20)),AND(DPRTacticsCalculator[[#This Row],[Accuracy]]="DISADVANTAGE",DPRTacticsCalculator[[#This Row],[Lucky feat]]="NO",DPRTacticsCalculator[[#This Row],[Halfling]]="YES"),N("Halfling disadvantage hit formula")+(((1-((DPRTacticsCalculator[[#This Row],[Min to Hit]]-1)/20))^2)+((2/20)*((1-((DPRTacticsCalculator[[#This Row],[Min to Hit]]-1)/20))^2))),OR(AND(DPRTacticsCalculator[[#This Row],[Accuracy]]="ADVANTAGE",DPRTacticsCalculator[[#This Row],[Lucky feat]]="NO",DPRTacticsCalculator[[#This Row],[Halfling]]="YES"),AND(DPRTacticsCalculator[[#This Row],[Accuracy]]="ELVEN ACCURACY",DPRTacticsCalculator[[#This Row],[Lucky feat]]="NO",DPRTacticsCalculator[[#This Row],[Halfling]]="YES"),AND(DPRTacticsCalculator[[#This Row],[Accuracy]]="STANDARD",DPRTacticsCalculator[[#This Row],[Lucky feat]]="YES",DPRTacticsCalculator[[#This Row],[Halfling]]="YES")),N("Halfling advantage hit formula")+N("No halfling can have Elven Accuracy")+((1-(1-(1-((DPRTacticsCalculator[[#This Row],[Min to Hit]]-1)/20)))^2)+((2*((1-(1-((DPRTacticsCalculator[[#This Row],[Min to Hit]]-1)/20)))/20))-(1/(20^2)))*(1-((DPRTacticsCalculator[[#This Row],[Min to Hit]]-1)/20))),OR(AND(DPRTacticsCalculator[[#This Row],[Accuracy]]="ADVANTAGE",DPRTacticsCalculator[[#This Row],[Lucky feat]]="YES",DPRTacticsCalculator[[#This Row],[Halfling]]="YES"),AND(DPRTacticsCalculator[[#This Row],[Accuracy]]="ELVEN ACCURACY",DPRTacticsCalculator[[#This Row],[Lucky feat]]="YES",DPRTacticsCalculator[[#This Row],[Halfling]]="YES"),AND(DPRTacticsCalculator[[#This Row],[Accuracy]]="DISADVANTAGE",DPRTacticsCalculator[[#This Row],[Lucky feat]]="YES",DPRTacticsCalculator[[#This Row],[Halfling]]="YES")),N("Halfling advantage with Lucky feat (3 dice) hit formula")+N("No halfling can have Elven Accuracy")+((1-(1-(1-((DPRTacticsCalculator[[#This Row],[Min to Crit]]-1)/20)))^3)+((3*((1-(1-((DPRTacticsCalculator[[#This Row],[Min to Hit]]-1)/20)))/20))-(1/(20^3)))*(1-((DPRTacticsCalculator[[#This Row],[Min to Hit]]-1)/20))),AND(OR(DPRTacticsCalculator[[#This Row],[Accuracy]]="SP DC LEGEND RESIST",DPRTacticsCalculator[[#This Row],[Accuracy]]="SP DC M 1/2 LEG RESIST",DPRTacticsCalculator[[#This Row],[Accuracy]]="SP DC EN DVG LEG RES",DPRTacticsCalculator[[#This Row],[Accuracy]]="SP DC M 1/2 EN DVG L-RES"),(DPRTacticsCalculator[[#This Row],[Legendary Resistances Left]]&gt;0)),N("Legendary Resistance is a guaranteed miss")+0)*IF(AND(DPRTacticsCalculator[[#This Row],[Current Attack is GWM Crit Bonus Attack]]="YES",OR(DPRTacticsCalculator[[#This Row],[Accuracy]]="STANDARD",DPRTacticsCalculator[[#This Row],[Accuracy]]="DISADVANTAGE",DPRTacticsCalculator[[#This Row],[Accuracy]]="ADVANTAGE",DPRTacticsCalculator[[#This Row],[Accuracy]]="ELVEN ACCURACY")),N("If the current attack is a Great Weapon Master crit bonus attack")+N("And it's not a spell attack")+N("The chances of this attack are multiplied by the crit chance of the previous attack of the same round and tactic")+SUMIFS(DPRTacticsCalculator[Crit % Chance],DPRTacticsCalculator[Tactic ID],DPRTacticsCalculator[[#This Row],[Tactic ID]],DPRTacticsCalculator[Round],DPRTacticsCalculator[[#This Row],[Round]],DPRTacticsCalculator[Row],(DPRTacticsCalculator[[#This Row],[Row]]-1)),(N("Else they just stay the same")+1))</f>
        <v>0.65</v>
      </c>
      <c r="Y11" s="27">
        <f>N("Hit percentage (not including crit)")+(DPRTacticsCalculator[[#This Row],[Hit % Chance]]-DPRTacticsCalculator[[#This Row],[Crit % Chance]])</f>
        <v>0.65</v>
      </c>
      <c r="Z11" s="28">
        <f>N("Miss percentage")+(1-DPRTacticsCalculator[[#This Row],[Hit % Chance]])</f>
        <v>0.35</v>
      </c>
      <c r="AA11" s="16" t="s">
        <v>72</v>
      </c>
      <c r="AB11" s="16" t="s">
        <v>72</v>
      </c>
      <c r="AC11" s="5" t="str">
        <f>IF(ISNUMBER(DPRTacticsCalculator[[#This Row],[AOE size, length or radius]]),N("Based on the Dungeon Master's Guide, page 249, 'Adjudicating Areas of Effect' table")+_xlfn.IFS(DPRTacticsCalculator[[#This Row],[Area of Effect]]="CONE",N("Cone: Size   / 10 (round up)")+ROUNDUP((DPRTacticsCalculator[[#This Row],[AOE size, length or radius]]/10),0),DPRTacticsCalculator[[#This Row],[Area of Effect]]="CUBE",N("Cube or square: Size   / 5  (round up)")+ROUNDUP((DPRTacticsCalculator[[#This Row],[AOE size, length or radius]]/5),0),DPRTacticsCalculator[[#This Row],[Area of Effect]]="CYLINDER",N("Cylinder: Radius / 5  (round up)")+ROUNDUP((DPRTacticsCalculator[[#This Row],[AOE size, length or radius]]/5),0),DPRTacticsCalculator[[#This Row],[Area of Effect]]="LINE",N("Line: Length / 30 (round up)")+ROUNDUP((DPRTacticsCalculator[[#This Row],[AOE size, length or radius]]/30),0),DPRTacticsCalculator[[#This Row],[Area of Effect]]="SPHERE",N("Sphere or circle: Radius / 5  (round up)")+ROUNDUP((DPRTacticsCalculator[[#This Row],[AOE size, length or radius]]/5),0)),"-")</f>
        <v>-</v>
      </c>
      <c r="AD11" s="16" t="s">
        <v>71</v>
      </c>
      <c r="AE11" s="16" t="s">
        <v>105</v>
      </c>
      <c r="AF11" s="16" t="s">
        <v>72</v>
      </c>
      <c r="AG11" s="16" t="s">
        <v>72</v>
      </c>
      <c r="AH11" s="16" t="s">
        <v>72</v>
      </c>
      <c r="AI11" s="16" t="s">
        <v>72</v>
      </c>
      <c r="AJ11" s="29" t="s">
        <v>72</v>
      </c>
      <c r="AK11" s="30" t="str">
        <f>IF(DPRTacticsCalculator[[#This Row],[Great Weapon Master -5 to hit for +10 dmg]]="YES",10,"-")</f>
        <v>-</v>
      </c>
      <c r="AL11" s="16" t="s">
        <v>75</v>
      </c>
      <c r="AM11" s="16" t="s">
        <v>106</v>
      </c>
      <c r="AN11" s="16" t="s">
        <v>72</v>
      </c>
      <c r="AO11" s="16" t="s">
        <v>72</v>
      </c>
      <c r="AP11" s="16" t="s">
        <v>72</v>
      </c>
      <c r="AQ11" s="16" t="s">
        <v>72</v>
      </c>
      <c r="AR11" s="31" cm="1">
        <f t="array" ref="AR11">N("Average damage")+
IF(
    (N("Condition: has to have dice notation")+
    COUNT(SEARCH("d",DPRTacticsCalculator[[#This Row],[Damage Dice]]))&gt;0),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)(DPRTacticsCalculator[[#This Row],[Damage Dice]])
        +
        N("Elemental Adept turn 1s into 2s.")+
        N("Average increases by 1/DieSize per die")+
        N("Condition: damage type matches EA type.")+
        IF(
            (DPRTacticsCalculator[[#This Row],[Damage Type]]=DPRTacticsCalculator[[#This Row],[Feat: Elemental Adept Element]]),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)(DPRTacticsCalculator[[#This Row],[Damage Dice]]),
            (N("0 if no Elemental Adept applies.")+0)
        )
        +
        N("Great Weapon Fighting style reroll 1s and 2s once.")+
        IF(
            (DPRTacticsCalculator[[#This Row],[Great Weapon Fighting Style]]="YES"),
            _xlfn.LAMBDA(_xlpm.dicesum,
                SUM(_xlfn.MAP(
                    _xlfn.TEXTSPLIT(_xlpm.dicesum,"+"),
                    _xlfn.LAMBDA(_xlpm.dice,
                        N("Reroll 1s and 2s")+
                        ((
                            N("Number of Dice")+
                            N("Left of cell from position of 'd' in the string")+
                            LEFT(_xlpm.dice,(SEARCH("d",_xlpm.dice)-1))
                        )
                        *
                        (
                            1
                            -
                            (
                                2
                                /
                                (
                                    N("Die size")+
                                    N("Right of cell from position x in the string.")+
                                    RIGHT(_xlpm.dice,(LEN(_xlpm.dice)-SEARCH("d",_xlpm.dice)))
                                )))
                        )
                    )
                ))
            )(DPRTacticsCalculator[[#This Row],[Damage Dice]]),
            (N("0 if no Great Weapon Fighting style applies.")+0)
        )
    ),
    N(DPRTacticsCalculator[[#This Row],[Damage Dice]])
)</f>
        <v>13</v>
      </c>
      <c r="AS11" s="31" cm="1">
        <f t="array" ref="AS11">N("Average damage")+
IF(
    (N("Condition: has to have dice notation")+
    COUNT(SEARCH("d",AF11))&gt;0),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)(AF11)
        +
        N("Elemental Adept turn 1s into 2s.")+
        N("Average increases by 1/DieSize per die")+
        N("Condition: damage type matches EA type.")+
        IF(
            (AN11=DPRTacticsCalculator[[#This Row],[Feat: Elemental Adept Element]]),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)(AF11),
            (N("0 if no Elemental Adept applies.")+0)
        )
    ),
    N(AF11)
)</f>
        <v>0</v>
      </c>
      <c r="AT11" s="31" cm="1">
        <f t="array" ref="AT11">N("Average damage")+
IF(
    (N("Condition: has to have dice notation")+
    COUNT(SEARCH("d",AG11))&gt;0),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)(AG11)
        +
        N("Elemental Adept turn 1s into 2s.")+
        N("Average increases by 1/DieSize per die")+
        N("Condition: damage type matches EA type.")+
        IF(
            (AO11=DPRTacticsCalculator[[#This Row],[Bonus Dmg Type]]),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)(AG11),
            (N("0 if no Elemental Adept applies.")+0)
        )
    ),
    N(AG11)
)</f>
        <v>0</v>
      </c>
      <c r="AU11" s="31" cm="1">
        <f t="array" ref="AU11">N("Average damage")+
IF(
    (N("Condition: has to have dice notation")+
    COUNT(SEARCH("d",AH11))&gt;0),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)(AH11)
        +
        N("Elemental Adept turn 1s into 2s.")+
        N("Average increases by 1/DieSize per die")+
        N("Condition: damage type matches EA type.")+
        IF(
            (AP11=#REF!),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)(AH11),
            (N("0 if no Elemental Adept applies.")+0)
        )
    ),
    N(AH11)
)</f>
        <v>0</v>
      </c>
      <c r="AV11" s="31" cm="1">
        <f t="array" ref="AV11">N("Average damage")+
IF(
    (N("Condition: has to have dice notation")+
    COUNT(SEARCH("d",AI11))&gt;0),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)(AI11)
        +
        N("Elemental Adept turn 1s into 2s.")+
        N("Average increases by 1/DieSize per die")+
        N("Condition: damage type matches EA type.")+
        IF(
            (AQ11=DPRTacticsCalculator[[#This Row],[Crit Mult Dmg Type]]),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)(AI11),
            (N("0 if no Elemental Adept applies.")+0)
        )
    ),
    N(AI11)
)</f>
        <v>0</v>
      </c>
      <c r="AW11" s="31">
        <f>N("Average damage added on crit")+
(
    N("Dr: Damage roll on hit is doubled")+
    DPRTacticsCalculator[[#This Row],[Base Dice Dmg Avg]]
    +
    N("Db: Any bonus dice get doubled")+
    DPRTacticsCalculator[[#This Row],[Bonus Dice Dmg Avg]]
    +
    N("Dxc: Damage that gets doubled but only added on crit")+
    (2*DPRTacticsCalculator[[#This Row],[Crit-only Mult Dice Dmg Avg]])
    +
    N("Dxcn: Bonus damage that's added on crit but not doubled")+
    DPRTacticsCalculator[[#This Row],[Crit-only Flat Dice Dmg Avg]]
)</f>
        <v>13</v>
      </c>
      <c r="AX11" s="31">
        <f>N("Average damage on hit")+
(
    N("Dr: Damage roll on hit is doubled on crit")+
    DPRTacticsCalculator[[#This Row],[Base Dice Dmg Avg]]
    +
    N("Db: Any bonus dice get doubled on crit")+
    DPRTacticsCalculator[[#This Row],[Bonus Dice Dmg Avg]]
    +
    N("Dn: Damage bonus that is not doubled on crit")+
    DPRTacticsCalculator[[#This Row],[Non-crit Dice Dmg Avg]]
)</f>
        <v>13</v>
      </c>
      <c r="AY11" s="31">
        <f>N("Damage result in case of a crit")+(N("D: Average damage on hit")+DPRTacticsCalculator[[#This Row],[Average Dice Damage on Hit]]+N("Dc: Average damage added on crit")+DPRTacticsCalculator[[#This Row],[Average Damage Added on Crit]])</f>
        <v>26</v>
      </c>
      <c r="AZ11" s="31">
        <f>N("Average damage on miss")+
IF(
    OR(
        DPRTacticsCalculator[[#This Row],[Accuracy]]="SP DC MISS 1/2 DMG",
        DPRTacticsCalculator[[#This Row],[Accuracy]]="SP DC M 1/2 ENEMY DVG",
        DPRTacticsCalculator[[#This Row],[Accuracy]]="SP DC M 1/2 LEG RESIST",
        DPRTacticsCalculator[[#This Row],[Accuracy]]="SP DC M 1/2 EN DVG L-RES"
    ),
    (
        (
            N("Dr: Damage roll on hit is halved")+
            DPRTacticsCalculator[[#This Row],[Base Dice Dmg Avg]]
            +
            N("B: Bonus modifiers halved too")+
            N("Spells don't get Great Weapon Master bonus damage")+
            IF(ISNUMBER(DPRTacticsCalculator[[#This Row],[Bonus Flat Dmg]]),DPRTacticsCalculator[[#This Row],[Bonus Flat Dmg]],0)
            +
            N("Db: Any bonus dice is halved too")+
            DPRTacticsCalculator[[#This Row],[Bonus Dice Dmg Avg]]
            +
            N("Dn: Damage bonus that is not doubled on crit gets halved too")+
            DPRTacticsCalculator[[#This Row],[Non-crit Dice Dmg Avg]]
        )
        /
        2
    ),
    (N("No miss damage for regular attacks")+0)
)</f>
        <v>0</v>
      </c>
      <c r="BA11" s="26">
        <f>_xlfn.IFS(DPRTacticsCalculator[[#This Row],[LV or CR]]=1,85,DPRTacticsCalculator[[#This Row],[LV or CR]]=2,100,DPRTacticsCalculator[[#This Row],[LV or CR]]=3,115,DPRTacticsCalculator[[#This Row],[LV or CR]]=4,130,DPRTacticsCalculator[[#This Row],[LV or CR]]=5,145,DPRTacticsCalculator[[#This Row],[LV or CR]]=6,160,DPRTacticsCalculator[[#This Row],[LV or CR]]=7,175,DPRTacticsCalculator[[#This Row],[LV or CR]]=8,190,DPRTacticsCalculator[[#This Row],[LV or CR]]=9,205,DPRTacticsCalculator[[#This Row],[LV or CR]]=10,220,DPRTacticsCalculator[[#This Row],[LV or CR]]=11,235,DPRTacticsCalculator[[#This Row],[LV or CR]]=12,250,DPRTacticsCalculator[[#This Row],[LV or CR]]=13,265,DPRTacticsCalculator[[#This Row],[LV or CR]]=14,280,DPRTacticsCalculator[[#This Row],[LV or CR]]=15,295,DPRTacticsCalculator[[#This Row],[LV or CR]]=16,310,DPRTacticsCalculator[[#This Row],[LV or CR]]=17,325,DPRTacticsCalculator[[#This Row],[LV or CR]]=18,340,DPRTacticsCalculator[[#This Row],[LV or CR]]=19,355,DPRTacticsCalculator[[#This Row],[LV or CR]]=20,400)</f>
        <v>145</v>
      </c>
      <c r="BB11" s="33">
        <f>N("Damage per Attack per Target")+((DPRTacticsCalculator[[#This Row],[Crit % Chance]]*DPRTacticsCalculator[[#This Row],[Average Damage Added on Crit]])+((N("Hx: Hit chance (excluding crit)")+DPRTacticsCalculator[[#This Row],[Non-crit Hit % Chance]])*((N("D: Average damage on hit")+DPRTacticsCalculator[[#This Row],[Average Dice Damage on Hit]])+(N("B: Bonus modifiers")+IF(ISNUMBER(DPRTacticsCalculator[[#This Row],[Bonus Flat Dmg]]),DPRTacticsCalculator[[#This Row],[Bonus Flat Dmg]],0))+(N("GWMb: Great Weapon Master -5 to hit for +10 dmg option")+IF(ISNUMBER(DPRTacticsCalculator[[#This Row],[Great Weapon Master Bonus Dmg]]),DPRTacticsCalculator[[#This Row],[Great Weapon Master Bonus Dmg]],0))))+((N("M: Miss chance (for spell saves)")+DPRTacticsCalculator[[#This Row],[Miss % Chance]])*(N("Dm: Average damage on miss (only for spell saves)")+DPRTacticsCalculator[[#This Row],[Average Damage on Miss]])))</f>
        <v>8.4500000000000011</v>
      </c>
      <c r="BC11" s="33">
        <f>N("Average damage for the attack row")+((N("R: Repeated attack times (must have the same bonuses applied)")+IF(ISNUMBER(DPRTacticsCalculator[[#This Row],[Repeat Attack Times]]),DPRTacticsCalculator[[#This Row],[Repeat Attack Times]],1))*DPRTacticsCalculator[[#This Row],[Damage per Attack]])</f>
        <v>8.4500000000000011</v>
      </c>
      <c r="BD11" s="33">
        <f>N("Damage per target*NumTargets")+(DPRTacticsCalculator[[#This Row],[Average Resulting Damage per Target]]*(N("AOE: Area of Effect targets (must have the same bonuses applied)")+IF(ISNUMBER(DPRTacticsCalculator[[#This Row],[Area of Effect Expected Targets]]),DPRTacticsCalculator[[#This Row],[Area of Effect Expected Targets]],1)))</f>
        <v>8.4500000000000011</v>
      </c>
      <c r="BE11" s="33">
        <f>IF(_xlfn.MAXIFS(DPRTacticsCalculator[[Row]:[Row]],DPRTacticsCalculator[[Tactic ID]:[Tactic ID]],DPRTacticsCalculator[[#This Row],[Tactic ID]],DPRTacticsCalculator[[Round]:[Round]],DPRTacticsCalculator[[#This Row],[Round]])=DPRTacticsCalculator[[#This Row],[Row]],(N("Leave blank if not the last on the list for this round")+N("Sum the attacks with the same tactic AND round number")+SUMIFS(DPRTacticsCalculator[[Average Resulting Damage per Target]:[Average Resulting Damage per Target]],DPRTacticsCalculator[[Tactic ID]:[Tactic ID]],DPRTacticsCalculator[[#This Row],[Tactic ID]],DPRTacticsCalculator[[Round]:[Round]],DPRTacticsCalculator[[#This Row],[Round]])),"-")</f>
        <v>8.4500000000000011</v>
      </c>
      <c r="BF11" s="33">
        <f>IF(ISNUMBER(DPRTacticsCalculator[[#This Row],[Average Round Damage per Target]]),(DPRTacticsCalculator[[#This Row],[Average Round Damage per Target]]*(N("AOE: Area of Effect targets (must have the same bonuses applied)")+IF(ISNUMBER(DPRTacticsCalculator[[#This Row],[Area of Effect Expected Targets]]),DPRTacticsCalculator[[#This Row],[Area of Effect Expected Targets]],1))),"-")</f>
        <v>8.4500000000000011</v>
      </c>
      <c r="BG11" s="33">
        <f>IF(_xlfn.MAXIFS(DPRTacticsCalculator[[Row]:[Row]],DPRTacticsCalculator[[Tactic ID]:[Tactic ID]],DPRTacticsCalculator[[#This Row],[Tactic ID]])=DPRTacticsCalculator[[#This Row],[Row]],(N("Leave blank if not the last on the list for this tactic")+N("Sum the attacks with the same tactic ID")+SUMIFS(DPRTacticsCalculator[[Average Resulting Damage per Target]:[Average Resulting Damage per Target]],DPRTacticsCalculator[[Tactic ID]:[Tactic ID]],DPRTacticsCalculator[[#This Row],[Tactic ID]])),"-")</f>
        <v>8.4500000000000011</v>
      </c>
      <c r="BH11" s="33">
        <f>IF(_xlfn.MAXIFS(DPRTacticsCalculator[[Row]:[Row]],DPRTacticsCalculator[[Tactic ID]:[Tactic ID]],DPRTacticsCalculator[[#This Row],[Tactic ID]])=DPRTacticsCalculator[[#This Row],[Row]],(N("Leave blank if not the last on the list for this tactic")+N("Sum the attacks with the same tactic ID")+SUMIFS(DPRTacticsCalculator[[Average Resulting Damage Total]:[Average Resulting Damage Total]],DPRTacticsCalculator[[Tactic ID]:[Tactic ID]],DPRTacticsCalculator[[#This Row],[Tactic ID]])),"-")</f>
        <v>8.4500000000000011</v>
      </c>
      <c r="BI11" s="33">
        <f>IF(ISNUMBER(DPRTacticsCalculator[[#This Row],[Average Tactic Damage per Target]]),(N("Only show if the tactic damage is showing a number")+N("Damage per round: Damage per tactic / number of rounds")+((N("Damage per tactic")+DPRTacticsCalculator[[#This Row],[Average Tactic Damage per Target]])/(N("Number of rounds")+DPRTacticsCalculator[[#This Row],[Round]]))),"-")</f>
        <v>8.4500000000000011</v>
      </c>
      <c r="BJ11" s="33">
        <f>IF(ISNUMBER(DPRTacticsCalculator[[#This Row],[Average Tactic Damage Total]]),(N("Only show if the tactic damage is showing a number")+N("Damage per round: Damage per tactic / number of rounds")+((N("Damage per tactic")+DPRTacticsCalculator[[#This Row],[Average Tactic Damage Total]])/(N("Number of rounds")+DPRTacticsCalculator[[#This Row],[Round]]))),"-")</f>
        <v>8.4500000000000011</v>
      </c>
      <c r="BK11" s="34">
        <f>IF(ISNUMBER(DPRTacticsCalculator[[#This Row],[Damage per Round per Target]]),_xlfn.IFS((DPRTacticsCalculator[[#This Row],[Damage per Round per Target]]&gt;(DPRTacticsCalculator[[#This Row],[Max Expected Enemy HP at CR or LV]]/3)),5,(DPRTacticsCalculator[[#This Row],[Damage per Round per Target]]&gt;(DPRTacticsCalculator[[#This Row],[Max Expected Enemy HP at CR or LV]]/6)),4,(DPRTacticsCalculator[[#This Row],[Damage per Round per Target]]&gt;(DPRTacticsCalculator[[#This Row],[Max Expected Enemy HP at CR or LV]]/12)),3,(DPRTacticsCalculator[[#This Row],[Damage per Round per Target]]&gt;(DPRTacticsCalculator[[#This Row],[Max Expected Enemy HP at CR or LV]]/24)),2,(DPRTacticsCalculator[[#This Row],[Damage per Round per Target]]&lt;=(DPRTacticsCalculator[[#This Row],[Max Expected Enemy HP at CR or LV]]/24)),1,(DPRTacticsCalculator[[#This Row],[Damage per Round per Target]]=0),0),"-")</f>
        <v>2</v>
      </c>
      <c r="BL11" s="24" t="str">
        <f>_xlfn.IFS(ISNUMBER(DPRTacticsCalculator[[#This Row],[DPR per Target Rating]])=FALSE,"-",DPRTacticsCalculator[[#This Row],[DPR per Target Rating]]=0,"☆☆☆  No damage",DPRTacticsCalculator[[#This Row],[DPR per Target Rating]]=1,"🡇🡇🡇  Lowest (not helping)",DPRTacticsCalculator[[#This Row],[DPR per Target Rating]]=2,"★☆☆  Low (support, control, debuff)",DPRTacticsCalculator[[#This Row],[DPR per Target Rating]]=3,"★★☆  Target (expected)",DPRTacticsCalculator[[#This Row],[DPR per Target Rating]]=4,"★★★  High (heavy hitter)",DPRTacticsCalculator[[#This Row],[DPR per Target Rating]]=5,"🕱🕱🕱🕱  Deadly")</f>
        <v>★☆☆  Low (support, control, debuff)</v>
      </c>
      <c r="BM11" s="32">
        <f>IF(ISNUMBER(DPRTacticsCalculator[[#This Row],[Total Damage per Round]]),_xlfn.IFS((DPRTacticsCalculator[[#This Row],[Total Damage per Round]]&gt;(DPRTacticsCalculator[[#This Row],[Max Expected Enemy HP at CR or LV]]/3)),5,(DPRTacticsCalculator[[#This Row],[Total Damage per Round]]&gt;(DPRTacticsCalculator[[#This Row],[Max Expected Enemy HP at CR or LV]]/6)),4,(DPRTacticsCalculator[[#This Row],[Total Damage per Round]]&gt;(DPRTacticsCalculator[[#This Row],[Max Expected Enemy HP at CR or LV]]/12)),3,(DPRTacticsCalculator[[#This Row],[Total Damage per Round]]&gt;(DPRTacticsCalculator[[#This Row],[Max Expected Enemy HP at CR or LV]]/24)),2,(DPRTacticsCalculator[[#This Row],[Total Damage per Round]]&lt;=(DPRTacticsCalculator[[#This Row],[Max Expected Enemy HP at CR or LV]]/24)),1,(DPRTacticsCalculator[[#This Row],[Total Damage per Round]]=0),0),"-")</f>
        <v>2</v>
      </c>
      <c r="BN11" s="24" t="str">
        <f>_xlfn.IFS(ISNUMBER(DPRTacticsCalculator[[#This Row],[Total DPR Rating]])=FALSE,"-",DPRTacticsCalculator[[#This Row],[Total DPR Rating]]=0,"☆☆☆  No damage",DPRTacticsCalculator[[#This Row],[Total DPR Rating]]=1,"🡇🡇🡇  Lowest (not helping)",DPRTacticsCalculator[[#This Row],[Total DPR Rating]]=2,"★☆☆  Low (support, control, debuff)",DPRTacticsCalculator[[#This Row],[Total DPR Rating]]=3,"★★☆  Target (expected)",DPRTacticsCalculator[[#This Row],[Total DPR Rating]]=4,"★★★  High (heavy hitter)",DPRTacticsCalculator[[#This Row],[Total DPR Rating]]=5,"🕱🕱🕱🕱  Deadly")</f>
        <v>★☆☆  Low (support, control, debuff)</v>
      </c>
      <c r="BO11" s="35" t="s">
        <v>107</v>
      </c>
      <c r="BP11" s="5"/>
      <c r="BQ11" s="16"/>
      <c r="BR11" s="16"/>
      <c r="BS11" s="16"/>
      <c r="BT11" s="16"/>
    </row>
    <row r="12" spans="1:72" ht="40.5">
      <c r="A12" s="16">
        <v>11</v>
      </c>
      <c r="B12" s="21" t="s">
        <v>108</v>
      </c>
      <c r="C12" s="21" t="s">
        <v>102</v>
      </c>
      <c r="D12" s="24" t="s">
        <v>109</v>
      </c>
      <c r="E12" s="5" t="s">
        <v>70</v>
      </c>
      <c r="F12" s="5">
        <v>5</v>
      </c>
      <c r="G12" s="16">
        <v>1</v>
      </c>
      <c r="H12" s="16">
        <v>1</v>
      </c>
      <c r="I12" s="16" t="s">
        <v>71</v>
      </c>
      <c r="J12" s="16" t="s">
        <v>71</v>
      </c>
      <c r="K12" s="16" t="s">
        <v>71</v>
      </c>
      <c r="L12" s="16" t="s">
        <v>71</v>
      </c>
      <c r="M12" s="16" t="s">
        <v>71</v>
      </c>
      <c r="N12" s="16" t="s">
        <v>72</v>
      </c>
      <c r="O12" s="16" cm="1">
        <f t="array" ref="O12">_xlfn.LAMBDA(_xlpm.dicesum,
    SUM(_xlfn.MAP(
        _xlfn.TEXTSPLIT(_xlpm.dicesum,"+"),
        _xlfn.LAMBDA(_xlpm.dice,
            N("Average dice roll")+
            IF(COUNT(SEARCH("d",_xlpm.dice))&gt;0,
                ((
                    N("Number of Dice")+
                    N("Left of cell from position of 'd' in the string")+
                    LEFT(_xlpm.dice,(SEARCH("d",_xlpm.dice)-1))
                )
                *
                (
                    N("Average roll for the die size")+
                    AVERAGE(
                        N("Lowest roll possible")+
                        1,
                        N("Die size")+
                        N("Right of cell from position x in the string.")+
                        RIGHT(_xlpm.dice,(LEN(_xlpm.dice)-SEARCH("d",_xlpm.dice)))
                    ))
                ),
                N(_xlpm.dice)
            )
        )
    ))
)(DPRTacticsCalculator[[#This Row],[Dice added to attack roll]])</f>
        <v>0</v>
      </c>
      <c r="P12" s="25" cm="1">
        <f t="array" ref="P12">_xlfn.IFS(
    AND(DPRTacticsCalculator[[#This Row],[Player or Enemy]]="PC",DPRTacticsCalculator[[#This Row],[LV or CR]]=9),
    1,
    1,
    0
)
+
IF(
    OR(
        DPRTacticsCalculator[[#This Row],[Accuracy]]="STANDARD",
        DPRTacticsCalculator[[#This Row],[Accuracy]]="DISADVANTAGE",
        DPRTacticsCalculator[[#This Row],[Accuracy]]="ADVANTAGE",
        DPRTacticsCalculator[[#This Row],[Accuracy]]="ELVEN ACCURACY",
    ),
    (
        IF(
            DPRTacticsCalculator[[#This Row],[Great Weapon Master -5 to hit for +10 dmg]]="YES",
            (-5),
            0
        )
        +
        IF(
            DPRTacticsCalculator[[#This Row],[War Cleric Channel Divinity +10 to hit]]="YES",
            10,
            0
        )
        +
        DPRTacticsCalculator[[#This Row],[Dice to attack roll average result]]
    ),
    0
)</f>
        <v>0</v>
      </c>
      <c r="Q12" s="16" t="s">
        <v>72</v>
      </c>
      <c r="R12" s="5">
        <f>N("Assuming a balanced value of 8, and subtract relative modifiers.")+(8-DPRTacticsCalculator[[#This Row],[Assumed Relative Modifier to Hit]]-IF(ISNUMBER(DPRTacticsCalculator[[#This Row],[Add Relative Modifier to Hit]]),DPRTacticsCalculator[[#This Row],[Add Relative Modifier to Hit]],0))</f>
        <v>8</v>
      </c>
      <c r="S12" s="16">
        <v>20</v>
      </c>
      <c r="T12" s="16" t="s">
        <v>104</v>
      </c>
      <c r="U12" s="16" t="s">
        <v>71</v>
      </c>
      <c r="V12" s="26" t="str">
        <f>IF(OR(DPRTacticsCalculator[[#This Row],[Accuracy]]="SP DC LEGEND RESIST",DPRTacticsCalculator[[#This Row],[Accuracy]]="SP DC M 1/2 LEG RESIST",DPRTacticsCalculator[[#This Row],[Accuracy]]="SP DC EN DVG LEG RES",DPRTacticsCalculator[[#This Row],[Accuracy]]="SP DC M 1/2 EN DVG L-RES"),(N("if leg res is used, check if previous others were cast for this tactic")+IF(SUMPRODUCT((DPRTacticsCalculator[Accuracy]={"SP DC LEGEND RESIST","SP DC M 1/2 LEG RESIST","SP DC EN DVG LEG RES","SP DC M 1/2 EN DVG L-RES"})*(DPRTacticsCalculator[Tactic ID]=DPRTacticsCalculator[[#This Row],[Tactic ID]])*(DPRTacticsCalculator[Row]&lt;DPRTacticsCalculator[[#This Row],[Row]]))&gt;0,(N("if so, search for the MIN for this tactic")+N("And subtract the last one used.")+IF(_xlfn.MINIFS(DPRTacticsCalculator[Legendary Resistances Left],DPRTacticsCalculator[Tactic ID],DPRTacticsCalculator[[#This Row],[Tactic ID]],DPRTacticsCalculator[Row],"&lt;"&amp;DPRTacticsCalculator[[#This Row],[Row]])&gt;0,_xlfn.MINIFS(DPRTacticsCalculator[Legendary Resistances Left],DPRTacticsCalculator[Tactic ID],DPRTacticsCalculator[[#This Row],[Tactic ID]],DPRTacticsCalculator[Row],"&lt;"&amp;DPRTacticsCalculator[[#This Row],[Row]])-1,N("Unless there's 0 already")+0)),(N("else, start at 3 resistances")+3))),"-")</f>
        <v>-</v>
      </c>
      <c r="W12" s="27">
        <f>IF(DPRTacticsCalculator[[#This Row],[Enemy Paralyzed close-range auto-crit on hit]]="YES",DPRTacticsCalculator[[#This Row],[Hit % Chance]],_xlfn.IFS(AND(DPRTacticsCalculator[[#This Row],[Accuracy]]="STANDARD",DPRTacticsCalculator[[#This Row],[Lucky feat]]="NO",DPRTacticsCalculator[[#This Row],[Halfling]]="NO"),N("Standard crit formula")+(1-((DPRTacticsCalculator[[#This Row],[Min to Crit]]-1)/20)),AND(DPRTacticsCalculator[[#This Row],[Accuracy]]="DISADVANTAGE",DPRTacticsCalculator[[#This Row],[Lucky feat]]="NO",DPRTacticsCalculator[[#This Row],[Halfling]]="NO"),N("Disadvantage crit formula")+((1-(DPRTacticsCalculator[[#This Row],[Min to Crit]]-1)/20)^2),OR(AND(DPRTacticsCalculator[[#This Row],[Accuracy]]="ADVANTAGE",DPRTacticsCalculator[[#This Row],[Lucky feat]]="NO",DPRTacticsCalculator[[#This Row],[Halfling]]="NO"),AND(DPRTacticsCalculator[[#This Row],[Accuracy]]="STANDARD",DPRTacticsCalculator[[#This Row],[Lucky feat]]="YES",DPRTacticsCalculator[[#This Row],[Halfling]]="NO")),N("Advantage crit formula")+(1-(1-(1-((DPRTacticsCalculator[[#This Row],[Min to Crit]]-1)/20)))^2),OR(AND(DPRTacticsCalculator[[#This Row],[Accuracy]]="ELVEN ACCURACY",DPRTacticsCalculator[[#This Row],[Lucky feat]]="NO",DPRTacticsCalculator[[#This Row],[Halfling]]="NO"),AND(DPRTacticsCalculator[[#This Row],[Accuracy]]="ADVANTAGE",DPRTacticsCalculator[[#This Row],[Lucky feat]]="YES",DPRTacticsCalculator[[#This Row],[Halfling]]="NO"),AND(DPRTacticsCalculator[[#This Row],[Accuracy]]="DISADVANTAGE",DPRTacticsCalculator[[#This Row],[Lucky feat]]="YES",DPRTacticsCalculator[[#This Row],[Halfling]]="NO")),N("Elven accuracy crit formula (3 dice)")+(1-(1-(1-((DPRTacticsCalculator[[#This Row],[Min to Crit]]-1)/20)))^3),AND(DPRTacticsCalculator[[#This Row],[Accuracy]]="ELVEN ACCURACY",DPRTacticsCalculator[[#This Row],[Lucky feat]]="YES",DPRTacticsCalculator[[#This Row],[Halfling]]="NO"),N("Elven accuracy crit formula with Lucky feat (4 dice)")+(1-(1-(1-((DPRTacticsCalculator[[#This Row],[Min to Crit]]-1)/20)))^4),AND(DPRTacticsCalculator[[#This Row],[Accuracy]]="STANDARD",DPRTacticsCalculator[[#This Row],[Lucky feat]]="NO",DPRTacticsCalculator[[#This Row],[Halfling]]="YES"),N("Halfling standard crit formula")+((1-((DPRTacticsCalculator[[#This Row],[Min to Crit]]-1)/20))+((1-((DPRTacticsCalculator[[#This Row],[Min to Crit]]-1)/20))/20)),AND(DPRTacticsCalculator[[#This Row],[Accuracy]]="DISADVANTAGE",DPRTacticsCalculator[[#This Row],[Lucky feat]]="NO",DPRTacticsCalculator[[#This Row],[Halfling]]="YES"),N("Halfling disadvantage crit formula")+(((1-((DPRTacticsCalculator[[#This Row],[Min to Crit]]-1)/20))^2)+((2/20)*((1-((DPRTacticsCalculator[[#This Row],[Min to Crit]]-1)/20))^2))),OR(AND(DPRTacticsCalculator[[#This Row],[Accuracy]]="ADVANTAGE",DPRTacticsCalculator[[#This Row],[Lucky feat]]="NO",DPRTacticsCalculator[[#This Row],[Halfling]]="YES"),AND(DPRTacticsCalculator[[#This Row],[Accuracy]]="ELVEN ACCURACY",DPRTacticsCalculator[[#This Row],[Lucky feat]]="NO",DPRTacticsCalculator[[#This Row],[Halfling]]="YES"),AND(DPRTacticsCalculator[[#This Row],[Accuracy]]="STANDARD",DPRTacticsCalculator[[#This Row],[Lucky feat]]="YES",DPRTacticsCalculator[[#This Row],[Halfling]]="YES")),N("Halfling advantage crit formula")+N("No halfling can have Elven Accuracy")+((1-(1-(1-((DPRTacticsCalculator[[#This Row],[Min to Crit]]-1)/20)))^2)+((2*((1-(1-((DPRTacticsCalculator[[#This Row],[Min to Crit]]-1)/20)))/20))-(1/(20^2)))*(1-((DPRTacticsCalculator[[#This Row],[Min to Crit]]-1)/20))),OR(AND(DPRTacticsCalculator[[#This Row],[Accuracy]]="ADVANTAGE",DPRTacticsCalculator[[#This Row],[Lucky feat]]="YES",DPRTacticsCalculator[[#This Row],[Halfling]]="YES"),AND(DPRTacticsCalculator[[#This Row],[Accuracy]]="ELVEN ACCURACY",DPRTacticsCalculator[[#This Row],[Lucky feat]]="YES",DPRTacticsCalculator[[#This Row],[Halfling]]="YES"),AND(DPRTacticsCalculator[[#This Row],[Accuracy]]="DISADVANTAGE",DPRTacticsCalculator[[#This Row],[Lucky feat]]="YES",DPRTacticsCalculator[[#This Row],[Halfling]]="YES")),N("Halfling advantage with Lucky feat (3 dice) crit formula")+N("No halfling can have Elven Accuracy")+((1-(1-(1-((DPRTacticsCalculator[[#This Row],[Min to Crit]]-1)/20)))^3)+((3*((1-(1-((DPRTacticsCalculator[[#This Row],[Min to Crit]]-1)/20)))/20))-(1/(20^3)))*(1-((DPRTacticsCalculator[[#This Row],[Min to Crit]]-1)/20))),OR(DPRTacticsCalculator[[#This Row],[Accuracy]]="SPELL (SAVE DC)",DPRTacticsCalculator[[#This Row],[Accuracy]]="SP DC MISS 1/2 DMG",DPRTacticsCalculator[[#This Row],[Accuracy]]="SP DC ENEMY DVG",DPRTacticsCalculator[[#This Row],[Accuracy]]="SP DC M 1/2 ENEMY DVG",DPRTacticsCalculator[[#This Row],[Accuracy]]="SP DC LEGEND RESIST",DPRTacticsCalculator[[#This Row],[Accuracy]]="SP DC M 1/2 LEG RESIST",DPRTacticsCalculator[[#This Row],[Accuracy]]="SP DC EN DVG LEG RES",DPRTacticsCalculator[[#This Row],[Accuracy]]="SP DC M 1/2 EN DVG L-RES"),N("No crits for save throw spells")+0))*IF(AND(DPRTacticsCalculator[[#This Row],[Current Attack is GWM Crit Bonus Attack]]="YES",OR(DPRTacticsCalculator[[#This Row],[Accuracy]]="STANDARD",DPRTacticsCalculator[[#This Row],[Accuracy]]="DISADVANTAGE",DPRTacticsCalculator[[#This Row],[Accuracy]]="ADVANTAGE",DPRTacticsCalculator[[#This Row],[Accuracy]]="ELVEN ACCURACY")),N("If the current attack is a Great Weapon Master crit bonus attack")+N("And it's not a spell attack")+N("The chances of this attack are multiplied by the crit chance of the previous attack of the same round and tactic")+SUMIFS(DPRTacticsCalculator[Crit % Chance],DPRTacticsCalculator[Tactic ID],DPRTacticsCalculator[[#This Row],[Tactic ID]],DPRTacticsCalculator[Round],DPRTacticsCalculator[[#This Row],[Round]],DPRTacticsCalculator[Row],(DPRTacticsCalculator[[#This Row],[Row]]-1)),(N("Else they just stay the same")+1))</f>
        <v>0</v>
      </c>
      <c r="X12" s="27">
        <f>_xlfn.IFS(OR(AND(DPRTacticsCalculator[[#This Row],[Accuracy]]="STANDARD",DPRTacticsCalculator[[#This Row],[Lucky feat]]="NO",DPRTacticsCalculator[[#This Row],[Halfling]]="NO"),DPRTacticsCalculator[[#This Row],[Accuracy]]="SPELL (SAVE DC)",DPRTacticsCalculator[[#This Row],[Accuracy]]="SP DC MISS 1/2 DMG",AND(OR(DPRTacticsCalculator[[#This Row],[Accuracy]]="SP DC LEGEND RESIST",DPRTacticsCalculator[[#This Row],[Accuracy]]="SP DC M 1/2 LEG RESIST"),DPRTacticsCalculator[[#This Row],[Legendary Resistances Left]]=0)),N("Standard hit formula")+N("Standard hit formula for spells")+N("After Legendary Resistances run out, standard hit formula for spells")+(1-((DPRTacticsCalculator[[#This Row],[Min to Hit]]-1)/20)),AND(DPRTacticsCalculator[[#This Row],[Accuracy]]="DISADVANTAGE",DPRTacticsCalculator[[#This Row],[Lucky feat]]="NO",DPRTacticsCalculator[[#This Row],[Halfling]]="NO"),N("Disadvantage hit formula")+((1-((DPRTacticsCalculator[[#This Row],[Min to Hit]]-1)/20))^2),OR(AND(DPRTacticsCalculator[[#This Row],[Accuracy]]="ADVANTAGE",DPRTacticsCalculator[[#This Row],[Lucky feat]]="NO",DPRTacticsCalculator[[#This Row],[Halfling]]="NO"),AND(DPRTacticsCalculator[[#This Row],[Accuracy]]="STANDARD",DPRTacticsCalculator[[#This Row],[Lucky feat]]="YES",DPRTacticsCalculator[[#This Row],[Halfling]]="NO"),DPRTacticsCalculator[[#This Row],[Accuracy]]="SP DC ENEMY DVG",DPRTacticsCalculator[[#This Row],[Accuracy]]="SP DC M 1/2 ENEMY DVG",AND(OR(DPRTacticsCalculator[[#This Row],[Accuracy]]="SP DC EN DVG LEG RES",DPRTacticsCalculator[[#This Row],[Accuracy]]="SP DC M 1/2 EN DVG L-RES"),DPRTacticsCalculator[[#This Row],[Legendary Resistances Left]]=0)),N("Advantage hit formula")+N("Advantage hit formula for spells against enemy with disadvantage")+N("After Legendary Resistances run out, same")+(1-(1-(1-((DPRTacticsCalculator[[#This Row],[Min to Hit]]-1)/20)))^2),OR(AND(DPRTacticsCalculator[[#This Row],[Accuracy]]="ELVEN ACCURACY",DPRTacticsCalculator[[#This Row],[Lucky feat]]="NO",DPRTacticsCalculator[[#This Row],[Halfling]]="NO"),AND(DPRTacticsCalculator[[#This Row],[Accuracy]]="ADVANTAGE",DPRTacticsCalculator[[#This Row],[Lucky feat]]="YES",DPRTacticsCalculator[[#This Row],[Halfling]]="NO"),AND(DPRTacticsCalculator[[#This Row],[Accuracy]]="DISADVANTAGE",DPRTacticsCalculator[[#This Row],[Lucky feat]]="YES",DPRTacticsCalculator[[#This Row],[Halfling]]="NO")),N("Elven accuracy hit formula (3 dice)")+(1-(1-(1-((DPRTacticsCalculator[[#This Row],[Min to Hit]]-1)/20)))^3),AND(DPRTacticsCalculator[[#This Row],[Accuracy]]="ELVEN ACCURACY",DPRTacticsCalculator[[#This Row],[Lucky feat]]="YES",DPRTacticsCalculator[[#This Row],[Halfling]]="NO"),N("Elven accuracy hit formula with Lucky feat (4 dice)")+(1-(1-(1-((DPRTacticsCalculator[[#This Row],[Min to Hit]]-1)/20)))^4),AND(DPRTacticsCalculator[[#This Row],[Accuracy]]="STANDARD",DPRTacticsCalculator[[#This Row],[Lucky feat]]="NO",DPRTacticsCalculator[[#This Row],[Halfling]]="YES"),N("Halfling standard hit formula")+((1-((DPRTacticsCalculator[[#This Row],[Min to Hit]]-1)/20))+((1-((DPRTacticsCalculator[[#This Row],[Min to Hit]]-1)/20))/20)),AND(DPRTacticsCalculator[[#This Row],[Accuracy]]="DISADVANTAGE",DPRTacticsCalculator[[#This Row],[Lucky feat]]="NO",DPRTacticsCalculator[[#This Row],[Halfling]]="YES"),N("Halfling disadvantage hit formula")+(((1-((DPRTacticsCalculator[[#This Row],[Min to Hit]]-1)/20))^2)+((2/20)*((1-((DPRTacticsCalculator[[#This Row],[Min to Hit]]-1)/20))^2))),OR(AND(DPRTacticsCalculator[[#This Row],[Accuracy]]="ADVANTAGE",DPRTacticsCalculator[[#This Row],[Lucky feat]]="NO",DPRTacticsCalculator[[#This Row],[Halfling]]="YES"),AND(DPRTacticsCalculator[[#This Row],[Accuracy]]="ELVEN ACCURACY",DPRTacticsCalculator[[#This Row],[Lucky feat]]="NO",DPRTacticsCalculator[[#This Row],[Halfling]]="YES"),AND(DPRTacticsCalculator[[#This Row],[Accuracy]]="STANDARD",DPRTacticsCalculator[[#This Row],[Lucky feat]]="YES",DPRTacticsCalculator[[#This Row],[Halfling]]="YES")),N("Halfling advantage hit formula")+N("No halfling can have Elven Accuracy")+((1-(1-(1-((DPRTacticsCalculator[[#This Row],[Min to Hit]]-1)/20)))^2)+((2*((1-(1-((DPRTacticsCalculator[[#This Row],[Min to Hit]]-1)/20)))/20))-(1/(20^2)))*(1-((DPRTacticsCalculator[[#This Row],[Min to Hit]]-1)/20))),OR(AND(DPRTacticsCalculator[[#This Row],[Accuracy]]="ADVANTAGE",DPRTacticsCalculator[[#This Row],[Lucky feat]]="YES",DPRTacticsCalculator[[#This Row],[Halfling]]="YES"),AND(DPRTacticsCalculator[[#This Row],[Accuracy]]="ELVEN ACCURACY",DPRTacticsCalculator[[#This Row],[Lucky feat]]="YES",DPRTacticsCalculator[[#This Row],[Halfling]]="YES"),AND(DPRTacticsCalculator[[#This Row],[Accuracy]]="DISADVANTAGE",DPRTacticsCalculator[[#This Row],[Lucky feat]]="YES",DPRTacticsCalculator[[#This Row],[Halfling]]="YES")),N("Halfling advantage with Lucky feat (3 dice) hit formula")+N("No halfling can have Elven Accuracy")+((1-(1-(1-((DPRTacticsCalculator[[#This Row],[Min to Crit]]-1)/20)))^3)+((3*((1-(1-((DPRTacticsCalculator[[#This Row],[Min to Hit]]-1)/20)))/20))-(1/(20^3)))*(1-((DPRTacticsCalculator[[#This Row],[Min to Hit]]-1)/20))),AND(OR(DPRTacticsCalculator[[#This Row],[Accuracy]]="SP DC LEGEND RESIST",DPRTacticsCalculator[[#This Row],[Accuracy]]="SP DC M 1/2 LEG RESIST",DPRTacticsCalculator[[#This Row],[Accuracy]]="SP DC EN DVG LEG RES",DPRTacticsCalculator[[#This Row],[Accuracy]]="SP DC M 1/2 EN DVG L-RES"),(DPRTacticsCalculator[[#This Row],[Legendary Resistances Left]]&gt;0)),N("Legendary Resistance is a guaranteed miss")+0)*IF(AND(DPRTacticsCalculator[[#This Row],[Current Attack is GWM Crit Bonus Attack]]="YES",OR(DPRTacticsCalculator[[#This Row],[Accuracy]]="STANDARD",DPRTacticsCalculator[[#This Row],[Accuracy]]="DISADVANTAGE",DPRTacticsCalculator[[#This Row],[Accuracy]]="ADVANTAGE",DPRTacticsCalculator[[#This Row],[Accuracy]]="ELVEN ACCURACY")),N("If the current attack is a Great Weapon Master crit bonus attack")+N("And it's not a spell attack")+N("The chances of this attack are multiplied by the crit chance of the previous attack of the same round and tactic")+SUMIFS(DPRTacticsCalculator[Crit % Chance],DPRTacticsCalculator[Tactic ID],DPRTacticsCalculator[[#This Row],[Tactic ID]],DPRTacticsCalculator[Round],DPRTacticsCalculator[[#This Row],[Round]],DPRTacticsCalculator[Row],(DPRTacticsCalculator[[#This Row],[Row]]-1)),(N("Else they just stay the same")+1))</f>
        <v>0.65</v>
      </c>
      <c r="Y12" s="27">
        <f>N("Hit percentage (not including crit)")+(DPRTacticsCalculator[[#This Row],[Hit % Chance]]-DPRTacticsCalculator[[#This Row],[Crit % Chance]])</f>
        <v>0.65</v>
      </c>
      <c r="Z12" s="28">
        <f>N("Miss percentage")+(1-DPRTacticsCalculator[[#This Row],[Hit % Chance]])</f>
        <v>0.35</v>
      </c>
      <c r="AA12" s="16" t="s">
        <v>72</v>
      </c>
      <c r="AB12" s="16" t="s">
        <v>72</v>
      </c>
      <c r="AC12" s="5" t="str">
        <f>IF(ISNUMBER(DPRTacticsCalculator[[#This Row],[AOE size, length or radius]]),N("Based on the Dungeon Master's Guide, page 249, 'Adjudicating Areas of Effect' table")+_xlfn.IFS(DPRTacticsCalculator[[#This Row],[Area of Effect]]="CONE",N("Cone: Size   / 10 (round up)")+ROUNDUP((DPRTacticsCalculator[[#This Row],[AOE size, length or radius]]/10),0),DPRTacticsCalculator[[#This Row],[Area of Effect]]="CUBE",N("Cube or square: Size   / 5  (round up)")+ROUNDUP((DPRTacticsCalculator[[#This Row],[AOE size, length or radius]]/5),0),DPRTacticsCalculator[[#This Row],[Area of Effect]]="CYLINDER",N("Cylinder: Radius / 5  (round up)")+ROUNDUP((DPRTacticsCalculator[[#This Row],[AOE size, length or radius]]/5),0),DPRTacticsCalculator[[#This Row],[Area of Effect]]="LINE",N("Line: Length / 30 (round up)")+ROUNDUP((DPRTacticsCalculator[[#This Row],[AOE size, length or radius]]/30),0),DPRTacticsCalculator[[#This Row],[Area of Effect]]="SPHERE",N("Sphere or circle: Radius / 5  (round up)")+ROUNDUP((DPRTacticsCalculator[[#This Row],[AOE size, length or radius]]/5),0)),"-")</f>
        <v>-</v>
      </c>
      <c r="AD12" s="16" t="s">
        <v>71</v>
      </c>
      <c r="AE12" s="16" t="s">
        <v>72</v>
      </c>
      <c r="AF12" s="16" t="s">
        <v>72</v>
      </c>
      <c r="AG12" s="16" t="s">
        <v>72</v>
      </c>
      <c r="AH12" s="16" t="s">
        <v>72</v>
      </c>
      <c r="AI12" s="16" t="s">
        <v>72</v>
      </c>
      <c r="AJ12" s="29" t="s">
        <v>72</v>
      </c>
      <c r="AK12" s="30" t="str">
        <f>IF(DPRTacticsCalculator[[#This Row],[Great Weapon Master -5 to hit for +10 dmg]]="YES",10,"-")</f>
        <v>-</v>
      </c>
      <c r="AL12" s="16" t="s">
        <v>75</v>
      </c>
      <c r="AM12" s="16" t="s">
        <v>72</v>
      </c>
      <c r="AN12" s="16" t="s">
        <v>72</v>
      </c>
      <c r="AO12" s="16" t="s">
        <v>72</v>
      </c>
      <c r="AP12" s="16" t="s">
        <v>72</v>
      </c>
      <c r="AQ12" s="16" t="s">
        <v>72</v>
      </c>
      <c r="AR12" s="31" cm="1">
        <f t="array" ref="AR12">N("Average damage")+
IF(
    (N("Condition: has to have dice notation")+
    COUNT(SEARCH("d",DPRTacticsCalculator[[#This Row],[Damage Dice]]))&gt;0),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)(DPRTacticsCalculator[[#This Row],[Damage Dice]])
        +
        N("Elemental Adept turn 1s into 2s.")+
        N("Average increases by 1/DieSize per die")+
        N("Condition: damage type matches EA type.")+
        IF(
            (DPRTacticsCalculator[[#This Row],[Damage Type]]=DPRTacticsCalculator[[#This Row],[Feat: Elemental Adept Element]]),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)(DPRTacticsCalculator[[#This Row],[Damage Dice]]),
            (N("0 if no Elemental Adept applies.")+0)
        )
        +
        N("Great Weapon Fighting style reroll 1s and 2s once.")+
        IF(
            (DPRTacticsCalculator[[#This Row],[Great Weapon Fighting Style]]="YES"),
            _xlfn.LAMBDA(_xlpm.dicesum,
                SUM(_xlfn.MAP(
                    _xlfn.TEXTSPLIT(_xlpm.dicesum,"+"),
                    _xlfn.LAMBDA(_xlpm.dice,
                        N("Reroll 1s and 2s")+
                        ((
                            N("Number of Dice")+
                            N("Left of cell from position of 'd' in the string")+
                            LEFT(_xlpm.dice,(SEARCH("d",_xlpm.dice)-1))
                        )
                        *
                        (
                            1
                            -
                            (
                                2
                                /
                                (
                                    N("Die size")+
                                    N("Right of cell from position x in the string.")+
                                    RIGHT(_xlpm.dice,(LEN(_xlpm.dice)-SEARCH("d",_xlpm.dice)))
                                )))
                        )
                    )
                ))
            )(DPRTacticsCalculator[[#This Row],[Damage Dice]]),
            (N("0 if no Great Weapon Fighting style applies.")+0)
        )
    ),
    N(DPRTacticsCalculator[[#This Row],[Damage Dice]])
)</f>
        <v>0</v>
      </c>
      <c r="AS12" s="31" cm="1">
        <f t="array" ref="AS12">N("Average damage")+
IF(
    (N("Condition: has to have dice notation")+
    COUNT(SEARCH("d",AF12))&gt;0),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)(AF12)
        +
        N("Elemental Adept turn 1s into 2s.")+
        N("Average increases by 1/DieSize per die")+
        N("Condition: damage type matches EA type.")+
        IF(
            (AN12=DPRTacticsCalculator[[#This Row],[Feat: Elemental Adept Element]]),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)(AF12),
            (N("0 if no Elemental Adept applies.")+0)
        )
    ),
    N(AF12)
)</f>
        <v>0</v>
      </c>
      <c r="AT12" s="31" cm="1">
        <f t="array" ref="AT12">N("Average damage")+
IF(
    (N("Condition: has to have dice notation")+
    COUNT(SEARCH("d",AG12))&gt;0),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)(AG12)
        +
        N("Elemental Adept turn 1s into 2s.")+
        N("Average increases by 1/DieSize per die")+
        N("Condition: damage type matches EA type.")+
        IF(
            (AO12=DPRTacticsCalculator[[#This Row],[Bonus Dmg Type]]),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)(AG12),
            (N("0 if no Elemental Adept applies.")+0)
        )
    ),
    N(AG12)
)</f>
        <v>0</v>
      </c>
      <c r="AU12" s="31" cm="1">
        <f t="array" ref="AU12">N("Average damage")+
IF(
    (N("Condition: has to have dice notation")+
    COUNT(SEARCH("d",AH12))&gt;0),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)(AH12)
        +
        N("Elemental Adept turn 1s into 2s.")+
        N("Average increases by 1/DieSize per die")+
        N("Condition: damage type matches EA type.")+
        IF(
            (AP12=#REF!),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)(AH12),
            (N("0 if no Elemental Adept applies.")+0)
        )
    ),
    N(AH12)
)</f>
        <v>0</v>
      </c>
      <c r="AV12" s="31" cm="1">
        <f t="array" ref="AV12">N("Average damage")+
IF(
    (N("Condition: has to have dice notation")+
    COUNT(SEARCH("d",AI12))&gt;0),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)(AI12)
        +
        N("Elemental Adept turn 1s into 2s.")+
        N("Average increases by 1/DieSize per die")+
        N("Condition: damage type matches EA type.")+
        IF(
            (AQ12=DPRTacticsCalculator[[#This Row],[Crit Mult Dmg Type]]),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)(AI12),
            (N("0 if no Elemental Adept applies.")+0)
        )
    ),
    N(AI12)
)</f>
        <v>0</v>
      </c>
      <c r="AW12" s="31">
        <f>N("Average damage added on crit")+
(
    N("Dr: Damage roll on hit is doubled")+
    DPRTacticsCalculator[[#This Row],[Base Dice Dmg Avg]]
    +
    N("Db: Any bonus dice get doubled")+
    DPRTacticsCalculator[[#This Row],[Bonus Dice Dmg Avg]]
    +
    N("Dxc: Damage that gets doubled but only added on crit")+
    (2*DPRTacticsCalculator[[#This Row],[Crit-only Mult Dice Dmg Avg]])
    +
    N("Dxcn: Bonus damage that's added on crit but not doubled")+
    DPRTacticsCalculator[[#This Row],[Crit-only Flat Dice Dmg Avg]]
)</f>
        <v>0</v>
      </c>
      <c r="AX12" s="31">
        <f>N("Average damage on hit")+
(
    N("Dr: Damage roll on hit is doubled on crit")+
    DPRTacticsCalculator[[#This Row],[Base Dice Dmg Avg]]
    +
    N("Db: Any bonus dice get doubled on crit")+
    DPRTacticsCalculator[[#This Row],[Bonus Dice Dmg Avg]]
    +
    N("Dn: Damage bonus that is not doubled on crit")+
    DPRTacticsCalculator[[#This Row],[Non-crit Dice Dmg Avg]]
)</f>
        <v>0</v>
      </c>
      <c r="AY12" s="31">
        <f>N("Damage result in case of a crit")+(N("D: Average damage on hit")+DPRTacticsCalculator[[#This Row],[Average Dice Damage on Hit]]+N("Dc: Average damage added on crit")+DPRTacticsCalculator[[#This Row],[Average Damage Added on Crit]])</f>
        <v>0</v>
      </c>
      <c r="AZ12" s="31">
        <f>N("Average damage on miss")+
IF(
    OR(
        DPRTacticsCalculator[[#This Row],[Accuracy]]="SP DC MISS 1/2 DMG",
        DPRTacticsCalculator[[#This Row],[Accuracy]]="SP DC M 1/2 ENEMY DVG",
        DPRTacticsCalculator[[#This Row],[Accuracy]]="SP DC M 1/2 LEG RESIST",
        DPRTacticsCalculator[[#This Row],[Accuracy]]="SP DC M 1/2 EN DVG L-RES"
    ),
    (
        (
            N("Dr: Damage roll on hit is halved")+
            DPRTacticsCalculator[[#This Row],[Base Dice Dmg Avg]]
            +
            N("B: Bonus modifiers halved too")+
            N("Spells don't get Great Weapon Master bonus damage")+
            IF(ISNUMBER(DPRTacticsCalculator[[#This Row],[Bonus Flat Dmg]]),DPRTacticsCalculator[[#This Row],[Bonus Flat Dmg]],0)
            +
            N("Db: Any bonus dice is halved too")+
            DPRTacticsCalculator[[#This Row],[Bonus Dice Dmg Avg]]
            +
            N("Dn: Damage bonus that is not doubled on crit gets halved too")+
            DPRTacticsCalculator[[#This Row],[Non-crit Dice Dmg Avg]]
        )
        /
        2
    ),
    (N("No miss damage for regular attacks")+0)
)</f>
        <v>0</v>
      </c>
      <c r="BA12" s="26">
        <f>_xlfn.IFS(DPRTacticsCalculator[[#This Row],[LV or CR]]=1,85,DPRTacticsCalculator[[#This Row],[LV or CR]]=2,100,DPRTacticsCalculator[[#This Row],[LV or CR]]=3,115,DPRTacticsCalculator[[#This Row],[LV or CR]]=4,130,DPRTacticsCalculator[[#This Row],[LV or CR]]=5,145,DPRTacticsCalculator[[#This Row],[LV or CR]]=6,160,DPRTacticsCalculator[[#This Row],[LV or CR]]=7,175,DPRTacticsCalculator[[#This Row],[LV or CR]]=8,190,DPRTacticsCalculator[[#This Row],[LV or CR]]=9,205,DPRTacticsCalculator[[#This Row],[LV or CR]]=10,220,DPRTacticsCalculator[[#This Row],[LV or CR]]=11,235,DPRTacticsCalculator[[#This Row],[LV or CR]]=12,250,DPRTacticsCalculator[[#This Row],[LV or CR]]=13,265,DPRTacticsCalculator[[#This Row],[LV or CR]]=14,280,DPRTacticsCalculator[[#This Row],[LV or CR]]=15,295,DPRTacticsCalculator[[#This Row],[LV or CR]]=16,310,DPRTacticsCalculator[[#This Row],[LV or CR]]=17,325,DPRTacticsCalculator[[#This Row],[LV or CR]]=18,340,DPRTacticsCalculator[[#This Row],[LV or CR]]=19,355,DPRTacticsCalculator[[#This Row],[LV or CR]]=20,400)</f>
        <v>145</v>
      </c>
      <c r="BB12" s="33">
        <f>N("Damage per Attack per Target")+((DPRTacticsCalculator[[#This Row],[Crit % Chance]]*DPRTacticsCalculator[[#This Row],[Average Damage Added on Crit]])+((N("Hx: Hit chance (excluding crit)")+DPRTacticsCalculator[[#This Row],[Non-crit Hit % Chance]])*((N("D: Average damage on hit")+DPRTacticsCalculator[[#This Row],[Average Dice Damage on Hit]])+(N("B: Bonus modifiers")+IF(ISNUMBER(DPRTacticsCalculator[[#This Row],[Bonus Flat Dmg]]),DPRTacticsCalculator[[#This Row],[Bonus Flat Dmg]],0))+(N("GWMb: Great Weapon Master -5 to hit for +10 dmg option")+IF(ISNUMBER(DPRTacticsCalculator[[#This Row],[Great Weapon Master Bonus Dmg]]),DPRTacticsCalculator[[#This Row],[Great Weapon Master Bonus Dmg]],0))))+((N("M: Miss chance (for spell saves)")+DPRTacticsCalculator[[#This Row],[Miss % Chance]])*(N("Dm: Average damage on miss (only for spell saves)")+DPRTacticsCalculator[[#This Row],[Average Damage on Miss]])))</f>
        <v>0</v>
      </c>
      <c r="BC12" s="33">
        <f>N("Average damage for the attack row")+((N("R: Repeated attack times (must have the same bonuses applied)")+IF(ISNUMBER(DPRTacticsCalculator[[#This Row],[Repeat Attack Times]]),DPRTacticsCalculator[[#This Row],[Repeat Attack Times]],1))*DPRTacticsCalculator[[#This Row],[Damage per Attack]])</f>
        <v>0</v>
      </c>
      <c r="BD12" s="33">
        <f>N("Damage per target*NumTargets")+(DPRTacticsCalculator[[#This Row],[Average Resulting Damage per Target]]*(N("AOE: Area of Effect targets (must have the same bonuses applied)")+IF(ISNUMBER(DPRTacticsCalculator[[#This Row],[Area of Effect Expected Targets]]),DPRTacticsCalculator[[#This Row],[Area of Effect Expected Targets]],1)))</f>
        <v>0</v>
      </c>
      <c r="BE12" s="33">
        <f>IF(_xlfn.MAXIFS(DPRTacticsCalculator[[Row]:[Row]],DPRTacticsCalculator[[Tactic ID]:[Tactic ID]],DPRTacticsCalculator[[#This Row],[Tactic ID]],DPRTacticsCalculator[[Round]:[Round]],DPRTacticsCalculator[[#This Row],[Round]])=DPRTacticsCalculator[[#This Row],[Row]],(N("Leave blank if not the last on the list for this round")+N("Sum the attacks with the same tactic AND round number")+SUMIFS(DPRTacticsCalculator[[Average Resulting Damage per Target]:[Average Resulting Damage per Target]],DPRTacticsCalculator[[Tactic ID]:[Tactic ID]],DPRTacticsCalculator[[#This Row],[Tactic ID]],DPRTacticsCalculator[[Round]:[Round]],DPRTacticsCalculator[[#This Row],[Round]])),"-")</f>
        <v>0</v>
      </c>
      <c r="BF12" s="33">
        <f>IF(ISNUMBER(DPRTacticsCalculator[[#This Row],[Average Round Damage per Target]]),(DPRTacticsCalculator[[#This Row],[Average Round Damage per Target]]*(N("AOE: Area of Effect targets (must have the same bonuses applied)")+IF(ISNUMBER(DPRTacticsCalculator[[#This Row],[Area of Effect Expected Targets]]),DPRTacticsCalculator[[#This Row],[Area of Effect Expected Targets]],1))),"-")</f>
        <v>0</v>
      </c>
      <c r="BG12" s="33" t="str">
        <f>IF(_xlfn.MAXIFS(DPRTacticsCalculator[[Row]:[Row]],DPRTacticsCalculator[[Tactic ID]:[Tactic ID]],DPRTacticsCalculator[[#This Row],[Tactic ID]])=DPRTacticsCalculator[[#This Row],[Row]],(N("Leave blank if not the last on the list for this tactic")+N("Sum the attacks with the same tactic ID")+SUMIFS(DPRTacticsCalculator[[Average Resulting Damage per Target]:[Average Resulting Damage per Target]],DPRTacticsCalculator[[Tactic ID]:[Tactic ID]],DPRTacticsCalculator[[#This Row],[Tactic ID]])),"-")</f>
        <v>-</v>
      </c>
      <c r="BH12" s="33" t="str">
        <f>IF(_xlfn.MAXIFS(DPRTacticsCalculator[[Row]:[Row]],DPRTacticsCalculator[[Tactic ID]:[Tactic ID]],DPRTacticsCalculator[[#This Row],[Tactic ID]])=DPRTacticsCalculator[[#This Row],[Row]],(N("Leave blank if not the last on the list for this tactic")+N("Sum the attacks with the same tactic ID")+SUMIFS(DPRTacticsCalculator[[Average Resulting Damage Total]:[Average Resulting Damage Total]],DPRTacticsCalculator[[Tactic ID]:[Tactic ID]],DPRTacticsCalculator[[#This Row],[Tactic ID]])),"-")</f>
        <v>-</v>
      </c>
      <c r="BI12" s="33" t="str">
        <f>IF(ISNUMBER(DPRTacticsCalculator[[#This Row],[Average Tactic Damage per Target]]),(N("Only show if the tactic damage is showing a number")+N("Damage per round: Damage per tactic / number of rounds")+((N("Damage per tactic")+DPRTacticsCalculator[[#This Row],[Average Tactic Damage per Target]])/(N("Number of rounds")+DPRTacticsCalculator[[#This Row],[Round]]))),"-")</f>
        <v>-</v>
      </c>
      <c r="BJ12" s="33" t="str">
        <f>IF(ISNUMBER(DPRTacticsCalculator[[#This Row],[Average Tactic Damage Total]]),(N("Only show if the tactic damage is showing a number")+N("Damage per round: Damage per tactic / number of rounds")+((N("Damage per tactic")+DPRTacticsCalculator[[#This Row],[Average Tactic Damage Total]])/(N("Number of rounds")+DPRTacticsCalculator[[#This Row],[Round]]))),"-")</f>
        <v>-</v>
      </c>
      <c r="BK12" s="34" t="str">
        <f>IF(ISNUMBER(DPRTacticsCalculator[[#This Row],[Damage per Round per Target]]),_xlfn.IFS((DPRTacticsCalculator[[#This Row],[Damage per Round per Target]]&gt;(DPRTacticsCalculator[[#This Row],[Max Expected Enemy HP at CR or LV]]/3)),5,(DPRTacticsCalculator[[#This Row],[Damage per Round per Target]]&gt;(DPRTacticsCalculator[[#This Row],[Max Expected Enemy HP at CR or LV]]/6)),4,(DPRTacticsCalculator[[#This Row],[Damage per Round per Target]]&gt;(DPRTacticsCalculator[[#This Row],[Max Expected Enemy HP at CR or LV]]/12)),3,(DPRTacticsCalculator[[#This Row],[Damage per Round per Target]]&gt;(DPRTacticsCalculator[[#This Row],[Max Expected Enemy HP at CR or LV]]/24)),2,(DPRTacticsCalculator[[#This Row],[Damage per Round per Target]]&lt;=(DPRTacticsCalculator[[#This Row],[Max Expected Enemy HP at CR or LV]]/24)),1,(DPRTacticsCalculator[[#This Row],[Damage per Round per Target]]=0),0),"-")</f>
        <v>-</v>
      </c>
      <c r="BL12" s="24" t="str">
        <f>_xlfn.IFS(ISNUMBER(DPRTacticsCalculator[[#This Row],[DPR per Target Rating]])=FALSE,"-",DPRTacticsCalculator[[#This Row],[DPR per Target Rating]]=0,"☆☆☆  No damage",DPRTacticsCalculator[[#This Row],[DPR per Target Rating]]=1,"🡇🡇🡇  Lowest (not helping)",DPRTacticsCalculator[[#This Row],[DPR per Target Rating]]=2,"★☆☆  Low (support, control, debuff)",DPRTacticsCalculator[[#This Row],[DPR per Target Rating]]=3,"★★☆  Target (expected)",DPRTacticsCalculator[[#This Row],[DPR per Target Rating]]=4,"★★★  High (heavy hitter)",DPRTacticsCalculator[[#This Row],[DPR per Target Rating]]=5,"🕱🕱🕱🕱  Deadly")</f>
        <v>-</v>
      </c>
      <c r="BM12" s="32" t="str">
        <f>IF(ISNUMBER(DPRTacticsCalculator[[#This Row],[Total Damage per Round]]),_xlfn.IFS((DPRTacticsCalculator[[#This Row],[Total Damage per Round]]&gt;(DPRTacticsCalculator[[#This Row],[Max Expected Enemy HP at CR or LV]]/3)),5,(DPRTacticsCalculator[[#This Row],[Total Damage per Round]]&gt;(DPRTacticsCalculator[[#This Row],[Max Expected Enemy HP at CR or LV]]/6)),4,(DPRTacticsCalculator[[#This Row],[Total Damage per Round]]&gt;(DPRTacticsCalculator[[#This Row],[Max Expected Enemy HP at CR or LV]]/12)),3,(DPRTacticsCalculator[[#This Row],[Total Damage per Round]]&gt;(DPRTacticsCalculator[[#This Row],[Max Expected Enemy HP at CR or LV]]/24)),2,(DPRTacticsCalculator[[#This Row],[Total Damage per Round]]&lt;=(DPRTacticsCalculator[[#This Row],[Max Expected Enemy HP at CR or LV]]/24)),1,(DPRTacticsCalculator[[#This Row],[Total Damage per Round]]=0),0),"-")</f>
        <v>-</v>
      </c>
      <c r="BN12" s="24" t="str">
        <f>_xlfn.IFS(ISNUMBER(DPRTacticsCalculator[[#This Row],[Total DPR Rating]])=FALSE,"-",DPRTacticsCalculator[[#This Row],[Total DPR Rating]]=0,"☆☆☆  No damage",DPRTacticsCalculator[[#This Row],[Total DPR Rating]]=1,"🡇🡇🡇  Lowest (not helping)",DPRTacticsCalculator[[#This Row],[Total DPR Rating]]=2,"★☆☆  Low (support, control, debuff)",DPRTacticsCalculator[[#This Row],[Total DPR Rating]]=3,"★★☆  Target (expected)",DPRTacticsCalculator[[#This Row],[Total DPR Rating]]=4,"★★★  High (heavy hitter)",DPRTacticsCalculator[[#This Row],[Total DPR Rating]]=5,"🕱🕱🕱🕱  Deadly")</f>
        <v>-</v>
      </c>
      <c r="BO12" s="35" t="s">
        <v>72</v>
      </c>
      <c r="BP12" s="5"/>
      <c r="BQ12" s="16"/>
      <c r="BR12" s="16"/>
      <c r="BS12" s="16"/>
      <c r="BT12" s="16"/>
    </row>
    <row r="13" spans="1:72">
      <c r="A13" s="16">
        <v>12</v>
      </c>
      <c r="B13" s="21" t="s">
        <v>108</v>
      </c>
      <c r="C13" s="21" t="s">
        <v>102</v>
      </c>
      <c r="D13" s="24" t="s">
        <v>110</v>
      </c>
      <c r="E13" s="5" t="s">
        <v>70</v>
      </c>
      <c r="F13" s="5">
        <v>5</v>
      </c>
      <c r="G13" s="16">
        <v>2</v>
      </c>
      <c r="H13" s="16">
        <v>1</v>
      </c>
      <c r="I13" s="16" t="s">
        <v>71</v>
      </c>
      <c r="J13" s="16" t="s">
        <v>71</v>
      </c>
      <c r="K13" s="16" t="s">
        <v>71</v>
      </c>
      <c r="L13" s="16" t="s">
        <v>71</v>
      </c>
      <c r="M13" s="16" t="s">
        <v>71</v>
      </c>
      <c r="N13" s="16" t="s">
        <v>72</v>
      </c>
      <c r="O13" s="16" cm="1">
        <f t="array" ref="O13">_xlfn.LAMBDA(_xlpm.dicesum,
    SUM(_xlfn.MAP(
        _xlfn.TEXTSPLIT(_xlpm.dicesum,"+"),
        _xlfn.LAMBDA(_xlpm.dice,
            N("Average dice roll")+
            IF(COUNT(SEARCH("d",_xlpm.dice))&gt;0,
                ((
                    N("Number of Dice")+
                    N("Left of cell from position of 'd' in the string")+
                    LEFT(_xlpm.dice,(SEARCH("d",_xlpm.dice)-1))
                )
                *
                (
                    N("Average roll for the die size")+
                    AVERAGE(
                        N("Lowest roll possible")+
                        1,
                        N("Die size")+
                        N("Right of cell from position x in the string.")+
                        RIGHT(_xlpm.dice,(LEN(_xlpm.dice)-SEARCH("d",_xlpm.dice)))
                    ))
                ),
                N(_xlpm.dice)
            )
        )
    ))
)(DPRTacticsCalculator[[#This Row],[Dice added to attack roll]])</f>
        <v>0</v>
      </c>
      <c r="P13" s="25" cm="1">
        <f t="array" ref="P13">_xlfn.IFS(
    AND(DPRTacticsCalculator[[#This Row],[Player or Enemy]]="PC",DPRTacticsCalculator[[#This Row],[LV or CR]]=9),
    1,
    1,
    0
)
+
IF(
    OR(
        DPRTacticsCalculator[[#This Row],[Accuracy]]="STANDARD",
        DPRTacticsCalculator[[#This Row],[Accuracy]]="DISADVANTAGE",
        DPRTacticsCalculator[[#This Row],[Accuracy]]="ADVANTAGE",
        DPRTacticsCalculator[[#This Row],[Accuracy]]="ELVEN ACCURACY",
    ),
    (
        IF(
            DPRTacticsCalculator[[#This Row],[Great Weapon Master -5 to hit for +10 dmg]]="YES",
            (-5),
            0
        )
        +
        IF(
            DPRTacticsCalculator[[#This Row],[War Cleric Channel Divinity +10 to hit]]="YES",
            10,
            0
        )
        +
        DPRTacticsCalculator[[#This Row],[Dice to attack roll average result]]
    ),
    0
)</f>
        <v>0</v>
      </c>
      <c r="Q13" s="16" t="s">
        <v>72</v>
      </c>
      <c r="R13" s="5">
        <f>N("Assuming a balanced value of 8, and subtract relative modifiers.")+(8-DPRTacticsCalculator[[#This Row],[Assumed Relative Modifier to Hit]]-IF(ISNUMBER(DPRTacticsCalculator[[#This Row],[Add Relative Modifier to Hit]]),DPRTacticsCalculator[[#This Row],[Add Relative Modifier to Hit]],0))</f>
        <v>8</v>
      </c>
      <c r="S13" s="16">
        <v>20</v>
      </c>
      <c r="T13" s="16" t="s">
        <v>111</v>
      </c>
      <c r="U13" s="16" t="s">
        <v>71</v>
      </c>
      <c r="V13" s="26" t="str">
        <f>IF(OR(DPRTacticsCalculator[[#This Row],[Accuracy]]="SP DC LEGEND RESIST",DPRTacticsCalculator[[#This Row],[Accuracy]]="SP DC M 1/2 LEG RESIST",DPRTacticsCalculator[[#This Row],[Accuracy]]="SP DC EN DVG LEG RES",DPRTacticsCalculator[[#This Row],[Accuracy]]="SP DC M 1/2 EN DVG L-RES"),(N("if leg res is used, check if previous others were cast for this tactic")+IF(SUMPRODUCT((DPRTacticsCalculator[Accuracy]={"SP DC LEGEND RESIST","SP DC M 1/2 LEG RESIST","SP DC EN DVG LEG RES","SP DC M 1/2 EN DVG L-RES"})*(DPRTacticsCalculator[Tactic ID]=DPRTacticsCalculator[[#This Row],[Tactic ID]])*(DPRTacticsCalculator[Row]&lt;DPRTacticsCalculator[[#This Row],[Row]]))&gt;0,(N("if so, search for the MIN for this tactic")+N("And subtract the last one used.")+IF(_xlfn.MINIFS(DPRTacticsCalculator[Legendary Resistances Left],DPRTacticsCalculator[Tactic ID],DPRTacticsCalculator[[#This Row],[Tactic ID]],DPRTacticsCalculator[Row],"&lt;"&amp;DPRTacticsCalculator[[#This Row],[Row]])&gt;0,_xlfn.MINIFS(DPRTacticsCalculator[Legendary Resistances Left],DPRTacticsCalculator[Tactic ID],DPRTacticsCalculator[[#This Row],[Tactic ID]],DPRTacticsCalculator[Row],"&lt;"&amp;DPRTacticsCalculator[[#This Row],[Row]])-1,N("Unless there's 0 already")+0)),(N("else, start at 3 resistances")+3))),"-")</f>
        <v>-</v>
      </c>
      <c r="W13" s="27">
        <f>IF(DPRTacticsCalculator[[#This Row],[Enemy Paralyzed close-range auto-crit on hit]]="YES",DPRTacticsCalculator[[#This Row],[Hit % Chance]],_xlfn.IFS(AND(DPRTacticsCalculator[[#This Row],[Accuracy]]="STANDARD",DPRTacticsCalculator[[#This Row],[Lucky feat]]="NO",DPRTacticsCalculator[[#This Row],[Halfling]]="NO"),N("Standard crit formula")+(1-((DPRTacticsCalculator[[#This Row],[Min to Crit]]-1)/20)),AND(DPRTacticsCalculator[[#This Row],[Accuracy]]="DISADVANTAGE",DPRTacticsCalculator[[#This Row],[Lucky feat]]="NO",DPRTacticsCalculator[[#This Row],[Halfling]]="NO"),N("Disadvantage crit formula")+((1-(DPRTacticsCalculator[[#This Row],[Min to Crit]]-1)/20)^2),OR(AND(DPRTacticsCalculator[[#This Row],[Accuracy]]="ADVANTAGE",DPRTacticsCalculator[[#This Row],[Lucky feat]]="NO",DPRTacticsCalculator[[#This Row],[Halfling]]="NO"),AND(DPRTacticsCalculator[[#This Row],[Accuracy]]="STANDARD",DPRTacticsCalculator[[#This Row],[Lucky feat]]="YES",DPRTacticsCalculator[[#This Row],[Halfling]]="NO")),N("Advantage crit formula")+(1-(1-(1-((DPRTacticsCalculator[[#This Row],[Min to Crit]]-1)/20)))^2),OR(AND(DPRTacticsCalculator[[#This Row],[Accuracy]]="ELVEN ACCURACY",DPRTacticsCalculator[[#This Row],[Lucky feat]]="NO",DPRTacticsCalculator[[#This Row],[Halfling]]="NO"),AND(DPRTacticsCalculator[[#This Row],[Accuracy]]="ADVANTAGE",DPRTacticsCalculator[[#This Row],[Lucky feat]]="YES",DPRTacticsCalculator[[#This Row],[Halfling]]="NO"),AND(DPRTacticsCalculator[[#This Row],[Accuracy]]="DISADVANTAGE",DPRTacticsCalculator[[#This Row],[Lucky feat]]="YES",DPRTacticsCalculator[[#This Row],[Halfling]]="NO")),N("Elven accuracy crit formula (3 dice)")+(1-(1-(1-((DPRTacticsCalculator[[#This Row],[Min to Crit]]-1)/20)))^3),AND(DPRTacticsCalculator[[#This Row],[Accuracy]]="ELVEN ACCURACY",DPRTacticsCalculator[[#This Row],[Lucky feat]]="YES",DPRTacticsCalculator[[#This Row],[Halfling]]="NO"),N("Elven accuracy crit formula with Lucky feat (4 dice)")+(1-(1-(1-((DPRTacticsCalculator[[#This Row],[Min to Crit]]-1)/20)))^4),AND(DPRTacticsCalculator[[#This Row],[Accuracy]]="STANDARD",DPRTacticsCalculator[[#This Row],[Lucky feat]]="NO",DPRTacticsCalculator[[#This Row],[Halfling]]="YES"),N("Halfling standard crit formula")+((1-((DPRTacticsCalculator[[#This Row],[Min to Crit]]-1)/20))+((1-((DPRTacticsCalculator[[#This Row],[Min to Crit]]-1)/20))/20)),AND(DPRTacticsCalculator[[#This Row],[Accuracy]]="DISADVANTAGE",DPRTacticsCalculator[[#This Row],[Lucky feat]]="NO",DPRTacticsCalculator[[#This Row],[Halfling]]="YES"),N("Halfling disadvantage crit formula")+(((1-((DPRTacticsCalculator[[#This Row],[Min to Crit]]-1)/20))^2)+((2/20)*((1-((DPRTacticsCalculator[[#This Row],[Min to Crit]]-1)/20))^2))),OR(AND(DPRTacticsCalculator[[#This Row],[Accuracy]]="ADVANTAGE",DPRTacticsCalculator[[#This Row],[Lucky feat]]="NO",DPRTacticsCalculator[[#This Row],[Halfling]]="YES"),AND(DPRTacticsCalculator[[#This Row],[Accuracy]]="ELVEN ACCURACY",DPRTacticsCalculator[[#This Row],[Lucky feat]]="NO",DPRTacticsCalculator[[#This Row],[Halfling]]="YES"),AND(DPRTacticsCalculator[[#This Row],[Accuracy]]="STANDARD",DPRTacticsCalculator[[#This Row],[Lucky feat]]="YES",DPRTacticsCalculator[[#This Row],[Halfling]]="YES")),N("Halfling advantage crit formula")+N("No halfling can have Elven Accuracy")+((1-(1-(1-((DPRTacticsCalculator[[#This Row],[Min to Crit]]-1)/20)))^2)+((2*((1-(1-((DPRTacticsCalculator[[#This Row],[Min to Crit]]-1)/20)))/20))-(1/(20^2)))*(1-((DPRTacticsCalculator[[#This Row],[Min to Crit]]-1)/20))),OR(AND(DPRTacticsCalculator[[#This Row],[Accuracy]]="ADVANTAGE",DPRTacticsCalculator[[#This Row],[Lucky feat]]="YES",DPRTacticsCalculator[[#This Row],[Halfling]]="YES"),AND(DPRTacticsCalculator[[#This Row],[Accuracy]]="ELVEN ACCURACY",DPRTacticsCalculator[[#This Row],[Lucky feat]]="YES",DPRTacticsCalculator[[#This Row],[Halfling]]="YES"),AND(DPRTacticsCalculator[[#This Row],[Accuracy]]="DISADVANTAGE",DPRTacticsCalculator[[#This Row],[Lucky feat]]="YES",DPRTacticsCalculator[[#This Row],[Halfling]]="YES")),N("Halfling advantage with Lucky feat (3 dice) crit formula")+N("No halfling can have Elven Accuracy")+((1-(1-(1-((DPRTacticsCalculator[[#This Row],[Min to Crit]]-1)/20)))^3)+((3*((1-(1-((DPRTacticsCalculator[[#This Row],[Min to Crit]]-1)/20)))/20))-(1/(20^3)))*(1-((DPRTacticsCalculator[[#This Row],[Min to Crit]]-1)/20))),OR(DPRTacticsCalculator[[#This Row],[Accuracy]]="SPELL (SAVE DC)",DPRTacticsCalculator[[#This Row],[Accuracy]]="SP DC MISS 1/2 DMG",DPRTacticsCalculator[[#This Row],[Accuracy]]="SP DC ENEMY DVG",DPRTacticsCalculator[[#This Row],[Accuracy]]="SP DC M 1/2 ENEMY DVG",DPRTacticsCalculator[[#This Row],[Accuracy]]="SP DC LEGEND RESIST",DPRTacticsCalculator[[#This Row],[Accuracy]]="SP DC M 1/2 LEG RESIST",DPRTacticsCalculator[[#This Row],[Accuracy]]="SP DC EN DVG LEG RES",DPRTacticsCalculator[[#This Row],[Accuracy]]="SP DC M 1/2 EN DVG L-RES"),N("No crits for save throw spells")+0))*IF(AND(DPRTacticsCalculator[[#This Row],[Current Attack is GWM Crit Bonus Attack]]="YES",OR(DPRTacticsCalculator[[#This Row],[Accuracy]]="STANDARD",DPRTacticsCalculator[[#This Row],[Accuracy]]="DISADVANTAGE",DPRTacticsCalculator[[#This Row],[Accuracy]]="ADVANTAGE",DPRTacticsCalculator[[#This Row],[Accuracy]]="ELVEN ACCURACY")),N("If the current attack is a Great Weapon Master crit bonus attack")+N("And it's not a spell attack")+N("The chances of this attack are multiplied by the crit chance of the previous attack of the same round and tactic")+SUMIFS(DPRTacticsCalculator[Crit % Chance],DPRTacticsCalculator[Tactic ID],DPRTacticsCalculator[[#This Row],[Tactic ID]],DPRTacticsCalculator[Round],DPRTacticsCalculator[[#This Row],[Round]],DPRTacticsCalculator[Row],(DPRTacticsCalculator[[#This Row],[Row]]-1)),(N("Else they just stay the same")+1))</f>
        <v>0</v>
      </c>
      <c r="X13" s="27">
        <f>_xlfn.IFS(OR(AND(DPRTacticsCalculator[[#This Row],[Accuracy]]="STANDARD",DPRTacticsCalculator[[#This Row],[Lucky feat]]="NO",DPRTacticsCalculator[[#This Row],[Halfling]]="NO"),DPRTacticsCalculator[[#This Row],[Accuracy]]="SPELL (SAVE DC)",DPRTacticsCalculator[[#This Row],[Accuracy]]="SP DC MISS 1/2 DMG",AND(OR(DPRTacticsCalculator[[#This Row],[Accuracy]]="SP DC LEGEND RESIST",DPRTacticsCalculator[[#This Row],[Accuracy]]="SP DC M 1/2 LEG RESIST"),DPRTacticsCalculator[[#This Row],[Legendary Resistances Left]]=0)),N("Standard hit formula")+N("Standard hit formula for spells")+N("After Legendary Resistances run out, standard hit formula for spells")+(1-((DPRTacticsCalculator[[#This Row],[Min to Hit]]-1)/20)),AND(DPRTacticsCalculator[[#This Row],[Accuracy]]="DISADVANTAGE",DPRTacticsCalculator[[#This Row],[Lucky feat]]="NO",DPRTacticsCalculator[[#This Row],[Halfling]]="NO"),N("Disadvantage hit formula")+((1-((DPRTacticsCalculator[[#This Row],[Min to Hit]]-1)/20))^2),OR(AND(DPRTacticsCalculator[[#This Row],[Accuracy]]="ADVANTAGE",DPRTacticsCalculator[[#This Row],[Lucky feat]]="NO",DPRTacticsCalculator[[#This Row],[Halfling]]="NO"),AND(DPRTacticsCalculator[[#This Row],[Accuracy]]="STANDARD",DPRTacticsCalculator[[#This Row],[Lucky feat]]="YES",DPRTacticsCalculator[[#This Row],[Halfling]]="NO"),DPRTacticsCalculator[[#This Row],[Accuracy]]="SP DC ENEMY DVG",DPRTacticsCalculator[[#This Row],[Accuracy]]="SP DC M 1/2 ENEMY DVG",AND(OR(DPRTacticsCalculator[[#This Row],[Accuracy]]="SP DC EN DVG LEG RES",DPRTacticsCalculator[[#This Row],[Accuracy]]="SP DC M 1/2 EN DVG L-RES"),DPRTacticsCalculator[[#This Row],[Legendary Resistances Left]]=0)),N("Advantage hit formula")+N("Advantage hit formula for spells against enemy with disadvantage")+N("After Legendary Resistances run out, same")+(1-(1-(1-((DPRTacticsCalculator[[#This Row],[Min to Hit]]-1)/20)))^2),OR(AND(DPRTacticsCalculator[[#This Row],[Accuracy]]="ELVEN ACCURACY",DPRTacticsCalculator[[#This Row],[Lucky feat]]="NO",DPRTacticsCalculator[[#This Row],[Halfling]]="NO"),AND(DPRTacticsCalculator[[#This Row],[Accuracy]]="ADVANTAGE",DPRTacticsCalculator[[#This Row],[Lucky feat]]="YES",DPRTacticsCalculator[[#This Row],[Halfling]]="NO"),AND(DPRTacticsCalculator[[#This Row],[Accuracy]]="DISADVANTAGE",DPRTacticsCalculator[[#This Row],[Lucky feat]]="YES",DPRTacticsCalculator[[#This Row],[Halfling]]="NO")),N("Elven accuracy hit formula (3 dice)")+(1-(1-(1-((DPRTacticsCalculator[[#This Row],[Min to Hit]]-1)/20)))^3),AND(DPRTacticsCalculator[[#This Row],[Accuracy]]="ELVEN ACCURACY",DPRTacticsCalculator[[#This Row],[Lucky feat]]="YES",DPRTacticsCalculator[[#This Row],[Halfling]]="NO"),N("Elven accuracy hit formula with Lucky feat (4 dice)")+(1-(1-(1-((DPRTacticsCalculator[[#This Row],[Min to Hit]]-1)/20)))^4),AND(DPRTacticsCalculator[[#This Row],[Accuracy]]="STANDARD",DPRTacticsCalculator[[#This Row],[Lucky feat]]="NO",DPRTacticsCalculator[[#This Row],[Halfling]]="YES"),N("Halfling standard hit formula")+((1-((DPRTacticsCalculator[[#This Row],[Min to Hit]]-1)/20))+((1-((DPRTacticsCalculator[[#This Row],[Min to Hit]]-1)/20))/20)),AND(DPRTacticsCalculator[[#This Row],[Accuracy]]="DISADVANTAGE",DPRTacticsCalculator[[#This Row],[Lucky feat]]="NO",DPRTacticsCalculator[[#This Row],[Halfling]]="YES"),N("Halfling disadvantage hit formula")+(((1-((DPRTacticsCalculator[[#This Row],[Min to Hit]]-1)/20))^2)+((2/20)*((1-((DPRTacticsCalculator[[#This Row],[Min to Hit]]-1)/20))^2))),OR(AND(DPRTacticsCalculator[[#This Row],[Accuracy]]="ADVANTAGE",DPRTacticsCalculator[[#This Row],[Lucky feat]]="NO",DPRTacticsCalculator[[#This Row],[Halfling]]="YES"),AND(DPRTacticsCalculator[[#This Row],[Accuracy]]="ELVEN ACCURACY",DPRTacticsCalculator[[#This Row],[Lucky feat]]="NO",DPRTacticsCalculator[[#This Row],[Halfling]]="YES"),AND(DPRTacticsCalculator[[#This Row],[Accuracy]]="STANDARD",DPRTacticsCalculator[[#This Row],[Lucky feat]]="YES",DPRTacticsCalculator[[#This Row],[Halfling]]="YES")),N("Halfling advantage hit formula")+N("No halfling can have Elven Accuracy")+((1-(1-(1-((DPRTacticsCalculator[[#This Row],[Min to Hit]]-1)/20)))^2)+((2*((1-(1-((DPRTacticsCalculator[[#This Row],[Min to Hit]]-1)/20)))/20))-(1/(20^2)))*(1-((DPRTacticsCalculator[[#This Row],[Min to Hit]]-1)/20))),OR(AND(DPRTacticsCalculator[[#This Row],[Accuracy]]="ADVANTAGE",DPRTacticsCalculator[[#This Row],[Lucky feat]]="YES",DPRTacticsCalculator[[#This Row],[Halfling]]="YES"),AND(DPRTacticsCalculator[[#This Row],[Accuracy]]="ELVEN ACCURACY",DPRTacticsCalculator[[#This Row],[Lucky feat]]="YES",DPRTacticsCalculator[[#This Row],[Halfling]]="YES"),AND(DPRTacticsCalculator[[#This Row],[Accuracy]]="DISADVANTAGE",DPRTacticsCalculator[[#This Row],[Lucky feat]]="YES",DPRTacticsCalculator[[#This Row],[Halfling]]="YES")),N("Halfling advantage with Lucky feat (3 dice) hit formula")+N("No halfling can have Elven Accuracy")+((1-(1-(1-((DPRTacticsCalculator[[#This Row],[Min to Crit]]-1)/20)))^3)+((3*((1-(1-((DPRTacticsCalculator[[#This Row],[Min to Hit]]-1)/20)))/20))-(1/(20^3)))*(1-((DPRTacticsCalculator[[#This Row],[Min to Hit]]-1)/20))),AND(OR(DPRTacticsCalculator[[#This Row],[Accuracy]]="SP DC LEGEND RESIST",DPRTacticsCalculator[[#This Row],[Accuracy]]="SP DC M 1/2 LEG RESIST",DPRTacticsCalculator[[#This Row],[Accuracy]]="SP DC EN DVG LEG RES",DPRTacticsCalculator[[#This Row],[Accuracy]]="SP DC M 1/2 EN DVG L-RES"),(DPRTacticsCalculator[[#This Row],[Legendary Resistances Left]]&gt;0)),N("Legendary Resistance is a guaranteed miss")+0)*IF(AND(DPRTacticsCalculator[[#This Row],[Current Attack is GWM Crit Bonus Attack]]="YES",OR(DPRTacticsCalculator[[#This Row],[Accuracy]]="STANDARD",DPRTacticsCalculator[[#This Row],[Accuracy]]="DISADVANTAGE",DPRTacticsCalculator[[#This Row],[Accuracy]]="ADVANTAGE",DPRTacticsCalculator[[#This Row],[Accuracy]]="ELVEN ACCURACY")),N("If the current attack is a Great Weapon Master crit bonus attack")+N("And it's not a spell attack")+N("The chances of this attack are multiplied by the crit chance of the previous attack of the same round and tactic")+SUMIFS(DPRTacticsCalculator[Crit % Chance],DPRTacticsCalculator[Tactic ID],DPRTacticsCalculator[[#This Row],[Tactic ID]],DPRTacticsCalculator[Round],DPRTacticsCalculator[[#This Row],[Round]],DPRTacticsCalculator[Row],(DPRTacticsCalculator[[#This Row],[Row]]-1)),(N("Else they just stay the same")+1))</f>
        <v>0.87750000000000006</v>
      </c>
      <c r="Y13" s="27">
        <f>N("Hit percentage (not including crit)")+(DPRTacticsCalculator[[#This Row],[Hit % Chance]]-DPRTacticsCalculator[[#This Row],[Crit % Chance]])</f>
        <v>0.87750000000000006</v>
      </c>
      <c r="Z13" s="28">
        <f>N("Miss percentage")+(1-DPRTacticsCalculator[[#This Row],[Hit % Chance]])</f>
        <v>0.12249999999999994</v>
      </c>
      <c r="AA13" s="16" t="s">
        <v>72</v>
      </c>
      <c r="AB13" s="16" t="s">
        <v>72</v>
      </c>
      <c r="AC13" s="5" t="str">
        <f>IF(ISNUMBER(DPRTacticsCalculator[[#This Row],[AOE size, length or radius]]),N("Based on the Dungeon Master's Guide, page 249, 'Adjudicating Areas of Effect' table")+_xlfn.IFS(DPRTacticsCalculator[[#This Row],[Area of Effect]]="CONE",N("Cone: Size   / 10 (round up)")+ROUNDUP((DPRTacticsCalculator[[#This Row],[AOE size, length or radius]]/10),0),DPRTacticsCalculator[[#This Row],[Area of Effect]]="CUBE",N("Cube or square: Size   / 5  (round up)")+ROUNDUP((DPRTacticsCalculator[[#This Row],[AOE size, length or radius]]/5),0),DPRTacticsCalculator[[#This Row],[Area of Effect]]="CYLINDER",N("Cylinder: Radius / 5  (round up)")+ROUNDUP((DPRTacticsCalculator[[#This Row],[AOE size, length or radius]]/5),0),DPRTacticsCalculator[[#This Row],[Area of Effect]]="LINE",N("Line: Length / 30 (round up)")+ROUNDUP((DPRTacticsCalculator[[#This Row],[AOE size, length or radius]]/30),0),DPRTacticsCalculator[[#This Row],[Area of Effect]]="SPHERE",N("Sphere or circle: Radius / 5  (round up)")+ROUNDUP((DPRTacticsCalculator[[#This Row],[AOE size, length or radius]]/5),0)),"-")</f>
        <v>-</v>
      </c>
      <c r="AD13" s="16" t="s">
        <v>71</v>
      </c>
      <c r="AE13" s="16" t="s">
        <v>105</v>
      </c>
      <c r="AF13" s="16" t="s">
        <v>72</v>
      </c>
      <c r="AG13" s="16" t="s">
        <v>72</v>
      </c>
      <c r="AH13" s="16" t="s">
        <v>72</v>
      </c>
      <c r="AI13" s="16" t="s">
        <v>72</v>
      </c>
      <c r="AJ13" s="29" t="s">
        <v>72</v>
      </c>
      <c r="AK13" s="30" t="str">
        <f>IF(DPRTacticsCalculator[[#This Row],[Great Weapon Master -5 to hit for +10 dmg]]="YES",10,"-")</f>
        <v>-</v>
      </c>
      <c r="AL13" s="16" t="s">
        <v>75</v>
      </c>
      <c r="AM13" s="16" t="s">
        <v>106</v>
      </c>
      <c r="AN13" s="16" t="s">
        <v>72</v>
      </c>
      <c r="AO13" s="16" t="s">
        <v>72</v>
      </c>
      <c r="AP13" s="16" t="s">
        <v>72</v>
      </c>
      <c r="AQ13" s="16" t="s">
        <v>72</v>
      </c>
      <c r="AR13" s="31" cm="1">
        <f t="array" ref="AR13">N("Average damage")+
IF(
    (N("Condition: has to have dice notation")+
    COUNT(SEARCH("d",DPRTacticsCalculator[[#This Row],[Damage Dice]]))&gt;0),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)(DPRTacticsCalculator[[#This Row],[Damage Dice]])
        +
        N("Elemental Adept turn 1s into 2s.")+
        N("Average increases by 1/DieSize per die")+
        N("Condition: damage type matches EA type.")+
        IF(
            (DPRTacticsCalculator[[#This Row],[Damage Type]]=DPRTacticsCalculator[[#This Row],[Feat: Elemental Adept Element]]),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)(DPRTacticsCalculator[[#This Row],[Damage Dice]]),
            (N("0 if no Elemental Adept applies.")+0)
        )
        +
        N("Great Weapon Fighting style reroll 1s and 2s once.")+
        IF(
            (DPRTacticsCalculator[[#This Row],[Great Weapon Fighting Style]]="YES"),
            _xlfn.LAMBDA(_xlpm.dicesum,
                SUM(_xlfn.MAP(
                    _xlfn.TEXTSPLIT(_xlpm.dicesum,"+"),
                    _xlfn.LAMBDA(_xlpm.dice,
                        N("Reroll 1s and 2s")+
                        ((
                            N("Number of Dice")+
                            N("Left of cell from position of 'd' in the string")+
                            LEFT(_xlpm.dice,(SEARCH("d",_xlpm.dice)-1))
                        )
                        *
                        (
                            1
                            -
                            (
                                2
                                /
                                (
                                    N("Die size")+
                                    N("Right of cell from position x in the string.")+
                                    RIGHT(_xlpm.dice,(LEN(_xlpm.dice)-SEARCH("d",_xlpm.dice)))
                                )))
                        )
                    )
                ))
            )(DPRTacticsCalculator[[#This Row],[Damage Dice]]),
            (N("0 if no Great Weapon Fighting style applies.")+0)
        )
    ),
    N(DPRTacticsCalculator[[#This Row],[Damage Dice]])
)</f>
        <v>13</v>
      </c>
      <c r="AS13" s="31" cm="1">
        <f t="array" ref="AS13">N("Average damage")+
IF(
    (N("Condition: has to have dice notation")+
    COUNT(SEARCH("d",AF13))&gt;0),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)(AF13)
        +
        N("Elemental Adept turn 1s into 2s.")+
        N("Average increases by 1/DieSize per die")+
        N("Condition: damage type matches EA type.")+
        IF(
            (AN13=DPRTacticsCalculator[[#This Row],[Feat: Elemental Adept Element]]),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)(AF13),
            (N("0 if no Elemental Adept applies.")+0)
        )
    ),
    N(AF13)
)</f>
        <v>0</v>
      </c>
      <c r="AT13" s="31" cm="1">
        <f t="array" ref="AT13">N("Average damage")+
IF(
    (N("Condition: has to have dice notation")+
    COUNT(SEARCH("d",AG13))&gt;0),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)(AG13)
        +
        N("Elemental Adept turn 1s into 2s.")+
        N("Average increases by 1/DieSize per die")+
        N("Condition: damage type matches EA type.")+
        IF(
            (AO13=DPRTacticsCalculator[[#This Row],[Bonus Dmg Type]]),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)(AG13),
            (N("0 if no Elemental Adept applies.")+0)
        )
    ),
    N(AG13)
)</f>
        <v>0</v>
      </c>
      <c r="AU13" s="31" cm="1">
        <f t="array" ref="AU13">N("Average damage")+
IF(
    (N("Condition: has to have dice notation")+
    COUNT(SEARCH("d",AH13))&gt;0),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)(AH13)
        +
        N("Elemental Adept turn 1s into 2s.")+
        N("Average increases by 1/DieSize per die")+
        N("Condition: damage type matches EA type.")+
        IF(
            (AP13=#REF!),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)(AH13),
            (N("0 if no Elemental Adept applies.")+0)
        )
    ),
    N(AH13)
)</f>
        <v>0</v>
      </c>
      <c r="AV13" s="31" cm="1">
        <f t="array" ref="AV13">N("Average damage")+
IF(
    (N("Condition: has to have dice notation")+
    COUNT(SEARCH("d",AI13))&gt;0),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)(AI13)
        +
        N("Elemental Adept turn 1s into 2s.")+
        N("Average increases by 1/DieSize per die")+
        N("Condition: damage type matches EA type.")+
        IF(
            (AQ13=DPRTacticsCalculator[[#This Row],[Crit Mult Dmg Type]]),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)(AI13),
            (N("0 if no Elemental Adept applies.")+0)
        )
    ),
    N(AI13)
)</f>
        <v>0</v>
      </c>
      <c r="AW13" s="31">
        <f>N("Average damage added on crit")+
(
    N("Dr: Damage roll on hit is doubled")+
    DPRTacticsCalculator[[#This Row],[Base Dice Dmg Avg]]
    +
    N("Db: Any bonus dice get doubled")+
    DPRTacticsCalculator[[#This Row],[Bonus Dice Dmg Avg]]
    +
    N("Dxc: Damage that gets doubled but only added on crit")+
    (2*DPRTacticsCalculator[[#This Row],[Crit-only Mult Dice Dmg Avg]])
    +
    N("Dxcn: Bonus damage that's added on crit but not doubled")+
    DPRTacticsCalculator[[#This Row],[Crit-only Flat Dice Dmg Avg]]
)</f>
        <v>13</v>
      </c>
      <c r="AX13" s="31">
        <f>N("Average damage on hit")+
(
    N("Dr: Damage roll on hit is doubled on crit")+
    DPRTacticsCalculator[[#This Row],[Base Dice Dmg Avg]]
    +
    N("Db: Any bonus dice get doubled on crit")+
    DPRTacticsCalculator[[#This Row],[Bonus Dice Dmg Avg]]
    +
    N("Dn: Damage bonus that is not doubled on crit")+
    DPRTacticsCalculator[[#This Row],[Non-crit Dice Dmg Avg]]
)</f>
        <v>13</v>
      </c>
      <c r="AY13" s="31">
        <f>N("Damage result in case of a crit")+(N("D: Average damage on hit")+DPRTacticsCalculator[[#This Row],[Average Dice Damage on Hit]]+N("Dc: Average damage added on crit")+DPRTacticsCalculator[[#This Row],[Average Damage Added on Crit]])</f>
        <v>26</v>
      </c>
      <c r="AZ13" s="31">
        <f>N("Average damage on miss")+
IF(
    OR(
        DPRTacticsCalculator[[#This Row],[Accuracy]]="SP DC MISS 1/2 DMG",
        DPRTacticsCalculator[[#This Row],[Accuracy]]="SP DC M 1/2 ENEMY DVG",
        DPRTacticsCalculator[[#This Row],[Accuracy]]="SP DC M 1/2 LEG RESIST",
        DPRTacticsCalculator[[#This Row],[Accuracy]]="SP DC M 1/2 EN DVG L-RES"
    ),
    (
        (
            N("Dr: Damage roll on hit is halved")+
            DPRTacticsCalculator[[#This Row],[Base Dice Dmg Avg]]
            +
            N("B: Bonus modifiers halved too")+
            N("Spells don't get Great Weapon Master bonus damage")+
            IF(ISNUMBER(DPRTacticsCalculator[[#This Row],[Bonus Flat Dmg]]),DPRTacticsCalculator[[#This Row],[Bonus Flat Dmg]],0)
            +
            N("Db: Any bonus dice is halved too")+
            DPRTacticsCalculator[[#This Row],[Bonus Dice Dmg Avg]]
            +
            N("Dn: Damage bonus that is not doubled on crit gets halved too")+
            DPRTacticsCalculator[[#This Row],[Non-crit Dice Dmg Avg]]
        )
        /
        2
    ),
    (N("No miss damage for regular attacks")+0)
)</f>
        <v>0</v>
      </c>
      <c r="BA13" s="26">
        <f>_xlfn.IFS(DPRTacticsCalculator[[#This Row],[LV or CR]]=1,85,DPRTacticsCalculator[[#This Row],[LV or CR]]=2,100,DPRTacticsCalculator[[#This Row],[LV or CR]]=3,115,DPRTacticsCalculator[[#This Row],[LV or CR]]=4,130,DPRTacticsCalculator[[#This Row],[LV or CR]]=5,145,DPRTacticsCalculator[[#This Row],[LV or CR]]=6,160,DPRTacticsCalculator[[#This Row],[LV or CR]]=7,175,DPRTacticsCalculator[[#This Row],[LV or CR]]=8,190,DPRTacticsCalculator[[#This Row],[LV or CR]]=9,205,DPRTacticsCalculator[[#This Row],[LV or CR]]=10,220,DPRTacticsCalculator[[#This Row],[LV or CR]]=11,235,DPRTacticsCalculator[[#This Row],[LV or CR]]=12,250,DPRTacticsCalculator[[#This Row],[LV or CR]]=13,265,DPRTacticsCalculator[[#This Row],[LV or CR]]=14,280,DPRTacticsCalculator[[#This Row],[LV or CR]]=15,295,DPRTacticsCalculator[[#This Row],[LV or CR]]=16,310,DPRTacticsCalculator[[#This Row],[LV or CR]]=17,325,DPRTacticsCalculator[[#This Row],[LV or CR]]=18,340,DPRTacticsCalculator[[#This Row],[LV or CR]]=19,355,DPRTacticsCalculator[[#This Row],[LV or CR]]=20,400)</f>
        <v>145</v>
      </c>
      <c r="BB13" s="33">
        <f>N("Damage per Attack per Target")+((DPRTacticsCalculator[[#This Row],[Crit % Chance]]*DPRTacticsCalculator[[#This Row],[Average Damage Added on Crit]])+((N("Hx: Hit chance (excluding crit)")+DPRTacticsCalculator[[#This Row],[Non-crit Hit % Chance]])*((N("D: Average damage on hit")+DPRTacticsCalculator[[#This Row],[Average Dice Damage on Hit]])+(N("B: Bonus modifiers")+IF(ISNUMBER(DPRTacticsCalculator[[#This Row],[Bonus Flat Dmg]]),DPRTacticsCalculator[[#This Row],[Bonus Flat Dmg]],0))+(N("GWMb: Great Weapon Master -5 to hit for +10 dmg option")+IF(ISNUMBER(DPRTacticsCalculator[[#This Row],[Great Weapon Master Bonus Dmg]]),DPRTacticsCalculator[[#This Row],[Great Weapon Master Bonus Dmg]],0))))+((N("M: Miss chance (for spell saves)")+DPRTacticsCalculator[[#This Row],[Miss % Chance]])*(N("Dm: Average damage on miss (only for spell saves)")+DPRTacticsCalculator[[#This Row],[Average Damage on Miss]])))</f>
        <v>11.407500000000001</v>
      </c>
      <c r="BC13" s="33">
        <f>N("Average damage for the attack row")+((N("R: Repeated attack times (must have the same bonuses applied)")+IF(ISNUMBER(DPRTacticsCalculator[[#This Row],[Repeat Attack Times]]),DPRTacticsCalculator[[#This Row],[Repeat Attack Times]],1))*DPRTacticsCalculator[[#This Row],[Damage per Attack]])</f>
        <v>11.407500000000001</v>
      </c>
      <c r="BD13" s="33">
        <f>N("Damage per target*NumTargets")+(DPRTacticsCalculator[[#This Row],[Average Resulting Damage per Target]]*(N("AOE: Area of Effect targets (must have the same bonuses applied)")+IF(ISNUMBER(DPRTacticsCalculator[[#This Row],[Area of Effect Expected Targets]]),DPRTacticsCalculator[[#This Row],[Area of Effect Expected Targets]],1)))</f>
        <v>11.407500000000001</v>
      </c>
      <c r="BE13" s="33">
        <f>IF(_xlfn.MAXIFS(DPRTacticsCalculator[[Row]:[Row]],DPRTacticsCalculator[[Tactic ID]:[Tactic ID]],DPRTacticsCalculator[[#This Row],[Tactic ID]],DPRTacticsCalculator[[Round]:[Round]],DPRTacticsCalculator[[#This Row],[Round]])=DPRTacticsCalculator[[#This Row],[Row]],(N("Leave blank if not the last on the list for this round")+N("Sum the attacks with the same tactic AND round number")+SUMIFS(DPRTacticsCalculator[[Average Resulting Damage per Target]:[Average Resulting Damage per Target]],DPRTacticsCalculator[[Tactic ID]:[Tactic ID]],DPRTacticsCalculator[[#This Row],[Tactic ID]],DPRTacticsCalculator[[Round]:[Round]],DPRTacticsCalculator[[#This Row],[Round]])),"-")</f>
        <v>11.407500000000001</v>
      </c>
      <c r="BF13" s="33">
        <f>IF(ISNUMBER(DPRTacticsCalculator[[#This Row],[Average Round Damage per Target]]),(DPRTacticsCalculator[[#This Row],[Average Round Damage per Target]]*(N("AOE: Area of Effect targets (must have the same bonuses applied)")+IF(ISNUMBER(DPRTacticsCalculator[[#This Row],[Area of Effect Expected Targets]]),DPRTacticsCalculator[[#This Row],[Area of Effect Expected Targets]],1))),"-")</f>
        <v>11.407500000000001</v>
      </c>
      <c r="BG13" s="33" t="str">
        <f>IF(_xlfn.MAXIFS(DPRTacticsCalculator[[Row]:[Row]],DPRTacticsCalculator[[Tactic ID]:[Tactic ID]],DPRTacticsCalculator[[#This Row],[Tactic ID]])=DPRTacticsCalculator[[#This Row],[Row]],(N("Leave blank if not the last on the list for this tactic")+N("Sum the attacks with the same tactic ID")+SUMIFS(DPRTacticsCalculator[[Average Resulting Damage per Target]:[Average Resulting Damage per Target]],DPRTacticsCalculator[[Tactic ID]:[Tactic ID]],DPRTacticsCalculator[[#This Row],[Tactic ID]])),"-")</f>
        <v>-</v>
      </c>
      <c r="BH13" s="33" t="str">
        <f>IF(_xlfn.MAXIFS(DPRTacticsCalculator[[Row]:[Row]],DPRTacticsCalculator[[Tactic ID]:[Tactic ID]],DPRTacticsCalculator[[#This Row],[Tactic ID]])=DPRTacticsCalculator[[#This Row],[Row]],(N("Leave blank if not the last on the list for this tactic")+N("Sum the attacks with the same tactic ID")+SUMIFS(DPRTacticsCalculator[[Average Resulting Damage Total]:[Average Resulting Damage Total]],DPRTacticsCalculator[[Tactic ID]:[Tactic ID]],DPRTacticsCalculator[[#This Row],[Tactic ID]])),"-")</f>
        <v>-</v>
      </c>
      <c r="BI13" s="33" t="str">
        <f>IF(ISNUMBER(DPRTacticsCalculator[[#This Row],[Average Tactic Damage per Target]]),(N("Only show if the tactic damage is showing a number")+N("Damage per round: Damage per tactic / number of rounds")+((N("Damage per tactic")+DPRTacticsCalculator[[#This Row],[Average Tactic Damage per Target]])/(N("Number of rounds")+DPRTacticsCalculator[[#This Row],[Round]]))),"-")</f>
        <v>-</v>
      </c>
      <c r="BJ13" s="33" t="str">
        <f>IF(ISNUMBER(DPRTacticsCalculator[[#This Row],[Average Tactic Damage Total]]),(N("Only show if the tactic damage is showing a number")+N("Damage per round: Damage per tactic / number of rounds")+((N("Damage per tactic")+DPRTacticsCalculator[[#This Row],[Average Tactic Damage Total]])/(N("Number of rounds")+DPRTacticsCalculator[[#This Row],[Round]]))),"-")</f>
        <v>-</v>
      </c>
      <c r="BK13" s="34" t="str">
        <f>IF(ISNUMBER(DPRTacticsCalculator[[#This Row],[Damage per Round per Target]]),_xlfn.IFS((DPRTacticsCalculator[[#This Row],[Damage per Round per Target]]&gt;(DPRTacticsCalculator[[#This Row],[Max Expected Enemy HP at CR or LV]]/3)),5,(DPRTacticsCalculator[[#This Row],[Damage per Round per Target]]&gt;(DPRTacticsCalculator[[#This Row],[Max Expected Enemy HP at CR or LV]]/6)),4,(DPRTacticsCalculator[[#This Row],[Damage per Round per Target]]&gt;(DPRTacticsCalculator[[#This Row],[Max Expected Enemy HP at CR or LV]]/12)),3,(DPRTacticsCalculator[[#This Row],[Damage per Round per Target]]&gt;(DPRTacticsCalculator[[#This Row],[Max Expected Enemy HP at CR or LV]]/24)),2,(DPRTacticsCalculator[[#This Row],[Damage per Round per Target]]&lt;=(DPRTacticsCalculator[[#This Row],[Max Expected Enemy HP at CR or LV]]/24)),1,(DPRTacticsCalculator[[#This Row],[Damage per Round per Target]]=0),0),"-")</f>
        <v>-</v>
      </c>
      <c r="BL13" s="24" t="str">
        <f>_xlfn.IFS(ISNUMBER(DPRTacticsCalculator[[#This Row],[DPR per Target Rating]])=FALSE,"-",DPRTacticsCalculator[[#This Row],[DPR per Target Rating]]=0,"☆☆☆  No damage",DPRTacticsCalculator[[#This Row],[DPR per Target Rating]]=1,"🡇🡇🡇  Lowest (not helping)",DPRTacticsCalculator[[#This Row],[DPR per Target Rating]]=2,"★☆☆  Low (support, control, debuff)",DPRTacticsCalculator[[#This Row],[DPR per Target Rating]]=3,"★★☆  Target (expected)",DPRTacticsCalculator[[#This Row],[DPR per Target Rating]]=4,"★★★  High (heavy hitter)",DPRTacticsCalculator[[#This Row],[DPR per Target Rating]]=5,"🕱🕱🕱🕱  Deadly")</f>
        <v>-</v>
      </c>
      <c r="BM13" s="32" t="str">
        <f>IF(ISNUMBER(DPRTacticsCalculator[[#This Row],[Total Damage per Round]]),_xlfn.IFS((DPRTacticsCalculator[[#This Row],[Total Damage per Round]]&gt;(DPRTacticsCalculator[[#This Row],[Max Expected Enemy HP at CR or LV]]/3)),5,(DPRTacticsCalculator[[#This Row],[Total Damage per Round]]&gt;(DPRTacticsCalculator[[#This Row],[Max Expected Enemy HP at CR or LV]]/6)),4,(DPRTacticsCalculator[[#This Row],[Total Damage per Round]]&gt;(DPRTacticsCalculator[[#This Row],[Max Expected Enemy HP at CR or LV]]/12)),3,(DPRTacticsCalculator[[#This Row],[Total Damage per Round]]&gt;(DPRTacticsCalculator[[#This Row],[Max Expected Enemy HP at CR or LV]]/24)),2,(DPRTacticsCalculator[[#This Row],[Total Damage per Round]]&lt;=(DPRTacticsCalculator[[#This Row],[Max Expected Enemy HP at CR or LV]]/24)),1,(DPRTacticsCalculator[[#This Row],[Total Damage per Round]]=0),0),"-")</f>
        <v>-</v>
      </c>
      <c r="BN13" s="24" t="str">
        <f>_xlfn.IFS(ISNUMBER(DPRTacticsCalculator[[#This Row],[Total DPR Rating]])=FALSE,"-",DPRTacticsCalculator[[#This Row],[Total DPR Rating]]=0,"☆☆☆  No damage",DPRTacticsCalculator[[#This Row],[Total DPR Rating]]=1,"🡇🡇🡇  Lowest (not helping)",DPRTacticsCalculator[[#This Row],[Total DPR Rating]]=2,"★☆☆  Low (support, control, debuff)",DPRTacticsCalculator[[#This Row],[Total DPR Rating]]=3,"★★☆  Target (expected)",DPRTacticsCalculator[[#This Row],[Total DPR Rating]]=4,"★★★  High (heavy hitter)",DPRTacticsCalculator[[#This Row],[Total DPR Rating]]=5,"🕱🕱🕱🕱  Deadly")</f>
        <v>-</v>
      </c>
      <c r="BO13" s="35" t="s">
        <v>72</v>
      </c>
      <c r="BP13" s="5"/>
      <c r="BQ13" s="16"/>
      <c r="BR13" s="16"/>
      <c r="BS13" s="16"/>
      <c r="BT13" s="16"/>
    </row>
    <row r="14" spans="1:72">
      <c r="A14" s="16">
        <v>13</v>
      </c>
      <c r="B14" s="21" t="s">
        <v>108</v>
      </c>
      <c r="C14" s="21" t="s">
        <v>102</v>
      </c>
      <c r="D14" s="24" t="s">
        <v>110</v>
      </c>
      <c r="E14" s="5" t="s">
        <v>70</v>
      </c>
      <c r="F14" s="5">
        <v>5</v>
      </c>
      <c r="G14" s="16">
        <v>3</v>
      </c>
      <c r="H14" s="16">
        <v>1</v>
      </c>
      <c r="I14" s="16" t="s">
        <v>71</v>
      </c>
      <c r="J14" s="16" t="s">
        <v>71</v>
      </c>
      <c r="K14" s="16" t="s">
        <v>71</v>
      </c>
      <c r="L14" s="16" t="s">
        <v>71</v>
      </c>
      <c r="M14" s="16" t="s">
        <v>71</v>
      </c>
      <c r="N14" s="16" t="s">
        <v>72</v>
      </c>
      <c r="O14" s="16" cm="1">
        <f t="array" ref="O14">_xlfn.LAMBDA(_xlpm.dicesum,
    SUM(_xlfn.MAP(
        _xlfn.TEXTSPLIT(_xlpm.dicesum,"+"),
        _xlfn.LAMBDA(_xlpm.dice,
            N("Average dice roll")+
            IF(COUNT(SEARCH("d",_xlpm.dice))&gt;0,
                ((
                    N("Number of Dice")+
                    N("Left of cell from position of 'd' in the string")+
                    LEFT(_xlpm.dice,(SEARCH("d",_xlpm.dice)-1))
                )
                *
                (
                    N("Average roll for the die size")+
                    AVERAGE(
                        N("Lowest roll possible")+
                        1,
                        N("Die size")+
                        N("Right of cell from position x in the string.")+
                        RIGHT(_xlpm.dice,(LEN(_xlpm.dice)-SEARCH("d",_xlpm.dice)))
                    ))
                ),
                N(_xlpm.dice)
            )
        )
    ))
)(DPRTacticsCalculator[[#This Row],[Dice added to attack roll]])</f>
        <v>0</v>
      </c>
      <c r="P14" s="25" cm="1">
        <f t="array" ref="P14">_xlfn.IFS(
    AND(DPRTacticsCalculator[[#This Row],[Player or Enemy]]="PC",DPRTacticsCalculator[[#This Row],[LV or CR]]=9),
    1,
    1,
    0
)
+
IF(
    OR(
        DPRTacticsCalculator[[#This Row],[Accuracy]]="STANDARD",
        DPRTacticsCalculator[[#This Row],[Accuracy]]="DISADVANTAGE",
        DPRTacticsCalculator[[#This Row],[Accuracy]]="ADVANTAGE",
        DPRTacticsCalculator[[#This Row],[Accuracy]]="ELVEN ACCURACY",
    ),
    (
        IF(
            DPRTacticsCalculator[[#This Row],[Great Weapon Master -5 to hit for +10 dmg]]="YES",
            (-5),
            0
        )
        +
        IF(
            DPRTacticsCalculator[[#This Row],[War Cleric Channel Divinity +10 to hit]]="YES",
            10,
            0
        )
        +
        DPRTacticsCalculator[[#This Row],[Dice to attack roll average result]]
    ),
    0
)</f>
        <v>0</v>
      </c>
      <c r="Q14" s="16" t="s">
        <v>72</v>
      </c>
      <c r="R14" s="5">
        <f>N("Assuming a balanced value of 8, and subtract relative modifiers.")+(8-DPRTacticsCalculator[[#This Row],[Assumed Relative Modifier to Hit]]-IF(ISNUMBER(DPRTacticsCalculator[[#This Row],[Add Relative Modifier to Hit]]),DPRTacticsCalculator[[#This Row],[Add Relative Modifier to Hit]],0))</f>
        <v>8</v>
      </c>
      <c r="S14" s="16">
        <v>20</v>
      </c>
      <c r="T14" s="16" t="s">
        <v>111</v>
      </c>
      <c r="U14" s="16" t="s">
        <v>71</v>
      </c>
      <c r="V14" s="26" t="str">
        <f>IF(OR(DPRTacticsCalculator[[#This Row],[Accuracy]]="SP DC LEGEND RESIST",DPRTacticsCalculator[[#This Row],[Accuracy]]="SP DC M 1/2 LEG RESIST",DPRTacticsCalculator[[#This Row],[Accuracy]]="SP DC EN DVG LEG RES",DPRTacticsCalculator[[#This Row],[Accuracy]]="SP DC M 1/2 EN DVG L-RES"),(N("if leg res is used, check if previous others were cast for this tactic")+IF(SUMPRODUCT((DPRTacticsCalculator[Accuracy]={"SP DC LEGEND RESIST","SP DC M 1/2 LEG RESIST","SP DC EN DVG LEG RES","SP DC M 1/2 EN DVG L-RES"})*(DPRTacticsCalculator[Tactic ID]=DPRTacticsCalculator[[#This Row],[Tactic ID]])*(DPRTacticsCalculator[Row]&lt;DPRTacticsCalculator[[#This Row],[Row]]))&gt;0,(N("if so, search for the MIN for this tactic")+N("And subtract the last one used.")+IF(_xlfn.MINIFS(DPRTacticsCalculator[Legendary Resistances Left],DPRTacticsCalculator[Tactic ID],DPRTacticsCalculator[[#This Row],[Tactic ID]],DPRTacticsCalculator[Row],"&lt;"&amp;DPRTacticsCalculator[[#This Row],[Row]])&gt;0,_xlfn.MINIFS(DPRTacticsCalculator[Legendary Resistances Left],DPRTacticsCalculator[Tactic ID],DPRTacticsCalculator[[#This Row],[Tactic ID]],DPRTacticsCalculator[Row],"&lt;"&amp;DPRTacticsCalculator[[#This Row],[Row]])-1,N("Unless there's 0 already")+0)),(N("else, start at 3 resistances")+3))),"-")</f>
        <v>-</v>
      </c>
      <c r="W14" s="27">
        <f>IF(DPRTacticsCalculator[[#This Row],[Enemy Paralyzed close-range auto-crit on hit]]="YES",DPRTacticsCalculator[[#This Row],[Hit % Chance]],_xlfn.IFS(AND(DPRTacticsCalculator[[#This Row],[Accuracy]]="STANDARD",DPRTacticsCalculator[[#This Row],[Lucky feat]]="NO",DPRTacticsCalculator[[#This Row],[Halfling]]="NO"),N("Standard crit formula")+(1-((DPRTacticsCalculator[[#This Row],[Min to Crit]]-1)/20)),AND(DPRTacticsCalculator[[#This Row],[Accuracy]]="DISADVANTAGE",DPRTacticsCalculator[[#This Row],[Lucky feat]]="NO",DPRTacticsCalculator[[#This Row],[Halfling]]="NO"),N("Disadvantage crit formula")+((1-(DPRTacticsCalculator[[#This Row],[Min to Crit]]-1)/20)^2),OR(AND(DPRTacticsCalculator[[#This Row],[Accuracy]]="ADVANTAGE",DPRTacticsCalculator[[#This Row],[Lucky feat]]="NO",DPRTacticsCalculator[[#This Row],[Halfling]]="NO"),AND(DPRTacticsCalculator[[#This Row],[Accuracy]]="STANDARD",DPRTacticsCalculator[[#This Row],[Lucky feat]]="YES",DPRTacticsCalculator[[#This Row],[Halfling]]="NO")),N("Advantage crit formula")+(1-(1-(1-((DPRTacticsCalculator[[#This Row],[Min to Crit]]-1)/20)))^2),OR(AND(DPRTacticsCalculator[[#This Row],[Accuracy]]="ELVEN ACCURACY",DPRTacticsCalculator[[#This Row],[Lucky feat]]="NO",DPRTacticsCalculator[[#This Row],[Halfling]]="NO"),AND(DPRTacticsCalculator[[#This Row],[Accuracy]]="ADVANTAGE",DPRTacticsCalculator[[#This Row],[Lucky feat]]="YES",DPRTacticsCalculator[[#This Row],[Halfling]]="NO"),AND(DPRTacticsCalculator[[#This Row],[Accuracy]]="DISADVANTAGE",DPRTacticsCalculator[[#This Row],[Lucky feat]]="YES",DPRTacticsCalculator[[#This Row],[Halfling]]="NO")),N("Elven accuracy crit formula (3 dice)")+(1-(1-(1-((DPRTacticsCalculator[[#This Row],[Min to Crit]]-1)/20)))^3),AND(DPRTacticsCalculator[[#This Row],[Accuracy]]="ELVEN ACCURACY",DPRTacticsCalculator[[#This Row],[Lucky feat]]="YES",DPRTacticsCalculator[[#This Row],[Halfling]]="NO"),N("Elven accuracy crit formula with Lucky feat (4 dice)")+(1-(1-(1-((DPRTacticsCalculator[[#This Row],[Min to Crit]]-1)/20)))^4),AND(DPRTacticsCalculator[[#This Row],[Accuracy]]="STANDARD",DPRTacticsCalculator[[#This Row],[Lucky feat]]="NO",DPRTacticsCalculator[[#This Row],[Halfling]]="YES"),N("Halfling standard crit formula")+((1-((DPRTacticsCalculator[[#This Row],[Min to Crit]]-1)/20))+((1-((DPRTacticsCalculator[[#This Row],[Min to Crit]]-1)/20))/20)),AND(DPRTacticsCalculator[[#This Row],[Accuracy]]="DISADVANTAGE",DPRTacticsCalculator[[#This Row],[Lucky feat]]="NO",DPRTacticsCalculator[[#This Row],[Halfling]]="YES"),N("Halfling disadvantage crit formula")+(((1-((DPRTacticsCalculator[[#This Row],[Min to Crit]]-1)/20))^2)+((2/20)*((1-((DPRTacticsCalculator[[#This Row],[Min to Crit]]-1)/20))^2))),OR(AND(DPRTacticsCalculator[[#This Row],[Accuracy]]="ADVANTAGE",DPRTacticsCalculator[[#This Row],[Lucky feat]]="NO",DPRTacticsCalculator[[#This Row],[Halfling]]="YES"),AND(DPRTacticsCalculator[[#This Row],[Accuracy]]="ELVEN ACCURACY",DPRTacticsCalculator[[#This Row],[Lucky feat]]="NO",DPRTacticsCalculator[[#This Row],[Halfling]]="YES"),AND(DPRTacticsCalculator[[#This Row],[Accuracy]]="STANDARD",DPRTacticsCalculator[[#This Row],[Lucky feat]]="YES",DPRTacticsCalculator[[#This Row],[Halfling]]="YES")),N("Halfling advantage crit formula")+N("No halfling can have Elven Accuracy")+((1-(1-(1-((DPRTacticsCalculator[[#This Row],[Min to Crit]]-1)/20)))^2)+((2*((1-(1-((DPRTacticsCalculator[[#This Row],[Min to Crit]]-1)/20)))/20))-(1/(20^2)))*(1-((DPRTacticsCalculator[[#This Row],[Min to Crit]]-1)/20))),OR(AND(DPRTacticsCalculator[[#This Row],[Accuracy]]="ADVANTAGE",DPRTacticsCalculator[[#This Row],[Lucky feat]]="YES",DPRTacticsCalculator[[#This Row],[Halfling]]="YES"),AND(DPRTacticsCalculator[[#This Row],[Accuracy]]="ELVEN ACCURACY",DPRTacticsCalculator[[#This Row],[Lucky feat]]="YES",DPRTacticsCalculator[[#This Row],[Halfling]]="YES"),AND(DPRTacticsCalculator[[#This Row],[Accuracy]]="DISADVANTAGE",DPRTacticsCalculator[[#This Row],[Lucky feat]]="YES",DPRTacticsCalculator[[#This Row],[Halfling]]="YES")),N("Halfling advantage with Lucky feat (3 dice) crit formula")+N("No halfling can have Elven Accuracy")+((1-(1-(1-((DPRTacticsCalculator[[#This Row],[Min to Crit]]-1)/20)))^3)+((3*((1-(1-((DPRTacticsCalculator[[#This Row],[Min to Crit]]-1)/20)))/20))-(1/(20^3)))*(1-((DPRTacticsCalculator[[#This Row],[Min to Crit]]-1)/20))),OR(DPRTacticsCalculator[[#This Row],[Accuracy]]="SPELL (SAVE DC)",DPRTacticsCalculator[[#This Row],[Accuracy]]="SP DC MISS 1/2 DMG",DPRTacticsCalculator[[#This Row],[Accuracy]]="SP DC ENEMY DVG",DPRTacticsCalculator[[#This Row],[Accuracy]]="SP DC M 1/2 ENEMY DVG",DPRTacticsCalculator[[#This Row],[Accuracy]]="SP DC LEGEND RESIST",DPRTacticsCalculator[[#This Row],[Accuracy]]="SP DC M 1/2 LEG RESIST",DPRTacticsCalculator[[#This Row],[Accuracy]]="SP DC EN DVG LEG RES",DPRTacticsCalculator[[#This Row],[Accuracy]]="SP DC M 1/2 EN DVG L-RES"),N("No crits for save throw spells")+0))*IF(AND(DPRTacticsCalculator[[#This Row],[Current Attack is GWM Crit Bonus Attack]]="YES",OR(DPRTacticsCalculator[[#This Row],[Accuracy]]="STANDARD",DPRTacticsCalculator[[#This Row],[Accuracy]]="DISADVANTAGE",DPRTacticsCalculator[[#This Row],[Accuracy]]="ADVANTAGE",DPRTacticsCalculator[[#This Row],[Accuracy]]="ELVEN ACCURACY")),N("If the current attack is a Great Weapon Master crit bonus attack")+N("And it's not a spell attack")+N("The chances of this attack are multiplied by the crit chance of the previous attack of the same round and tactic")+SUMIFS(DPRTacticsCalculator[Crit % Chance],DPRTacticsCalculator[Tactic ID],DPRTacticsCalculator[[#This Row],[Tactic ID]],DPRTacticsCalculator[Round],DPRTacticsCalculator[[#This Row],[Round]],DPRTacticsCalculator[Row],(DPRTacticsCalculator[[#This Row],[Row]]-1)),(N("Else they just stay the same")+1))</f>
        <v>0</v>
      </c>
      <c r="X14" s="27">
        <f>_xlfn.IFS(OR(AND(DPRTacticsCalculator[[#This Row],[Accuracy]]="STANDARD",DPRTacticsCalculator[[#This Row],[Lucky feat]]="NO",DPRTacticsCalculator[[#This Row],[Halfling]]="NO"),DPRTacticsCalculator[[#This Row],[Accuracy]]="SPELL (SAVE DC)",DPRTacticsCalculator[[#This Row],[Accuracy]]="SP DC MISS 1/2 DMG",AND(OR(DPRTacticsCalculator[[#This Row],[Accuracy]]="SP DC LEGEND RESIST",DPRTacticsCalculator[[#This Row],[Accuracy]]="SP DC M 1/2 LEG RESIST"),DPRTacticsCalculator[[#This Row],[Legendary Resistances Left]]=0)),N("Standard hit formula")+N("Standard hit formula for spells")+N("After Legendary Resistances run out, standard hit formula for spells")+(1-((DPRTacticsCalculator[[#This Row],[Min to Hit]]-1)/20)),AND(DPRTacticsCalculator[[#This Row],[Accuracy]]="DISADVANTAGE",DPRTacticsCalculator[[#This Row],[Lucky feat]]="NO",DPRTacticsCalculator[[#This Row],[Halfling]]="NO"),N("Disadvantage hit formula")+((1-((DPRTacticsCalculator[[#This Row],[Min to Hit]]-1)/20))^2),OR(AND(DPRTacticsCalculator[[#This Row],[Accuracy]]="ADVANTAGE",DPRTacticsCalculator[[#This Row],[Lucky feat]]="NO",DPRTacticsCalculator[[#This Row],[Halfling]]="NO"),AND(DPRTacticsCalculator[[#This Row],[Accuracy]]="STANDARD",DPRTacticsCalculator[[#This Row],[Lucky feat]]="YES",DPRTacticsCalculator[[#This Row],[Halfling]]="NO"),DPRTacticsCalculator[[#This Row],[Accuracy]]="SP DC ENEMY DVG",DPRTacticsCalculator[[#This Row],[Accuracy]]="SP DC M 1/2 ENEMY DVG",AND(OR(DPRTacticsCalculator[[#This Row],[Accuracy]]="SP DC EN DVG LEG RES",DPRTacticsCalculator[[#This Row],[Accuracy]]="SP DC M 1/2 EN DVG L-RES"),DPRTacticsCalculator[[#This Row],[Legendary Resistances Left]]=0)),N("Advantage hit formula")+N("Advantage hit formula for spells against enemy with disadvantage")+N("After Legendary Resistances run out, same")+(1-(1-(1-((DPRTacticsCalculator[[#This Row],[Min to Hit]]-1)/20)))^2),OR(AND(DPRTacticsCalculator[[#This Row],[Accuracy]]="ELVEN ACCURACY",DPRTacticsCalculator[[#This Row],[Lucky feat]]="NO",DPRTacticsCalculator[[#This Row],[Halfling]]="NO"),AND(DPRTacticsCalculator[[#This Row],[Accuracy]]="ADVANTAGE",DPRTacticsCalculator[[#This Row],[Lucky feat]]="YES",DPRTacticsCalculator[[#This Row],[Halfling]]="NO"),AND(DPRTacticsCalculator[[#This Row],[Accuracy]]="DISADVANTAGE",DPRTacticsCalculator[[#This Row],[Lucky feat]]="YES",DPRTacticsCalculator[[#This Row],[Halfling]]="NO")),N("Elven accuracy hit formula (3 dice)")+(1-(1-(1-((DPRTacticsCalculator[[#This Row],[Min to Hit]]-1)/20)))^3),AND(DPRTacticsCalculator[[#This Row],[Accuracy]]="ELVEN ACCURACY",DPRTacticsCalculator[[#This Row],[Lucky feat]]="YES",DPRTacticsCalculator[[#This Row],[Halfling]]="NO"),N("Elven accuracy hit formula with Lucky feat (4 dice)")+(1-(1-(1-((DPRTacticsCalculator[[#This Row],[Min to Hit]]-1)/20)))^4),AND(DPRTacticsCalculator[[#This Row],[Accuracy]]="STANDARD",DPRTacticsCalculator[[#This Row],[Lucky feat]]="NO",DPRTacticsCalculator[[#This Row],[Halfling]]="YES"),N("Halfling standard hit formula")+((1-((DPRTacticsCalculator[[#This Row],[Min to Hit]]-1)/20))+((1-((DPRTacticsCalculator[[#This Row],[Min to Hit]]-1)/20))/20)),AND(DPRTacticsCalculator[[#This Row],[Accuracy]]="DISADVANTAGE",DPRTacticsCalculator[[#This Row],[Lucky feat]]="NO",DPRTacticsCalculator[[#This Row],[Halfling]]="YES"),N("Halfling disadvantage hit formula")+(((1-((DPRTacticsCalculator[[#This Row],[Min to Hit]]-1)/20))^2)+((2/20)*((1-((DPRTacticsCalculator[[#This Row],[Min to Hit]]-1)/20))^2))),OR(AND(DPRTacticsCalculator[[#This Row],[Accuracy]]="ADVANTAGE",DPRTacticsCalculator[[#This Row],[Lucky feat]]="NO",DPRTacticsCalculator[[#This Row],[Halfling]]="YES"),AND(DPRTacticsCalculator[[#This Row],[Accuracy]]="ELVEN ACCURACY",DPRTacticsCalculator[[#This Row],[Lucky feat]]="NO",DPRTacticsCalculator[[#This Row],[Halfling]]="YES"),AND(DPRTacticsCalculator[[#This Row],[Accuracy]]="STANDARD",DPRTacticsCalculator[[#This Row],[Lucky feat]]="YES",DPRTacticsCalculator[[#This Row],[Halfling]]="YES")),N("Halfling advantage hit formula")+N("No halfling can have Elven Accuracy")+((1-(1-(1-((DPRTacticsCalculator[[#This Row],[Min to Hit]]-1)/20)))^2)+((2*((1-(1-((DPRTacticsCalculator[[#This Row],[Min to Hit]]-1)/20)))/20))-(1/(20^2)))*(1-((DPRTacticsCalculator[[#This Row],[Min to Hit]]-1)/20))),OR(AND(DPRTacticsCalculator[[#This Row],[Accuracy]]="ADVANTAGE",DPRTacticsCalculator[[#This Row],[Lucky feat]]="YES",DPRTacticsCalculator[[#This Row],[Halfling]]="YES"),AND(DPRTacticsCalculator[[#This Row],[Accuracy]]="ELVEN ACCURACY",DPRTacticsCalculator[[#This Row],[Lucky feat]]="YES",DPRTacticsCalculator[[#This Row],[Halfling]]="YES"),AND(DPRTacticsCalculator[[#This Row],[Accuracy]]="DISADVANTAGE",DPRTacticsCalculator[[#This Row],[Lucky feat]]="YES",DPRTacticsCalculator[[#This Row],[Halfling]]="YES")),N("Halfling advantage with Lucky feat (3 dice) hit formula")+N("No halfling can have Elven Accuracy")+((1-(1-(1-((DPRTacticsCalculator[[#This Row],[Min to Crit]]-1)/20)))^3)+((3*((1-(1-((DPRTacticsCalculator[[#This Row],[Min to Hit]]-1)/20)))/20))-(1/(20^3)))*(1-((DPRTacticsCalculator[[#This Row],[Min to Hit]]-1)/20))),AND(OR(DPRTacticsCalculator[[#This Row],[Accuracy]]="SP DC LEGEND RESIST",DPRTacticsCalculator[[#This Row],[Accuracy]]="SP DC M 1/2 LEG RESIST",DPRTacticsCalculator[[#This Row],[Accuracy]]="SP DC EN DVG LEG RES",DPRTacticsCalculator[[#This Row],[Accuracy]]="SP DC M 1/2 EN DVG L-RES"),(DPRTacticsCalculator[[#This Row],[Legendary Resistances Left]]&gt;0)),N("Legendary Resistance is a guaranteed miss")+0)*IF(AND(DPRTacticsCalculator[[#This Row],[Current Attack is GWM Crit Bonus Attack]]="YES",OR(DPRTacticsCalculator[[#This Row],[Accuracy]]="STANDARD",DPRTacticsCalculator[[#This Row],[Accuracy]]="DISADVANTAGE",DPRTacticsCalculator[[#This Row],[Accuracy]]="ADVANTAGE",DPRTacticsCalculator[[#This Row],[Accuracy]]="ELVEN ACCURACY")),N("If the current attack is a Great Weapon Master crit bonus attack")+N("And it's not a spell attack")+N("The chances of this attack are multiplied by the crit chance of the previous attack of the same round and tactic")+SUMIFS(DPRTacticsCalculator[Crit % Chance],DPRTacticsCalculator[Tactic ID],DPRTacticsCalculator[[#This Row],[Tactic ID]],DPRTacticsCalculator[Round],DPRTacticsCalculator[[#This Row],[Round]],DPRTacticsCalculator[Row],(DPRTacticsCalculator[[#This Row],[Row]]-1)),(N("Else they just stay the same")+1))</f>
        <v>0.87750000000000006</v>
      </c>
      <c r="Y14" s="27">
        <f>N("Hit percentage (not including crit)")+(DPRTacticsCalculator[[#This Row],[Hit % Chance]]-DPRTacticsCalculator[[#This Row],[Crit % Chance]])</f>
        <v>0.87750000000000006</v>
      </c>
      <c r="Z14" s="28">
        <f>N("Miss percentage")+(1-DPRTacticsCalculator[[#This Row],[Hit % Chance]])</f>
        <v>0.12249999999999994</v>
      </c>
      <c r="AA14" s="16" t="s">
        <v>72</v>
      </c>
      <c r="AB14" s="16" t="s">
        <v>72</v>
      </c>
      <c r="AC14" s="5" t="str">
        <f>IF(ISNUMBER(DPRTacticsCalculator[[#This Row],[AOE size, length or radius]]),N("Based on the Dungeon Master's Guide, page 249, 'Adjudicating Areas of Effect' table")+_xlfn.IFS(DPRTacticsCalculator[[#This Row],[Area of Effect]]="CONE",N("Cone: Size   / 10 (round up)")+ROUNDUP((DPRTacticsCalculator[[#This Row],[AOE size, length or radius]]/10),0),DPRTacticsCalculator[[#This Row],[Area of Effect]]="CUBE",N("Cube or square: Size   / 5  (round up)")+ROUNDUP((DPRTacticsCalculator[[#This Row],[AOE size, length or radius]]/5),0),DPRTacticsCalculator[[#This Row],[Area of Effect]]="CYLINDER",N("Cylinder: Radius / 5  (round up)")+ROUNDUP((DPRTacticsCalculator[[#This Row],[AOE size, length or radius]]/5),0),DPRTacticsCalculator[[#This Row],[Area of Effect]]="LINE",N("Line: Length / 30 (round up)")+ROUNDUP((DPRTacticsCalculator[[#This Row],[AOE size, length or radius]]/30),0),DPRTacticsCalculator[[#This Row],[Area of Effect]]="SPHERE",N("Sphere or circle: Radius / 5  (round up)")+ROUNDUP((DPRTacticsCalculator[[#This Row],[AOE size, length or radius]]/5),0)),"-")</f>
        <v>-</v>
      </c>
      <c r="AD14" s="16" t="s">
        <v>71</v>
      </c>
      <c r="AE14" s="16" t="s">
        <v>105</v>
      </c>
      <c r="AF14" s="16" t="s">
        <v>72</v>
      </c>
      <c r="AG14" s="16" t="s">
        <v>72</v>
      </c>
      <c r="AH14" s="16" t="s">
        <v>72</v>
      </c>
      <c r="AI14" s="16" t="s">
        <v>72</v>
      </c>
      <c r="AJ14" s="29" t="s">
        <v>72</v>
      </c>
      <c r="AK14" s="30" t="str">
        <f>IF(DPRTacticsCalculator[[#This Row],[Great Weapon Master -5 to hit for +10 dmg]]="YES",10,"-")</f>
        <v>-</v>
      </c>
      <c r="AL14" s="16" t="s">
        <v>75</v>
      </c>
      <c r="AM14" s="16" t="s">
        <v>106</v>
      </c>
      <c r="AN14" s="16" t="s">
        <v>72</v>
      </c>
      <c r="AO14" s="16" t="s">
        <v>72</v>
      </c>
      <c r="AP14" s="16" t="s">
        <v>72</v>
      </c>
      <c r="AQ14" s="16" t="s">
        <v>72</v>
      </c>
      <c r="AR14" s="31" cm="1">
        <f t="array" ref="AR14">N("Average damage")+
IF(
    (N("Condition: has to have dice notation")+
    COUNT(SEARCH("d",DPRTacticsCalculator[[#This Row],[Damage Dice]]))&gt;0),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)(DPRTacticsCalculator[[#This Row],[Damage Dice]])
        +
        N("Elemental Adept turn 1s into 2s.")+
        N("Average increases by 1/DieSize per die")+
        N("Condition: damage type matches EA type.")+
        IF(
            (DPRTacticsCalculator[[#This Row],[Damage Type]]=DPRTacticsCalculator[[#This Row],[Feat: Elemental Adept Element]]),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)(DPRTacticsCalculator[[#This Row],[Damage Dice]]),
            (N("0 if no Elemental Adept applies.")+0)
        )
        +
        N("Great Weapon Fighting style reroll 1s and 2s once.")+
        IF(
            (DPRTacticsCalculator[[#This Row],[Great Weapon Fighting Style]]="YES"),
            _xlfn.LAMBDA(_xlpm.dicesum,
                SUM(_xlfn.MAP(
                    _xlfn.TEXTSPLIT(_xlpm.dicesum,"+"),
                    _xlfn.LAMBDA(_xlpm.dice,
                        N("Reroll 1s and 2s")+
                        ((
                            N("Number of Dice")+
                            N("Left of cell from position of 'd' in the string")+
                            LEFT(_xlpm.dice,(SEARCH("d",_xlpm.dice)-1))
                        )
                        *
                        (
                            1
                            -
                            (
                                2
                                /
                                (
                                    N("Die size")+
                                    N("Right of cell from position x in the string.")+
                                    RIGHT(_xlpm.dice,(LEN(_xlpm.dice)-SEARCH("d",_xlpm.dice)))
                                )))
                        )
                    )
                ))
            )(DPRTacticsCalculator[[#This Row],[Damage Dice]]),
            (N("0 if no Great Weapon Fighting style applies.")+0)
        )
    ),
    N(DPRTacticsCalculator[[#This Row],[Damage Dice]])
)</f>
        <v>13</v>
      </c>
      <c r="AS14" s="31" cm="1">
        <f t="array" ref="AS14">N("Average damage")+
IF(
    (N("Condition: has to have dice notation")+
    COUNT(SEARCH("d",AF14))&gt;0),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)(AF14)
        +
        N("Elemental Adept turn 1s into 2s.")+
        N("Average increases by 1/DieSize per die")+
        N("Condition: damage type matches EA type.")+
        IF(
            (AN14=DPRTacticsCalculator[[#This Row],[Feat: Elemental Adept Element]]),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)(AF14),
            (N("0 if no Elemental Adept applies.")+0)
        )
    ),
    N(AF14)
)</f>
        <v>0</v>
      </c>
      <c r="AT14" s="31" cm="1">
        <f t="array" ref="AT14">N("Average damage")+
IF(
    (N("Condition: has to have dice notation")+
    COUNT(SEARCH("d",AG14))&gt;0),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)(AG14)
        +
        N("Elemental Adept turn 1s into 2s.")+
        N("Average increases by 1/DieSize per die")+
        N("Condition: damage type matches EA type.")+
        IF(
            (AO14=DPRTacticsCalculator[[#This Row],[Bonus Dmg Type]]),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)(AG14),
            (N("0 if no Elemental Adept applies.")+0)
        )
    ),
    N(AG14)
)</f>
        <v>0</v>
      </c>
      <c r="AU14" s="31" cm="1">
        <f t="array" ref="AU14">N("Average damage")+
IF(
    (N("Condition: has to have dice notation")+
    COUNT(SEARCH("d",AH14))&gt;0),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)(AH14)
        +
        N("Elemental Adept turn 1s into 2s.")+
        N("Average increases by 1/DieSize per die")+
        N("Condition: damage type matches EA type.")+
        IF(
            (AP14=#REF!),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)(AH14),
            (N("0 if no Elemental Adept applies.")+0)
        )
    ),
    N(AH14)
)</f>
        <v>0</v>
      </c>
      <c r="AV14" s="31" cm="1">
        <f t="array" ref="AV14">N("Average damage")+
IF(
    (N("Condition: has to have dice notation")+
    COUNT(SEARCH("d",AI14))&gt;0),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)(AI14)
        +
        N("Elemental Adept turn 1s into 2s.")+
        N("Average increases by 1/DieSize per die")+
        N("Condition: damage type matches EA type.")+
        IF(
            (AQ14=DPRTacticsCalculator[[#This Row],[Crit Mult Dmg Type]]),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)(AI14),
            (N("0 if no Elemental Adept applies.")+0)
        )
    ),
    N(AI14)
)</f>
        <v>0</v>
      </c>
      <c r="AW14" s="31">
        <f>N("Average damage added on crit")+
(
    N("Dr: Damage roll on hit is doubled")+
    DPRTacticsCalculator[[#This Row],[Base Dice Dmg Avg]]
    +
    N("Db: Any bonus dice get doubled")+
    DPRTacticsCalculator[[#This Row],[Bonus Dice Dmg Avg]]
    +
    N("Dxc: Damage that gets doubled but only added on crit")+
    (2*DPRTacticsCalculator[[#This Row],[Crit-only Mult Dice Dmg Avg]])
    +
    N("Dxcn: Bonus damage that's added on crit but not doubled")+
    DPRTacticsCalculator[[#This Row],[Crit-only Flat Dice Dmg Avg]]
)</f>
        <v>13</v>
      </c>
      <c r="AX14" s="31">
        <f>N("Average damage on hit")+
(
    N("Dr: Damage roll on hit is doubled on crit")+
    DPRTacticsCalculator[[#This Row],[Base Dice Dmg Avg]]
    +
    N("Db: Any bonus dice get doubled on crit")+
    DPRTacticsCalculator[[#This Row],[Bonus Dice Dmg Avg]]
    +
    N("Dn: Damage bonus that is not doubled on crit")+
    DPRTacticsCalculator[[#This Row],[Non-crit Dice Dmg Avg]]
)</f>
        <v>13</v>
      </c>
      <c r="AY14" s="31">
        <f>N("Damage result in case of a crit")+(N("D: Average damage on hit")+DPRTacticsCalculator[[#This Row],[Average Dice Damage on Hit]]+N("Dc: Average damage added on crit")+DPRTacticsCalculator[[#This Row],[Average Damage Added on Crit]])</f>
        <v>26</v>
      </c>
      <c r="AZ14" s="31">
        <f>N("Average damage on miss")+
IF(
    OR(
        DPRTacticsCalculator[[#This Row],[Accuracy]]="SP DC MISS 1/2 DMG",
        DPRTacticsCalculator[[#This Row],[Accuracy]]="SP DC M 1/2 ENEMY DVG",
        DPRTacticsCalculator[[#This Row],[Accuracy]]="SP DC M 1/2 LEG RESIST",
        DPRTacticsCalculator[[#This Row],[Accuracy]]="SP DC M 1/2 EN DVG L-RES"
    ),
    (
        (
            N("Dr: Damage roll on hit is halved")+
            DPRTacticsCalculator[[#This Row],[Base Dice Dmg Avg]]
            +
            N("B: Bonus modifiers halved too")+
            N("Spells don't get Great Weapon Master bonus damage")+
            IF(ISNUMBER(DPRTacticsCalculator[[#This Row],[Bonus Flat Dmg]]),DPRTacticsCalculator[[#This Row],[Bonus Flat Dmg]],0)
            +
            N("Db: Any bonus dice is halved too")+
            DPRTacticsCalculator[[#This Row],[Bonus Dice Dmg Avg]]
            +
            N("Dn: Damage bonus that is not doubled on crit gets halved too")+
            DPRTacticsCalculator[[#This Row],[Non-crit Dice Dmg Avg]]
        )
        /
        2
    ),
    (N("No miss damage for regular attacks")+0)
)</f>
        <v>0</v>
      </c>
      <c r="BA14" s="26">
        <f>_xlfn.IFS(DPRTacticsCalculator[[#This Row],[LV or CR]]=1,85,DPRTacticsCalculator[[#This Row],[LV or CR]]=2,100,DPRTacticsCalculator[[#This Row],[LV or CR]]=3,115,DPRTacticsCalculator[[#This Row],[LV or CR]]=4,130,DPRTacticsCalculator[[#This Row],[LV or CR]]=5,145,DPRTacticsCalculator[[#This Row],[LV or CR]]=6,160,DPRTacticsCalculator[[#This Row],[LV or CR]]=7,175,DPRTacticsCalculator[[#This Row],[LV or CR]]=8,190,DPRTacticsCalculator[[#This Row],[LV or CR]]=9,205,DPRTacticsCalculator[[#This Row],[LV or CR]]=10,220,DPRTacticsCalculator[[#This Row],[LV or CR]]=11,235,DPRTacticsCalculator[[#This Row],[LV or CR]]=12,250,DPRTacticsCalculator[[#This Row],[LV or CR]]=13,265,DPRTacticsCalculator[[#This Row],[LV or CR]]=14,280,DPRTacticsCalculator[[#This Row],[LV or CR]]=15,295,DPRTacticsCalculator[[#This Row],[LV or CR]]=16,310,DPRTacticsCalculator[[#This Row],[LV or CR]]=17,325,DPRTacticsCalculator[[#This Row],[LV or CR]]=18,340,DPRTacticsCalculator[[#This Row],[LV or CR]]=19,355,DPRTacticsCalculator[[#This Row],[LV or CR]]=20,400)</f>
        <v>145</v>
      </c>
      <c r="BB14" s="33">
        <f>N("Damage per Attack per Target")+((DPRTacticsCalculator[[#This Row],[Crit % Chance]]*DPRTacticsCalculator[[#This Row],[Average Damage Added on Crit]])+((N("Hx: Hit chance (excluding crit)")+DPRTacticsCalculator[[#This Row],[Non-crit Hit % Chance]])*((N("D: Average damage on hit")+DPRTacticsCalculator[[#This Row],[Average Dice Damage on Hit]])+(N("B: Bonus modifiers")+IF(ISNUMBER(DPRTacticsCalculator[[#This Row],[Bonus Flat Dmg]]),DPRTacticsCalculator[[#This Row],[Bonus Flat Dmg]],0))+(N("GWMb: Great Weapon Master -5 to hit for +10 dmg option")+IF(ISNUMBER(DPRTacticsCalculator[[#This Row],[Great Weapon Master Bonus Dmg]]),DPRTacticsCalculator[[#This Row],[Great Weapon Master Bonus Dmg]],0))))+((N("M: Miss chance (for spell saves)")+DPRTacticsCalculator[[#This Row],[Miss % Chance]])*(N("Dm: Average damage on miss (only for spell saves)")+DPRTacticsCalculator[[#This Row],[Average Damage on Miss]])))</f>
        <v>11.407500000000001</v>
      </c>
      <c r="BC14" s="33">
        <f>N("Average damage for the attack row")+((N("R: Repeated attack times (must have the same bonuses applied)")+IF(ISNUMBER(DPRTacticsCalculator[[#This Row],[Repeat Attack Times]]),DPRTacticsCalculator[[#This Row],[Repeat Attack Times]],1))*DPRTacticsCalculator[[#This Row],[Damage per Attack]])</f>
        <v>11.407500000000001</v>
      </c>
      <c r="BD14" s="33">
        <f>N("Damage per target*NumTargets")+(DPRTacticsCalculator[[#This Row],[Average Resulting Damage per Target]]*(N("AOE: Area of Effect targets (must have the same bonuses applied)")+IF(ISNUMBER(DPRTacticsCalculator[[#This Row],[Area of Effect Expected Targets]]),DPRTacticsCalculator[[#This Row],[Area of Effect Expected Targets]],1)))</f>
        <v>11.407500000000001</v>
      </c>
      <c r="BE14" s="33">
        <f>IF(_xlfn.MAXIFS(DPRTacticsCalculator[[Row]:[Row]],DPRTacticsCalculator[[Tactic ID]:[Tactic ID]],DPRTacticsCalculator[[#This Row],[Tactic ID]],DPRTacticsCalculator[[Round]:[Round]],DPRTacticsCalculator[[#This Row],[Round]])=DPRTacticsCalculator[[#This Row],[Row]],(N("Leave blank if not the last on the list for this round")+N("Sum the attacks with the same tactic AND round number")+SUMIFS(DPRTacticsCalculator[[Average Resulting Damage per Target]:[Average Resulting Damage per Target]],DPRTacticsCalculator[[Tactic ID]:[Tactic ID]],DPRTacticsCalculator[[#This Row],[Tactic ID]],DPRTacticsCalculator[[Round]:[Round]],DPRTacticsCalculator[[#This Row],[Round]])),"-")</f>
        <v>11.407500000000001</v>
      </c>
      <c r="BF14" s="33">
        <f>IF(ISNUMBER(DPRTacticsCalculator[[#This Row],[Average Round Damage per Target]]),(DPRTacticsCalculator[[#This Row],[Average Round Damage per Target]]*(N("AOE: Area of Effect targets (must have the same bonuses applied)")+IF(ISNUMBER(DPRTacticsCalculator[[#This Row],[Area of Effect Expected Targets]]),DPRTacticsCalculator[[#This Row],[Area of Effect Expected Targets]],1))),"-")</f>
        <v>11.407500000000001</v>
      </c>
      <c r="BG14" s="33" t="str">
        <f>IF(_xlfn.MAXIFS(DPRTacticsCalculator[[Row]:[Row]],DPRTacticsCalculator[[Tactic ID]:[Tactic ID]],DPRTacticsCalculator[[#This Row],[Tactic ID]])=DPRTacticsCalculator[[#This Row],[Row]],(N("Leave blank if not the last on the list for this tactic")+N("Sum the attacks with the same tactic ID")+SUMIFS(DPRTacticsCalculator[[Average Resulting Damage per Target]:[Average Resulting Damage per Target]],DPRTacticsCalculator[[Tactic ID]:[Tactic ID]],DPRTacticsCalculator[[#This Row],[Tactic ID]])),"-")</f>
        <v>-</v>
      </c>
      <c r="BH14" s="33" t="str">
        <f>IF(_xlfn.MAXIFS(DPRTacticsCalculator[[Row]:[Row]],DPRTacticsCalculator[[Tactic ID]:[Tactic ID]],DPRTacticsCalculator[[#This Row],[Tactic ID]])=DPRTacticsCalculator[[#This Row],[Row]],(N("Leave blank if not the last on the list for this tactic")+N("Sum the attacks with the same tactic ID")+SUMIFS(DPRTacticsCalculator[[Average Resulting Damage Total]:[Average Resulting Damage Total]],DPRTacticsCalculator[[Tactic ID]:[Tactic ID]],DPRTacticsCalculator[[#This Row],[Tactic ID]])),"-")</f>
        <v>-</v>
      </c>
      <c r="BI14" s="33" t="str">
        <f>IF(ISNUMBER(DPRTacticsCalculator[[#This Row],[Average Tactic Damage per Target]]),(N("Only show if the tactic damage is showing a number")+N("Damage per round: Damage per tactic / number of rounds")+((N("Damage per tactic")+DPRTacticsCalculator[[#This Row],[Average Tactic Damage per Target]])/(N("Number of rounds")+DPRTacticsCalculator[[#This Row],[Round]]))),"-")</f>
        <v>-</v>
      </c>
      <c r="BJ14" s="33" t="str">
        <f>IF(ISNUMBER(DPRTacticsCalculator[[#This Row],[Average Tactic Damage Total]]),(N("Only show if the tactic damage is showing a number")+N("Damage per round: Damage per tactic / number of rounds")+((N("Damage per tactic")+DPRTacticsCalculator[[#This Row],[Average Tactic Damage Total]])/(N("Number of rounds")+DPRTacticsCalculator[[#This Row],[Round]]))),"-")</f>
        <v>-</v>
      </c>
      <c r="BK14" s="34" t="str">
        <f>IF(ISNUMBER(DPRTacticsCalculator[[#This Row],[Damage per Round per Target]]),_xlfn.IFS((DPRTacticsCalculator[[#This Row],[Damage per Round per Target]]&gt;(DPRTacticsCalculator[[#This Row],[Max Expected Enemy HP at CR or LV]]/3)),5,(DPRTacticsCalculator[[#This Row],[Damage per Round per Target]]&gt;(DPRTacticsCalculator[[#This Row],[Max Expected Enemy HP at CR or LV]]/6)),4,(DPRTacticsCalculator[[#This Row],[Damage per Round per Target]]&gt;(DPRTacticsCalculator[[#This Row],[Max Expected Enemy HP at CR or LV]]/12)),3,(DPRTacticsCalculator[[#This Row],[Damage per Round per Target]]&gt;(DPRTacticsCalculator[[#This Row],[Max Expected Enemy HP at CR or LV]]/24)),2,(DPRTacticsCalculator[[#This Row],[Damage per Round per Target]]&lt;=(DPRTacticsCalculator[[#This Row],[Max Expected Enemy HP at CR or LV]]/24)),1,(DPRTacticsCalculator[[#This Row],[Damage per Round per Target]]=0),0),"-")</f>
        <v>-</v>
      </c>
      <c r="BL14" s="24" t="str">
        <f>_xlfn.IFS(ISNUMBER(DPRTacticsCalculator[[#This Row],[DPR per Target Rating]])=FALSE,"-",DPRTacticsCalculator[[#This Row],[DPR per Target Rating]]=0,"☆☆☆  No damage",DPRTacticsCalculator[[#This Row],[DPR per Target Rating]]=1,"🡇🡇🡇  Lowest (not helping)",DPRTacticsCalculator[[#This Row],[DPR per Target Rating]]=2,"★☆☆  Low (support, control, debuff)",DPRTacticsCalculator[[#This Row],[DPR per Target Rating]]=3,"★★☆  Target (expected)",DPRTacticsCalculator[[#This Row],[DPR per Target Rating]]=4,"★★★  High (heavy hitter)",DPRTacticsCalculator[[#This Row],[DPR per Target Rating]]=5,"🕱🕱🕱🕱  Deadly")</f>
        <v>-</v>
      </c>
      <c r="BM14" s="32" t="str">
        <f>IF(ISNUMBER(DPRTacticsCalculator[[#This Row],[Total Damage per Round]]),_xlfn.IFS((DPRTacticsCalculator[[#This Row],[Total Damage per Round]]&gt;(DPRTacticsCalculator[[#This Row],[Max Expected Enemy HP at CR or LV]]/3)),5,(DPRTacticsCalculator[[#This Row],[Total Damage per Round]]&gt;(DPRTacticsCalculator[[#This Row],[Max Expected Enemy HP at CR or LV]]/6)),4,(DPRTacticsCalculator[[#This Row],[Total Damage per Round]]&gt;(DPRTacticsCalculator[[#This Row],[Max Expected Enemy HP at CR or LV]]/12)),3,(DPRTacticsCalculator[[#This Row],[Total Damage per Round]]&gt;(DPRTacticsCalculator[[#This Row],[Max Expected Enemy HP at CR or LV]]/24)),2,(DPRTacticsCalculator[[#This Row],[Total Damage per Round]]&lt;=(DPRTacticsCalculator[[#This Row],[Max Expected Enemy HP at CR or LV]]/24)),1,(DPRTacticsCalculator[[#This Row],[Total Damage per Round]]=0),0),"-")</f>
        <v>-</v>
      </c>
      <c r="BN14" s="24" t="str">
        <f>_xlfn.IFS(ISNUMBER(DPRTacticsCalculator[[#This Row],[Total DPR Rating]])=FALSE,"-",DPRTacticsCalculator[[#This Row],[Total DPR Rating]]=0,"☆☆☆  No damage",DPRTacticsCalculator[[#This Row],[Total DPR Rating]]=1,"🡇🡇🡇  Lowest (not helping)",DPRTacticsCalculator[[#This Row],[Total DPR Rating]]=2,"★☆☆  Low (support, control, debuff)",DPRTacticsCalculator[[#This Row],[Total DPR Rating]]=3,"★★☆  Target (expected)",DPRTacticsCalculator[[#This Row],[Total DPR Rating]]=4,"★★★  High (heavy hitter)",DPRTacticsCalculator[[#This Row],[Total DPR Rating]]=5,"🕱🕱🕱🕱  Deadly")</f>
        <v>-</v>
      </c>
      <c r="BO14" s="35" t="s">
        <v>72</v>
      </c>
      <c r="BP14" s="5"/>
      <c r="BQ14" s="16"/>
      <c r="BR14" s="16"/>
      <c r="BS14" s="16"/>
      <c r="BT14" s="16"/>
    </row>
    <row r="15" spans="1:72" ht="27">
      <c r="A15" s="16">
        <v>14</v>
      </c>
      <c r="B15" s="21" t="s">
        <v>108</v>
      </c>
      <c r="C15" s="21" t="s">
        <v>102</v>
      </c>
      <c r="D15" s="24" t="s">
        <v>112</v>
      </c>
      <c r="E15" s="5" t="s">
        <v>70</v>
      </c>
      <c r="F15" s="5">
        <v>5</v>
      </c>
      <c r="G15" s="16">
        <v>4</v>
      </c>
      <c r="H15" s="16">
        <v>1</v>
      </c>
      <c r="I15" s="16" t="s">
        <v>71</v>
      </c>
      <c r="J15" s="16" t="s">
        <v>71</v>
      </c>
      <c r="K15" s="16" t="s">
        <v>71</v>
      </c>
      <c r="L15" s="16" t="s">
        <v>71</v>
      </c>
      <c r="M15" s="16" t="s">
        <v>71</v>
      </c>
      <c r="N15" s="16" t="s">
        <v>72</v>
      </c>
      <c r="O15" s="16" cm="1">
        <f t="array" ref="O15">_xlfn.LAMBDA(_xlpm.dicesum,
    SUM(_xlfn.MAP(
        _xlfn.TEXTSPLIT(_xlpm.dicesum,"+"),
        _xlfn.LAMBDA(_xlpm.dice,
            N("Average dice roll")+
            IF(COUNT(SEARCH("d",_xlpm.dice))&gt;0,
                ((
                    N("Number of Dice")+
                    N("Left of cell from position of 'd' in the string")+
                    LEFT(_xlpm.dice,(SEARCH("d",_xlpm.dice)-1))
                )
                *
                (
                    N("Average roll for the die size")+
                    AVERAGE(
                        N("Lowest roll possible")+
                        1,
                        N("Die size")+
                        N("Right of cell from position x in the string.")+
                        RIGHT(_xlpm.dice,(LEN(_xlpm.dice)-SEARCH("d",_xlpm.dice)))
                    ))
                ),
                N(_xlpm.dice)
            )
        )
    ))
)(DPRTacticsCalculator[[#This Row],[Dice added to attack roll]])</f>
        <v>0</v>
      </c>
      <c r="P15" s="25" cm="1">
        <f t="array" ref="P15">_xlfn.IFS(
    AND(DPRTacticsCalculator[[#This Row],[Player or Enemy]]="PC",DPRTacticsCalculator[[#This Row],[LV or CR]]=9),
    1,
    1,
    0
)
+
IF(
    OR(
        DPRTacticsCalculator[[#This Row],[Accuracy]]="STANDARD",
        DPRTacticsCalculator[[#This Row],[Accuracy]]="DISADVANTAGE",
        DPRTacticsCalculator[[#This Row],[Accuracy]]="ADVANTAGE",
        DPRTacticsCalculator[[#This Row],[Accuracy]]="ELVEN ACCURACY",
    ),
    (
        IF(
            DPRTacticsCalculator[[#This Row],[Great Weapon Master -5 to hit for +10 dmg]]="YES",
            (-5),
            0
        )
        +
        IF(
            DPRTacticsCalculator[[#This Row],[War Cleric Channel Divinity +10 to hit]]="YES",
            10,
            0
        )
        +
        DPRTacticsCalculator[[#This Row],[Dice to attack roll average result]]
    ),
    0
)</f>
        <v>0</v>
      </c>
      <c r="Q15" s="16" t="s">
        <v>72</v>
      </c>
      <c r="R15" s="5">
        <f>N("Assuming a balanced value of 8, and subtract relative modifiers.")+(8-DPRTacticsCalculator[[#This Row],[Assumed Relative Modifier to Hit]]-IF(ISNUMBER(DPRTacticsCalculator[[#This Row],[Add Relative Modifier to Hit]]),DPRTacticsCalculator[[#This Row],[Add Relative Modifier to Hit]],0))</f>
        <v>8</v>
      </c>
      <c r="S15" s="16">
        <v>20</v>
      </c>
      <c r="T15" s="16" t="s">
        <v>111</v>
      </c>
      <c r="U15" s="16" t="s">
        <v>71</v>
      </c>
      <c r="V15" s="26" t="str">
        <f>IF(OR(DPRTacticsCalculator[[#This Row],[Accuracy]]="SP DC LEGEND RESIST",DPRTacticsCalculator[[#This Row],[Accuracy]]="SP DC M 1/2 LEG RESIST",DPRTacticsCalculator[[#This Row],[Accuracy]]="SP DC EN DVG LEG RES",DPRTacticsCalculator[[#This Row],[Accuracy]]="SP DC M 1/2 EN DVG L-RES"),(N("if leg res is used, check if previous others were cast for this tactic")+IF(SUMPRODUCT((DPRTacticsCalculator[Accuracy]={"SP DC LEGEND RESIST","SP DC M 1/2 LEG RESIST","SP DC EN DVG LEG RES","SP DC M 1/2 EN DVG L-RES"})*(DPRTacticsCalculator[Tactic ID]=DPRTacticsCalculator[[#This Row],[Tactic ID]])*(DPRTacticsCalculator[Row]&lt;DPRTacticsCalculator[[#This Row],[Row]]))&gt;0,(N("if so, search for the MIN for this tactic")+N("And subtract the last one used.")+IF(_xlfn.MINIFS(DPRTacticsCalculator[Legendary Resistances Left],DPRTacticsCalculator[Tactic ID],DPRTacticsCalculator[[#This Row],[Tactic ID]],DPRTacticsCalculator[Row],"&lt;"&amp;DPRTacticsCalculator[[#This Row],[Row]])&gt;0,_xlfn.MINIFS(DPRTacticsCalculator[Legendary Resistances Left],DPRTacticsCalculator[Tactic ID],DPRTacticsCalculator[[#This Row],[Tactic ID]],DPRTacticsCalculator[Row],"&lt;"&amp;DPRTacticsCalculator[[#This Row],[Row]])-1,N("Unless there's 0 already")+0)),(N("else, start at 3 resistances")+3))),"-")</f>
        <v>-</v>
      </c>
      <c r="W15" s="27">
        <f>IF(DPRTacticsCalculator[[#This Row],[Enemy Paralyzed close-range auto-crit on hit]]="YES",DPRTacticsCalculator[[#This Row],[Hit % Chance]],_xlfn.IFS(AND(DPRTacticsCalculator[[#This Row],[Accuracy]]="STANDARD",DPRTacticsCalculator[[#This Row],[Lucky feat]]="NO",DPRTacticsCalculator[[#This Row],[Halfling]]="NO"),N("Standard crit formula")+(1-((DPRTacticsCalculator[[#This Row],[Min to Crit]]-1)/20)),AND(DPRTacticsCalculator[[#This Row],[Accuracy]]="DISADVANTAGE",DPRTacticsCalculator[[#This Row],[Lucky feat]]="NO",DPRTacticsCalculator[[#This Row],[Halfling]]="NO"),N("Disadvantage crit formula")+((1-(DPRTacticsCalculator[[#This Row],[Min to Crit]]-1)/20)^2),OR(AND(DPRTacticsCalculator[[#This Row],[Accuracy]]="ADVANTAGE",DPRTacticsCalculator[[#This Row],[Lucky feat]]="NO",DPRTacticsCalculator[[#This Row],[Halfling]]="NO"),AND(DPRTacticsCalculator[[#This Row],[Accuracy]]="STANDARD",DPRTacticsCalculator[[#This Row],[Lucky feat]]="YES",DPRTacticsCalculator[[#This Row],[Halfling]]="NO")),N("Advantage crit formula")+(1-(1-(1-((DPRTacticsCalculator[[#This Row],[Min to Crit]]-1)/20)))^2),OR(AND(DPRTacticsCalculator[[#This Row],[Accuracy]]="ELVEN ACCURACY",DPRTacticsCalculator[[#This Row],[Lucky feat]]="NO",DPRTacticsCalculator[[#This Row],[Halfling]]="NO"),AND(DPRTacticsCalculator[[#This Row],[Accuracy]]="ADVANTAGE",DPRTacticsCalculator[[#This Row],[Lucky feat]]="YES",DPRTacticsCalculator[[#This Row],[Halfling]]="NO"),AND(DPRTacticsCalculator[[#This Row],[Accuracy]]="DISADVANTAGE",DPRTacticsCalculator[[#This Row],[Lucky feat]]="YES",DPRTacticsCalculator[[#This Row],[Halfling]]="NO")),N("Elven accuracy crit formula (3 dice)")+(1-(1-(1-((DPRTacticsCalculator[[#This Row],[Min to Crit]]-1)/20)))^3),AND(DPRTacticsCalculator[[#This Row],[Accuracy]]="ELVEN ACCURACY",DPRTacticsCalculator[[#This Row],[Lucky feat]]="YES",DPRTacticsCalculator[[#This Row],[Halfling]]="NO"),N("Elven accuracy crit formula with Lucky feat (4 dice)")+(1-(1-(1-((DPRTacticsCalculator[[#This Row],[Min to Crit]]-1)/20)))^4),AND(DPRTacticsCalculator[[#This Row],[Accuracy]]="STANDARD",DPRTacticsCalculator[[#This Row],[Lucky feat]]="NO",DPRTacticsCalculator[[#This Row],[Halfling]]="YES"),N("Halfling standard crit formula")+((1-((DPRTacticsCalculator[[#This Row],[Min to Crit]]-1)/20))+((1-((DPRTacticsCalculator[[#This Row],[Min to Crit]]-1)/20))/20)),AND(DPRTacticsCalculator[[#This Row],[Accuracy]]="DISADVANTAGE",DPRTacticsCalculator[[#This Row],[Lucky feat]]="NO",DPRTacticsCalculator[[#This Row],[Halfling]]="YES"),N("Halfling disadvantage crit formula")+(((1-((DPRTacticsCalculator[[#This Row],[Min to Crit]]-1)/20))^2)+((2/20)*((1-((DPRTacticsCalculator[[#This Row],[Min to Crit]]-1)/20))^2))),OR(AND(DPRTacticsCalculator[[#This Row],[Accuracy]]="ADVANTAGE",DPRTacticsCalculator[[#This Row],[Lucky feat]]="NO",DPRTacticsCalculator[[#This Row],[Halfling]]="YES"),AND(DPRTacticsCalculator[[#This Row],[Accuracy]]="ELVEN ACCURACY",DPRTacticsCalculator[[#This Row],[Lucky feat]]="NO",DPRTacticsCalculator[[#This Row],[Halfling]]="YES"),AND(DPRTacticsCalculator[[#This Row],[Accuracy]]="STANDARD",DPRTacticsCalculator[[#This Row],[Lucky feat]]="YES",DPRTacticsCalculator[[#This Row],[Halfling]]="YES")),N("Halfling advantage crit formula")+N("No halfling can have Elven Accuracy")+((1-(1-(1-((DPRTacticsCalculator[[#This Row],[Min to Crit]]-1)/20)))^2)+((2*((1-(1-((DPRTacticsCalculator[[#This Row],[Min to Crit]]-1)/20)))/20))-(1/(20^2)))*(1-((DPRTacticsCalculator[[#This Row],[Min to Crit]]-1)/20))),OR(AND(DPRTacticsCalculator[[#This Row],[Accuracy]]="ADVANTAGE",DPRTacticsCalculator[[#This Row],[Lucky feat]]="YES",DPRTacticsCalculator[[#This Row],[Halfling]]="YES"),AND(DPRTacticsCalculator[[#This Row],[Accuracy]]="ELVEN ACCURACY",DPRTacticsCalculator[[#This Row],[Lucky feat]]="YES",DPRTacticsCalculator[[#This Row],[Halfling]]="YES"),AND(DPRTacticsCalculator[[#This Row],[Accuracy]]="DISADVANTAGE",DPRTacticsCalculator[[#This Row],[Lucky feat]]="YES",DPRTacticsCalculator[[#This Row],[Halfling]]="YES")),N("Halfling advantage with Lucky feat (3 dice) crit formula")+N("No halfling can have Elven Accuracy")+((1-(1-(1-((DPRTacticsCalculator[[#This Row],[Min to Crit]]-1)/20)))^3)+((3*((1-(1-((DPRTacticsCalculator[[#This Row],[Min to Crit]]-1)/20)))/20))-(1/(20^3)))*(1-((DPRTacticsCalculator[[#This Row],[Min to Crit]]-1)/20))),OR(DPRTacticsCalculator[[#This Row],[Accuracy]]="SPELL (SAVE DC)",DPRTacticsCalculator[[#This Row],[Accuracy]]="SP DC MISS 1/2 DMG",DPRTacticsCalculator[[#This Row],[Accuracy]]="SP DC ENEMY DVG",DPRTacticsCalculator[[#This Row],[Accuracy]]="SP DC M 1/2 ENEMY DVG",DPRTacticsCalculator[[#This Row],[Accuracy]]="SP DC LEGEND RESIST",DPRTacticsCalculator[[#This Row],[Accuracy]]="SP DC M 1/2 LEG RESIST",DPRTacticsCalculator[[#This Row],[Accuracy]]="SP DC EN DVG LEG RES",DPRTacticsCalculator[[#This Row],[Accuracy]]="SP DC M 1/2 EN DVG L-RES"),N("No crits for save throw spells")+0))*IF(AND(DPRTacticsCalculator[[#This Row],[Current Attack is GWM Crit Bonus Attack]]="YES",OR(DPRTacticsCalculator[[#This Row],[Accuracy]]="STANDARD",DPRTacticsCalculator[[#This Row],[Accuracy]]="DISADVANTAGE",DPRTacticsCalculator[[#This Row],[Accuracy]]="ADVANTAGE",DPRTacticsCalculator[[#This Row],[Accuracy]]="ELVEN ACCURACY")),N("If the current attack is a Great Weapon Master crit bonus attack")+N("And it's not a spell attack")+N("The chances of this attack are multiplied by the crit chance of the previous attack of the same round and tactic")+SUMIFS(DPRTacticsCalculator[Crit % Chance],DPRTacticsCalculator[Tactic ID],DPRTacticsCalculator[[#This Row],[Tactic ID]],DPRTacticsCalculator[Round],DPRTacticsCalculator[[#This Row],[Round]],DPRTacticsCalculator[Row],(DPRTacticsCalculator[[#This Row],[Row]]-1)),(N("Else they just stay the same")+1))</f>
        <v>0</v>
      </c>
      <c r="X15" s="27">
        <f>_xlfn.IFS(OR(AND(DPRTacticsCalculator[[#This Row],[Accuracy]]="STANDARD",DPRTacticsCalculator[[#This Row],[Lucky feat]]="NO",DPRTacticsCalculator[[#This Row],[Halfling]]="NO"),DPRTacticsCalculator[[#This Row],[Accuracy]]="SPELL (SAVE DC)",DPRTacticsCalculator[[#This Row],[Accuracy]]="SP DC MISS 1/2 DMG",AND(OR(DPRTacticsCalculator[[#This Row],[Accuracy]]="SP DC LEGEND RESIST",DPRTacticsCalculator[[#This Row],[Accuracy]]="SP DC M 1/2 LEG RESIST"),DPRTacticsCalculator[[#This Row],[Legendary Resistances Left]]=0)),N("Standard hit formula")+N("Standard hit formula for spells")+N("After Legendary Resistances run out, standard hit formula for spells")+(1-((DPRTacticsCalculator[[#This Row],[Min to Hit]]-1)/20)),AND(DPRTacticsCalculator[[#This Row],[Accuracy]]="DISADVANTAGE",DPRTacticsCalculator[[#This Row],[Lucky feat]]="NO",DPRTacticsCalculator[[#This Row],[Halfling]]="NO"),N("Disadvantage hit formula")+((1-((DPRTacticsCalculator[[#This Row],[Min to Hit]]-1)/20))^2),OR(AND(DPRTacticsCalculator[[#This Row],[Accuracy]]="ADVANTAGE",DPRTacticsCalculator[[#This Row],[Lucky feat]]="NO",DPRTacticsCalculator[[#This Row],[Halfling]]="NO"),AND(DPRTacticsCalculator[[#This Row],[Accuracy]]="STANDARD",DPRTacticsCalculator[[#This Row],[Lucky feat]]="YES",DPRTacticsCalculator[[#This Row],[Halfling]]="NO"),DPRTacticsCalculator[[#This Row],[Accuracy]]="SP DC ENEMY DVG",DPRTacticsCalculator[[#This Row],[Accuracy]]="SP DC M 1/2 ENEMY DVG",AND(OR(DPRTacticsCalculator[[#This Row],[Accuracy]]="SP DC EN DVG LEG RES",DPRTacticsCalculator[[#This Row],[Accuracy]]="SP DC M 1/2 EN DVG L-RES"),DPRTacticsCalculator[[#This Row],[Legendary Resistances Left]]=0)),N("Advantage hit formula")+N("Advantage hit formula for spells against enemy with disadvantage")+N("After Legendary Resistances run out, same")+(1-(1-(1-((DPRTacticsCalculator[[#This Row],[Min to Hit]]-1)/20)))^2),OR(AND(DPRTacticsCalculator[[#This Row],[Accuracy]]="ELVEN ACCURACY",DPRTacticsCalculator[[#This Row],[Lucky feat]]="NO",DPRTacticsCalculator[[#This Row],[Halfling]]="NO"),AND(DPRTacticsCalculator[[#This Row],[Accuracy]]="ADVANTAGE",DPRTacticsCalculator[[#This Row],[Lucky feat]]="YES",DPRTacticsCalculator[[#This Row],[Halfling]]="NO"),AND(DPRTacticsCalculator[[#This Row],[Accuracy]]="DISADVANTAGE",DPRTacticsCalculator[[#This Row],[Lucky feat]]="YES",DPRTacticsCalculator[[#This Row],[Halfling]]="NO")),N("Elven accuracy hit formula (3 dice)")+(1-(1-(1-((DPRTacticsCalculator[[#This Row],[Min to Hit]]-1)/20)))^3),AND(DPRTacticsCalculator[[#This Row],[Accuracy]]="ELVEN ACCURACY",DPRTacticsCalculator[[#This Row],[Lucky feat]]="YES",DPRTacticsCalculator[[#This Row],[Halfling]]="NO"),N("Elven accuracy hit formula with Lucky feat (4 dice)")+(1-(1-(1-((DPRTacticsCalculator[[#This Row],[Min to Hit]]-1)/20)))^4),AND(DPRTacticsCalculator[[#This Row],[Accuracy]]="STANDARD",DPRTacticsCalculator[[#This Row],[Lucky feat]]="NO",DPRTacticsCalculator[[#This Row],[Halfling]]="YES"),N("Halfling standard hit formula")+((1-((DPRTacticsCalculator[[#This Row],[Min to Hit]]-1)/20))+((1-((DPRTacticsCalculator[[#This Row],[Min to Hit]]-1)/20))/20)),AND(DPRTacticsCalculator[[#This Row],[Accuracy]]="DISADVANTAGE",DPRTacticsCalculator[[#This Row],[Lucky feat]]="NO",DPRTacticsCalculator[[#This Row],[Halfling]]="YES"),N("Halfling disadvantage hit formula")+(((1-((DPRTacticsCalculator[[#This Row],[Min to Hit]]-1)/20))^2)+((2/20)*((1-((DPRTacticsCalculator[[#This Row],[Min to Hit]]-1)/20))^2))),OR(AND(DPRTacticsCalculator[[#This Row],[Accuracy]]="ADVANTAGE",DPRTacticsCalculator[[#This Row],[Lucky feat]]="NO",DPRTacticsCalculator[[#This Row],[Halfling]]="YES"),AND(DPRTacticsCalculator[[#This Row],[Accuracy]]="ELVEN ACCURACY",DPRTacticsCalculator[[#This Row],[Lucky feat]]="NO",DPRTacticsCalculator[[#This Row],[Halfling]]="YES"),AND(DPRTacticsCalculator[[#This Row],[Accuracy]]="STANDARD",DPRTacticsCalculator[[#This Row],[Lucky feat]]="YES",DPRTacticsCalculator[[#This Row],[Halfling]]="YES")),N("Halfling advantage hit formula")+N("No halfling can have Elven Accuracy")+((1-(1-(1-((DPRTacticsCalculator[[#This Row],[Min to Hit]]-1)/20)))^2)+((2*((1-(1-((DPRTacticsCalculator[[#This Row],[Min to Hit]]-1)/20)))/20))-(1/(20^2)))*(1-((DPRTacticsCalculator[[#This Row],[Min to Hit]]-1)/20))),OR(AND(DPRTacticsCalculator[[#This Row],[Accuracy]]="ADVANTAGE",DPRTacticsCalculator[[#This Row],[Lucky feat]]="YES",DPRTacticsCalculator[[#This Row],[Halfling]]="YES"),AND(DPRTacticsCalculator[[#This Row],[Accuracy]]="ELVEN ACCURACY",DPRTacticsCalculator[[#This Row],[Lucky feat]]="YES",DPRTacticsCalculator[[#This Row],[Halfling]]="YES"),AND(DPRTacticsCalculator[[#This Row],[Accuracy]]="DISADVANTAGE",DPRTacticsCalculator[[#This Row],[Lucky feat]]="YES",DPRTacticsCalculator[[#This Row],[Halfling]]="YES")),N("Halfling advantage with Lucky feat (3 dice) hit formula")+N("No halfling can have Elven Accuracy")+((1-(1-(1-((DPRTacticsCalculator[[#This Row],[Min to Crit]]-1)/20)))^3)+((3*((1-(1-((DPRTacticsCalculator[[#This Row],[Min to Hit]]-1)/20)))/20))-(1/(20^3)))*(1-((DPRTacticsCalculator[[#This Row],[Min to Hit]]-1)/20))),AND(OR(DPRTacticsCalculator[[#This Row],[Accuracy]]="SP DC LEGEND RESIST",DPRTacticsCalculator[[#This Row],[Accuracy]]="SP DC M 1/2 LEG RESIST",DPRTacticsCalculator[[#This Row],[Accuracy]]="SP DC EN DVG LEG RES",DPRTacticsCalculator[[#This Row],[Accuracy]]="SP DC M 1/2 EN DVG L-RES"),(DPRTacticsCalculator[[#This Row],[Legendary Resistances Left]]&gt;0)),N("Legendary Resistance is a guaranteed miss")+0)*IF(AND(DPRTacticsCalculator[[#This Row],[Current Attack is GWM Crit Bonus Attack]]="YES",OR(DPRTacticsCalculator[[#This Row],[Accuracy]]="STANDARD",DPRTacticsCalculator[[#This Row],[Accuracy]]="DISADVANTAGE",DPRTacticsCalculator[[#This Row],[Accuracy]]="ADVANTAGE",DPRTacticsCalculator[[#This Row],[Accuracy]]="ELVEN ACCURACY")),N("If the current attack is a Great Weapon Master crit bonus attack")+N("And it's not a spell attack")+N("The chances of this attack are multiplied by the crit chance of the previous attack of the same round and tactic")+SUMIFS(DPRTacticsCalculator[Crit % Chance],DPRTacticsCalculator[Tactic ID],DPRTacticsCalculator[[#This Row],[Tactic ID]],DPRTacticsCalculator[Round],DPRTacticsCalculator[[#This Row],[Round]],DPRTacticsCalculator[Row],(DPRTacticsCalculator[[#This Row],[Row]]-1)),(N("Else they just stay the same")+1))</f>
        <v>0.87750000000000006</v>
      </c>
      <c r="Y15" s="27">
        <f>N("Hit percentage (not including crit)")+(DPRTacticsCalculator[[#This Row],[Hit % Chance]]-DPRTacticsCalculator[[#This Row],[Crit % Chance]])</f>
        <v>0.87750000000000006</v>
      </c>
      <c r="Z15" s="28">
        <f>N("Miss percentage")+(1-DPRTacticsCalculator[[#This Row],[Hit % Chance]])</f>
        <v>0.12249999999999994</v>
      </c>
      <c r="AA15" s="16" t="s">
        <v>72</v>
      </c>
      <c r="AB15" s="16" t="s">
        <v>72</v>
      </c>
      <c r="AC15" s="5" t="str">
        <f>IF(ISNUMBER(DPRTacticsCalculator[[#This Row],[AOE size, length or radius]]),N("Based on the Dungeon Master's Guide, page 249, 'Adjudicating Areas of Effect' table")+_xlfn.IFS(DPRTacticsCalculator[[#This Row],[Area of Effect]]="CONE",N("Cone: Size   / 10 (round up)")+ROUNDUP((DPRTacticsCalculator[[#This Row],[AOE size, length or radius]]/10),0),DPRTacticsCalculator[[#This Row],[Area of Effect]]="CUBE",N("Cube or square: Size   / 5  (round up)")+ROUNDUP((DPRTacticsCalculator[[#This Row],[AOE size, length or radius]]/5),0),DPRTacticsCalculator[[#This Row],[Area of Effect]]="CYLINDER",N("Cylinder: Radius / 5  (round up)")+ROUNDUP((DPRTacticsCalculator[[#This Row],[AOE size, length or radius]]/5),0),DPRTacticsCalculator[[#This Row],[Area of Effect]]="LINE",N("Line: Length / 30 (round up)")+ROUNDUP((DPRTacticsCalculator[[#This Row],[AOE size, length or radius]]/30),0),DPRTacticsCalculator[[#This Row],[Area of Effect]]="SPHERE",N("Sphere or circle: Radius / 5  (round up)")+ROUNDUP((DPRTacticsCalculator[[#This Row],[AOE size, length or radius]]/5),0)),"-")</f>
        <v>-</v>
      </c>
      <c r="AD15" s="16" t="s">
        <v>71</v>
      </c>
      <c r="AE15" s="16" t="s">
        <v>105</v>
      </c>
      <c r="AF15" s="16" t="s">
        <v>72</v>
      </c>
      <c r="AG15" s="16" t="s">
        <v>72</v>
      </c>
      <c r="AH15" s="16" t="s">
        <v>72</v>
      </c>
      <c r="AI15" s="16" t="s">
        <v>72</v>
      </c>
      <c r="AJ15" s="29" t="s">
        <v>72</v>
      </c>
      <c r="AK15" s="30" t="str">
        <f>IF(DPRTacticsCalculator[[#This Row],[Great Weapon Master -5 to hit for +10 dmg]]="YES",10,"-")</f>
        <v>-</v>
      </c>
      <c r="AL15" s="16" t="s">
        <v>75</v>
      </c>
      <c r="AM15" s="16" t="s">
        <v>106</v>
      </c>
      <c r="AN15" s="16" t="s">
        <v>72</v>
      </c>
      <c r="AO15" s="16" t="s">
        <v>72</v>
      </c>
      <c r="AP15" s="16" t="s">
        <v>72</v>
      </c>
      <c r="AQ15" s="16" t="s">
        <v>72</v>
      </c>
      <c r="AR15" s="31" cm="1">
        <f t="array" ref="AR15">N("Average damage")+
IF(
    (N("Condition: has to have dice notation")+
    COUNT(SEARCH("d",DPRTacticsCalculator[[#This Row],[Damage Dice]]))&gt;0),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)(DPRTacticsCalculator[[#This Row],[Damage Dice]])
        +
        N("Elemental Adept turn 1s into 2s.")+
        N("Average increases by 1/DieSize per die")+
        N("Condition: damage type matches EA type.")+
        IF(
            (DPRTacticsCalculator[[#This Row],[Damage Type]]=DPRTacticsCalculator[[#This Row],[Feat: Elemental Adept Element]]),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)(DPRTacticsCalculator[[#This Row],[Damage Dice]]),
            (N("0 if no Elemental Adept applies.")+0)
        )
        +
        N("Great Weapon Fighting style reroll 1s and 2s once.")+
        IF(
            (DPRTacticsCalculator[[#This Row],[Great Weapon Fighting Style]]="YES"),
            _xlfn.LAMBDA(_xlpm.dicesum,
                SUM(_xlfn.MAP(
                    _xlfn.TEXTSPLIT(_xlpm.dicesum,"+"),
                    _xlfn.LAMBDA(_xlpm.dice,
                        N("Reroll 1s and 2s")+
                        ((
                            N("Number of Dice")+
                            N("Left of cell from position of 'd' in the string")+
                            LEFT(_xlpm.dice,(SEARCH("d",_xlpm.dice)-1))
                        )
                        *
                        (
                            1
                            -
                            (
                                2
                                /
                                (
                                    N("Die size")+
                                    N("Right of cell from position x in the string.")+
                                    RIGHT(_xlpm.dice,(LEN(_xlpm.dice)-SEARCH("d",_xlpm.dice)))
                                )))
                        )
                    )
                ))
            )(DPRTacticsCalculator[[#This Row],[Damage Dice]]),
            (N("0 if no Great Weapon Fighting style applies.")+0)
        )
    ),
    N(DPRTacticsCalculator[[#This Row],[Damage Dice]])
)</f>
        <v>13</v>
      </c>
      <c r="AS15" s="31" cm="1">
        <f t="array" ref="AS15">N("Average damage")+
IF(
    (N("Condition: has to have dice notation")+
    COUNT(SEARCH("d",AF15))&gt;0),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)(AF15)
        +
        N("Elemental Adept turn 1s into 2s.")+
        N("Average increases by 1/DieSize per die")+
        N("Condition: damage type matches EA type.")+
        IF(
            (AN15=DPRTacticsCalculator[[#This Row],[Feat: Elemental Adept Element]]),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)(AF15),
            (N("0 if no Elemental Adept applies.")+0)
        )
    ),
    N(AF15)
)</f>
        <v>0</v>
      </c>
      <c r="AT15" s="31" cm="1">
        <f t="array" ref="AT15">N("Average damage")+
IF(
    (N("Condition: has to have dice notation")+
    COUNT(SEARCH("d",AG15))&gt;0),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)(AG15)
        +
        N("Elemental Adept turn 1s into 2s.")+
        N("Average increases by 1/DieSize per die")+
        N("Condition: damage type matches EA type.")+
        IF(
            (AO15=DPRTacticsCalculator[[#This Row],[Bonus Dmg Type]]),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)(AG15),
            (N("0 if no Elemental Adept applies.")+0)
        )
    ),
    N(AG15)
)</f>
        <v>0</v>
      </c>
      <c r="AU15" s="31" cm="1">
        <f t="array" ref="AU15">N("Average damage")+
IF(
    (N("Condition: has to have dice notation")+
    COUNT(SEARCH("d",AH15))&gt;0),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)(AH15)
        +
        N("Elemental Adept turn 1s into 2s.")+
        N("Average increases by 1/DieSize per die")+
        N("Condition: damage type matches EA type.")+
        IF(
            (AP15=#REF!),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)(AH15),
            (N("0 if no Elemental Adept applies.")+0)
        )
    ),
    N(AH15)
)</f>
        <v>0</v>
      </c>
      <c r="AV15" s="31" cm="1">
        <f t="array" ref="AV15">N("Average damage")+
IF(
    (N("Condition: has to have dice notation")+
    COUNT(SEARCH("d",AI15))&gt;0),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)(AI15)
        +
        N("Elemental Adept turn 1s into 2s.")+
        N("Average increases by 1/DieSize per die")+
        N("Condition: damage type matches EA type.")+
        IF(
            (AQ15=DPRTacticsCalculator[[#This Row],[Crit Mult Dmg Type]]),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)(AI15),
            (N("0 if no Elemental Adept applies.")+0)
        )
    ),
    N(AI15)
)</f>
        <v>0</v>
      </c>
      <c r="AW15" s="31">
        <f>N("Average damage added on crit")+
(
    N("Dr: Damage roll on hit is doubled")+
    DPRTacticsCalculator[[#This Row],[Base Dice Dmg Avg]]
    +
    N("Db: Any bonus dice get doubled")+
    DPRTacticsCalculator[[#This Row],[Bonus Dice Dmg Avg]]
    +
    N("Dxc: Damage that gets doubled but only added on crit")+
    (2*DPRTacticsCalculator[[#This Row],[Crit-only Mult Dice Dmg Avg]])
    +
    N("Dxcn: Bonus damage that's added on crit but not doubled")+
    DPRTacticsCalculator[[#This Row],[Crit-only Flat Dice Dmg Avg]]
)</f>
        <v>13</v>
      </c>
      <c r="AX15" s="31">
        <f>N("Average damage on hit")+
(
    N("Dr: Damage roll on hit is doubled on crit")+
    DPRTacticsCalculator[[#This Row],[Base Dice Dmg Avg]]
    +
    N("Db: Any bonus dice get doubled on crit")+
    DPRTacticsCalculator[[#This Row],[Bonus Dice Dmg Avg]]
    +
    N("Dn: Damage bonus that is not doubled on crit")+
    DPRTacticsCalculator[[#This Row],[Non-crit Dice Dmg Avg]]
)</f>
        <v>13</v>
      </c>
      <c r="AY15" s="31">
        <f>N("Damage result in case of a crit")+(N("D: Average damage on hit")+DPRTacticsCalculator[[#This Row],[Average Dice Damage on Hit]]+N("Dc: Average damage added on crit")+DPRTacticsCalculator[[#This Row],[Average Damage Added on Crit]])</f>
        <v>26</v>
      </c>
      <c r="AZ15" s="31">
        <f>N("Average damage on miss")+
IF(
    OR(
        DPRTacticsCalculator[[#This Row],[Accuracy]]="SP DC MISS 1/2 DMG",
        DPRTacticsCalculator[[#This Row],[Accuracy]]="SP DC M 1/2 ENEMY DVG",
        DPRTacticsCalculator[[#This Row],[Accuracy]]="SP DC M 1/2 LEG RESIST",
        DPRTacticsCalculator[[#This Row],[Accuracy]]="SP DC M 1/2 EN DVG L-RES"
    ),
    (
        (
            N("Dr: Damage roll on hit is halved")+
            DPRTacticsCalculator[[#This Row],[Base Dice Dmg Avg]]
            +
            N("B: Bonus modifiers halved too")+
            N("Spells don't get Great Weapon Master bonus damage")+
            IF(ISNUMBER(DPRTacticsCalculator[[#This Row],[Bonus Flat Dmg]]),DPRTacticsCalculator[[#This Row],[Bonus Flat Dmg]],0)
            +
            N("Db: Any bonus dice is halved too")+
            DPRTacticsCalculator[[#This Row],[Bonus Dice Dmg Avg]]
            +
            N("Dn: Damage bonus that is not doubled on crit gets halved too")+
            DPRTacticsCalculator[[#This Row],[Non-crit Dice Dmg Avg]]
        )
        /
        2
    ),
    (N("No miss damage for regular attacks")+0)
)</f>
        <v>0</v>
      </c>
      <c r="BA15" s="26">
        <f>_xlfn.IFS(DPRTacticsCalculator[[#This Row],[LV or CR]]=1,85,DPRTacticsCalculator[[#This Row],[LV or CR]]=2,100,DPRTacticsCalculator[[#This Row],[LV or CR]]=3,115,DPRTacticsCalculator[[#This Row],[LV or CR]]=4,130,DPRTacticsCalculator[[#This Row],[LV or CR]]=5,145,DPRTacticsCalculator[[#This Row],[LV or CR]]=6,160,DPRTacticsCalculator[[#This Row],[LV or CR]]=7,175,DPRTacticsCalculator[[#This Row],[LV or CR]]=8,190,DPRTacticsCalculator[[#This Row],[LV or CR]]=9,205,DPRTacticsCalculator[[#This Row],[LV or CR]]=10,220,DPRTacticsCalculator[[#This Row],[LV or CR]]=11,235,DPRTacticsCalculator[[#This Row],[LV or CR]]=12,250,DPRTacticsCalculator[[#This Row],[LV or CR]]=13,265,DPRTacticsCalculator[[#This Row],[LV or CR]]=14,280,DPRTacticsCalculator[[#This Row],[LV or CR]]=15,295,DPRTacticsCalculator[[#This Row],[LV or CR]]=16,310,DPRTacticsCalculator[[#This Row],[LV or CR]]=17,325,DPRTacticsCalculator[[#This Row],[LV or CR]]=18,340,DPRTacticsCalculator[[#This Row],[LV or CR]]=19,355,DPRTacticsCalculator[[#This Row],[LV or CR]]=20,400)</f>
        <v>145</v>
      </c>
      <c r="BB15" s="33">
        <f>N("Damage per Attack per Target")+((DPRTacticsCalculator[[#This Row],[Crit % Chance]]*DPRTacticsCalculator[[#This Row],[Average Damage Added on Crit]])+((N("Hx: Hit chance (excluding crit)")+DPRTacticsCalculator[[#This Row],[Non-crit Hit % Chance]])*((N("D: Average damage on hit")+DPRTacticsCalculator[[#This Row],[Average Dice Damage on Hit]])+(N("B: Bonus modifiers")+IF(ISNUMBER(DPRTacticsCalculator[[#This Row],[Bonus Flat Dmg]]),DPRTacticsCalculator[[#This Row],[Bonus Flat Dmg]],0))+(N("GWMb: Great Weapon Master -5 to hit for +10 dmg option")+IF(ISNUMBER(DPRTacticsCalculator[[#This Row],[Great Weapon Master Bonus Dmg]]),DPRTacticsCalculator[[#This Row],[Great Weapon Master Bonus Dmg]],0))))+((N("M: Miss chance (for spell saves)")+DPRTacticsCalculator[[#This Row],[Miss % Chance]])*(N("Dm: Average damage on miss (only for spell saves)")+DPRTacticsCalculator[[#This Row],[Average Damage on Miss]])))</f>
        <v>11.407500000000001</v>
      </c>
      <c r="BC15" s="33">
        <f>N("Average damage for the attack row")+((N("R: Repeated attack times (must have the same bonuses applied)")+IF(ISNUMBER(DPRTacticsCalculator[[#This Row],[Repeat Attack Times]]),DPRTacticsCalculator[[#This Row],[Repeat Attack Times]],1))*DPRTacticsCalculator[[#This Row],[Damage per Attack]])</f>
        <v>11.407500000000001</v>
      </c>
      <c r="BD15" s="33">
        <f>N("Damage per target*NumTargets")+(DPRTacticsCalculator[[#This Row],[Average Resulting Damage per Target]]*(N("AOE: Area of Effect targets (must have the same bonuses applied)")+IF(ISNUMBER(DPRTacticsCalculator[[#This Row],[Area of Effect Expected Targets]]),DPRTacticsCalculator[[#This Row],[Area of Effect Expected Targets]],1)))</f>
        <v>11.407500000000001</v>
      </c>
      <c r="BE15" s="33">
        <f>IF(_xlfn.MAXIFS(DPRTacticsCalculator[[Row]:[Row]],DPRTacticsCalculator[[Tactic ID]:[Tactic ID]],DPRTacticsCalculator[[#This Row],[Tactic ID]],DPRTacticsCalculator[[Round]:[Round]],DPRTacticsCalculator[[#This Row],[Round]])=DPRTacticsCalculator[[#This Row],[Row]],(N("Leave blank if not the last on the list for this round")+N("Sum the attacks with the same tactic AND round number")+SUMIFS(DPRTacticsCalculator[[Average Resulting Damage per Target]:[Average Resulting Damage per Target]],DPRTacticsCalculator[[Tactic ID]:[Tactic ID]],DPRTacticsCalculator[[#This Row],[Tactic ID]],DPRTacticsCalculator[[Round]:[Round]],DPRTacticsCalculator[[#This Row],[Round]])),"-")</f>
        <v>11.407500000000001</v>
      </c>
      <c r="BF15" s="33">
        <f>IF(ISNUMBER(DPRTacticsCalculator[[#This Row],[Average Round Damage per Target]]),(DPRTacticsCalculator[[#This Row],[Average Round Damage per Target]]*(N("AOE: Area of Effect targets (must have the same bonuses applied)")+IF(ISNUMBER(DPRTacticsCalculator[[#This Row],[Area of Effect Expected Targets]]),DPRTacticsCalculator[[#This Row],[Area of Effect Expected Targets]],1))),"-")</f>
        <v>11.407500000000001</v>
      </c>
      <c r="BG15" s="33">
        <f>IF(_xlfn.MAXIFS(DPRTacticsCalculator[[Row]:[Row]],DPRTacticsCalculator[[Tactic ID]:[Tactic ID]],DPRTacticsCalculator[[#This Row],[Tactic ID]])=DPRTacticsCalculator[[#This Row],[Row]],(N("Leave blank if not the last on the list for this tactic")+N("Sum the attacks with the same tactic ID")+SUMIFS(DPRTacticsCalculator[[Average Resulting Damage per Target]:[Average Resulting Damage per Target]],DPRTacticsCalculator[[Tactic ID]:[Tactic ID]],DPRTacticsCalculator[[#This Row],[Tactic ID]])),"-")</f>
        <v>34.222500000000004</v>
      </c>
      <c r="BH15" s="33">
        <f>IF(_xlfn.MAXIFS(DPRTacticsCalculator[[Row]:[Row]],DPRTacticsCalculator[[Tactic ID]:[Tactic ID]],DPRTacticsCalculator[[#This Row],[Tactic ID]])=DPRTacticsCalculator[[#This Row],[Row]],(N("Leave blank if not the last on the list for this tactic")+N("Sum the attacks with the same tactic ID")+SUMIFS(DPRTacticsCalculator[[Average Resulting Damage Total]:[Average Resulting Damage Total]],DPRTacticsCalculator[[Tactic ID]:[Tactic ID]],DPRTacticsCalculator[[#This Row],[Tactic ID]])),"-")</f>
        <v>34.222500000000004</v>
      </c>
      <c r="BI15" s="33">
        <f>IF(ISNUMBER(DPRTacticsCalculator[[#This Row],[Average Tactic Damage per Target]]),(N("Only show if the tactic damage is showing a number")+N("Damage per round: Damage per tactic / number of rounds")+((N("Damage per tactic")+DPRTacticsCalculator[[#This Row],[Average Tactic Damage per Target]])/(N("Number of rounds")+DPRTacticsCalculator[[#This Row],[Round]]))),"-")</f>
        <v>8.5556250000000009</v>
      </c>
      <c r="BJ15" s="33">
        <f>IF(ISNUMBER(DPRTacticsCalculator[[#This Row],[Average Tactic Damage Total]]),(N("Only show if the tactic damage is showing a number")+N("Damage per round: Damage per tactic / number of rounds")+((N("Damage per tactic")+DPRTacticsCalculator[[#This Row],[Average Tactic Damage Total]])/(N("Number of rounds")+DPRTacticsCalculator[[#This Row],[Round]]))),"-")</f>
        <v>8.5556250000000009</v>
      </c>
      <c r="BK15" s="34">
        <f>IF(ISNUMBER(DPRTacticsCalculator[[#This Row],[Damage per Round per Target]]),_xlfn.IFS((DPRTacticsCalculator[[#This Row],[Damage per Round per Target]]&gt;(DPRTacticsCalculator[[#This Row],[Max Expected Enemy HP at CR or LV]]/3)),5,(DPRTacticsCalculator[[#This Row],[Damage per Round per Target]]&gt;(DPRTacticsCalculator[[#This Row],[Max Expected Enemy HP at CR or LV]]/6)),4,(DPRTacticsCalculator[[#This Row],[Damage per Round per Target]]&gt;(DPRTacticsCalculator[[#This Row],[Max Expected Enemy HP at CR or LV]]/12)),3,(DPRTacticsCalculator[[#This Row],[Damage per Round per Target]]&gt;(DPRTacticsCalculator[[#This Row],[Max Expected Enemy HP at CR or LV]]/24)),2,(DPRTacticsCalculator[[#This Row],[Damage per Round per Target]]&lt;=(DPRTacticsCalculator[[#This Row],[Max Expected Enemy HP at CR or LV]]/24)),1,(DPRTacticsCalculator[[#This Row],[Damage per Round per Target]]=0),0),"-")</f>
        <v>2</v>
      </c>
      <c r="BL15" s="24" t="str">
        <f>_xlfn.IFS(ISNUMBER(DPRTacticsCalculator[[#This Row],[DPR per Target Rating]])=FALSE,"-",DPRTacticsCalculator[[#This Row],[DPR per Target Rating]]=0,"☆☆☆  No damage",DPRTacticsCalculator[[#This Row],[DPR per Target Rating]]=1,"🡇🡇🡇  Lowest (not helping)",DPRTacticsCalculator[[#This Row],[DPR per Target Rating]]=2,"★☆☆  Low (support, control, debuff)",DPRTacticsCalculator[[#This Row],[DPR per Target Rating]]=3,"★★☆  Target (expected)",DPRTacticsCalculator[[#This Row],[DPR per Target Rating]]=4,"★★★  High (heavy hitter)",DPRTacticsCalculator[[#This Row],[DPR per Target Rating]]=5,"🕱🕱🕱🕱  Deadly")</f>
        <v>★☆☆  Low (support, control, debuff)</v>
      </c>
      <c r="BM15" s="32">
        <f>IF(ISNUMBER(DPRTacticsCalculator[[#This Row],[Total Damage per Round]]),_xlfn.IFS((DPRTacticsCalculator[[#This Row],[Total Damage per Round]]&gt;(DPRTacticsCalculator[[#This Row],[Max Expected Enemy HP at CR or LV]]/3)),5,(DPRTacticsCalculator[[#This Row],[Total Damage per Round]]&gt;(DPRTacticsCalculator[[#This Row],[Max Expected Enemy HP at CR or LV]]/6)),4,(DPRTacticsCalculator[[#This Row],[Total Damage per Round]]&gt;(DPRTacticsCalculator[[#This Row],[Max Expected Enemy HP at CR or LV]]/12)),3,(DPRTacticsCalculator[[#This Row],[Total Damage per Round]]&gt;(DPRTacticsCalculator[[#This Row],[Max Expected Enemy HP at CR or LV]]/24)),2,(DPRTacticsCalculator[[#This Row],[Total Damage per Round]]&lt;=(DPRTacticsCalculator[[#This Row],[Max Expected Enemy HP at CR or LV]]/24)),1,(DPRTacticsCalculator[[#This Row],[Total Damage per Round]]=0),0),"-")</f>
        <v>2</v>
      </c>
      <c r="BN15" s="24" t="str">
        <f>_xlfn.IFS(ISNUMBER(DPRTacticsCalculator[[#This Row],[Total DPR Rating]])=FALSE,"-",DPRTacticsCalculator[[#This Row],[Total DPR Rating]]=0,"☆☆☆  No damage",DPRTacticsCalculator[[#This Row],[Total DPR Rating]]=1,"🡇🡇🡇  Lowest (not helping)",DPRTacticsCalculator[[#This Row],[Total DPR Rating]]=2,"★☆☆  Low (support, control, debuff)",DPRTacticsCalculator[[#This Row],[Total DPR Rating]]=3,"★★☆  Target (expected)",DPRTacticsCalculator[[#This Row],[Total DPR Rating]]=4,"★★★  High (heavy hitter)",DPRTacticsCalculator[[#This Row],[Total DPR Rating]]=5,"🕱🕱🕱🕱  Deadly")</f>
        <v>★☆☆  Low (support, control, debuff)</v>
      </c>
      <c r="BO15" s="35" t="s">
        <v>113</v>
      </c>
      <c r="BP15" s="5"/>
      <c r="BQ15" s="16"/>
      <c r="BR15" s="16"/>
      <c r="BS15" s="16"/>
      <c r="BT15" s="16"/>
    </row>
    <row r="16" spans="1:72" ht="54">
      <c r="A16" s="16">
        <v>15</v>
      </c>
      <c r="B16" s="21" t="s">
        <v>114</v>
      </c>
      <c r="C16" s="21" t="s">
        <v>89</v>
      </c>
      <c r="D16" s="24" t="s">
        <v>115</v>
      </c>
      <c r="E16" s="5" t="s">
        <v>70</v>
      </c>
      <c r="F16" s="5">
        <v>9</v>
      </c>
      <c r="G16" s="16">
        <v>1</v>
      </c>
      <c r="H16" s="16">
        <v>1</v>
      </c>
      <c r="I16" s="16" t="s">
        <v>71</v>
      </c>
      <c r="J16" s="16" t="s">
        <v>71</v>
      </c>
      <c r="K16" s="16" t="s">
        <v>71</v>
      </c>
      <c r="L16" s="16" t="s">
        <v>71</v>
      </c>
      <c r="M16" s="16" t="s">
        <v>71</v>
      </c>
      <c r="N16" s="16" t="s">
        <v>72</v>
      </c>
      <c r="O16" s="16" cm="1">
        <f t="array" ref="O16">_xlfn.LAMBDA(_xlpm.dicesum,
    SUM(_xlfn.MAP(
        _xlfn.TEXTSPLIT(_xlpm.dicesum,"+"),
        _xlfn.LAMBDA(_xlpm.dice,
            N("Average dice roll")+
            IF(COUNT(SEARCH("d",_xlpm.dice))&gt;0,
                ((
                    N("Number of Dice")+
                    N("Left of cell from position of 'd' in the string")+
                    LEFT(_xlpm.dice,(SEARCH("d",_xlpm.dice)-1))
                )
                *
                (
                    N("Average roll for the die size")+
                    AVERAGE(
                        N("Lowest roll possible")+
                        1,
                        N("Die size")+
                        N("Right of cell from position x in the string.")+
                        RIGHT(_xlpm.dice,(LEN(_xlpm.dice)-SEARCH("d",_xlpm.dice)))
                    ))
                ),
                N(_xlpm.dice)
            )
        )
    ))
)(DPRTacticsCalculator[[#This Row],[Dice added to attack roll]])</f>
        <v>0</v>
      </c>
      <c r="P16" s="25" cm="1">
        <f t="array" ref="P16">_xlfn.IFS(
    AND(DPRTacticsCalculator[[#This Row],[Player or Enemy]]="PC",DPRTacticsCalculator[[#This Row],[LV or CR]]=9),
    1,
    1,
    0
)
+
IF(
    OR(
        DPRTacticsCalculator[[#This Row],[Accuracy]]="STANDARD",
        DPRTacticsCalculator[[#This Row],[Accuracy]]="DISADVANTAGE",
        DPRTacticsCalculator[[#This Row],[Accuracy]]="ADVANTAGE",
        DPRTacticsCalculator[[#This Row],[Accuracy]]="ELVEN ACCURACY",
    ),
    (
        IF(
            DPRTacticsCalculator[[#This Row],[Great Weapon Master -5 to hit for +10 dmg]]="YES",
            (-5),
            0
        )
        +
        IF(
            DPRTacticsCalculator[[#This Row],[War Cleric Channel Divinity +10 to hit]]="YES",
            10,
            0
        )
        +
        DPRTacticsCalculator[[#This Row],[Dice to attack roll average result]]
    ),
    0
)</f>
        <v>1</v>
      </c>
      <c r="Q16" s="16" t="s">
        <v>72</v>
      </c>
      <c r="R16" s="5">
        <f>N("Assuming a balanced value of 8, and subtract relative modifiers.")+(8-DPRTacticsCalculator[[#This Row],[Assumed Relative Modifier to Hit]]-IF(ISNUMBER(DPRTacticsCalculator[[#This Row],[Add Relative Modifier to Hit]]),DPRTacticsCalculator[[#This Row],[Add Relative Modifier to Hit]],0))</f>
        <v>7</v>
      </c>
      <c r="S16" s="16">
        <v>20</v>
      </c>
      <c r="T16" s="16" t="s">
        <v>116</v>
      </c>
      <c r="U16" s="16" t="s">
        <v>71</v>
      </c>
      <c r="V16" s="26">
        <f>IF(OR(DPRTacticsCalculator[[#This Row],[Accuracy]]="SP DC LEGEND RESIST",DPRTacticsCalculator[[#This Row],[Accuracy]]="SP DC M 1/2 LEG RESIST",DPRTacticsCalculator[[#This Row],[Accuracy]]="SP DC EN DVG LEG RES",DPRTacticsCalculator[[#This Row],[Accuracy]]="SP DC M 1/2 EN DVG L-RES"),(N("if leg res is used, check if previous others were cast for this tactic")+IF(SUMPRODUCT((DPRTacticsCalculator[Accuracy]={"SP DC LEGEND RESIST","SP DC M 1/2 LEG RESIST","SP DC EN DVG LEG RES","SP DC M 1/2 EN DVG L-RES"})*(DPRTacticsCalculator[Tactic ID]=DPRTacticsCalculator[[#This Row],[Tactic ID]])*(DPRTacticsCalculator[Row]&lt;DPRTacticsCalculator[[#This Row],[Row]]))&gt;0,(N("if so, search for the MIN for this tactic")+N("And subtract the last one used.")+IF(_xlfn.MINIFS(DPRTacticsCalculator[Legendary Resistances Left],DPRTacticsCalculator[Tactic ID],DPRTacticsCalculator[[#This Row],[Tactic ID]],DPRTacticsCalculator[Row],"&lt;"&amp;DPRTacticsCalculator[[#This Row],[Row]])&gt;0,_xlfn.MINIFS(DPRTacticsCalculator[Legendary Resistances Left],DPRTacticsCalculator[Tactic ID],DPRTacticsCalculator[[#This Row],[Tactic ID]],DPRTacticsCalculator[Row],"&lt;"&amp;DPRTacticsCalculator[[#This Row],[Row]])-1,N("Unless there's 0 already")+0)),(N("else, start at 3 resistances")+3))),"-")</f>
        <v>3</v>
      </c>
      <c r="W16" s="27">
        <f>IF(DPRTacticsCalculator[[#This Row],[Enemy Paralyzed close-range auto-crit on hit]]="YES",DPRTacticsCalculator[[#This Row],[Hit % Chance]],_xlfn.IFS(AND(DPRTacticsCalculator[[#This Row],[Accuracy]]="STANDARD",DPRTacticsCalculator[[#This Row],[Lucky feat]]="NO",DPRTacticsCalculator[[#This Row],[Halfling]]="NO"),N("Standard crit formula")+(1-((DPRTacticsCalculator[[#This Row],[Min to Crit]]-1)/20)),AND(DPRTacticsCalculator[[#This Row],[Accuracy]]="DISADVANTAGE",DPRTacticsCalculator[[#This Row],[Lucky feat]]="NO",DPRTacticsCalculator[[#This Row],[Halfling]]="NO"),N("Disadvantage crit formula")+((1-(DPRTacticsCalculator[[#This Row],[Min to Crit]]-1)/20)^2),OR(AND(DPRTacticsCalculator[[#This Row],[Accuracy]]="ADVANTAGE",DPRTacticsCalculator[[#This Row],[Lucky feat]]="NO",DPRTacticsCalculator[[#This Row],[Halfling]]="NO"),AND(DPRTacticsCalculator[[#This Row],[Accuracy]]="STANDARD",DPRTacticsCalculator[[#This Row],[Lucky feat]]="YES",DPRTacticsCalculator[[#This Row],[Halfling]]="NO")),N("Advantage crit formula")+(1-(1-(1-((DPRTacticsCalculator[[#This Row],[Min to Crit]]-1)/20)))^2),OR(AND(DPRTacticsCalculator[[#This Row],[Accuracy]]="ELVEN ACCURACY",DPRTacticsCalculator[[#This Row],[Lucky feat]]="NO",DPRTacticsCalculator[[#This Row],[Halfling]]="NO"),AND(DPRTacticsCalculator[[#This Row],[Accuracy]]="ADVANTAGE",DPRTacticsCalculator[[#This Row],[Lucky feat]]="YES",DPRTacticsCalculator[[#This Row],[Halfling]]="NO"),AND(DPRTacticsCalculator[[#This Row],[Accuracy]]="DISADVANTAGE",DPRTacticsCalculator[[#This Row],[Lucky feat]]="YES",DPRTacticsCalculator[[#This Row],[Halfling]]="NO")),N("Elven accuracy crit formula (3 dice)")+(1-(1-(1-((DPRTacticsCalculator[[#This Row],[Min to Crit]]-1)/20)))^3),AND(DPRTacticsCalculator[[#This Row],[Accuracy]]="ELVEN ACCURACY",DPRTacticsCalculator[[#This Row],[Lucky feat]]="YES",DPRTacticsCalculator[[#This Row],[Halfling]]="NO"),N("Elven accuracy crit formula with Lucky feat (4 dice)")+(1-(1-(1-((DPRTacticsCalculator[[#This Row],[Min to Crit]]-1)/20)))^4),AND(DPRTacticsCalculator[[#This Row],[Accuracy]]="STANDARD",DPRTacticsCalculator[[#This Row],[Lucky feat]]="NO",DPRTacticsCalculator[[#This Row],[Halfling]]="YES"),N("Halfling standard crit formula")+((1-((DPRTacticsCalculator[[#This Row],[Min to Crit]]-1)/20))+((1-((DPRTacticsCalculator[[#This Row],[Min to Crit]]-1)/20))/20)),AND(DPRTacticsCalculator[[#This Row],[Accuracy]]="DISADVANTAGE",DPRTacticsCalculator[[#This Row],[Lucky feat]]="NO",DPRTacticsCalculator[[#This Row],[Halfling]]="YES"),N("Halfling disadvantage crit formula")+(((1-((DPRTacticsCalculator[[#This Row],[Min to Crit]]-1)/20))^2)+((2/20)*((1-((DPRTacticsCalculator[[#This Row],[Min to Crit]]-1)/20))^2))),OR(AND(DPRTacticsCalculator[[#This Row],[Accuracy]]="ADVANTAGE",DPRTacticsCalculator[[#This Row],[Lucky feat]]="NO",DPRTacticsCalculator[[#This Row],[Halfling]]="YES"),AND(DPRTacticsCalculator[[#This Row],[Accuracy]]="ELVEN ACCURACY",DPRTacticsCalculator[[#This Row],[Lucky feat]]="NO",DPRTacticsCalculator[[#This Row],[Halfling]]="YES"),AND(DPRTacticsCalculator[[#This Row],[Accuracy]]="STANDARD",DPRTacticsCalculator[[#This Row],[Lucky feat]]="YES",DPRTacticsCalculator[[#This Row],[Halfling]]="YES")),N("Halfling advantage crit formula")+N("No halfling can have Elven Accuracy")+((1-(1-(1-((DPRTacticsCalculator[[#This Row],[Min to Crit]]-1)/20)))^2)+((2*((1-(1-((DPRTacticsCalculator[[#This Row],[Min to Crit]]-1)/20)))/20))-(1/(20^2)))*(1-((DPRTacticsCalculator[[#This Row],[Min to Crit]]-1)/20))),OR(AND(DPRTacticsCalculator[[#This Row],[Accuracy]]="ADVANTAGE",DPRTacticsCalculator[[#This Row],[Lucky feat]]="YES",DPRTacticsCalculator[[#This Row],[Halfling]]="YES"),AND(DPRTacticsCalculator[[#This Row],[Accuracy]]="ELVEN ACCURACY",DPRTacticsCalculator[[#This Row],[Lucky feat]]="YES",DPRTacticsCalculator[[#This Row],[Halfling]]="YES"),AND(DPRTacticsCalculator[[#This Row],[Accuracy]]="DISADVANTAGE",DPRTacticsCalculator[[#This Row],[Lucky feat]]="YES",DPRTacticsCalculator[[#This Row],[Halfling]]="YES")),N("Halfling advantage with Lucky feat (3 dice) crit formula")+N("No halfling can have Elven Accuracy")+((1-(1-(1-((DPRTacticsCalculator[[#This Row],[Min to Crit]]-1)/20)))^3)+((3*((1-(1-((DPRTacticsCalculator[[#This Row],[Min to Crit]]-1)/20)))/20))-(1/(20^3)))*(1-((DPRTacticsCalculator[[#This Row],[Min to Crit]]-1)/20))),OR(DPRTacticsCalculator[[#This Row],[Accuracy]]="SPELL (SAVE DC)",DPRTacticsCalculator[[#This Row],[Accuracy]]="SP DC MISS 1/2 DMG",DPRTacticsCalculator[[#This Row],[Accuracy]]="SP DC ENEMY DVG",DPRTacticsCalculator[[#This Row],[Accuracy]]="SP DC M 1/2 ENEMY DVG",DPRTacticsCalculator[[#This Row],[Accuracy]]="SP DC LEGEND RESIST",DPRTacticsCalculator[[#This Row],[Accuracy]]="SP DC M 1/2 LEG RESIST",DPRTacticsCalculator[[#This Row],[Accuracy]]="SP DC EN DVG LEG RES",DPRTacticsCalculator[[#This Row],[Accuracy]]="SP DC M 1/2 EN DVG L-RES"),N("No crits for save throw spells")+0))*IF(AND(DPRTacticsCalculator[[#This Row],[Current Attack is GWM Crit Bonus Attack]]="YES",OR(DPRTacticsCalculator[[#This Row],[Accuracy]]="STANDARD",DPRTacticsCalculator[[#This Row],[Accuracy]]="DISADVANTAGE",DPRTacticsCalculator[[#This Row],[Accuracy]]="ADVANTAGE",DPRTacticsCalculator[[#This Row],[Accuracy]]="ELVEN ACCURACY")),N("If the current attack is a Great Weapon Master crit bonus attack")+N("And it's not a spell attack")+N("The chances of this attack are multiplied by the crit chance of the previous attack of the same round and tactic")+SUMIFS(DPRTacticsCalculator[Crit % Chance],DPRTacticsCalculator[Tactic ID],DPRTacticsCalculator[[#This Row],[Tactic ID]],DPRTacticsCalculator[Round],DPRTacticsCalculator[[#This Row],[Round]],DPRTacticsCalculator[Row],(DPRTacticsCalculator[[#This Row],[Row]]-1)),(N("Else they just stay the same")+1))</f>
        <v>0</v>
      </c>
      <c r="X16" s="27">
        <f>_xlfn.IFS(OR(AND(DPRTacticsCalculator[[#This Row],[Accuracy]]="STANDARD",DPRTacticsCalculator[[#This Row],[Lucky feat]]="NO",DPRTacticsCalculator[[#This Row],[Halfling]]="NO"),DPRTacticsCalculator[[#This Row],[Accuracy]]="SPELL (SAVE DC)",DPRTacticsCalculator[[#This Row],[Accuracy]]="SP DC MISS 1/2 DMG",AND(OR(DPRTacticsCalculator[[#This Row],[Accuracy]]="SP DC LEGEND RESIST",DPRTacticsCalculator[[#This Row],[Accuracy]]="SP DC M 1/2 LEG RESIST"),DPRTacticsCalculator[[#This Row],[Legendary Resistances Left]]=0)),N("Standard hit formula")+N("Standard hit formula for spells")+N("After Legendary Resistances run out, standard hit formula for spells")+(1-((DPRTacticsCalculator[[#This Row],[Min to Hit]]-1)/20)),AND(DPRTacticsCalculator[[#This Row],[Accuracy]]="DISADVANTAGE",DPRTacticsCalculator[[#This Row],[Lucky feat]]="NO",DPRTacticsCalculator[[#This Row],[Halfling]]="NO"),N("Disadvantage hit formula")+((1-((DPRTacticsCalculator[[#This Row],[Min to Hit]]-1)/20))^2),OR(AND(DPRTacticsCalculator[[#This Row],[Accuracy]]="ADVANTAGE",DPRTacticsCalculator[[#This Row],[Lucky feat]]="NO",DPRTacticsCalculator[[#This Row],[Halfling]]="NO"),AND(DPRTacticsCalculator[[#This Row],[Accuracy]]="STANDARD",DPRTacticsCalculator[[#This Row],[Lucky feat]]="YES",DPRTacticsCalculator[[#This Row],[Halfling]]="NO"),DPRTacticsCalculator[[#This Row],[Accuracy]]="SP DC ENEMY DVG",DPRTacticsCalculator[[#This Row],[Accuracy]]="SP DC M 1/2 ENEMY DVG",AND(OR(DPRTacticsCalculator[[#This Row],[Accuracy]]="SP DC EN DVG LEG RES",DPRTacticsCalculator[[#This Row],[Accuracy]]="SP DC M 1/2 EN DVG L-RES"),DPRTacticsCalculator[[#This Row],[Legendary Resistances Left]]=0)),N("Advantage hit formula")+N("Advantage hit formula for spells against enemy with disadvantage")+N("After Legendary Resistances run out, same")+(1-(1-(1-((DPRTacticsCalculator[[#This Row],[Min to Hit]]-1)/20)))^2),OR(AND(DPRTacticsCalculator[[#This Row],[Accuracy]]="ELVEN ACCURACY",DPRTacticsCalculator[[#This Row],[Lucky feat]]="NO",DPRTacticsCalculator[[#This Row],[Halfling]]="NO"),AND(DPRTacticsCalculator[[#This Row],[Accuracy]]="ADVANTAGE",DPRTacticsCalculator[[#This Row],[Lucky feat]]="YES",DPRTacticsCalculator[[#This Row],[Halfling]]="NO"),AND(DPRTacticsCalculator[[#This Row],[Accuracy]]="DISADVANTAGE",DPRTacticsCalculator[[#This Row],[Lucky feat]]="YES",DPRTacticsCalculator[[#This Row],[Halfling]]="NO")),N("Elven accuracy hit formula (3 dice)")+(1-(1-(1-((DPRTacticsCalculator[[#This Row],[Min to Hit]]-1)/20)))^3),AND(DPRTacticsCalculator[[#This Row],[Accuracy]]="ELVEN ACCURACY",DPRTacticsCalculator[[#This Row],[Lucky feat]]="YES",DPRTacticsCalculator[[#This Row],[Halfling]]="NO"),N("Elven accuracy hit formula with Lucky feat (4 dice)")+(1-(1-(1-((DPRTacticsCalculator[[#This Row],[Min to Hit]]-1)/20)))^4),AND(DPRTacticsCalculator[[#This Row],[Accuracy]]="STANDARD",DPRTacticsCalculator[[#This Row],[Lucky feat]]="NO",DPRTacticsCalculator[[#This Row],[Halfling]]="YES"),N("Halfling standard hit formula")+((1-((DPRTacticsCalculator[[#This Row],[Min to Hit]]-1)/20))+((1-((DPRTacticsCalculator[[#This Row],[Min to Hit]]-1)/20))/20)),AND(DPRTacticsCalculator[[#This Row],[Accuracy]]="DISADVANTAGE",DPRTacticsCalculator[[#This Row],[Lucky feat]]="NO",DPRTacticsCalculator[[#This Row],[Halfling]]="YES"),N("Halfling disadvantage hit formula")+(((1-((DPRTacticsCalculator[[#This Row],[Min to Hit]]-1)/20))^2)+((2/20)*((1-((DPRTacticsCalculator[[#This Row],[Min to Hit]]-1)/20))^2))),OR(AND(DPRTacticsCalculator[[#This Row],[Accuracy]]="ADVANTAGE",DPRTacticsCalculator[[#This Row],[Lucky feat]]="NO",DPRTacticsCalculator[[#This Row],[Halfling]]="YES"),AND(DPRTacticsCalculator[[#This Row],[Accuracy]]="ELVEN ACCURACY",DPRTacticsCalculator[[#This Row],[Lucky feat]]="NO",DPRTacticsCalculator[[#This Row],[Halfling]]="YES"),AND(DPRTacticsCalculator[[#This Row],[Accuracy]]="STANDARD",DPRTacticsCalculator[[#This Row],[Lucky feat]]="YES",DPRTacticsCalculator[[#This Row],[Halfling]]="YES")),N("Halfling advantage hit formula")+N("No halfling can have Elven Accuracy")+((1-(1-(1-((DPRTacticsCalculator[[#This Row],[Min to Hit]]-1)/20)))^2)+((2*((1-(1-((DPRTacticsCalculator[[#This Row],[Min to Hit]]-1)/20)))/20))-(1/(20^2)))*(1-((DPRTacticsCalculator[[#This Row],[Min to Hit]]-1)/20))),OR(AND(DPRTacticsCalculator[[#This Row],[Accuracy]]="ADVANTAGE",DPRTacticsCalculator[[#This Row],[Lucky feat]]="YES",DPRTacticsCalculator[[#This Row],[Halfling]]="YES"),AND(DPRTacticsCalculator[[#This Row],[Accuracy]]="ELVEN ACCURACY",DPRTacticsCalculator[[#This Row],[Lucky feat]]="YES",DPRTacticsCalculator[[#This Row],[Halfling]]="YES"),AND(DPRTacticsCalculator[[#This Row],[Accuracy]]="DISADVANTAGE",DPRTacticsCalculator[[#This Row],[Lucky feat]]="YES",DPRTacticsCalculator[[#This Row],[Halfling]]="YES")),N("Halfling advantage with Lucky feat (3 dice) hit formula")+N("No halfling can have Elven Accuracy")+((1-(1-(1-((DPRTacticsCalculator[[#This Row],[Min to Crit]]-1)/20)))^3)+((3*((1-(1-((DPRTacticsCalculator[[#This Row],[Min to Hit]]-1)/20)))/20))-(1/(20^3)))*(1-((DPRTacticsCalculator[[#This Row],[Min to Hit]]-1)/20))),AND(OR(DPRTacticsCalculator[[#This Row],[Accuracy]]="SP DC LEGEND RESIST",DPRTacticsCalculator[[#This Row],[Accuracy]]="SP DC M 1/2 LEG RESIST",DPRTacticsCalculator[[#This Row],[Accuracy]]="SP DC EN DVG LEG RES",DPRTacticsCalculator[[#This Row],[Accuracy]]="SP DC M 1/2 EN DVG L-RES"),(DPRTacticsCalculator[[#This Row],[Legendary Resistances Left]]&gt;0)),N("Legendary Resistance is a guaranteed miss")+0)*IF(AND(DPRTacticsCalculator[[#This Row],[Current Attack is GWM Crit Bonus Attack]]="YES",OR(DPRTacticsCalculator[[#This Row],[Accuracy]]="STANDARD",DPRTacticsCalculator[[#This Row],[Accuracy]]="DISADVANTAGE",DPRTacticsCalculator[[#This Row],[Accuracy]]="ADVANTAGE",DPRTacticsCalculator[[#This Row],[Accuracy]]="ELVEN ACCURACY")),N("If the current attack is a Great Weapon Master crit bonus attack")+N("And it's not a spell attack")+N("The chances of this attack are multiplied by the crit chance of the previous attack of the same round and tactic")+SUMIFS(DPRTacticsCalculator[Crit % Chance],DPRTacticsCalculator[Tactic ID],DPRTacticsCalculator[[#This Row],[Tactic ID]],DPRTacticsCalculator[Round],DPRTacticsCalculator[[#This Row],[Round]],DPRTacticsCalculator[Row],(DPRTacticsCalculator[[#This Row],[Row]]-1)),(N("Else they just stay the same")+1))</f>
        <v>0</v>
      </c>
      <c r="Y16" s="27">
        <f>N("Hit percentage (not including crit)")+(DPRTacticsCalculator[[#This Row],[Hit % Chance]]-DPRTacticsCalculator[[#This Row],[Crit % Chance]])</f>
        <v>0</v>
      </c>
      <c r="Z16" s="28">
        <f>N("Miss percentage")+(1-DPRTacticsCalculator[[#This Row],[Hit % Chance]])</f>
        <v>1</v>
      </c>
      <c r="AA16" s="16" t="s">
        <v>92</v>
      </c>
      <c r="AB16" s="16">
        <v>20</v>
      </c>
      <c r="AC16" s="5">
        <f>IF(ISNUMBER(DPRTacticsCalculator[[#This Row],[AOE size, length or radius]]),N("Based on the Dungeon Master's Guide, page 249, 'Adjudicating Areas of Effect' table")+_xlfn.IFS(DPRTacticsCalculator[[#This Row],[Area of Effect]]="CONE",N("Cone: Size   / 10 (round up)")+ROUNDUP((DPRTacticsCalculator[[#This Row],[AOE size, length or radius]]/10),0),DPRTacticsCalculator[[#This Row],[Area of Effect]]="CUBE",N("Cube or square: Size   / 5  (round up)")+ROUNDUP((DPRTacticsCalculator[[#This Row],[AOE size, length or radius]]/5),0),DPRTacticsCalculator[[#This Row],[Area of Effect]]="CYLINDER",N("Cylinder: Radius / 5  (round up)")+ROUNDUP((DPRTacticsCalculator[[#This Row],[AOE size, length or radius]]/5),0),DPRTacticsCalculator[[#This Row],[Area of Effect]]="LINE",N("Line: Length / 30 (round up)")+ROUNDUP((DPRTacticsCalculator[[#This Row],[AOE size, length or radius]]/30),0),DPRTacticsCalculator[[#This Row],[Area of Effect]]="SPHERE",N("Sphere or circle: Radius / 5  (round up)")+ROUNDUP((DPRTacticsCalculator[[#This Row],[AOE size, length or radius]]/5),0)),"-")</f>
        <v>4</v>
      </c>
      <c r="AD16" s="16" t="s">
        <v>71</v>
      </c>
      <c r="AE16" s="16" t="s">
        <v>117</v>
      </c>
      <c r="AF16" s="16" t="s">
        <v>72</v>
      </c>
      <c r="AG16" s="16" t="s">
        <v>72</v>
      </c>
      <c r="AH16" s="16" t="s">
        <v>72</v>
      </c>
      <c r="AI16" s="16" t="s">
        <v>72</v>
      </c>
      <c r="AJ16" s="29" t="s">
        <v>72</v>
      </c>
      <c r="AK16" s="30" t="str">
        <f>IF(DPRTacticsCalculator[[#This Row],[Great Weapon Master -5 to hit for +10 dmg]]="YES",10,"-")</f>
        <v>-</v>
      </c>
      <c r="AL16" s="16" t="s">
        <v>75</v>
      </c>
      <c r="AM16" s="16" t="s">
        <v>94</v>
      </c>
      <c r="AN16" s="16" t="s">
        <v>72</v>
      </c>
      <c r="AO16" s="16" t="s">
        <v>72</v>
      </c>
      <c r="AP16" s="16" t="s">
        <v>72</v>
      </c>
      <c r="AQ16" s="16" t="s">
        <v>72</v>
      </c>
      <c r="AR16" s="31" cm="1">
        <f t="array" ref="AR16">N("Average damage")+
IF(
    (N("Condition: has to have dice notation")+
    COUNT(SEARCH("d",DPRTacticsCalculator[[#This Row],[Damage Dice]]))&gt;0),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)(DPRTacticsCalculator[[#This Row],[Damage Dice]])
        +
        N("Elemental Adept turn 1s into 2s.")+
        N("Average increases by 1/DieSize per die")+
        N("Condition: damage type matches EA type.")+
        IF(
            (DPRTacticsCalculator[[#This Row],[Damage Type]]=DPRTacticsCalculator[[#This Row],[Feat: Elemental Adept Element]]),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)(DPRTacticsCalculator[[#This Row],[Damage Dice]]),
            (N("0 if no Elemental Adept applies.")+0)
        )
        +
        N("Great Weapon Fighting style reroll 1s and 2s once.")+
        IF(
            (DPRTacticsCalculator[[#This Row],[Great Weapon Fighting Style]]="YES"),
            _xlfn.LAMBDA(_xlpm.dicesum,
                SUM(_xlfn.MAP(
                    _xlfn.TEXTSPLIT(_xlpm.dicesum,"+"),
                    _xlfn.LAMBDA(_xlpm.dice,
                        N("Reroll 1s and 2s")+
                        ((
                            N("Number of Dice")+
                            N("Left of cell from position of 'd' in the string")+
                            LEFT(_xlpm.dice,(SEARCH("d",_xlpm.dice)-1))
                        )
                        *
                        (
                            1
                            -
                            (
                                2
                                /
                                (
                                    N("Die size")+
                                    N("Right of cell from position x in the string.")+
                                    RIGHT(_xlpm.dice,(LEN(_xlpm.dice)-SEARCH("d",_xlpm.dice)))
                                )))
                        )
                    )
                ))
            )(DPRTacticsCalculator[[#This Row],[Damage Dice]]),
            (N("0 if no Great Weapon Fighting style applies.")+0)
        )
    ),
    N(DPRTacticsCalculator[[#This Row],[Damage Dice]])
)</f>
        <v>31.5</v>
      </c>
      <c r="AS16" s="31" cm="1">
        <f t="array" ref="AS16">N("Average damage")+
IF(
    (N("Condition: has to have dice notation")+
    COUNT(SEARCH("d",AF16))&gt;0),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)(AF16)
        +
        N("Elemental Adept turn 1s into 2s.")+
        N("Average increases by 1/DieSize per die")+
        N("Condition: damage type matches EA type.")+
        IF(
            (AN16=DPRTacticsCalculator[[#This Row],[Feat: Elemental Adept Element]]),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)(AF16),
            (N("0 if no Elemental Adept applies.")+0)
        )
    ),
    N(AF16)
)</f>
        <v>0</v>
      </c>
      <c r="AT16" s="31" cm="1">
        <f t="array" ref="AT16">N("Average damage")+
IF(
    (N("Condition: has to have dice notation")+
    COUNT(SEARCH("d",AG16))&gt;0),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)(AG16)
        +
        N("Elemental Adept turn 1s into 2s.")+
        N("Average increases by 1/DieSize per die")+
        N("Condition: damage type matches EA type.")+
        IF(
            (AO16=DPRTacticsCalculator[[#This Row],[Bonus Dmg Type]]),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)(AG16),
            (N("0 if no Elemental Adept applies.")+0)
        )
    ),
    N(AG16)
)</f>
        <v>0</v>
      </c>
      <c r="AU16" s="31" cm="1">
        <f t="array" ref="AU16">N("Average damage")+
IF(
    (N("Condition: has to have dice notation")+
    COUNT(SEARCH("d",AH16))&gt;0),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)(AH16)
        +
        N("Elemental Adept turn 1s into 2s.")+
        N("Average increases by 1/DieSize per die")+
        N("Condition: damage type matches EA type.")+
        IF(
            (AP16=#REF!),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)(AH16),
            (N("0 if no Elemental Adept applies.")+0)
        )
    ),
    N(AH16)
)</f>
        <v>0</v>
      </c>
      <c r="AV16" s="31" cm="1">
        <f t="array" ref="AV16">N("Average damage")+
IF(
    (N("Condition: has to have dice notation")+
    COUNT(SEARCH("d",AI16))&gt;0),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)(AI16)
        +
        N("Elemental Adept turn 1s into 2s.")+
        N("Average increases by 1/DieSize per die")+
        N("Condition: damage type matches EA type.")+
        IF(
            (AQ16=DPRTacticsCalculator[[#This Row],[Crit Mult Dmg Type]]),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)(AI16),
            (N("0 if no Elemental Adept applies.")+0)
        )
    ),
    N(AI16)
)</f>
        <v>0</v>
      </c>
      <c r="AW16" s="31">
        <f>N("Average damage added on crit")+
(
    N("Dr: Damage roll on hit is doubled")+
    DPRTacticsCalculator[[#This Row],[Base Dice Dmg Avg]]
    +
    N("Db: Any bonus dice get doubled")+
    DPRTacticsCalculator[[#This Row],[Bonus Dice Dmg Avg]]
    +
    N("Dxc: Damage that gets doubled but only added on crit")+
    (2*DPRTacticsCalculator[[#This Row],[Crit-only Mult Dice Dmg Avg]])
    +
    N("Dxcn: Bonus damage that's added on crit but not doubled")+
    DPRTacticsCalculator[[#This Row],[Crit-only Flat Dice Dmg Avg]]
)</f>
        <v>31.5</v>
      </c>
      <c r="AX16" s="31">
        <f>N("Average damage on hit")+
(
    N("Dr: Damage roll on hit is doubled on crit")+
    DPRTacticsCalculator[[#This Row],[Base Dice Dmg Avg]]
    +
    N("Db: Any bonus dice get doubled on crit")+
    DPRTacticsCalculator[[#This Row],[Bonus Dice Dmg Avg]]
    +
    N("Dn: Damage bonus that is not doubled on crit")+
    DPRTacticsCalculator[[#This Row],[Non-crit Dice Dmg Avg]]
)</f>
        <v>31.5</v>
      </c>
      <c r="AY16" s="31">
        <f>N("Damage result in case of a crit")+(N("D: Average damage on hit")+DPRTacticsCalculator[[#This Row],[Average Dice Damage on Hit]]+N("Dc: Average damage added on crit")+DPRTacticsCalculator[[#This Row],[Average Damage Added on Crit]])</f>
        <v>63</v>
      </c>
      <c r="AZ16" s="31">
        <f>N("Average damage on miss")+
IF(
    OR(
        DPRTacticsCalculator[[#This Row],[Accuracy]]="SP DC MISS 1/2 DMG",
        DPRTacticsCalculator[[#This Row],[Accuracy]]="SP DC M 1/2 ENEMY DVG",
        DPRTacticsCalculator[[#This Row],[Accuracy]]="SP DC M 1/2 LEG RESIST",
        DPRTacticsCalculator[[#This Row],[Accuracy]]="SP DC M 1/2 EN DVG L-RES"
    ),
    (
        (
            N("Dr: Damage roll on hit is halved")+
            DPRTacticsCalculator[[#This Row],[Base Dice Dmg Avg]]
            +
            N("B: Bonus modifiers halved too")+
            N("Spells don't get Great Weapon Master bonus damage")+
            IF(ISNUMBER(DPRTacticsCalculator[[#This Row],[Bonus Flat Dmg]]),DPRTacticsCalculator[[#This Row],[Bonus Flat Dmg]],0)
            +
            N("Db: Any bonus dice is halved too")+
            DPRTacticsCalculator[[#This Row],[Bonus Dice Dmg Avg]]
            +
            N("Dn: Damage bonus that is not doubled on crit gets halved too")+
            DPRTacticsCalculator[[#This Row],[Non-crit Dice Dmg Avg]]
        )
        /
        2
    ),
    (N("No miss damage for regular attacks")+0)
)</f>
        <v>15.75</v>
      </c>
      <c r="BA16" s="26">
        <f>_xlfn.IFS(DPRTacticsCalculator[[#This Row],[LV or CR]]=1,85,DPRTacticsCalculator[[#This Row],[LV or CR]]=2,100,DPRTacticsCalculator[[#This Row],[LV or CR]]=3,115,DPRTacticsCalculator[[#This Row],[LV or CR]]=4,130,DPRTacticsCalculator[[#This Row],[LV or CR]]=5,145,DPRTacticsCalculator[[#This Row],[LV or CR]]=6,160,DPRTacticsCalculator[[#This Row],[LV or CR]]=7,175,DPRTacticsCalculator[[#This Row],[LV or CR]]=8,190,DPRTacticsCalculator[[#This Row],[LV or CR]]=9,205,DPRTacticsCalculator[[#This Row],[LV or CR]]=10,220,DPRTacticsCalculator[[#This Row],[LV or CR]]=11,235,DPRTacticsCalculator[[#This Row],[LV or CR]]=12,250,DPRTacticsCalculator[[#This Row],[LV or CR]]=13,265,DPRTacticsCalculator[[#This Row],[LV or CR]]=14,280,DPRTacticsCalculator[[#This Row],[LV or CR]]=15,295,DPRTacticsCalculator[[#This Row],[LV or CR]]=16,310,DPRTacticsCalculator[[#This Row],[LV or CR]]=17,325,DPRTacticsCalculator[[#This Row],[LV or CR]]=18,340,DPRTacticsCalculator[[#This Row],[LV or CR]]=19,355,DPRTacticsCalculator[[#This Row],[LV or CR]]=20,400)</f>
        <v>205</v>
      </c>
      <c r="BB16" s="33">
        <f>N("Damage per Attack per Target")+((DPRTacticsCalculator[[#This Row],[Crit % Chance]]*DPRTacticsCalculator[[#This Row],[Average Damage Added on Crit]])+((N("Hx: Hit chance (excluding crit)")+DPRTacticsCalculator[[#This Row],[Non-crit Hit % Chance]])*((N("D: Average damage on hit")+DPRTacticsCalculator[[#This Row],[Average Dice Damage on Hit]])+(N("B: Bonus modifiers")+IF(ISNUMBER(DPRTacticsCalculator[[#This Row],[Bonus Flat Dmg]]),DPRTacticsCalculator[[#This Row],[Bonus Flat Dmg]],0))+(N("GWMb: Great Weapon Master -5 to hit for +10 dmg option")+IF(ISNUMBER(DPRTacticsCalculator[[#This Row],[Great Weapon Master Bonus Dmg]]),DPRTacticsCalculator[[#This Row],[Great Weapon Master Bonus Dmg]],0))))+((N("M: Miss chance (for spell saves)")+DPRTacticsCalculator[[#This Row],[Miss % Chance]])*(N("Dm: Average damage on miss (only for spell saves)")+DPRTacticsCalculator[[#This Row],[Average Damage on Miss]])))</f>
        <v>15.75</v>
      </c>
      <c r="BC16" s="33">
        <f>N("Average damage for the attack row")+((N("R: Repeated attack times (must have the same bonuses applied)")+IF(ISNUMBER(DPRTacticsCalculator[[#This Row],[Repeat Attack Times]]),DPRTacticsCalculator[[#This Row],[Repeat Attack Times]],1))*DPRTacticsCalculator[[#This Row],[Damage per Attack]])</f>
        <v>15.75</v>
      </c>
      <c r="BD16" s="33">
        <f>N("Damage per target*NumTargets")+(DPRTacticsCalculator[[#This Row],[Average Resulting Damage per Target]]*(N("AOE: Area of Effect targets (must have the same bonuses applied)")+IF(ISNUMBER(DPRTacticsCalculator[[#This Row],[Area of Effect Expected Targets]]),DPRTacticsCalculator[[#This Row],[Area of Effect Expected Targets]],1)))</f>
        <v>63</v>
      </c>
      <c r="BE16" s="33">
        <f>IF(_xlfn.MAXIFS(DPRTacticsCalculator[[Row]:[Row]],DPRTacticsCalculator[[Tactic ID]:[Tactic ID]],DPRTacticsCalculator[[#This Row],[Tactic ID]],DPRTacticsCalculator[[Round]:[Round]],DPRTacticsCalculator[[#This Row],[Round]])=DPRTacticsCalculator[[#This Row],[Row]],(N("Leave blank if not the last on the list for this round")+N("Sum the attacks with the same tactic AND round number")+SUMIFS(DPRTacticsCalculator[[Average Resulting Damage per Target]:[Average Resulting Damage per Target]],DPRTacticsCalculator[[Tactic ID]:[Tactic ID]],DPRTacticsCalculator[[#This Row],[Tactic ID]],DPRTacticsCalculator[[Round]:[Round]],DPRTacticsCalculator[[#This Row],[Round]])),"-")</f>
        <v>15.75</v>
      </c>
      <c r="BF16" s="33">
        <f>IF(ISNUMBER(DPRTacticsCalculator[[#This Row],[Average Round Damage per Target]]),(DPRTacticsCalculator[[#This Row],[Average Round Damage per Target]]*(N("AOE: Area of Effect targets (must have the same bonuses applied)")+IF(ISNUMBER(DPRTacticsCalculator[[#This Row],[Area of Effect Expected Targets]]),DPRTacticsCalculator[[#This Row],[Area of Effect Expected Targets]],1))),"-")</f>
        <v>63</v>
      </c>
      <c r="BG16" s="33" t="str">
        <f>IF(_xlfn.MAXIFS(DPRTacticsCalculator[[Row]:[Row]],DPRTacticsCalculator[[Tactic ID]:[Tactic ID]],DPRTacticsCalculator[[#This Row],[Tactic ID]])=DPRTacticsCalculator[[#This Row],[Row]],(N("Leave blank if not the last on the list for this tactic")+N("Sum the attacks with the same tactic ID")+SUMIFS(DPRTacticsCalculator[[Average Resulting Damage per Target]:[Average Resulting Damage per Target]],DPRTacticsCalculator[[Tactic ID]:[Tactic ID]],DPRTacticsCalculator[[#This Row],[Tactic ID]])),"-")</f>
        <v>-</v>
      </c>
      <c r="BH16" s="33" t="str">
        <f>IF(_xlfn.MAXIFS(DPRTacticsCalculator[[Row]:[Row]],DPRTacticsCalculator[[Tactic ID]:[Tactic ID]],DPRTacticsCalculator[[#This Row],[Tactic ID]])=DPRTacticsCalculator[[#This Row],[Row]],(N("Leave blank if not the last on the list for this tactic")+N("Sum the attacks with the same tactic ID")+SUMIFS(DPRTacticsCalculator[[Average Resulting Damage Total]:[Average Resulting Damage Total]],DPRTacticsCalculator[[Tactic ID]:[Tactic ID]],DPRTacticsCalculator[[#This Row],[Tactic ID]])),"-")</f>
        <v>-</v>
      </c>
      <c r="BI16" s="33" t="str">
        <f>IF(ISNUMBER(DPRTacticsCalculator[[#This Row],[Average Tactic Damage per Target]]),(N("Only show if the tactic damage is showing a number")+N("Damage per round: Damage per tactic / number of rounds")+((N("Damage per tactic")+DPRTacticsCalculator[[#This Row],[Average Tactic Damage per Target]])/(N("Number of rounds")+DPRTacticsCalculator[[#This Row],[Round]]))),"-")</f>
        <v>-</v>
      </c>
      <c r="BJ16" s="33" t="str">
        <f>IF(ISNUMBER(DPRTacticsCalculator[[#This Row],[Average Tactic Damage Total]]),(N("Only show if the tactic damage is showing a number")+N("Damage per round: Damage per tactic / number of rounds")+((N("Damage per tactic")+DPRTacticsCalculator[[#This Row],[Average Tactic Damage Total]])/(N("Number of rounds")+DPRTacticsCalculator[[#This Row],[Round]]))),"-")</f>
        <v>-</v>
      </c>
      <c r="BK16" s="34" t="str">
        <f>IF(ISNUMBER(DPRTacticsCalculator[[#This Row],[Damage per Round per Target]]),_xlfn.IFS((DPRTacticsCalculator[[#This Row],[Damage per Round per Target]]&gt;(DPRTacticsCalculator[[#This Row],[Max Expected Enemy HP at CR or LV]]/3)),5,(DPRTacticsCalculator[[#This Row],[Damage per Round per Target]]&gt;(DPRTacticsCalculator[[#This Row],[Max Expected Enemy HP at CR or LV]]/6)),4,(DPRTacticsCalculator[[#This Row],[Damage per Round per Target]]&gt;(DPRTacticsCalculator[[#This Row],[Max Expected Enemy HP at CR or LV]]/12)),3,(DPRTacticsCalculator[[#This Row],[Damage per Round per Target]]&gt;(DPRTacticsCalculator[[#This Row],[Max Expected Enemy HP at CR or LV]]/24)),2,(DPRTacticsCalculator[[#This Row],[Damage per Round per Target]]&lt;=(DPRTacticsCalculator[[#This Row],[Max Expected Enemy HP at CR or LV]]/24)),1,(DPRTacticsCalculator[[#This Row],[Damage per Round per Target]]=0),0),"-")</f>
        <v>-</v>
      </c>
      <c r="BL16" s="24" t="str">
        <f>_xlfn.IFS(ISNUMBER(DPRTacticsCalculator[[#This Row],[DPR per Target Rating]])=FALSE,"-",DPRTacticsCalculator[[#This Row],[DPR per Target Rating]]=0,"☆☆☆  No damage",DPRTacticsCalculator[[#This Row],[DPR per Target Rating]]=1,"🡇🡇🡇  Lowest (not helping)",DPRTacticsCalculator[[#This Row],[DPR per Target Rating]]=2,"★☆☆  Low (support, control, debuff)",DPRTacticsCalculator[[#This Row],[DPR per Target Rating]]=3,"★★☆  Target (expected)",DPRTacticsCalculator[[#This Row],[DPR per Target Rating]]=4,"★★★  High (heavy hitter)",DPRTacticsCalculator[[#This Row],[DPR per Target Rating]]=5,"🕱🕱🕱🕱  Deadly")</f>
        <v>-</v>
      </c>
      <c r="BM16" s="32" t="str">
        <f>IF(ISNUMBER(DPRTacticsCalculator[[#This Row],[Total Damage per Round]]),_xlfn.IFS((DPRTacticsCalculator[[#This Row],[Total Damage per Round]]&gt;(DPRTacticsCalculator[[#This Row],[Max Expected Enemy HP at CR or LV]]/3)),5,(DPRTacticsCalculator[[#This Row],[Total Damage per Round]]&gt;(DPRTacticsCalculator[[#This Row],[Max Expected Enemy HP at CR or LV]]/6)),4,(DPRTacticsCalculator[[#This Row],[Total Damage per Round]]&gt;(DPRTacticsCalculator[[#This Row],[Max Expected Enemy HP at CR or LV]]/12)),3,(DPRTacticsCalculator[[#This Row],[Total Damage per Round]]&gt;(DPRTacticsCalculator[[#This Row],[Max Expected Enemy HP at CR or LV]]/24)),2,(DPRTacticsCalculator[[#This Row],[Total Damage per Round]]&lt;=(DPRTacticsCalculator[[#This Row],[Max Expected Enemy HP at CR or LV]]/24)),1,(DPRTacticsCalculator[[#This Row],[Total Damage per Round]]=0),0),"-")</f>
        <v>-</v>
      </c>
      <c r="BN16" s="24" t="str">
        <f>_xlfn.IFS(ISNUMBER(DPRTacticsCalculator[[#This Row],[Total DPR Rating]])=FALSE,"-",DPRTacticsCalculator[[#This Row],[Total DPR Rating]]=0,"☆☆☆  No damage",DPRTacticsCalculator[[#This Row],[Total DPR Rating]]=1,"🡇🡇🡇  Lowest (not helping)",DPRTacticsCalculator[[#This Row],[Total DPR Rating]]=2,"★☆☆  Low (support, control, debuff)",DPRTacticsCalculator[[#This Row],[Total DPR Rating]]=3,"★★☆  Target (expected)",DPRTacticsCalculator[[#This Row],[Total DPR Rating]]=4,"★★★  High (heavy hitter)",DPRTacticsCalculator[[#This Row],[Total DPR Rating]]=5,"🕱🕱🕱🕱  Deadly")</f>
        <v>-</v>
      </c>
      <c r="BO16" s="35" t="s">
        <v>72</v>
      </c>
      <c r="BP16" s="5"/>
      <c r="BQ16" s="16"/>
      <c r="BR16" s="16"/>
      <c r="BS16" s="16"/>
      <c r="BT16" s="16"/>
    </row>
    <row r="17" spans="1:72">
      <c r="A17" s="16">
        <v>16</v>
      </c>
      <c r="B17" s="21" t="s">
        <v>114</v>
      </c>
      <c r="C17" s="21" t="s">
        <v>89</v>
      </c>
      <c r="D17" s="24" t="s">
        <v>118</v>
      </c>
      <c r="E17" s="5" t="s">
        <v>70</v>
      </c>
      <c r="F17" s="5">
        <v>9</v>
      </c>
      <c r="G17" s="16">
        <v>2</v>
      </c>
      <c r="H17" s="16">
        <v>1</v>
      </c>
      <c r="I17" s="16" t="s">
        <v>71</v>
      </c>
      <c r="J17" s="16" t="s">
        <v>71</v>
      </c>
      <c r="K17" s="16" t="s">
        <v>71</v>
      </c>
      <c r="L17" s="16" t="s">
        <v>71</v>
      </c>
      <c r="M17" s="16" t="s">
        <v>71</v>
      </c>
      <c r="N17" s="16" t="s">
        <v>72</v>
      </c>
      <c r="O17" s="16" cm="1">
        <f t="array" ref="O17">_xlfn.LAMBDA(_xlpm.dicesum,
    SUM(_xlfn.MAP(
        _xlfn.TEXTSPLIT(_xlpm.dicesum,"+"),
        _xlfn.LAMBDA(_xlpm.dice,
            N("Average dice roll")+
            IF(COUNT(SEARCH("d",_xlpm.dice))&gt;0,
                ((
                    N("Number of Dice")+
                    N("Left of cell from position of 'd' in the string")+
                    LEFT(_xlpm.dice,(SEARCH("d",_xlpm.dice)-1))
                )
                *
                (
                    N("Average roll for the die size")+
                    AVERAGE(
                        N("Lowest roll possible")+
                        1,
                        N("Die size")+
                        N("Right of cell from position x in the string.")+
                        RIGHT(_xlpm.dice,(LEN(_xlpm.dice)-SEARCH("d",_xlpm.dice)))
                    ))
                ),
                N(_xlpm.dice)
            )
        )
    ))
)(DPRTacticsCalculator[[#This Row],[Dice added to attack roll]])</f>
        <v>0</v>
      </c>
      <c r="P17" s="25" cm="1">
        <f t="array" ref="P17">_xlfn.IFS(
    AND(DPRTacticsCalculator[[#This Row],[Player or Enemy]]="PC",DPRTacticsCalculator[[#This Row],[LV or CR]]=9),
    1,
    1,
    0
)
+
IF(
    OR(
        DPRTacticsCalculator[[#This Row],[Accuracy]]="STANDARD",
        DPRTacticsCalculator[[#This Row],[Accuracy]]="DISADVANTAGE",
        DPRTacticsCalculator[[#This Row],[Accuracy]]="ADVANTAGE",
        DPRTacticsCalculator[[#This Row],[Accuracy]]="ELVEN ACCURACY",
    ),
    (
        IF(
            DPRTacticsCalculator[[#This Row],[Great Weapon Master -5 to hit for +10 dmg]]="YES",
            (-5),
            0
        )
        +
        IF(
            DPRTacticsCalculator[[#This Row],[War Cleric Channel Divinity +10 to hit]]="YES",
            10,
            0
        )
        +
        DPRTacticsCalculator[[#This Row],[Dice to attack roll average result]]
    ),
    0
)</f>
        <v>1</v>
      </c>
      <c r="Q17" s="16" t="s">
        <v>72</v>
      </c>
      <c r="R17" s="5">
        <f>N("Assuming a balanced value of 8, and subtract relative modifiers.")+(8-DPRTacticsCalculator[[#This Row],[Assumed Relative Modifier to Hit]]-IF(ISNUMBER(DPRTacticsCalculator[[#This Row],[Add Relative Modifier to Hit]]),DPRTacticsCalculator[[#This Row],[Add Relative Modifier to Hit]],0))</f>
        <v>7</v>
      </c>
      <c r="S17" s="16">
        <v>20</v>
      </c>
      <c r="T17" s="16" t="s">
        <v>116</v>
      </c>
      <c r="U17" s="16" t="s">
        <v>71</v>
      </c>
      <c r="V17" s="26">
        <f>IF(OR(DPRTacticsCalculator[[#This Row],[Accuracy]]="SP DC LEGEND RESIST",DPRTacticsCalculator[[#This Row],[Accuracy]]="SP DC M 1/2 LEG RESIST",DPRTacticsCalculator[[#This Row],[Accuracy]]="SP DC EN DVG LEG RES",DPRTacticsCalculator[[#This Row],[Accuracy]]="SP DC M 1/2 EN DVG L-RES"),(N("if leg res is used, check if previous others were cast for this tactic")+IF(SUMPRODUCT((DPRTacticsCalculator[Accuracy]={"SP DC LEGEND RESIST","SP DC M 1/2 LEG RESIST","SP DC EN DVG LEG RES","SP DC M 1/2 EN DVG L-RES"})*(DPRTacticsCalculator[Tactic ID]=DPRTacticsCalculator[[#This Row],[Tactic ID]])*(DPRTacticsCalculator[Row]&lt;DPRTacticsCalculator[[#This Row],[Row]]))&gt;0,(N("if so, search for the MIN for this tactic")+N("And subtract the last one used.")+IF(_xlfn.MINIFS(DPRTacticsCalculator[Legendary Resistances Left],DPRTacticsCalculator[Tactic ID],DPRTacticsCalculator[[#This Row],[Tactic ID]],DPRTacticsCalculator[Row],"&lt;"&amp;DPRTacticsCalculator[[#This Row],[Row]])&gt;0,_xlfn.MINIFS(DPRTacticsCalculator[Legendary Resistances Left],DPRTacticsCalculator[Tactic ID],DPRTacticsCalculator[[#This Row],[Tactic ID]],DPRTacticsCalculator[Row],"&lt;"&amp;DPRTacticsCalculator[[#This Row],[Row]])-1,N("Unless there's 0 already")+0)),(N("else, start at 3 resistances")+3))),"-")</f>
        <v>2</v>
      </c>
      <c r="W17" s="27">
        <f>IF(DPRTacticsCalculator[[#This Row],[Enemy Paralyzed close-range auto-crit on hit]]="YES",DPRTacticsCalculator[[#This Row],[Hit % Chance]],_xlfn.IFS(AND(DPRTacticsCalculator[[#This Row],[Accuracy]]="STANDARD",DPRTacticsCalculator[[#This Row],[Lucky feat]]="NO",DPRTacticsCalculator[[#This Row],[Halfling]]="NO"),N("Standard crit formula")+(1-((DPRTacticsCalculator[[#This Row],[Min to Crit]]-1)/20)),AND(DPRTacticsCalculator[[#This Row],[Accuracy]]="DISADVANTAGE",DPRTacticsCalculator[[#This Row],[Lucky feat]]="NO",DPRTacticsCalculator[[#This Row],[Halfling]]="NO"),N("Disadvantage crit formula")+((1-(DPRTacticsCalculator[[#This Row],[Min to Crit]]-1)/20)^2),OR(AND(DPRTacticsCalculator[[#This Row],[Accuracy]]="ADVANTAGE",DPRTacticsCalculator[[#This Row],[Lucky feat]]="NO",DPRTacticsCalculator[[#This Row],[Halfling]]="NO"),AND(DPRTacticsCalculator[[#This Row],[Accuracy]]="STANDARD",DPRTacticsCalculator[[#This Row],[Lucky feat]]="YES",DPRTacticsCalculator[[#This Row],[Halfling]]="NO")),N("Advantage crit formula")+(1-(1-(1-((DPRTacticsCalculator[[#This Row],[Min to Crit]]-1)/20)))^2),OR(AND(DPRTacticsCalculator[[#This Row],[Accuracy]]="ELVEN ACCURACY",DPRTacticsCalculator[[#This Row],[Lucky feat]]="NO",DPRTacticsCalculator[[#This Row],[Halfling]]="NO"),AND(DPRTacticsCalculator[[#This Row],[Accuracy]]="ADVANTAGE",DPRTacticsCalculator[[#This Row],[Lucky feat]]="YES",DPRTacticsCalculator[[#This Row],[Halfling]]="NO"),AND(DPRTacticsCalculator[[#This Row],[Accuracy]]="DISADVANTAGE",DPRTacticsCalculator[[#This Row],[Lucky feat]]="YES",DPRTacticsCalculator[[#This Row],[Halfling]]="NO")),N("Elven accuracy crit formula (3 dice)")+(1-(1-(1-((DPRTacticsCalculator[[#This Row],[Min to Crit]]-1)/20)))^3),AND(DPRTacticsCalculator[[#This Row],[Accuracy]]="ELVEN ACCURACY",DPRTacticsCalculator[[#This Row],[Lucky feat]]="YES",DPRTacticsCalculator[[#This Row],[Halfling]]="NO"),N("Elven accuracy crit formula with Lucky feat (4 dice)")+(1-(1-(1-((DPRTacticsCalculator[[#This Row],[Min to Crit]]-1)/20)))^4),AND(DPRTacticsCalculator[[#This Row],[Accuracy]]="STANDARD",DPRTacticsCalculator[[#This Row],[Lucky feat]]="NO",DPRTacticsCalculator[[#This Row],[Halfling]]="YES"),N("Halfling standard crit formula")+((1-((DPRTacticsCalculator[[#This Row],[Min to Crit]]-1)/20))+((1-((DPRTacticsCalculator[[#This Row],[Min to Crit]]-1)/20))/20)),AND(DPRTacticsCalculator[[#This Row],[Accuracy]]="DISADVANTAGE",DPRTacticsCalculator[[#This Row],[Lucky feat]]="NO",DPRTacticsCalculator[[#This Row],[Halfling]]="YES"),N("Halfling disadvantage crit formula")+(((1-((DPRTacticsCalculator[[#This Row],[Min to Crit]]-1)/20))^2)+((2/20)*((1-((DPRTacticsCalculator[[#This Row],[Min to Crit]]-1)/20))^2))),OR(AND(DPRTacticsCalculator[[#This Row],[Accuracy]]="ADVANTAGE",DPRTacticsCalculator[[#This Row],[Lucky feat]]="NO",DPRTacticsCalculator[[#This Row],[Halfling]]="YES"),AND(DPRTacticsCalculator[[#This Row],[Accuracy]]="ELVEN ACCURACY",DPRTacticsCalculator[[#This Row],[Lucky feat]]="NO",DPRTacticsCalculator[[#This Row],[Halfling]]="YES"),AND(DPRTacticsCalculator[[#This Row],[Accuracy]]="STANDARD",DPRTacticsCalculator[[#This Row],[Lucky feat]]="YES",DPRTacticsCalculator[[#This Row],[Halfling]]="YES")),N("Halfling advantage crit formula")+N("No halfling can have Elven Accuracy")+((1-(1-(1-((DPRTacticsCalculator[[#This Row],[Min to Crit]]-1)/20)))^2)+((2*((1-(1-((DPRTacticsCalculator[[#This Row],[Min to Crit]]-1)/20)))/20))-(1/(20^2)))*(1-((DPRTacticsCalculator[[#This Row],[Min to Crit]]-1)/20))),OR(AND(DPRTacticsCalculator[[#This Row],[Accuracy]]="ADVANTAGE",DPRTacticsCalculator[[#This Row],[Lucky feat]]="YES",DPRTacticsCalculator[[#This Row],[Halfling]]="YES"),AND(DPRTacticsCalculator[[#This Row],[Accuracy]]="ELVEN ACCURACY",DPRTacticsCalculator[[#This Row],[Lucky feat]]="YES",DPRTacticsCalculator[[#This Row],[Halfling]]="YES"),AND(DPRTacticsCalculator[[#This Row],[Accuracy]]="DISADVANTAGE",DPRTacticsCalculator[[#This Row],[Lucky feat]]="YES",DPRTacticsCalculator[[#This Row],[Halfling]]="YES")),N("Halfling advantage with Lucky feat (3 dice) crit formula")+N("No halfling can have Elven Accuracy")+((1-(1-(1-((DPRTacticsCalculator[[#This Row],[Min to Crit]]-1)/20)))^3)+((3*((1-(1-((DPRTacticsCalculator[[#This Row],[Min to Crit]]-1)/20)))/20))-(1/(20^3)))*(1-((DPRTacticsCalculator[[#This Row],[Min to Crit]]-1)/20))),OR(DPRTacticsCalculator[[#This Row],[Accuracy]]="SPELL (SAVE DC)",DPRTacticsCalculator[[#This Row],[Accuracy]]="SP DC MISS 1/2 DMG",DPRTacticsCalculator[[#This Row],[Accuracy]]="SP DC ENEMY DVG",DPRTacticsCalculator[[#This Row],[Accuracy]]="SP DC M 1/2 ENEMY DVG",DPRTacticsCalculator[[#This Row],[Accuracy]]="SP DC LEGEND RESIST",DPRTacticsCalculator[[#This Row],[Accuracy]]="SP DC M 1/2 LEG RESIST",DPRTacticsCalculator[[#This Row],[Accuracy]]="SP DC EN DVG LEG RES",DPRTacticsCalculator[[#This Row],[Accuracy]]="SP DC M 1/2 EN DVG L-RES"),N("No crits for save throw spells")+0))*IF(AND(DPRTacticsCalculator[[#This Row],[Current Attack is GWM Crit Bonus Attack]]="YES",OR(DPRTacticsCalculator[[#This Row],[Accuracy]]="STANDARD",DPRTacticsCalculator[[#This Row],[Accuracy]]="DISADVANTAGE",DPRTacticsCalculator[[#This Row],[Accuracy]]="ADVANTAGE",DPRTacticsCalculator[[#This Row],[Accuracy]]="ELVEN ACCURACY")),N("If the current attack is a Great Weapon Master crit bonus attack")+N("And it's not a spell attack")+N("The chances of this attack are multiplied by the crit chance of the previous attack of the same round and tactic")+SUMIFS(DPRTacticsCalculator[Crit % Chance],DPRTacticsCalculator[Tactic ID],DPRTacticsCalculator[[#This Row],[Tactic ID]],DPRTacticsCalculator[Round],DPRTacticsCalculator[[#This Row],[Round]],DPRTacticsCalculator[Row],(DPRTacticsCalculator[[#This Row],[Row]]-1)),(N("Else they just stay the same")+1))</f>
        <v>0</v>
      </c>
      <c r="X17" s="27">
        <f>_xlfn.IFS(OR(AND(DPRTacticsCalculator[[#This Row],[Accuracy]]="STANDARD",DPRTacticsCalculator[[#This Row],[Lucky feat]]="NO",DPRTacticsCalculator[[#This Row],[Halfling]]="NO"),DPRTacticsCalculator[[#This Row],[Accuracy]]="SPELL (SAVE DC)",DPRTacticsCalculator[[#This Row],[Accuracy]]="SP DC MISS 1/2 DMG",AND(OR(DPRTacticsCalculator[[#This Row],[Accuracy]]="SP DC LEGEND RESIST",DPRTacticsCalculator[[#This Row],[Accuracy]]="SP DC M 1/2 LEG RESIST"),DPRTacticsCalculator[[#This Row],[Legendary Resistances Left]]=0)),N("Standard hit formula")+N("Standard hit formula for spells")+N("After Legendary Resistances run out, standard hit formula for spells")+(1-((DPRTacticsCalculator[[#This Row],[Min to Hit]]-1)/20)),AND(DPRTacticsCalculator[[#This Row],[Accuracy]]="DISADVANTAGE",DPRTacticsCalculator[[#This Row],[Lucky feat]]="NO",DPRTacticsCalculator[[#This Row],[Halfling]]="NO"),N("Disadvantage hit formula")+((1-((DPRTacticsCalculator[[#This Row],[Min to Hit]]-1)/20))^2),OR(AND(DPRTacticsCalculator[[#This Row],[Accuracy]]="ADVANTAGE",DPRTacticsCalculator[[#This Row],[Lucky feat]]="NO",DPRTacticsCalculator[[#This Row],[Halfling]]="NO"),AND(DPRTacticsCalculator[[#This Row],[Accuracy]]="STANDARD",DPRTacticsCalculator[[#This Row],[Lucky feat]]="YES",DPRTacticsCalculator[[#This Row],[Halfling]]="NO"),DPRTacticsCalculator[[#This Row],[Accuracy]]="SP DC ENEMY DVG",DPRTacticsCalculator[[#This Row],[Accuracy]]="SP DC M 1/2 ENEMY DVG",AND(OR(DPRTacticsCalculator[[#This Row],[Accuracy]]="SP DC EN DVG LEG RES",DPRTacticsCalculator[[#This Row],[Accuracy]]="SP DC M 1/2 EN DVG L-RES"),DPRTacticsCalculator[[#This Row],[Legendary Resistances Left]]=0)),N("Advantage hit formula")+N("Advantage hit formula for spells against enemy with disadvantage")+N("After Legendary Resistances run out, same")+(1-(1-(1-((DPRTacticsCalculator[[#This Row],[Min to Hit]]-1)/20)))^2),OR(AND(DPRTacticsCalculator[[#This Row],[Accuracy]]="ELVEN ACCURACY",DPRTacticsCalculator[[#This Row],[Lucky feat]]="NO",DPRTacticsCalculator[[#This Row],[Halfling]]="NO"),AND(DPRTacticsCalculator[[#This Row],[Accuracy]]="ADVANTAGE",DPRTacticsCalculator[[#This Row],[Lucky feat]]="YES",DPRTacticsCalculator[[#This Row],[Halfling]]="NO"),AND(DPRTacticsCalculator[[#This Row],[Accuracy]]="DISADVANTAGE",DPRTacticsCalculator[[#This Row],[Lucky feat]]="YES",DPRTacticsCalculator[[#This Row],[Halfling]]="NO")),N("Elven accuracy hit formula (3 dice)")+(1-(1-(1-((DPRTacticsCalculator[[#This Row],[Min to Hit]]-1)/20)))^3),AND(DPRTacticsCalculator[[#This Row],[Accuracy]]="ELVEN ACCURACY",DPRTacticsCalculator[[#This Row],[Lucky feat]]="YES",DPRTacticsCalculator[[#This Row],[Halfling]]="NO"),N("Elven accuracy hit formula with Lucky feat (4 dice)")+(1-(1-(1-((DPRTacticsCalculator[[#This Row],[Min to Hit]]-1)/20)))^4),AND(DPRTacticsCalculator[[#This Row],[Accuracy]]="STANDARD",DPRTacticsCalculator[[#This Row],[Lucky feat]]="NO",DPRTacticsCalculator[[#This Row],[Halfling]]="YES"),N("Halfling standard hit formula")+((1-((DPRTacticsCalculator[[#This Row],[Min to Hit]]-1)/20))+((1-((DPRTacticsCalculator[[#This Row],[Min to Hit]]-1)/20))/20)),AND(DPRTacticsCalculator[[#This Row],[Accuracy]]="DISADVANTAGE",DPRTacticsCalculator[[#This Row],[Lucky feat]]="NO",DPRTacticsCalculator[[#This Row],[Halfling]]="YES"),N("Halfling disadvantage hit formula")+(((1-((DPRTacticsCalculator[[#This Row],[Min to Hit]]-1)/20))^2)+((2/20)*((1-((DPRTacticsCalculator[[#This Row],[Min to Hit]]-1)/20))^2))),OR(AND(DPRTacticsCalculator[[#This Row],[Accuracy]]="ADVANTAGE",DPRTacticsCalculator[[#This Row],[Lucky feat]]="NO",DPRTacticsCalculator[[#This Row],[Halfling]]="YES"),AND(DPRTacticsCalculator[[#This Row],[Accuracy]]="ELVEN ACCURACY",DPRTacticsCalculator[[#This Row],[Lucky feat]]="NO",DPRTacticsCalculator[[#This Row],[Halfling]]="YES"),AND(DPRTacticsCalculator[[#This Row],[Accuracy]]="STANDARD",DPRTacticsCalculator[[#This Row],[Lucky feat]]="YES",DPRTacticsCalculator[[#This Row],[Halfling]]="YES")),N("Halfling advantage hit formula")+N("No halfling can have Elven Accuracy")+((1-(1-(1-((DPRTacticsCalculator[[#This Row],[Min to Hit]]-1)/20)))^2)+((2*((1-(1-((DPRTacticsCalculator[[#This Row],[Min to Hit]]-1)/20)))/20))-(1/(20^2)))*(1-((DPRTacticsCalculator[[#This Row],[Min to Hit]]-1)/20))),OR(AND(DPRTacticsCalculator[[#This Row],[Accuracy]]="ADVANTAGE",DPRTacticsCalculator[[#This Row],[Lucky feat]]="YES",DPRTacticsCalculator[[#This Row],[Halfling]]="YES"),AND(DPRTacticsCalculator[[#This Row],[Accuracy]]="ELVEN ACCURACY",DPRTacticsCalculator[[#This Row],[Lucky feat]]="YES",DPRTacticsCalculator[[#This Row],[Halfling]]="YES"),AND(DPRTacticsCalculator[[#This Row],[Accuracy]]="DISADVANTAGE",DPRTacticsCalculator[[#This Row],[Lucky feat]]="YES",DPRTacticsCalculator[[#This Row],[Halfling]]="YES")),N("Halfling advantage with Lucky feat (3 dice) hit formula")+N("No halfling can have Elven Accuracy")+((1-(1-(1-((DPRTacticsCalculator[[#This Row],[Min to Crit]]-1)/20)))^3)+((3*((1-(1-((DPRTacticsCalculator[[#This Row],[Min to Hit]]-1)/20)))/20))-(1/(20^3)))*(1-((DPRTacticsCalculator[[#This Row],[Min to Hit]]-1)/20))),AND(OR(DPRTacticsCalculator[[#This Row],[Accuracy]]="SP DC LEGEND RESIST",DPRTacticsCalculator[[#This Row],[Accuracy]]="SP DC M 1/2 LEG RESIST",DPRTacticsCalculator[[#This Row],[Accuracy]]="SP DC EN DVG LEG RES",DPRTacticsCalculator[[#This Row],[Accuracy]]="SP DC M 1/2 EN DVG L-RES"),(DPRTacticsCalculator[[#This Row],[Legendary Resistances Left]]&gt;0)),N("Legendary Resistance is a guaranteed miss")+0)*IF(AND(DPRTacticsCalculator[[#This Row],[Current Attack is GWM Crit Bonus Attack]]="YES",OR(DPRTacticsCalculator[[#This Row],[Accuracy]]="STANDARD",DPRTacticsCalculator[[#This Row],[Accuracy]]="DISADVANTAGE",DPRTacticsCalculator[[#This Row],[Accuracy]]="ADVANTAGE",DPRTacticsCalculator[[#This Row],[Accuracy]]="ELVEN ACCURACY")),N("If the current attack is a Great Weapon Master crit bonus attack")+N("And it's not a spell attack")+N("The chances of this attack are multiplied by the crit chance of the previous attack of the same round and tactic")+SUMIFS(DPRTacticsCalculator[Crit % Chance],DPRTacticsCalculator[Tactic ID],DPRTacticsCalculator[[#This Row],[Tactic ID]],DPRTacticsCalculator[Round],DPRTacticsCalculator[[#This Row],[Round]],DPRTacticsCalculator[Row],(DPRTacticsCalculator[[#This Row],[Row]]-1)),(N("Else they just stay the same")+1))</f>
        <v>0</v>
      </c>
      <c r="Y17" s="27">
        <f>N("Hit percentage (not including crit)")+(DPRTacticsCalculator[[#This Row],[Hit % Chance]]-DPRTacticsCalculator[[#This Row],[Crit % Chance]])</f>
        <v>0</v>
      </c>
      <c r="Z17" s="28">
        <f>N("Miss percentage")+(1-DPRTacticsCalculator[[#This Row],[Hit % Chance]])</f>
        <v>1</v>
      </c>
      <c r="AA17" s="16" t="s">
        <v>92</v>
      </c>
      <c r="AB17" s="16">
        <v>20</v>
      </c>
      <c r="AC17" s="5">
        <f>IF(ISNUMBER(DPRTacticsCalculator[[#This Row],[AOE size, length or radius]]),N("Based on the Dungeon Master's Guide, page 249, 'Adjudicating Areas of Effect' table")+_xlfn.IFS(DPRTacticsCalculator[[#This Row],[Area of Effect]]="CONE",N("Cone: Size   / 10 (round up)")+ROUNDUP((DPRTacticsCalculator[[#This Row],[AOE size, length or radius]]/10),0),DPRTacticsCalculator[[#This Row],[Area of Effect]]="CUBE",N("Cube or square: Size   / 5  (round up)")+ROUNDUP((DPRTacticsCalculator[[#This Row],[AOE size, length or radius]]/5),0),DPRTacticsCalculator[[#This Row],[Area of Effect]]="CYLINDER",N("Cylinder: Radius / 5  (round up)")+ROUNDUP((DPRTacticsCalculator[[#This Row],[AOE size, length or radius]]/5),0),DPRTacticsCalculator[[#This Row],[Area of Effect]]="LINE",N("Line: Length / 30 (round up)")+ROUNDUP((DPRTacticsCalculator[[#This Row],[AOE size, length or radius]]/30),0),DPRTacticsCalculator[[#This Row],[Area of Effect]]="SPHERE",N("Sphere or circle: Radius / 5  (round up)")+ROUNDUP((DPRTacticsCalculator[[#This Row],[AOE size, length or radius]]/5),0)),"-")</f>
        <v>4</v>
      </c>
      <c r="AD17" s="16" t="s">
        <v>71</v>
      </c>
      <c r="AE17" s="16" t="s">
        <v>117</v>
      </c>
      <c r="AF17" s="16" t="s">
        <v>72</v>
      </c>
      <c r="AG17" s="16" t="s">
        <v>72</v>
      </c>
      <c r="AH17" s="16" t="s">
        <v>72</v>
      </c>
      <c r="AI17" s="16" t="s">
        <v>72</v>
      </c>
      <c r="AJ17" s="29" t="s">
        <v>72</v>
      </c>
      <c r="AK17" s="30" t="str">
        <f>IF(DPRTacticsCalculator[[#This Row],[Great Weapon Master -5 to hit for +10 dmg]]="YES",10,"-")</f>
        <v>-</v>
      </c>
      <c r="AL17" s="16" t="s">
        <v>75</v>
      </c>
      <c r="AM17" s="16" t="s">
        <v>94</v>
      </c>
      <c r="AN17" s="16" t="s">
        <v>72</v>
      </c>
      <c r="AO17" s="16" t="s">
        <v>72</v>
      </c>
      <c r="AP17" s="16" t="s">
        <v>72</v>
      </c>
      <c r="AQ17" s="16" t="s">
        <v>72</v>
      </c>
      <c r="AR17" s="31" cm="1">
        <f t="array" ref="AR17">N("Average damage")+
IF(
    (N("Condition: has to have dice notation")+
    COUNT(SEARCH("d",DPRTacticsCalculator[[#This Row],[Damage Dice]]))&gt;0),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)(DPRTacticsCalculator[[#This Row],[Damage Dice]])
        +
        N("Elemental Adept turn 1s into 2s.")+
        N("Average increases by 1/DieSize per die")+
        N("Condition: damage type matches EA type.")+
        IF(
            (DPRTacticsCalculator[[#This Row],[Damage Type]]=DPRTacticsCalculator[[#This Row],[Feat: Elemental Adept Element]]),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)(DPRTacticsCalculator[[#This Row],[Damage Dice]]),
            (N("0 if no Elemental Adept applies.")+0)
        )
        +
        N("Great Weapon Fighting style reroll 1s and 2s once.")+
        IF(
            (DPRTacticsCalculator[[#This Row],[Great Weapon Fighting Style]]="YES"),
            _xlfn.LAMBDA(_xlpm.dicesum,
                SUM(_xlfn.MAP(
                    _xlfn.TEXTSPLIT(_xlpm.dicesum,"+"),
                    _xlfn.LAMBDA(_xlpm.dice,
                        N("Reroll 1s and 2s")+
                        ((
                            N("Number of Dice")+
                            N("Left of cell from position of 'd' in the string")+
                            LEFT(_xlpm.dice,(SEARCH("d",_xlpm.dice)-1))
                        )
                        *
                        (
                            1
                            -
                            (
                                2
                                /
                                (
                                    N("Die size")+
                                    N("Right of cell from position x in the string.")+
                                    RIGHT(_xlpm.dice,(LEN(_xlpm.dice)-SEARCH("d",_xlpm.dice)))
                                )))
                        )
                    )
                ))
            )(DPRTacticsCalculator[[#This Row],[Damage Dice]]),
            (N("0 if no Great Weapon Fighting style applies.")+0)
        )
    ),
    N(DPRTacticsCalculator[[#This Row],[Damage Dice]])
)</f>
        <v>31.5</v>
      </c>
      <c r="AS17" s="31" cm="1">
        <f t="array" ref="AS17">N("Average damage")+
IF(
    (N("Condition: has to have dice notation")+
    COUNT(SEARCH("d",AF17))&gt;0),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)(AF17)
        +
        N("Elemental Adept turn 1s into 2s.")+
        N("Average increases by 1/DieSize per die")+
        N("Condition: damage type matches EA type.")+
        IF(
            (AN17=DPRTacticsCalculator[[#This Row],[Feat: Elemental Adept Element]]),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)(AF17),
            (N("0 if no Elemental Adept applies.")+0)
        )
    ),
    N(AF17)
)</f>
        <v>0</v>
      </c>
      <c r="AT17" s="31" cm="1">
        <f t="array" ref="AT17">N("Average damage")+
IF(
    (N("Condition: has to have dice notation")+
    COUNT(SEARCH("d",AG17))&gt;0),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)(AG17)
        +
        N("Elemental Adept turn 1s into 2s.")+
        N("Average increases by 1/DieSize per die")+
        N("Condition: damage type matches EA type.")+
        IF(
            (AO17=DPRTacticsCalculator[[#This Row],[Bonus Dmg Type]]),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)(AG17),
            (N("0 if no Elemental Adept applies.")+0)
        )
    ),
    N(AG17)
)</f>
        <v>0</v>
      </c>
      <c r="AU17" s="31" cm="1">
        <f t="array" ref="AU17">N("Average damage")+
IF(
    (N("Condition: has to have dice notation")+
    COUNT(SEARCH("d",AH17))&gt;0),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)(AH17)
        +
        N("Elemental Adept turn 1s into 2s.")+
        N("Average increases by 1/DieSize per die")+
        N("Condition: damage type matches EA type.")+
        IF(
            (AP17=#REF!),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)(AH17),
            (N("0 if no Elemental Adept applies.")+0)
        )
    ),
    N(AH17)
)</f>
        <v>0</v>
      </c>
      <c r="AV17" s="31" cm="1">
        <f t="array" ref="AV17">N("Average damage")+
IF(
    (N("Condition: has to have dice notation")+
    COUNT(SEARCH("d",AI17))&gt;0),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)(AI17)
        +
        N("Elemental Adept turn 1s into 2s.")+
        N("Average increases by 1/DieSize per die")+
        N("Condition: damage type matches EA type.")+
        IF(
            (AQ17=DPRTacticsCalculator[[#This Row],[Crit Mult Dmg Type]]),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)(AI17),
            (N("0 if no Elemental Adept applies.")+0)
        )
    ),
    N(AI17)
)</f>
        <v>0</v>
      </c>
      <c r="AW17" s="31">
        <f>N("Average damage added on crit")+
(
    N("Dr: Damage roll on hit is doubled")+
    DPRTacticsCalculator[[#This Row],[Base Dice Dmg Avg]]
    +
    N("Db: Any bonus dice get doubled")+
    DPRTacticsCalculator[[#This Row],[Bonus Dice Dmg Avg]]
    +
    N("Dxc: Damage that gets doubled but only added on crit")+
    (2*DPRTacticsCalculator[[#This Row],[Crit-only Mult Dice Dmg Avg]])
    +
    N("Dxcn: Bonus damage that's added on crit but not doubled")+
    DPRTacticsCalculator[[#This Row],[Crit-only Flat Dice Dmg Avg]]
)</f>
        <v>31.5</v>
      </c>
      <c r="AX17" s="31">
        <f>N("Average damage on hit")+
(
    N("Dr: Damage roll on hit is doubled on crit")+
    DPRTacticsCalculator[[#This Row],[Base Dice Dmg Avg]]
    +
    N("Db: Any bonus dice get doubled on crit")+
    DPRTacticsCalculator[[#This Row],[Bonus Dice Dmg Avg]]
    +
    N("Dn: Damage bonus that is not doubled on crit")+
    DPRTacticsCalculator[[#This Row],[Non-crit Dice Dmg Avg]]
)</f>
        <v>31.5</v>
      </c>
      <c r="AY17" s="31">
        <f>N("Damage result in case of a crit")+(N("D: Average damage on hit")+DPRTacticsCalculator[[#This Row],[Average Dice Damage on Hit]]+N("Dc: Average damage added on crit")+DPRTacticsCalculator[[#This Row],[Average Damage Added on Crit]])</f>
        <v>63</v>
      </c>
      <c r="AZ17" s="31">
        <f>N("Average damage on miss")+
IF(
    OR(
        DPRTacticsCalculator[[#This Row],[Accuracy]]="SP DC MISS 1/2 DMG",
        DPRTacticsCalculator[[#This Row],[Accuracy]]="SP DC M 1/2 ENEMY DVG",
        DPRTacticsCalculator[[#This Row],[Accuracy]]="SP DC M 1/2 LEG RESIST",
        DPRTacticsCalculator[[#This Row],[Accuracy]]="SP DC M 1/2 EN DVG L-RES"
    ),
    (
        (
            N("Dr: Damage roll on hit is halved")+
            DPRTacticsCalculator[[#This Row],[Base Dice Dmg Avg]]
            +
            N("B: Bonus modifiers halved too")+
            N("Spells don't get Great Weapon Master bonus damage")+
            IF(ISNUMBER(DPRTacticsCalculator[[#This Row],[Bonus Flat Dmg]]),DPRTacticsCalculator[[#This Row],[Bonus Flat Dmg]],0)
            +
            N("Db: Any bonus dice is halved too")+
            DPRTacticsCalculator[[#This Row],[Bonus Dice Dmg Avg]]
            +
            N("Dn: Damage bonus that is not doubled on crit gets halved too")+
            DPRTacticsCalculator[[#This Row],[Non-crit Dice Dmg Avg]]
        )
        /
        2
    ),
    (N("No miss damage for regular attacks")+0)
)</f>
        <v>15.75</v>
      </c>
      <c r="BA17" s="26">
        <f>_xlfn.IFS(DPRTacticsCalculator[[#This Row],[LV or CR]]=1,85,DPRTacticsCalculator[[#This Row],[LV or CR]]=2,100,DPRTacticsCalculator[[#This Row],[LV or CR]]=3,115,DPRTacticsCalculator[[#This Row],[LV or CR]]=4,130,DPRTacticsCalculator[[#This Row],[LV or CR]]=5,145,DPRTacticsCalculator[[#This Row],[LV or CR]]=6,160,DPRTacticsCalculator[[#This Row],[LV or CR]]=7,175,DPRTacticsCalculator[[#This Row],[LV or CR]]=8,190,DPRTacticsCalculator[[#This Row],[LV or CR]]=9,205,DPRTacticsCalculator[[#This Row],[LV or CR]]=10,220,DPRTacticsCalculator[[#This Row],[LV or CR]]=11,235,DPRTacticsCalculator[[#This Row],[LV or CR]]=12,250,DPRTacticsCalculator[[#This Row],[LV or CR]]=13,265,DPRTacticsCalculator[[#This Row],[LV or CR]]=14,280,DPRTacticsCalculator[[#This Row],[LV or CR]]=15,295,DPRTacticsCalculator[[#This Row],[LV or CR]]=16,310,DPRTacticsCalculator[[#This Row],[LV or CR]]=17,325,DPRTacticsCalculator[[#This Row],[LV or CR]]=18,340,DPRTacticsCalculator[[#This Row],[LV or CR]]=19,355,DPRTacticsCalculator[[#This Row],[LV or CR]]=20,400)</f>
        <v>205</v>
      </c>
      <c r="BB17" s="33">
        <f>N("Damage per Attack per Target")+((DPRTacticsCalculator[[#This Row],[Crit % Chance]]*DPRTacticsCalculator[[#This Row],[Average Damage Added on Crit]])+((N("Hx: Hit chance (excluding crit)")+DPRTacticsCalculator[[#This Row],[Non-crit Hit % Chance]])*((N("D: Average damage on hit")+DPRTacticsCalculator[[#This Row],[Average Dice Damage on Hit]])+(N("B: Bonus modifiers")+IF(ISNUMBER(DPRTacticsCalculator[[#This Row],[Bonus Flat Dmg]]),DPRTacticsCalculator[[#This Row],[Bonus Flat Dmg]],0))+(N("GWMb: Great Weapon Master -5 to hit for +10 dmg option")+IF(ISNUMBER(DPRTacticsCalculator[[#This Row],[Great Weapon Master Bonus Dmg]]),DPRTacticsCalculator[[#This Row],[Great Weapon Master Bonus Dmg]],0))))+((N("M: Miss chance (for spell saves)")+DPRTacticsCalculator[[#This Row],[Miss % Chance]])*(N("Dm: Average damage on miss (only for spell saves)")+DPRTacticsCalculator[[#This Row],[Average Damage on Miss]])))</f>
        <v>15.75</v>
      </c>
      <c r="BC17" s="33">
        <f>N("Average damage for the attack row")+((N("R: Repeated attack times (must have the same bonuses applied)")+IF(ISNUMBER(DPRTacticsCalculator[[#This Row],[Repeat Attack Times]]),DPRTacticsCalculator[[#This Row],[Repeat Attack Times]],1))*DPRTacticsCalculator[[#This Row],[Damage per Attack]])</f>
        <v>15.75</v>
      </c>
      <c r="BD17" s="33">
        <f>N("Damage per target*NumTargets")+(DPRTacticsCalculator[[#This Row],[Average Resulting Damage per Target]]*(N("AOE: Area of Effect targets (must have the same bonuses applied)")+IF(ISNUMBER(DPRTacticsCalculator[[#This Row],[Area of Effect Expected Targets]]),DPRTacticsCalculator[[#This Row],[Area of Effect Expected Targets]],1)))</f>
        <v>63</v>
      </c>
      <c r="BE17" s="33">
        <f>IF(_xlfn.MAXIFS(DPRTacticsCalculator[[Row]:[Row]],DPRTacticsCalculator[[Tactic ID]:[Tactic ID]],DPRTacticsCalculator[[#This Row],[Tactic ID]],DPRTacticsCalculator[[Round]:[Round]],DPRTacticsCalculator[[#This Row],[Round]])=DPRTacticsCalculator[[#This Row],[Row]],(N("Leave blank if not the last on the list for this round")+N("Sum the attacks with the same tactic AND round number")+SUMIFS(DPRTacticsCalculator[[Average Resulting Damage per Target]:[Average Resulting Damage per Target]],DPRTacticsCalculator[[Tactic ID]:[Tactic ID]],DPRTacticsCalculator[[#This Row],[Tactic ID]],DPRTacticsCalculator[[Round]:[Round]],DPRTacticsCalculator[[#This Row],[Round]])),"-")</f>
        <v>15.75</v>
      </c>
      <c r="BF17" s="33">
        <f>IF(ISNUMBER(DPRTacticsCalculator[[#This Row],[Average Round Damage per Target]]),(DPRTacticsCalculator[[#This Row],[Average Round Damage per Target]]*(N("AOE: Area of Effect targets (must have the same bonuses applied)")+IF(ISNUMBER(DPRTacticsCalculator[[#This Row],[Area of Effect Expected Targets]]),DPRTacticsCalculator[[#This Row],[Area of Effect Expected Targets]],1))),"-")</f>
        <v>63</v>
      </c>
      <c r="BG17" s="33" t="str">
        <f>IF(_xlfn.MAXIFS(DPRTacticsCalculator[[Row]:[Row]],DPRTacticsCalculator[[Tactic ID]:[Tactic ID]],DPRTacticsCalculator[[#This Row],[Tactic ID]])=DPRTacticsCalculator[[#This Row],[Row]],(N("Leave blank if not the last on the list for this tactic")+N("Sum the attacks with the same tactic ID")+SUMIFS(DPRTacticsCalculator[[Average Resulting Damage per Target]:[Average Resulting Damage per Target]],DPRTacticsCalculator[[Tactic ID]:[Tactic ID]],DPRTacticsCalculator[[#This Row],[Tactic ID]])),"-")</f>
        <v>-</v>
      </c>
      <c r="BH17" s="33" t="str">
        <f>IF(_xlfn.MAXIFS(DPRTacticsCalculator[[Row]:[Row]],DPRTacticsCalculator[[Tactic ID]:[Tactic ID]],DPRTacticsCalculator[[#This Row],[Tactic ID]])=DPRTacticsCalculator[[#This Row],[Row]],(N("Leave blank if not the last on the list for this tactic")+N("Sum the attacks with the same tactic ID")+SUMIFS(DPRTacticsCalculator[[Average Resulting Damage Total]:[Average Resulting Damage Total]],DPRTacticsCalculator[[Tactic ID]:[Tactic ID]],DPRTacticsCalculator[[#This Row],[Tactic ID]])),"-")</f>
        <v>-</v>
      </c>
      <c r="BI17" s="33" t="str">
        <f>IF(ISNUMBER(DPRTacticsCalculator[[#This Row],[Average Tactic Damage per Target]]),(N("Only show if the tactic damage is showing a number")+N("Damage per round: Damage per tactic / number of rounds")+((N("Damage per tactic")+DPRTacticsCalculator[[#This Row],[Average Tactic Damage per Target]])/(N("Number of rounds")+DPRTacticsCalculator[[#This Row],[Round]]))),"-")</f>
        <v>-</v>
      </c>
      <c r="BJ17" s="33" t="str">
        <f>IF(ISNUMBER(DPRTacticsCalculator[[#This Row],[Average Tactic Damage Total]]),(N("Only show if the tactic damage is showing a number")+N("Damage per round: Damage per tactic / number of rounds")+((N("Damage per tactic")+DPRTacticsCalculator[[#This Row],[Average Tactic Damage Total]])/(N("Number of rounds")+DPRTacticsCalculator[[#This Row],[Round]]))),"-")</f>
        <v>-</v>
      </c>
      <c r="BK17" s="34" t="str">
        <f>IF(ISNUMBER(DPRTacticsCalculator[[#This Row],[Damage per Round per Target]]),_xlfn.IFS((DPRTacticsCalculator[[#This Row],[Damage per Round per Target]]&gt;(DPRTacticsCalculator[[#This Row],[Max Expected Enemy HP at CR or LV]]/3)),5,(DPRTacticsCalculator[[#This Row],[Damage per Round per Target]]&gt;(DPRTacticsCalculator[[#This Row],[Max Expected Enemy HP at CR or LV]]/6)),4,(DPRTacticsCalculator[[#This Row],[Damage per Round per Target]]&gt;(DPRTacticsCalculator[[#This Row],[Max Expected Enemy HP at CR or LV]]/12)),3,(DPRTacticsCalculator[[#This Row],[Damage per Round per Target]]&gt;(DPRTacticsCalculator[[#This Row],[Max Expected Enemy HP at CR or LV]]/24)),2,(DPRTacticsCalculator[[#This Row],[Damage per Round per Target]]&lt;=(DPRTacticsCalculator[[#This Row],[Max Expected Enemy HP at CR or LV]]/24)),1,(DPRTacticsCalculator[[#This Row],[Damage per Round per Target]]=0),0),"-")</f>
        <v>-</v>
      </c>
      <c r="BL17" s="24" t="str">
        <f>_xlfn.IFS(ISNUMBER(DPRTacticsCalculator[[#This Row],[DPR per Target Rating]])=FALSE,"-",DPRTacticsCalculator[[#This Row],[DPR per Target Rating]]=0,"☆☆☆  No damage",DPRTacticsCalculator[[#This Row],[DPR per Target Rating]]=1,"🡇🡇🡇  Lowest (not helping)",DPRTacticsCalculator[[#This Row],[DPR per Target Rating]]=2,"★☆☆  Low (support, control, debuff)",DPRTacticsCalculator[[#This Row],[DPR per Target Rating]]=3,"★★☆  Target (expected)",DPRTacticsCalculator[[#This Row],[DPR per Target Rating]]=4,"★★★  High (heavy hitter)",DPRTacticsCalculator[[#This Row],[DPR per Target Rating]]=5,"🕱🕱🕱🕱  Deadly")</f>
        <v>-</v>
      </c>
      <c r="BM17" s="32" t="str">
        <f>IF(ISNUMBER(DPRTacticsCalculator[[#This Row],[Total Damage per Round]]),_xlfn.IFS((DPRTacticsCalculator[[#This Row],[Total Damage per Round]]&gt;(DPRTacticsCalculator[[#This Row],[Max Expected Enemy HP at CR or LV]]/3)),5,(DPRTacticsCalculator[[#This Row],[Total Damage per Round]]&gt;(DPRTacticsCalculator[[#This Row],[Max Expected Enemy HP at CR or LV]]/6)),4,(DPRTacticsCalculator[[#This Row],[Total Damage per Round]]&gt;(DPRTacticsCalculator[[#This Row],[Max Expected Enemy HP at CR or LV]]/12)),3,(DPRTacticsCalculator[[#This Row],[Total Damage per Round]]&gt;(DPRTacticsCalculator[[#This Row],[Max Expected Enemy HP at CR or LV]]/24)),2,(DPRTacticsCalculator[[#This Row],[Total Damage per Round]]&lt;=(DPRTacticsCalculator[[#This Row],[Max Expected Enemy HP at CR or LV]]/24)),1,(DPRTacticsCalculator[[#This Row],[Total Damage per Round]]=0),0),"-")</f>
        <v>-</v>
      </c>
      <c r="BN17" s="24" t="str">
        <f>_xlfn.IFS(ISNUMBER(DPRTacticsCalculator[[#This Row],[Total DPR Rating]])=FALSE,"-",DPRTacticsCalculator[[#This Row],[Total DPR Rating]]=0,"☆☆☆  No damage",DPRTacticsCalculator[[#This Row],[Total DPR Rating]]=1,"🡇🡇🡇  Lowest (not helping)",DPRTacticsCalculator[[#This Row],[Total DPR Rating]]=2,"★☆☆  Low (support, control, debuff)",DPRTacticsCalculator[[#This Row],[Total DPR Rating]]=3,"★★☆  Target (expected)",DPRTacticsCalculator[[#This Row],[Total DPR Rating]]=4,"★★★  High (heavy hitter)",DPRTacticsCalculator[[#This Row],[Total DPR Rating]]=5,"🕱🕱🕱🕱  Deadly")</f>
        <v>-</v>
      </c>
      <c r="BO17" s="35" t="s">
        <v>72</v>
      </c>
      <c r="BP17" s="5"/>
      <c r="BQ17" s="16"/>
      <c r="BR17" s="16"/>
      <c r="BS17" s="16"/>
      <c r="BT17" s="16"/>
    </row>
    <row r="18" spans="1:72">
      <c r="A18" s="16">
        <v>17</v>
      </c>
      <c r="B18" s="21" t="s">
        <v>114</v>
      </c>
      <c r="C18" s="21" t="s">
        <v>89</v>
      </c>
      <c r="D18" s="24" t="s">
        <v>118</v>
      </c>
      <c r="E18" s="5" t="s">
        <v>70</v>
      </c>
      <c r="F18" s="5">
        <v>9</v>
      </c>
      <c r="G18" s="16">
        <v>3</v>
      </c>
      <c r="H18" s="16">
        <v>1</v>
      </c>
      <c r="I18" s="16" t="s">
        <v>71</v>
      </c>
      <c r="J18" s="16" t="s">
        <v>71</v>
      </c>
      <c r="K18" s="16" t="s">
        <v>71</v>
      </c>
      <c r="L18" s="16" t="s">
        <v>71</v>
      </c>
      <c r="M18" s="16" t="s">
        <v>71</v>
      </c>
      <c r="N18" s="16" t="s">
        <v>72</v>
      </c>
      <c r="O18" s="16" cm="1">
        <f t="array" ref="O18">_xlfn.LAMBDA(_xlpm.dicesum,
    SUM(_xlfn.MAP(
        _xlfn.TEXTSPLIT(_xlpm.dicesum,"+"),
        _xlfn.LAMBDA(_xlpm.dice,
            N("Average dice roll")+
            IF(COUNT(SEARCH("d",_xlpm.dice))&gt;0,
                ((
                    N("Number of Dice")+
                    N("Left of cell from position of 'd' in the string")+
                    LEFT(_xlpm.dice,(SEARCH("d",_xlpm.dice)-1))
                )
                *
                (
                    N("Average roll for the die size")+
                    AVERAGE(
                        N("Lowest roll possible")+
                        1,
                        N("Die size")+
                        N("Right of cell from position x in the string.")+
                        RIGHT(_xlpm.dice,(LEN(_xlpm.dice)-SEARCH("d",_xlpm.dice)))
                    ))
                ),
                N(_xlpm.dice)
            )
        )
    ))
)(DPRTacticsCalculator[[#This Row],[Dice added to attack roll]])</f>
        <v>0</v>
      </c>
      <c r="P18" s="25" cm="1">
        <f t="array" ref="P18">_xlfn.IFS(
    AND(DPRTacticsCalculator[[#This Row],[Player or Enemy]]="PC",DPRTacticsCalculator[[#This Row],[LV or CR]]=9),
    1,
    1,
    0
)
+
IF(
    OR(
        DPRTacticsCalculator[[#This Row],[Accuracy]]="STANDARD",
        DPRTacticsCalculator[[#This Row],[Accuracy]]="DISADVANTAGE",
        DPRTacticsCalculator[[#This Row],[Accuracy]]="ADVANTAGE",
        DPRTacticsCalculator[[#This Row],[Accuracy]]="ELVEN ACCURACY",
    ),
    (
        IF(
            DPRTacticsCalculator[[#This Row],[Great Weapon Master -5 to hit for +10 dmg]]="YES",
            (-5),
            0
        )
        +
        IF(
            DPRTacticsCalculator[[#This Row],[War Cleric Channel Divinity +10 to hit]]="YES",
            10,
            0
        )
        +
        DPRTacticsCalculator[[#This Row],[Dice to attack roll average result]]
    ),
    0
)</f>
        <v>1</v>
      </c>
      <c r="Q18" s="16" t="s">
        <v>72</v>
      </c>
      <c r="R18" s="5">
        <f>N("Assuming a balanced value of 8, and subtract relative modifiers.")+(8-DPRTacticsCalculator[[#This Row],[Assumed Relative Modifier to Hit]]-IF(ISNUMBER(DPRTacticsCalculator[[#This Row],[Add Relative Modifier to Hit]]),DPRTacticsCalculator[[#This Row],[Add Relative Modifier to Hit]],0))</f>
        <v>7</v>
      </c>
      <c r="S18" s="16">
        <v>20</v>
      </c>
      <c r="T18" s="16" t="s">
        <v>116</v>
      </c>
      <c r="U18" s="16" t="s">
        <v>71</v>
      </c>
      <c r="V18" s="26">
        <f>IF(OR(DPRTacticsCalculator[[#This Row],[Accuracy]]="SP DC LEGEND RESIST",DPRTacticsCalculator[[#This Row],[Accuracy]]="SP DC M 1/2 LEG RESIST",DPRTacticsCalculator[[#This Row],[Accuracy]]="SP DC EN DVG LEG RES",DPRTacticsCalculator[[#This Row],[Accuracy]]="SP DC M 1/2 EN DVG L-RES"),(N("if leg res is used, check if previous others were cast for this tactic")+IF(SUMPRODUCT((DPRTacticsCalculator[Accuracy]={"SP DC LEGEND RESIST","SP DC M 1/2 LEG RESIST","SP DC EN DVG LEG RES","SP DC M 1/2 EN DVG L-RES"})*(DPRTacticsCalculator[Tactic ID]=DPRTacticsCalculator[[#This Row],[Tactic ID]])*(DPRTacticsCalculator[Row]&lt;DPRTacticsCalculator[[#This Row],[Row]]))&gt;0,(N("if so, search for the MIN for this tactic")+N("And subtract the last one used.")+IF(_xlfn.MINIFS(DPRTacticsCalculator[Legendary Resistances Left],DPRTacticsCalculator[Tactic ID],DPRTacticsCalculator[[#This Row],[Tactic ID]],DPRTacticsCalculator[Row],"&lt;"&amp;DPRTacticsCalculator[[#This Row],[Row]])&gt;0,_xlfn.MINIFS(DPRTacticsCalculator[Legendary Resistances Left],DPRTacticsCalculator[Tactic ID],DPRTacticsCalculator[[#This Row],[Tactic ID]],DPRTacticsCalculator[Row],"&lt;"&amp;DPRTacticsCalculator[[#This Row],[Row]])-1,N("Unless there's 0 already")+0)),(N("else, start at 3 resistances")+3))),"-")</f>
        <v>1</v>
      </c>
      <c r="W18" s="27">
        <f>IF(DPRTacticsCalculator[[#This Row],[Enemy Paralyzed close-range auto-crit on hit]]="YES",DPRTacticsCalculator[[#This Row],[Hit % Chance]],_xlfn.IFS(AND(DPRTacticsCalculator[[#This Row],[Accuracy]]="STANDARD",DPRTacticsCalculator[[#This Row],[Lucky feat]]="NO",DPRTacticsCalculator[[#This Row],[Halfling]]="NO"),N("Standard crit formula")+(1-((DPRTacticsCalculator[[#This Row],[Min to Crit]]-1)/20)),AND(DPRTacticsCalculator[[#This Row],[Accuracy]]="DISADVANTAGE",DPRTacticsCalculator[[#This Row],[Lucky feat]]="NO",DPRTacticsCalculator[[#This Row],[Halfling]]="NO"),N("Disadvantage crit formula")+((1-(DPRTacticsCalculator[[#This Row],[Min to Crit]]-1)/20)^2),OR(AND(DPRTacticsCalculator[[#This Row],[Accuracy]]="ADVANTAGE",DPRTacticsCalculator[[#This Row],[Lucky feat]]="NO",DPRTacticsCalculator[[#This Row],[Halfling]]="NO"),AND(DPRTacticsCalculator[[#This Row],[Accuracy]]="STANDARD",DPRTacticsCalculator[[#This Row],[Lucky feat]]="YES",DPRTacticsCalculator[[#This Row],[Halfling]]="NO")),N("Advantage crit formula")+(1-(1-(1-((DPRTacticsCalculator[[#This Row],[Min to Crit]]-1)/20)))^2),OR(AND(DPRTacticsCalculator[[#This Row],[Accuracy]]="ELVEN ACCURACY",DPRTacticsCalculator[[#This Row],[Lucky feat]]="NO",DPRTacticsCalculator[[#This Row],[Halfling]]="NO"),AND(DPRTacticsCalculator[[#This Row],[Accuracy]]="ADVANTAGE",DPRTacticsCalculator[[#This Row],[Lucky feat]]="YES",DPRTacticsCalculator[[#This Row],[Halfling]]="NO"),AND(DPRTacticsCalculator[[#This Row],[Accuracy]]="DISADVANTAGE",DPRTacticsCalculator[[#This Row],[Lucky feat]]="YES",DPRTacticsCalculator[[#This Row],[Halfling]]="NO")),N("Elven accuracy crit formula (3 dice)")+(1-(1-(1-((DPRTacticsCalculator[[#This Row],[Min to Crit]]-1)/20)))^3),AND(DPRTacticsCalculator[[#This Row],[Accuracy]]="ELVEN ACCURACY",DPRTacticsCalculator[[#This Row],[Lucky feat]]="YES",DPRTacticsCalculator[[#This Row],[Halfling]]="NO"),N("Elven accuracy crit formula with Lucky feat (4 dice)")+(1-(1-(1-((DPRTacticsCalculator[[#This Row],[Min to Crit]]-1)/20)))^4),AND(DPRTacticsCalculator[[#This Row],[Accuracy]]="STANDARD",DPRTacticsCalculator[[#This Row],[Lucky feat]]="NO",DPRTacticsCalculator[[#This Row],[Halfling]]="YES"),N("Halfling standard crit formula")+((1-((DPRTacticsCalculator[[#This Row],[Min to Crit]]-1)/20))+((1-((DPRTacticsCalculator[[#This Row],[Min to Crit]]-1)/20))/20)),AND(DPRTacticsCalculator[[#This Row],[Accuracy]]="DISADVANTAGE",DPRTacticsCalculator[[#This Row],[Lucky feat]]="NO",DPRTacticsCalculator[[#This Row],[Halfling]]="YES"),N("Halfling disadvantage crit formula")+(((1-((DPRTacticsCalculator[[#This Row],[Min to Crit]]-1)/20))^2)+((2/20)*((1-((DPRTacticsCalculator[[#This Row],[Min to Crit]]-1)/20))^2))),OR(AND(DPRTacticsCalculator[[#This Row],[Accuracy]]="ADVANTAGE",DPRTacticsCalculator[[#This Row],[Lucky feat]]="NO",DPRTacticsCalculator[[#This Row],[Halfling]]="YES"),AND(DPRTacticsCalculator[[#This Row],[Accuracy]]="ELVEN ACCURACY",DPRTacticsCalculator[[#This Row],[Lucky feat]]="NO",DPRTacticsCalculator[[#This Row],[Halfling]]="YES"),AND(DPRTacticsCalculator[[#This Row],[Accuracy]]="STANDARD",DPRTacticsCalculator[[#This Row],[Lucky feat]]="YES",DPRTacticsCalculator[[#This Row],[Halfling]]="YES")),N("Halfling advantage crit formula")+N("No halfling can have Elven Accuracy")+((1-(1-(1-((DPRTacticsCalculator[[#This Row],[Min to Crit]]-1)/20)))^2)+((2*((1-(1-((DPRTacticsCalculator[[#This Row],[Min to Crit]]-1)/20)))/20))-(1/(20^2)))*(1-((DPRTacticsCalculator[[#This Row],[Min to Crit]]-1)/20))),OR(AND(DPRTacticsCalculator[[#This Row],[Accuracy]]="ADVANTAGE",DPRTacticsCalculator[[#This Row],[Lucky feat]]="YES",DPRTacticsCalculator[[#This Row],[Halfling]]="YES"),AND(DPRTacticsCalculator[[#This Row],[Accuracy]]="ELVEN ACCURACY",DPRTacticsCalculator[[#This Row],[Lucky feat]]="YES",DPRTacticsCalculator[[#This Row],[Halfling]]="YES"),AND(DPRTacticsCalculator[[#This Row],[Accuracy]]="DISADVANTAGE",DPRTacticsCalculator[[#This Row],[Lucky feat]]="YES",DPRTacticsCalculator[[#This Row],[Halfling]]="YES")),N("Halfling advantage with Lucky feat (3 dice) crit formula")+N("No halfling can have Elven Accuracy")+((1-(1-(1-((DPRTacticsCalculator[[#This Row],[Min to Crit]]-1)/20)))^3)+((3*((1-(1-((DPRTacticsCalculator[[#This Row],[Min to Crit]]-1)/20)))/20))-(1/(20^3)))*(1-((DPRTacticsCalculator[[#This Row],[Min to Crit]]-1)/20))),OR(DPRTacticsCalculator[[#This Row],[Accuracy]]="SPELL (SAVE DC)",DPRTacticsCalculator[[#This Row],[Accuracy]]="SP DC MISS 1/2 DMG",DPRTacticsCalculator[[#This Row],[Accuracy]]="SP DC ENEMY DVG",DPRTacticsCalculator[[#This Row],[Accuracy]]="SP DC M 1/2 ENEMY DVG",DPRTacticsCalculator[[#This Row],[Accuracy]]="SP DC LEGEND RESIST",DPRTacticsCalculator[[#This Row],[Accuracy]]="SP DC M 1/2 LEG RESIST",DPRTacticsCalculator[[#This Row],[Accuracy]]="SP DC EN DVG LEG RES",DPRTacticsCalculator[[#This Row],[Accuracy]]="SP DC M 1/2 EN DVG L-RES"),N("No crits for save throw spells")+0))*IF(AND(DPRTacticsCalculator[[#This Row],[Current Attack is GWM Crit Bonus Attack]]="YES",OR(DPRTacticsCalculator[[#This Row],[Accuracy]]="STANDARD",DPRTacticsCalculator[[#This Row],[Accuracy]]="DISADVANTAGE",DPRTacticsCalculator[[#This Row],[Accuracy]]="ADVANTAGE",DPRTacticsCalculator[[#This Row],[Accuracy]]="ELVEN ACCURACY")),N("If the current attack is a Great Weapon Master crit bonus attack")+N("And it's not a spell attack")+N("The chances of this attack are multiplied by the crit chance of the previous attack of the same round and tactic")+SUMIFS(DPRTacticsCalculator[Crit % Chance],DPRTacticsCalculator[Tactic ID],DPRTacticsCalculator[[#This Row],[Tactic ID]],DPRTacticsCalculator[Round],DPRTacticsCalculator[[#This Row],[Round]],DPRTacticsCalculator[Row],(DPRTacticsCalculator[[#This Row],[Row]]-1)),(N("Else they just stay the same")+1))</f>
        <v>0</v>
      </c>
      <c r="X18" s="27">
        <f>_xlfn.IFS(OR(AND(DPRTacticsCalculator[[#This Row],[Accuracy]]="STANDARD",DPRTacticsCalculator[[#This Row],[Lucky feat]]="NO",DPRTacticsCalculator[[#This Row],[Halfling]]="NO"),DPRTacticsCalculator[[#This Row],[Accuracy]]="SPELL (SAVE DC)",DPRTacticsCalculator[[#This Row],[Accuracy]]="SP DC MISS 1/2 DMG",AND(OR(DPRTacticsCalculator[[#This Row],[Accuracy]]="SP DC LEGEND RESIST",DPRTacticsCalculator[[#This Row],[Accuracy]]="SP DC M 1/2 LEG RESIST"),DPRTacticsCalculator[[#This Row],[Legendary Resistances Left]]=0)),N("Standard hit formula")+N("Standard hit formula for spells")+N("After Legendary Resistances run out, standard hit formula for spells")+(1-((DPRTacticsCalculator[[#This Row],[Min to Hit]]-1)/20)),AND(DPRTacticsCalculator[[#This Row],[Accuracy]]="DISADVANTAGE",DPRTacticsCalculator[[#This Row],[Lucky feat]]="NO",DPRTacticsCalculator[[#This Row],[Halfling]]="NO"),N("Disadvantage hit formula")+((1-((DPRTacticsCalculator[[#This Row],[Min to Hit]]-1)/20))^2),OR(AND(DPRTacticsCalculator[[#This Row],[Accuracy]]="ADVANTAGE",DPRTacticsCalculator[[#This Row],[Lucky feat]]="NO",DPRTacticsCalculator[[#This Row],[Halfling]]="NO"),AND(DPRTacticsCalculator[[#This Row],[Accuracy]]="STANDARD",DPRTacticsCalculator[[#This Row],[Lucky feat]]="YES",DPRTacticsCalculator[[#This Row],[Halfling]]="NO"),DPRTacticsCalculator[[#This Row],[Accuracy]]="SP DC ENEMY DVG",DPRTacticsCalculator[[#This Row],[Accuracy]]="SP DC M 1/2 ENEMY DVG",AND(OR(DPRTacticsCalculator[[#This Row],[Accuracy]]="SP DC EN DVG LEG RES",DPRTacticsCalculator[[#This Row],[Accuracy]]="SP DC M 1/2 EN DVG L-RES"),DPRTacticsCalculator[[#This Row],[Legendary Resistances Left]]=0)),N("Advantage hit formula")+N("Advantage hit formula for spells against enemy with disadvantage")+N("After Legendary Resistances run out, same")+(1-(1-(1-((DPRTacticsCalculator[[#This Row],[Min to Hit]]-1)/20)))^2),OR(AND(DPRTacticsCalculator[[#This Row],[Accuracy]]="ELVEN ACCURACY",DPRTacticsCalculator[[#This Row],[Lucky feat]]="NO",DPRTacticsCalculator[[#This Row],[Halfling]]="NO"),AND(DPRTacticsCalculator[[#This Row],[Accuracy]]="ADVANTAGE",DPRTacticsCalculator[[#This Row],[Lucky feat]]="YES",DPRTacticsCalculator[[#This Row],[Halfling]]="NO"),AND(DPRTacticsCalculator[[#This Row],[Accuracy]]="DISADVANTAGE",DPRTacticsCalculator[[#This Row],[Lucky feat]]="YES",DPRTacticsCalculator[[#This Row],[Halfling]]="NO")),N("Elven accuracy hit formula (3 dice)")+(1-(1-(1-((DPRTacticsCalculator[[#This Row],[Min to Hit]]-1)/20)))^3),AND(DPRTacticsCalculator[[#This Row],[Accuracy]]="ELVEN ACCURACY",DPRTacticsCalculator[[#This Row],[Lucky feat]]="YES",DPRTacticsCalculator[[#This Row],[Halfling]]="NO"),N("Elven accuracy hit formula with Lucky feat (4 dice)")+(1-(1-(1-((DPRTacticsCalculator[[#This Row],[Min to Hit]]-1)/20)))^4),AND(DPRTacticsCalculator[[#This Row],[Accuracy]]="STANDARD",DPRTacticsCalculator[[#This Row],[Lucky feat]]="NO",DPRTacticsCalculator[[#This Row],[Halfling]]="YES"),N("Halfling standard hit formula")+((1-((DPRTacticsCalculator[[#This Row],[Min to Hit]]-1)/20))+((1-((DPRTacticsCalculator[[#This Row],[Min to Hit]]-1)/20))/20)),AND(DPRTacticsCalculator[[#This Row],[Accuracy]]="DISADVANTAGE",DPRTacticsCalculator[[#This Row],[Lucky feat]]="NO",DPRTacticsCalculator[[#This Row],[Halfling]]="YES"),N("Halfling disadvantage hit formula")+(((1-((DPRTacticsCalculator[[#This Row],[Min to Hit]]-1)/20))^2)+((2/20)*((1-((DPRTacticsCalculator[[#This Row],[Min to Hit]]-1)/20))^2))),OR(AND(DPRTacticsCalculator[[#This Row],[Accuracy]]="ADVANTAGE",DPRTacticsCalculator[[#This Row],[Lucky feat]]="NO",DPRTacticsCalculator[[#This Row],[Halfling]]="YES"),AND(DPRTacticsCalculator[[#This Row],[Accuracy]]="ELVEN ACCURACY",DPRTacticsCalculator[[#This Row],[Lucky feat]]="NO",DPRTacticsCalculator[[#This Row],[Halfling]]="YES"),AND(DPRTacticsCalculator[[#This Row],[Accuracy]]="STANDARD",DPRTacticsCalculator[[#This Row],[Lucky feat]]="YES",DPRTacticsCalculator[[#This Row],[Halfling]]="YES")),N("Halfling advantage hit formula")+N("No halfling can have Elven Accuracy")+((1-(1-(1-((DPRTacticsCalculator[[#This Row],[Min to Hit]]-1)/20)))^2)+((2*((1-(1-((DPRTacticsCalculator[[#This Row],[Min to Hit]]-1)/20)))/20))-(1/(20^2)))*(1-((DPRTacticsCalculator[[#This Row],[Min to Hit]]-1)/20))),OR(AND(DPRTacticsCalculator[[#This Row],[Accuracy]]="ADVANTAGE",DPRTacticsCalculator[[#This Row],[Lucky feat]]="YES",DPRTacticsCalculator[[#This Row],[Halfling]]="YES"),AND(DPRTacticsCalculator[[#This Row],[Accuracy]]="ELVEN ACCURACY",DPRTacticsCalculator[[#This Row],[Lucky feat]]="YES",DPRTacticsCalculator[[#This Row],[Halfling]]="YES"),AND(DPRTacticsCalculator[[#This Row],[Accuracy]]="DISADVANTAGE",DPRTacticsCalculator[[#This Row],[Lucky feat]]="YES",DPRTacticsCalculator[[#This Row],[Halfling]]="YES")),N("Halfling advantage with Lucky feat (3 dice) hit formula")+N("No halfling can have Elven Accuracy")+((1-(1-(1-((DPRTacticsCalculator[[#This Row],[Min to Crit]]-1)/20)))^3)+((3*((1-(1-((DPRTacticsCalculator[[#This Row],[Min to Hit]]-1)/20)))/20))-(1/(20^3)))*(1-((DPRTacticsCalculator[[#This Row],[Min to Hit]]-1)/20))),AND(OR(DPRTacticsCalculator[[#This Row],[Accuracy]]="SP DC LEGEND RESIST",DPRTacticsCalculator[[#This Row],[Accuracy]]="SP DC M 1/2 LEG RESIST",DPRTacticsCalculator[[#This Row],[Accuracy]]="SP DC EN DVG LEG RES",DPRTacticsCalculator[[#This Row],[Accuracy]]="SP DC M 1/2 EN DVG L-RES"),(DPRTacticsCalculator[[#This Row],[Legendary Resistances Left]]&gt;0)),N("Legendary Resistance is a guaranteed miss")+0)*IF(AND(DPRTacticsCalculator[[#This Row],[Current Attack is GWM Crit Bonus Attack]]="YES",OR(DPRTacticsCalculator[[#This Row],[Accuracy]]="STANDARD",DPRTacticsCalculator[[#This Row],[Accuracy]]="DISADVANTAGE",DPRTacticsCalculator[[#This Row],[Accuracy]]="ADVANTAGE",DPRTacticsCalculator[[#This Row],[Accuracy]]="ELVEN ACCURACY")),N("If the current attack is a Great Weapon Master crit bonus attack")+N("And it's not a spell attack")+N("The chances of this attack are multiplied by the crit chance of the previous attack of the same round and tactic")+SUMIFS(DPRTacticsCalculator[Crit % Chance],DPRTacticsCalculator[Tactic ID],DPRTacticsCalculator[[#This Row],[Tactic ID]],DPRTacticsCalculator[Round],DPRTacticsCalculator[[#This Row],[Round]],DPRTacticsCalculator[Row],(DPRTacticsCalculator[[#This Row],[Row]]-1)),(N("Else they just stay the same")+1))</f>
        <v>0</v>
      </c>
      <c r="Y18" s="27">
        <f>N("Hit percentage (not including crit)")+(DPRTacticsCalculator[[#This Row],[Hit % Chance]]-DPRTacticsCalculator[[#This Row],[Crit % Chance]])</f>
        <v>0</v>
      </c>
      <c r="Z18" s="28">
        <f>N("Miss percentage")+(1-DPRTacticsCalculator[[#This Row],[Hit % Chance]])</f>
        <v>1</v>
      </c>
      <c r="AA18" s="16" t="s">
        <v>92</v>
      </c>
      <c r="AB18" s="16">
        <v>20</v>
      </c>
      <c r="AC18" s="5">
        <f>IF(ISNUMBER(DPRTacticsCalculator[[#This Row],[AOE size, length or radius]]),N("Based on the Dungeon Master's Guide, page 249, 'Adjudicating Areas of Effect' table")+_xlfn.IFS(DPRTacticsCalculator[[#This Row],[Area of Effect]]="CONE",N("Cone: Size   / 10 (round up)")+ROUNDUP((DPRTacticsCalculator[[#This Row],[AOE size, length or radius]]/10),0),DPRTacticsCalculator[[#This Row],[Area of Effect]]="CUBE",N("Cube or square: Size   / 5  (round up)")+ROUNDUP((DPRTacticsCalculator[[#This Row],[AOE size, length or radius]]/5),0),DPRTacticsCalculator[[#This Row],[Area of Effect]]="CYLINDER",N("Cylinder: Radius / 5  (round up)")+ROUNDUP((DPRTacticsCalculator[[#This Row],[AOE size, length or radius]]/5),0),DPRTacticsCalculator[[#This Row],[Area of Effect]]="LINE",N("Line: Length / 30 (round up)")+ROUNDUP((DPRTacticsCalculator[[#This Row],[AOE size, length or radius]]/30),0),DPRTacticsCalculator[[#This Row],[Area of Effect]]="SPHERE",N("Sphere or circle: Radius / 5  (round up)")+ROUNDUP((DPRTacticsCalculator[[#This Row],[AOE size, length or radius]]/5),0)),"-")</f>
        <v>4</v>
      </c>
      <c r="AD18" s="16" t="s">
        <v>71</v>
      </c>
      <c r="AE18" s="16" t="s">
        <v>117</v>
      </c>
      <c r="AF18" s="16" t="s">
        <v>72</v>
      </c>
      <c r="AG18" s="16" t="s">
        <v>72</v>
      </c>
      <c r="AH18" s="16" t="s">
        <v>72</v>
      </c>
      <c r="AI18" s="16" t="s">
        <v>72</v>
      </c>
      <c r="AJ18" s="29" t="s">
        <v>72</v>
      </c>
      <c r="AK18" s="30" t="str">
        <f>IF(DPRTacticsCalculator[[#This Row],[Great Weapon Master -5 to hit for +10 dmg]]="YES",10,"-")</f>
        <v>-</v>
      </c>
      <c r="AL18" s="16" t="s">
        <v>75</v>
      </c>
      <c r="AM18" s="16" t="s">
        <v>94</v>
      </c>
      <c r="AN18" s="16" t="s">
        <v>72</v>
      </c>
      <c r="AO18" s="16" t="s">
        <v>72</v>
      </c>
      <c r="AP18" s="16" t="s">
        <v>72</v>
      </c>
      <c r="AQ18" s="16" t="s">
        <v>72</v>
      </c>
      <c r="AR18" s="31" cm="1">
        <f t="array" ref="AR18">N("Average damage")+
IF(
    (N("Condition: has to have dice notation")+
    COUNT(SEARCH("d",DPRTacticsCalculator[[#This Row],[Damage Dice]]))&gt;0),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)(DPRTacticsCalculator[[#This Row],[Damage Dice]])
        +
        N("Elemental Adept turn 1s into 2s.")+
        N("Average increases by 1/DieSize per die")+
        N("Condition: damage type matches EA type.")+
        IF(
            (DPRTacticsCalculator[[#This Row],[Damage Type]]=DPRTacticsCalculator[[#This Row],[Feat: Elemental Adept Element]]),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)(DPRTacticsCalculator[[#This Row],[Damage Dice]]),
            (N("0 if no Elemental Adept applies.")+0)
        )
        +
        N("Great Weapon Fighting style reroll 1s and 2s once.")+
        IF(
            (DPRTacticsCalculator[[#This Row],[Great Weapon Fighting Style]]="YES"),
            _xlfn.LAMBDA(_xlpm.dicesum,
                SUM(_xlfn.MAP(
                    _xlfn.TEXTSPLIT(_xlpm.dicesum,"+"),
                    _xlfn.LAMBDA(_xlpm.dice,
                        N("Reroll 1s and 2s")+
                        ((
                            N("Number of Dice")+
                            N("Left of cell from position of 'd' in the string")+
                            LEFT(_xlpm.dice,(SEARCH("d",_xlpm.dice)-1))
                        )
                        *
                        (
                            1
                            -
                            (
                                2
                                /
                                (
                                    N("Die size")+
                                    N("Right of cell from position x in the string.")+
                                    RIGHT(_xlpm.dice,(LEN(_xlpm.dice)-SEARCH("d",_xlpm.dice)))
                                )))
                        )
                    )
                ))
            )(DPRTacticsCalculator[[#This Row],[Damage Dice]]),
            (N("0 if no Great Weapon Fighting style applies.")+0)
        )
    ),
    N(DPRTacticsCalculator[[#This Row],[Damage Dice]])
)</f>
        <v>31.5</v>
      </c>
      <c r="AS18" s="31" cm="1">
        <f t="array" ref="AS18">N("Average damage")+
IF(
    (N("Condition: has to have dice notation")+
    COUNT(SEARCH("d",AF18))&gt;0),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)(AF18)
        +
        N("Elemental Adept turn 1s into 2s.")+
        N("Average increases by 1/DieSize per die")+
        N("Condition: damage type matches EA type.")+
        IF(
            (AN18=DPRTacticsCalculator[[#This Row],[Feat: Elemental Adept Element]]),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)(AF18),
            (N("0 if no Elemental Adept applies.")+0)
        )
    ),
    N(AF18)
)</f>
        <v>0</v>
      </c>
      <c r="AT18" s="31" cm="1">
        <f t="array" ref="AT18">N("Average damage")+
IF(
    (N("Condition: has to have dice notation")+
    COUNT(SEARCH("d",AG18))&gt;0),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)(AG18)
        +
        N("Elemental Adept turn 1s into 2s.")+
        N("Average increases by 1/DieSize per die")+
        N("Condition: damage type matches EA type.")+
        IF(
            (AO18=DPRTacticsCalculator[[#This Row],[Bonus Dmg Type]]),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)(AG18),
            (N("0 if no Elemental Adept applies.")+0)
        )
    ),
    N(AG18)
)</f>
        <v>0</v>
      </c>
      <c r="AU18" s="31" cm="1">
        <f t="array" ref="AU18">N("Average damage")+
IF(
    (N("Condition: has to have dice notation")+
    COUNT(SEARCH("d",AH18))&gt;0),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)(AH18)
        +
        N("Elemental Adept turn 1s into 2s.")+
        N("Average increases by 1/DieSize per die")+
        N("Condition: damage type matches EA type.")+
        IF(
            (AP18=#REF!),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)(AH18),
            (N("0 if no Elemental Adept applies.")+0)
        )
    ),
    N(AH18)
)</f>
        <v>0</v>
      </c>
      <c r="AV18" s="31" cm="1">
        <f t="array" ref="AV18">N("Average damage")+
IF(
    (N("Condition: has to have dice notation")+
    COUNT(SEARCH("d",AI18))&gt;0),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)(AI18)
        +
        N("Elemental Adept turn 1s into 2s.")+
        N("Average increases by 1/DieSize per die")+
        N("Condition: damage type matches EA type.")+
        IF(
            (AQ18=DPRTacticsCalculator[[#This Row],[Crit Mult Dmg Type]]),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)(AI18),
            (N("0 if no Elemental Adept applies.")+0)
        )
    ),
    N(AI18)
)</f>
        <v>0</v>
      </c>
      <c r="AW18" s="31">
        <f>N("Average damage added on crit")+
(
    N("Dr: Damage roll on hit is doubled")+
    DPRTacticsCalculator[[#This Row],[Base Dice Dmg Avg]]
    +
    N("Db: Any bonus dice get doubled")+
    DPRTacticsCalculator[[#This Row],[Bonus Dice Dmg Avg]]
    +
    N("Dxc: Damage that gets doubled but only added on crit")+
    (2*DPRTacticsCalculator[[#This Row],[Crit-only Mult Dice Dmg Avg]])
    +
    N("Dxcn: Bonus damage that's added on crit but not doubled")+
    DPRTacticsCalculator[[#This Row],[Crit-only Flat Dice Dmg Avg]]
)</f>
        <v>31.5</v>
      </c>
      <c r="AX18" s="31">
        <f>N("Average damage on hit")+
(
    N("Dr: Damage roll on hit is doubled on crit")+
    DPRTacticsCalculator[[#This Row],[Base Dice Dmg Avg]]
    +
    N("Db: Any bonus dice get doubled on crit")+
    DPRTacticsCalculator[[#This Row],[Bonus Dice Dmg Avg]]
    +
    N("Dn: Damage bonus that is not doubled on crit")+
    DPRTacticsCalculator[[#This Row],[Non-crit Dice Dmg Avg]]
)</f>
        <v>31.5</v>
      </c>
      <c r="AY18" s="31">
        <f>N("Damage result in case of a crit")+(N("D: Average damage on hit")+DPRTacticsCalculator[[#This Row],[Average Dice Damage on Hit]]+N("Dc: Average damage added on crit")+DPRTacticsCalculator[[#This Row],[Average Damage Added on Crit]])</f>
        <v>63</v>
      </c>
      <c r="AZ18" s="31">
        <f>N("Average damage on miss")+
IF(
    OR(
        DPRTacticsCalculator[[#This Row],[Accuracy]]="SP DC MISS 1/2 DMG",
        DPRTacticsCalculator[[#This Row],[Accuracy]]="SP DC M 1/2 ENEMY DVG",
        DPRTacticsCalculator[[#This Row],[Accuracy]]="SP DC M 1/2 LEG RESIST",
        DPRTacticsCalculator[[#This Row],[Accuracy]]="SP DC M 1/2 EN DVG L-RES"
    ),
    (
        (
            N("Dr: Damage roll on hit is halved")+
            DPRTacticsCalculator[[#This Row],[Base Dice Dmg Avg]]
            +
            N("B: Bonus modifiers halved too")+
            N("Spells don't get Great Weapon Master bonus damage")+
            IF(ISNUMBER(DPRTacticsCalculator[[#This Row],[Bonus Flat Dmg]]),DPRTacticsCalculator[[#This Row],[Bonus Flat Dmg]],0)
            +
            N("Db: Any bonus dice is halved too")+
            DPRTacticsCalculator[[#This Row],[Bonus Dice Dmg Avg]]
            +
            N("Dn: Damage bonus that is not doubled on crit gets halved too")+
            DPRTacticsCalculator[[#This Row],[Non-crit Dice Dmg Avg]]
        )
        /
        2
    ),
    (N("No miss damage for regular attacks")+0)
)</f>
        <v>15.75</v>
      </c>
      <c r="BA18" s="26">
        <f>_xlfn.IFS(DPRTacticsCalculator[[#This Row],[LV or CR]]=1,85,DPRTacticsCalculator[[#This Row],[LV or CR]]=2,100,DPRTacticsCalculator[[#This Row],[LV or CR]]=3,115,DPRTacticsCalculator[[#This Row],[LV or CR]]=4,130,DPRTacticsCalculator[[#This Row],[LV or CR]]=5,145,DPRTacticsCalculator[[#This Row],[LV or CR]]=6,160,DPRTacticsCalculator[[#This Row],[LV or CR]]=7,175,DPRTacticsCalculator[[#This Row],[LV or CR]]=8,190,DPRTacticsCalculator[[#This Row],[LV or CR]]=9,205,DPRTacticsCalculator[[#This Row],[LV or CR]]=10,220,DPRTacticsCalculator[[#This Row],[LV or CR]]=11,235,DPRTacticsCalculator[[#This Row],[LV or CR]]=12,250,DPRTacticsCalculator[[#This Row],[LV or CR]]=13,265,DPRTacticsCalculator[[#This Row],[LV or CR]]=14,280,DPRTacticsCalculator[[#This Row],[LV or CR]]=15,295,DPRTacticsCalculator[[#This Row],[LV or CR]]=16,310,DPRTacticsCalculator[[#This Row],[LV or CR]]=17,325,DPRTacticsCalculator[[#This Row],[LV or CR]]=18,340,DPRTacticsCalculator[[#This Row],[LV or CR]]=19,355,DPRTacticsCalculator[[#This Row],[LV or CR]]=20,400)</f>
        <v>205</v>
      </c>
      <c r="BB18" s="33">
        <f>N("Damage per Attack per Target")+((DPRTacticsCalculator[[#This Row],[Crit % Chance]]*DPRTacticsCalculator[[#This Row],[Average Damage Added on Crit]])+((N("Hx: Hit chance (excluding crit)")+DPRTacticsCalculator[[#This Row],[Non-crit Hit % Chance]])*((N("D: Average damage on hit")+DPRTacticsCalculator[[#This Row],[Average Dice Damage on Hit]])+(N("B: Bonus modifiers")+IF(ISNUMBER(DPRTacticsCalculator[[#This Row],[Bonus Flat Dmg]]),DPRTacticsCalculator[[#This Row],[Bonus Flat Dmg]],0))+(N("GWMb: Great Weapon Master -5 to hit for +10 dmg option")+IF(ISNUMBER(DPRTacticsCalculator[[#This Row],[Great Weapon Master Bonus Dmg]]),DPRTacticsCalculator[[#This Row],[Great Weapon Master Bonus Dmg]],0))))+((N("M: Miss chance (for spell saves)")+DPRTacticsCalculator[[#This Row],[Miss % Chance]])*(N("Dm: Average damage on miss (only for spell saves)")+DPRTacticsCalculator[[#This Row],[Average Damage on Miss]])))</f>
        <v>15.75</v>
      </c>
      <c r="BC18" s="33">
        <f>N("Average damage for the attack row")+((N("R: Repeated attack times (must have the same bonuses applied)")+IF(ISNUMBER(DPRTacticsCalculator[[#This Row],[Repeat Attack Times]]),DPRTacticsCalculator[[#This Row],[Repeat Attack Times]],1))*DPRTacticsCalculator[[#This Row],[Damage per Attack]])</f>
        <v>15.75</v>
      </c>
      <c r="BD18" s="33">
        <f>N("Damage per target*NumTargets")+(DPRTacticsCalculator[[#This Row],[Average Resulting Damage per Target]]*(N("AOE: Area of Effect targets (must have the same bonuses applied)")+IF(ISNUMBER(DPRTacticsCalculator[[#This Row],[Area of Effect Expected Targets]]),DPRTacticsCalculator[[#This Row],[Area of Effect Expected Targets]],1)))</f>
        <v>63</v>
      </c>
      <c r="BE18" s="33">
        <f>IF(_xlfn.MAXIFS(DPRTacticsCalculator[[Row]:[Row]],DPRTacticsCalculator[[Tactic ID]:[Tactic ID]],DPRTacticsCalculator[[#This Row],[Tactic ID]],DPRTacticsCalculator[[Round]:[Round]],DPRTacticsCalculator[[#This Row],[Round]])=DPRTacticsCalculator[[#This Row],[Row]],(N("Leave blank if not the last on the list for this round")+N("Sum the attacks with the same tactic AND round number")+SUMIFS(DPRTacticsCalculator[[Average Resulting Damage per Target]:[Average Resulting Damage per Target]],DPRTacticsCalculator[[Tactic ID]:[Tactic ID]],DPRTacticsCalculator[[#This Row],[Tactic ID]],DPRTacticsCalculator[[Round]:[Round]],DPRTacticsCalculator[[#This Row],[Round]])),"-")</f>
        <v>15.75</v>
      </c>
      <c r="BF18" s="33">
        <f>IF(ISNUMBER(DPRTacticsCalculator[[#This Row],[Average Round Damage per Target]]),(DPRTacticsCalculator[[#This Row],[Average Round Damage per Target]]*(N("AOE: Area of Effect targets (must have the same bonuses applied)")+IF(ISNUMBER(DPRTacticsCalculator[[#This Row],[Area of Effect Expected Targets]]),DPRTacticsCalculator[[#This Row],[Area of Effect Expected Targets]],1))),"-")</f>
        <v>63</v>
      </c>
      <c r="BG18" s="33" t="str">
        <f>IF(_xlfn.MAXIFS(DPRTacticsCalculator[[Row]:[Row]],DPRTacticsCalculator[[Tactic ID]:[Tactic ID]],DPRTacticsCalculator[[#This Row],[Tactic ID]])=DPRTacticsCalculator[[#This Row],[Row]],(N("Leave blank if not the last on the list for this tactic")+N("Sum the attacks with the same tactic ID")+SUMIFS(DPRTacticsCalculator[[Average Resulting Damage per Target]:[Average Resulting Damage per Target]],DPRTacticsCalculator[[Tactic ID]:[Tactic ID]],DPRTacticsCalculator[[#This Row],[Tactic ID]])),"-")</f>
        <v>-</v>
      </c>
      <c r="BH18" s="33" t="str">
        <f>IF(_xlfn.MAXIFS(DPRTacticsCalculator[[Row]:[Row]],DPRTacticsCalculator[[Tactic ID]:[Tactic ID]],DPRTacticsCalculator[[#This Row],[Tactic ID]])=DPRTacticsCalculator[[#This Row],[Row]],(N("Leave blank if not the last on the list for this tactic")+N("Sum the attacks with the same tactic ID")+SUMIFS(DPRTacticsCalculator[[Average Resulting Damage Total]:[Average Resulting Damage Total]],DPRTacticsCalculator[[Tactic ID]:[Tactic ID]],DPRTacticsCalculator[[#This Row],[Tactic ID]])),"-")</f>
        <v>-</v>
      </c>
      <c r="BI18" s="33" t="str">
        <f>IF(ISNUMBER(DPRTacticsCalculator[[#This Row],[Average Tactic Damage per Target]]),(N("Only show if the tactic damage is showing a number")+N("Damage per round: Damage per tactic / number of rounds")+((N("Damage per tactic")+DPRTacticsCalculator[[#This Row],[Average Tactic Damage per Target]])/(N("Number of rounds")+DPRTacticsCalculator[[#This Row],[Round]]))),"-")</f>
        <v>-</v>
      </c>
      <c r="BJ18" s="33" t="str">
        <f>IF(ISNUMBER(DPRTacticsCalculator[[#This Row],[Average Tactic Damage Total]]),(N("Only show if the tactic damage is showing a number")+N("Damage per round: Damage per tactic / number of rounds")+((N("Damage per tactic")+DPRTacticsCalculator[[#This Row],[Average Tactic Damage Total]])/(N("Number of rounds")+DPRTacticsCalculator[[#This Row],[Round]]))),"-")</f>
        <v>-</v>
      </c>
      <c r="BK18" s="34" t="str">
        <f>IF(ISNUMBER(DPRTacticsCalculator[[#This Row],[Damage per Round per Target]]),_xlfn.IFS((DPRTacticsCalculator[[#This Row],[Damage per Round per Target]]&gt;(DPRTacticsCalculator[[#This Row],[Max Expected Enemy HP at CR or LV]]/3)),5,(DPRTacticsCalculator[[#This Row],[Damage per Round per Target]]&gt;(DPRTacticsCalculator[[#This Row],[Max Expected Enemy HP at CR or LV]]/6)),4,(DPRTacticsCalculator[[#This Row],[Damage per Round per Target]]&gt;(DPRTacticsCalculator[[#This Row],[Max Expected Enemy HP at CR or LV]]/12)),3,(DPRTacticsCalculator[[#This Row],[Damage per Round per Target]]&gt;(DPRTacticsCalculator[[#This Row],[Max Expected Enemy HP at CR or LV]]/24)),2,(DPRTacticsCalculator[[#This Row],[Damage per Round per Target]]&lt;=(DPRTacticsCalculator[[#This Row],[Max Expected Enemy HP at CR or LV]]/24)),1,(DPRTacticsCalculator[[#This Row],[Damage per Round per Target]]=0),0),"-")</f>
        <v>-</v>
      </c>
      <c r="BL18" s="24" t="str">
        <f>_xlfn.IFS(ISNUMBER(DPRTacticsCalculator[[#This Row],[DPR per Target Rating]])=FALSE,"-",DPRTacticsCalculator[[#This Row],[DPR per Target Rating]]=0,"☆☆☆  No damage",DPRTacticsCalculator[[#This Row],[DPR per Target Rating]]=1,"🡇🡇🡇  Lowest (not helping)",DPRTacticsCalculator[[#This Row],[DPR per Target Rating]]=2,"★☆☆  Low (support, control, debuff)",DPRTacticsCalculator[[#This Row],[DPR per Target Rating]]=3,"★★☆  Target (expected)",DPRTacticsCalculator[[#This Row],[DPR per Target Rating]]=4,"★★★  High (heavy hitter)",DPRTacticsCalculator[[#This Row],[DPR per Target Rating]]=5,"🕱🕱🕱🕱  Deadly")</f>
        <v>-</v>
      </c>
      <c r="BM18" s="32" t="str">
        <f>IF(ISNUMBER(DPRTacticsCalculator[[#This Row],[Total Damage per Round]]),_xlfn.IFS((DPRTacticsCalculator[[#This Row],[Total Damage per Round]]&gt;(DPRTacticsCalculator[[#This Row],[Max Expected Enemy HP at CR or LV]]/3)),5,(DPRTacticsCalculator[[#This Row],[Total Damage per Round]]&gt;(DPRTacticsCalculator[[#This Row],[Max Expected Enemy HP at CR or LV]]/6)),4,(DPRTacticsCalculator[[#This Row],[Total Damage per Round]]&gt;(DPRTacticsCalculator[[#This Row],[Max Expected Enemy HP at CR or LV]]/12)),3,(DPRTacticsCalculator[[#This Row],[Total Damage per Round]]&gt;(DPRTacticsCalculator[[#This Row],[Max Expected Enemy HP at CR or LV]]/24)),2,(DPRTacticsCalculator[[#This Row],[Total Damage per Round]]&lt;=(DPRTacticsCalculator[[#This Row],[Max Expected Enemy HP at CR or LV]]/24)),1,(DPRTacticsCalculator[[#This Row],[Total Damage per Round]]=0),0),"-")</f>
        <v>-</v>
      </c>
      <c r="BN18" s="24" t="str">
        <f>_xlfn.IFS(ISNUMBER(DPRTacticsCalculator[[#This Row],[Total DPR Rating]])=FALSE,"-",DPRTacticsCalculator[[#This Row],[Total DPR Rating]]=0,"☆☆☆  No damage",DPRTacticsCalculator[[#This Row],[Total DPR Rating]]=1,"🡇🡇🡇  Lowest (not helping)",DPRTacticsCalculator[[#This Row],[Total DPR Rating]]=2,"★☆☆  Low (support, control, debuff)",DPRTacticsCalculator[[#This Row],[Total DPR Rating]]=3,"★★☆  Target (expected)",DPRTacticsCalculator[[#This Row],[Total DPR Rating]]=4,"★★★  High (heavy hitter)",DPRTacticsCalculator[[#This Row],[Total DPR Rating]]=5,"🕱🕱🕱🕱  Deadly")</f>
        <v>-</v>
      </c>
      <c r="BO18" s="35" t="s">
        <v>72</v>
      </c>
      <c r="BP18" s="5"/>
      <c r="BQ18" s="16"/>
      <c r="BR18" s="16"/>
      <c r="BS18" s="16"/>
      <c r="BT18" s="16"/>
    </row>
    <row r="19" spans="1:72">
      <c r="A19" s="16">
        <v>18</v>
      </c>
      <c r="B19" s="21" t="s">
        <v>114</v>
      </c>
      <c r="C19" s="21" t="s">
        <v>89</v>
      </c>
      <c r="D19" s="24" t="s">
        <v>119</v>
      </c>
      <c r="E19" s="5" t="s">
        <v>70</v>
      </c>
      <c r="F19" s="5">
        <v>9</v>
      </c>
      <c r="G19" s="16">
        <v>4</v>
      </c>
      <c r="H19" s="16">
        <v>1</v>
      </c>
      <c r="I19" s="16" t="s">
        <v>71</v>
      </c>
      <c r="J19" s="16" t="s">
        <v>71</v>
      </c>
      <c r="K19" s="16" t="s">
        <v>71</v>
      </c>
      <c r="L19" s="16" t="s">
        <v>71</v>
      </c>
      <c r="M19" s="16" t="s">
        <v>71</v>
      </c>
      <c r="N19" s="16" t="s">
        <v>72</v>
      </c>
      <c r="O19" s="16" cm="1">
        <f t="array" ref="O19">_xlfn.LAMBDA(_xlpm.dicesum,
    SUM(_xlfn.MAP(
        _xlfn.TEXTSPLIT(_xlpm.dicesum,"+"),
        _xlfn.LAMBDA(_xlpm.dice,
            N("Average dice roll")+
            IF(COUNT(SEARCH("d",_xlpm.dice))&gt;0,
                ((
                    N("Number of Dice")+
                    N("Left of cell from position of 'd' in the string")+
                    LEFT(_xlpm.dice,(SEARCH("d",_xlpm.dice)-1))
                )
                *
                (
                    N("Average roll for the die size")+
                    AVERAGE(
                        N("Lowest roll possible")+
                        1,
                        N("Die size")+
                        N("Right of cell from position x in the string.")+
                        RIGHT(_xlpm.dice,(LEN(_xlpm.dice)-SEARCH("d",_xlpm.dice)))
                    ))
                ),
                N(_xlpm.dice)
            )
        )
    ))
)(DPRTacticsCalculator[[#This Row],[Dice added to attack roll]])</f>
        <v>0</v>
      </c>
      <c r="P19" s="25" cm="1">
        <f t="array" ref="P19">_xlfn.IFS(
    AND(DPRTacticsCalculator[[#This Row],[Player or Enemy]]="PC",DPRTacticsCalculator[[#This Row],[LV or CR]]=9),
    1,
    1,
    0
)
+
IF(
    OR(
        DPRTacticsCalculator[[#This Row],[Accuracy]]="STANDARD",
        DPRTacticsCalculator[[#This Row],[Accuracy]]="DISADVANTAGE",
        DPRTacticsCalculator[[#This Row],[Accuracy]]="ADVANTAGE",
        DPRTacticsCalculator[[#This Row],[Accuracy]]="ELVEN ACCURACY",
    ),
    (
        IF(
            DPRTacticsCalculator[[#This Row],[Great Weapon Master -5 to hit for +10 dmg]]="YES",
            (-5),
            0
        )
        +
        IF(
            DPRTacticsCalculator[[#This Row],[War Cleric Channel Divinity +10 to hit]]="YES",
            10,
            0
        )
        +
        DPRTacticsCalculator[[#This Row],[Dice to attack roll average result]]
    ),
    0
)</f>
        <v>1</v>
      </c>
      <c r="Q19" s="16" t="s">
        <v>72</v>
      </c>
      <c r="R19" s="5">
        <f>N("Assuming a balanced value of 8, and subtract relative modifiers.")+(8-DPRTacticsCalculator[[#This Row],[Assumed Relative Modifier to Hit]]-IF(ISNUMBER(DPRTacticsCalculator[[#This Row],[Add Relative Modifier to Hit]]),DPRTacticsCalculator[[#This Row],[Add Relative Modifier to Hit]],0))</f>
        <v>7</v>
      </c>
      <c r="S19" s="16">
        <v>20</v>
      </c>
      <c r="T19" s="16" t="s">
        <v>116</v>
      </c>
      <c r="U19" s="16" t="s">
        <v>71</v>
      </c>
      <c r="V19" s="26">
        <f>IF(OR(DPRTacticsCalculator[[#This Row],[Accuracy]]="SP DC LEGEND RESIST",DPRTacticsCalculator[[#This Row],[Accuracy]]="SP DC M 1/2 LEG RESIST",DPRTacticsCalculator[[#This Row],[Accuracy]]="SP DC EN DVG LEG RES",DPRTacticsCalculator[[#This Row],[Accuracy]]="SP DC M 1/2 EN DVG L-RES"),(N("if leg res is used, check if previous others were cast for this tactic")+IF(SUMPRODUCT((DPRTacticsCalculator[Accuracy]={"SP DC LEGEND RESIST","SP DC M 1/2 LEG RESIST","SP DC EN DVG LEG RES","SP DC M 1/2 EN DVG L-RES"})*(DPRTacticsCalculator[Tactic ID]=DPRTacticsCalculator[[#This Row],[Tactic ID]])*(DPRTacticsCalculator[Row]&lt;DPRTacticsCalculator[[#This Row],[Row]]))&gt;0,(N("if so, search for the MIN for this tactic")+N("And subtract the last one used.")+IF(_xlfn.MINIFS(DPRTacticsCalculator[Legendary Resistances Left],DPRTacticsCalculator[Tactic ID],DPRTacticsCalculator[[#This Row],[Tactic ID]],DPRTacticsCalculator[Row],"&lt;"&amp;DPRTacticsCalculator[[#This Row],[Row]])&gt;0,_xlfn.MINIFS(DPRTacticsCalculator[Legendary Resistances Left],DPRTacticsCalculator[Tactic ID],DPRTacticsCalculator[[#This Row],[Tactic ID]],DPRTacticsCalculator[Row],"&lt;"&amp;DPRTacticsCalculator[[#This Row],[Row]])-1,N("Unless there's 0 already")+0)),(N("else, start at 3 resistances")+3))),"-")</f>
        <v>0</v>
      </c>
      <c r="W19" s="27">
        <f>IF(DPRTacticsCalculator[[#This Row],[Enemy Paralyzed close-range auto-crit on hit]]="YES",DPRTacticsCalculator[[#This Row],[Hit % Chance]],_xlfn.IFS(AND(DPRTacticsCalculator[[#This Row],[Accuracy]]="STANDARD",DPRTacticsCalculator[[#This Row],[Lucky feat]]="NO",DPRTacticsCalculator[[#This Row],[Halfling]]="NO"),N("Standard crit formula")+(1-((DPRTacticsCalculator[[#This Row],[Min to Crit]]-1)/20)),AND(DPRTacticsCalculator[[#This Row],[Accuracy]]="DISADVANTAGE",DPRTacticsCalculator[[#This Row],[Lucky feat]]="NO",DPRTacticsCalculator[[#This Row],[Halfling]]="NO"),N("Disadvantage crit formula")+((1-(DPRTacticsCalculator[[#This Row],[Min to Crit]]-1)/20)^2),OR(AND(DPRTacticsCalculator[[#This Row],[Accuracy]]="ADVANTAGE",DPRTacticsCalculator[[#This Row],[Lucky feat]]="NO",DPRTacticsCalculator[[#This Row],[Halfling]]="NO"),AND(DPRTacticsCalculator[[#This Row],[Accuracy]]="STANDARD",DPRTacticsCalculator[[#This Row],[Lucky feat]]="YES",DPRTacticsCalculator[[#This Row],[Halfling]]="NO")),N("Advantage crit formula")+(1-(1-(1-((DPRTacticsCalculator[[#This Row],[Min to Crit]]-1)/20)))^2),OR(AND(DPRTacticsCalculator[[#This Row],[Accuracy]]="ELVEN ACCURACY",DPRTacticsCalculator[[#This Row],[Lucky feat]]="NO",DPRTacticsCalculator[[#This Row],[Halfling]]="NO"),AND(DPRTacticsCalculator[[#This Row],[Accuracy]]="ADVANTAGE",DPRTacticsCalculator[[#This Row],[Lucky feat]]="YES",DPRTacticsCalculator[[#This Row],[Halfling]]="NO"),AND(DPRTacticsCalculator[[#This Row],[Accuracy]]="DISADVANTAGE",DPRTacticsCalculator[[#This Row],[Lucky feat]]="YES",DPRTacticsCalculator[[#This Row],[Halfling]]="NO")),N("Elven accuracy crit formula (3 dice)")+(1-(1-(1-((DPRTacticsCalculator[[#This Row],[Min to Crit]]-1)/20)))^3),AND(DPRTacticsCalculator[[#This Row],[Accuracy]]="ELVEN ACCURACY",DPRTacticsCalculator[[#This Row],[Lucky feat]]="YES",DPRTacticsCalculator[[#This Row],[Halfling]]="NO"),N("Elven accuracy crit formula with Lucky feat (4 dice)")+(1-(1-(1-((DPRTacticsCalculator[[#This Row],[Min to Crit]]-1)/20)))^4),AND(DPRTacticsCalculator[[#This Row],[Accuracy]]="STANDARD",DPRTacticsCalculator[[#This Row],[Lucky feat]]="NO",DPRTacticsCalculator[[#This Row],[Halfling]]="YES"),N("Halfling standard crit formula")+((1-((DPRTacticsCalculator[[#This Row],[Min to Crit]]-1)/20))+((1-((DPRTacticsCalculator[[#This Row],[Min to Crit]]-1)/20))/20)),AND(DPRTacticsCalculator[[#This Row],[Accuracy]]="DISADVANTAGE",DPRTacticsCalculator[[#This Row],[Lucky feat]]="NO",DPRTacticsCalculator[[#This Row],[Halfling]]="YES"),N("Halfling disadvantage crit formula")+(((1-((DPRTacticsCalculator[[#This Row],[Min to Crit]]-1)/20))^2)+((2/20)*((1-((DPRTacticsCalculator[[#This Row],[Min to Crit]]-1)/20))^2))),OR(AND(DPRTacticsCalculator[[#This Row],[Accuracy]]="ADVANTAGE",DPRTacticsCalculator[[#This Row],[Lucky feat]]="NO",DPRTacticsCalculator[[#This Row],[Halfling]]="YES"),AND(DPRTacticsCalculator[[#This Row],[Accuracy]]="ELVEN ACCURACY",DPRTacticsCalculator[[#This Row],[Lucky feat]]="NO",DPRTacticsCalculator[[#This Row],[Halfling]]="YES"),AND(DPRTacticsCalculator[[#This Row],[Accuracy]]="STANDARD",DPRTacticsCalculator[[#This Row],[Lucky feat]]="YES",DPRTacticsCalculator[[#This Row],[Halfling]]="YES")),N("Halfling advantage crit formula")+N("No halfling can have Elven Accuracy")+((1-(1-(1-((DPRTacticsCalculator[[#This Row],[Min to Crit]]-1)/20)))^2)+((2*((1-(1-((DPRTacticsCalculator[[#This Row],[Min to Crit]]-1)/20)))/20))-(1/(20^2)))*(1-((DPRTacticsCalculator[[#This Row],[Min to Crit]]-1)/20))),OR(AND(DPRTacticsCalculator[[#This Row],[Accuracy]]="ADVANTAGE",DPRTacticsCalculator[[#This Row],[Lucky feat]]="YES",DPRTacticsCalculator[[#This Row],[Halfling]]="YES"),AND(DPRTacticsCalculator[[#This Row],[Accuracy]]="ELVEN ACCURACY",DPRTacticsCalculator[[#This Row],[Lucky feat]]="YES",DPRTacticsCalculator[[#This Row],[Halfling]]="YES"),AND(DPRTacticsCalculator[[#This Row],[Accuracy]]="DISADVANTAGE",DPRTacticsCalculator[[#This Row],[Lucky feat]]="YES",DPRTacticsCalculator[[#This Row],[Halfling]]="YES")),N("Halfling advantage with Lucky feat (3 dice) crit formula")+N("No halfling can have Elven Accuracy")+((1-(1-(1-((DPRTacticsCalculator[[#This Row],[Min to Crit]]-1)/20)))^3)+((3*((1-(1-((DPRTacticsCalculator[[#This Row],[Min to Crit]]-1)/20)))/20))-(1/(20^3)))*(1-((DPRTacticsCalculator[[#This Row],[Min to Crit]]-1)/20))),OR(DPRTacticsCalculator[[#This Row],[Accuracy]]="SPELL (SAVE DC)",DPRTacticsCalculator[[#This Row],[Accuracy]]="SP DC MISS 1/2 DMG",DPRTacticsCalculator[[#This Row],[Accuracy]]="SP DC ENEMY DVG",DPRTacticsCalculator[[#This Row],[Accuracy]]="SP DC M 1/2 ENEMY DVG",DPRTacticsCalculator[[#This Row],[Accuracy]]="SP DC LEGEND RESIST",DPRTacticsCalculator[[#This Row],[Accuracy]]="SP DC M 1/2 LEG RESIST",DPRTacticsCalculator[[#This Row],[Accuracy]]="SP DC EN DVG LEG RES",DPRTacticsCalculator[[#This Row],[Accuracy]]="SP DC M 1/2 EN DVG L-RES"),N("No crits for save throw spells")+0))*IF(AND(DPRTacticsCalculator[[#This Row],[Current Attack is GWM Crit Bonus Attack]]="YES",OR(DPRTacticsCalculator[[#This Row],[Accuracy]]="STANDARD",DPRTacticsCalculator[[#This Row],[Accuracy]]="DISADVANTAGE",DPRTacticsCalculator[[#This Row],[Accuracy]]="ADVANTAGE",DPRTacticsCalculator[[#This Row],[Accuracy]]="ELVEN ACCURACY")),N("If the current attack is a Great Weapon Master crit bonus attack")+N("And it's not a spell attack")+N("The chances of this attack are multiplied by the crit chance of the previous attack of the same round and tactic")+SUMIFS(DPRTacticsCalculator[Crit % Chance],DPRTacticsCalculator[Tactic ID],DPRTacticsCalculator[[#This Row],[Tactic ID]],DPRTacticsCalculator[Round],DPRTacticsCalculator[[#This Row],[Round]],DPRTacticsCalculator[Row],(DPRTacticsCalculator[[#This Row],[Row]]-1)),(N("Else they just stay the same")+1))</f>
        <v>0</v>
      </c>
      <c r="X19" s="27">
        <f>_xlfn.IFS(OR(AND(DPRTacticsCalculator[[#This Row],[Accuracy]]="STANDARD",DPRTacticsCalculator[[#This Row],[Lucky feat]]="NO",DPRTacticsCalculator[[#This Row],[Halfling]]="NO"),DPRTacticsCalculator[[#This Row],[Accuracy]]="SPELL (SAVE DC)",DPRTacticsCalculator[[#This Row],[Accuracy]]="SP DC MISS 1/2 DMG",AND(OR(DPRTacticsCalculator[[#This Row],[Accuracy]]="SP DC LEGEND RESIST",DPRTacticsCalculator[[#This Row],[Accuracy]]="SP DC M 1/2 LEG RESIST"),DPRTacticsCalculator[[#This Row],[Legendary Resistances Left]]=0)),N("Standard hit formula")+N("Standard hit formula for spells")+N("After Legendary Resistances run out, standard hit formula for spells")+(1-((DPRTacticsCalculator[[#This Row],[Min to Hit]]-1)/20)),AND(DPRTacticsCalculator[[#This Row],[Accuracy]]="DISADVANTAGE",DPRTacticsCalculator[[#This Row],[Lucky feat]]="NO",DPRTacticsCalculator[[#This Row],[Halfling]]="NO"),N("Disadvantage hit formula")+((1-((DPRTacticsCalculator[[#This Row],[Min to Hit]]-1)/20))^2),OR(AND(DPRTacticsCalculator[[#This Row],[Accuracy]]="ADVANTAGE",DPRTacticsCalculator[[#This Row],[Lucky feat]]="NO",DPRTacticsCalculator[[#This Row],[Halfling]]="NO"),AND(DPRTacticsCalculator[[#This Row],[Accuracy]]="STANDARD",DPRTacticsCalculator[[#This Row],[Lucky feat]]="YES",DPRTacticsCalculator[[#This Row],[Halfling]]="NO"),DPRTacticsCalculator[[#This Row],[Accuracy]]="SP DC ENEMY DVG",DPRTacticsCalculator[[#This Row],[Accuracy]]="SP DC M 1/2 ENEMY DVG",AND(OR(DPRTacticsCalculator[[#This Row],[Accuracy]]="SP DC EN DVG LEG RES",DPRTacticsCalculator[[#This Row],[Accuracy]]="SP DC M 1/2 EN DVG L-RES"),DPRTacticsCalculator[[#This Row],[Legendary Resistances Left]]=0)),N("Advantage hit formula")+N("Advantage hit formula for spells against enemy with disadvantage")+N("After Legendary Resistances run out, same")+(1-(1-(1-((DPRTacticsCalculator[[#This Row],[Min to Hit]]-1)/20)))^2),OR(AND(DPRTacticsCalculator[[#This Row],[Accuracy]]="ELVEN ACCURACY",DPRTacticsCalculator[[#This Row],[Lucky feat]]="NO",DPRTacticsCalculator[[#This Row],[Halfling]]="NO"),AND(DPRTacticsCalculator[[#This Row],[Accuracy]]="ADVANTAGE",DPRTacticsCalculator[[#This Row],[Lucky feat]]="YES",DPRTacticsCalculator[[#This Row],[Halfling]]="NO"),AND(DPRTacticsCalculator[[#This Row],[Accuracy]]="DISADVANTAGE",DPRTacticsCalculator[[#This Row],[Lucky feat]]="YES",DPRTacticsCalculator[[#This Row],[Halfling]]="NO")),N("Elven accuracy hit formula (3 dice)")+(1-(1-(1-((DPRTacticsCalculator[[#This Row],[Min to Hit]]-1)/20)))^3),AND(DPRTacticsCalculator[[#This Row],[Accuracy]]="ELVEN ACCURACY",DPRTacticsCalculator[[#This Row],[Lucky feat]]="YES",DPRTacticsCalculator[[#This Row],[Halfling]]="NO"),N("Elven accuracy hit formula with Lucky feat (4 dice)")+(1-(1-(1-((DPRTacticsCalculator[[#This Row],[Min to Hit]]-1)/20)))^4),AND(DPRTacticsCalculator[[#This Row],[Accuracy]]="STANDARD",DPRTacticsCalculator[[#This Row],[Lucky feat]]="NO",DPRTacticsCalculator[[#This Row],[Halfling]]="YES"),N("Halfling standard hit formula")+((1-((DPRTacticsCalculator[[#This Row],[Min to Hit]]-1)/20))+((1-((DPRTacticsCalculator[[#This Row],[Min to Hit]]-1)/20))/20)),AND(DPRTacticsCalculator[[#This Row],[Accuracy]]="DISADVANTAGE",DPRTacticsCalculator[[#This Row],[Lucky feat]]="NO",DPRTacticsCalculator[[#This Row],[Halfling]]="YES"),N("Halfling disadvantage hit formula")+(((1-((DPRTacticsCalculator[[#This Row],[Min to Hit]]-1)/20))^2)+((2/20)*((1-((DPRTacticsCalculator[[#This Row],[Min to Hit]]-1)/20))^2))),OR(AND(DPRTacticsCalculator[[#This Row],[Accuracy]]="ADVANTAGE",DPRTacticsCalculator[[#This Row],[Lucky feat]]="NO",DPRTacticsCalculator[[#This Row],[Halfling]]="YES"),AND(DPRTacticsCalculator[[#This Row],[Accuracy]]="ELVEN ACCURACY",DPRTacticsCalculator[[#This Row],[Lucky feat]]="NO",DPRTacticsCalculator[[#This Row],[Halfling]]="YES"),AND(DPRTacticsCalculator[[#This Row],[Accuracy]]="STANDARD",DPRTacticsCalculator[[#This Row],[Lucky feat]]="YES",DPRTacticsCalculator[[#This Row],[Halfling]]="YES")),N("Halfling advantage hit formula")+N("No halfling can have Elven Accuracy")+((1-(1-(1-((DPRTacticsCalculator[[#This Row],[Min to Hit]]-1)/20)))^2)+((2*((1-(1-((DPRTacticsCalculator[[#This Row],[Min to Hit]]-1)/20)))/20))-(1/(20^2)))*(1-((DPRTacticsCalculator[[#This Row],[Min to Hit]]-1)/20))),OR(AND(DPRTacticsCalculator[[#This Row],[Accuracy]]="ADVANTAGE",DPRTacticsCalculator[[#This Row],[Lucky feat]]="YES",DPRTacticsCalculator[[#This Row],[Halfling]]="YES"),AND(DPRTacticsCalculator[[#This Row],[Accuracy]]="ELVEN ACCURACY",DPRTacticsCalculator[[#This Row],[Lucky feat]]="YES",DPRTacticsCalculator[[#This Row],[Halfling]]="YES"),AND(DPRTacticsCalculator[[#This Row],[Accuracy]]="DISADVANTAGE",DPRTacticsCalculator[[#This Row],[Lucky feat]]="YES",DPRTacticsCalculator[[#This Row],[Halfling]]="YES")),N("Halfling advantage with Lucky feat (3 dice) hit formula")+N("No halfling can have Elven Accuracy")+((1-(1-(1-((DPRTacticsCalculator[[#This Row],[Min to Crit]]-1)/20)))^3)+((3*((1-(1-((DPRTacticsCalculator[[#This Row],[Min to Hit]]-1)/20)))/20))-(1/(20^3)))*(1-((DPRTacticsCalculator[[#This Row],[Min to Hit]]-1)/20))),AND(OR(DPRTacticsCalculator[[#This Row],[Accuracy]]="SP DC LEGEND RESIST",DPRTacticsCalculator[[#This Row],[Accuracy]]="SP DC M 1/2 LEG RESIST",DPRTacticsCalculator[[#This Row],[Accuracy]]="SP DC EN DVG LEG RES",DPRTacticsCalculator[[#This Row],[Accuracy]]="SP DC M 1/2 EN DVG L-RES"),(DPRTacticsCalculator[[#This Row],[Legendary Resistances Left]]&gt;0)),N("Legendary Resistance is a guaranteed miss")+0)*IF(AND(DPRTacticsCalculator[[#This Row],[Current Attack is GWM Crit Bonus Attack]]="YES",OR(DPRTacticsCalculator[[#This Row],[Accuracy]]="STANDARD",DPRTacticsCalculator[[#This Row],[Accuracy]]="DISADVANTAGE",DPRTacticsCalculator[[#This Row],[Accuracy]]="ADVANTAGE",DPRTacticsCalculator[[#This Row],[Accuracy]]="ELVEN ACCURACY")),N("If the current attack is a Great Weapon Master crit bonus attack")+N("And it's not a spell attack")+N("The chances of this attack are multiplied by the crit chance of the previous attack of the same round and tactic")+SUMIFS(DPRTacticsCalculator[Crit % Chance],DPRTacticsCalculator[Tactic ID],DPRTacticsCalculator[[#This Row],[Tactic ID]],DPRTacticsCalculator[Round],DPRTacticsCalculator[[#This Row],[Round]],DPRTacticsCalculator[Row],(DPRTacticsCalculator[[#This Row],[Row]]-1)),(N("Else they just stay the same")+1))</f>
        <v>0.7</v>
      </c>
      <c r="Y19" s="27">
        <f>N("Hit percentage (not including crit)")+(DPRTacticsCalculator[[#This Row],[Hit % Chance]]-DPRTacticsCalculator[[#This Row],[Crit % Chance]])</f>
        <v>0.7</v>
      </c>
      <c r="Z19" s="28">
        <f>N("Miss percentage")+(1-DPRTacticsCalculator[[#This Row],[Hit % Chance]])</f>
        <v>0.30000000000000004</v>
      </c>
      <c r="AA19" s="16" t="s">
        <v>92</v>
      </c>
      <c r="AB19" s="16">
        <v>20</v>
      </c>
      <c r="AC19" s="5">
        <f>IF(ISNUMBER(DPRTacticsCalculator[[#This Row],[AOE size, length or radius]]),N("Based on the Dungeon Master's Guide, page 249, 'Adjudicating Areas of Effect' table")+_xlfn.IFS(DPRTacticsCalculator[[#This Row],[Area of Effect]]="CONE",N("Cone: Size   / 10 (round up)")+ROUNDUP((DPRTacticsCalculator[[#This Row],[AOE size, length or radius]]/10),0),DPRTacticsCalculator[[#This Row],[Area of Effect]]="CUBE",N("Cube or square: Size   / 5  (round up)")+ROUNDUP((DPRTacticsCalculator[[#This Row],[AOE size, length or radius]]/5),0),DPRTacticsCalculator[[#This Row],[Area of Effect]]="CYLINDER",N("Cylinder: Radius / 5  (round up)")+ROUNDUP((DPRTacticsCalculator[[#This Row],[AOE size, length or radius]]/5),0),DPRTacticsCalculator[[#This Row],[Area of Effect]]="LINE",N("Line: Length / 30 (round up)")+ROUNDUP((DPRTacticsCalculator[[#This Row],[AOE size, length or radius]]/30),0),DPRTacticsCalculator[[#This Row],[Area of Effect]]="SPHERE",N("Sphere or circle: Radius / 5  (round up)")+ROUNDUP((DPRTacticsCalculator[[#This Row],[AOE size, length or radius]]/5),0)),"-")</f>
        <v>4</v>
      </c>
      <c r="AD19" s="16" t="s">
        <v>71</v>
      </c>
      <c r="AE19" s="16" t="s">
        <v>93</v>
      </c>
      <c r="AF19" s="16" t="s">
        <v>72</v>
      </c>
      <c r="AG19" s="16" t="s">
        <v>72</v>
      </c>
      <c r="AH19" s="16" t="s">
        <v>72</v>
      </c>
      <c r="AI19" s="16" t="s">
        <v>72</v>
      </c>
      <c r="AJ19" s="29" t="s">
        <v>72</v>
      </c>
      <c r="AK19" s="30" t="str">
        <f>IF(DPRTacticsCalculator[[#This Row],[Great Weapon Master -5 to hit for +10 dmg]]="YES",10,"-")</f>
        <v>-</v>
      </c>
      <c r="AL19" s="16" t="s">
        <v>75</v>
      </c>
      <c r="AM19" s="16" t="s">
        <v>94</v>
      </c>
      <c r="AN19" s="16" t="s">
        <v>72</v>
      </c>
      <c r="AO19" s="16" t="s">
        <v>72</v>
      </c>
      <c r="AP19" s="16" t="s">
        <v>72</v>
      </c>
      <c r="AQ19" s="16" t="s">
        <v>72</v>
      </c>
      <c r="AR19" s="31" cm="1">
        <f t="array" ref="AR19">N("Average damage")+
IF(
    (N("Condition: has to have dice notation")+
    COUNT(SEARCH("d",DPRTacticsCalculator[[#This Row],[Damage Dice]]))&gt;0),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)(DPRTacticsCalculator[[#This Row],[Damage Dice]])
        +
        N("Elemental Adept turn 1s into 2s.")+
        N("Average increases by 1/DieSize per die")+
        N("Condition: damage type matches EA type.")+
        IF(
            (DPRTacticsCalculator[[#This Row],[Damage Type]]=DPRTacticsCalculator[[#This Row],[Feat: Elemental Adept Element]]),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)(DPRTacticsCalculator[[#This Row],[Damage Dice]]),
            (N("0 if no Elemental Adept applies.")+0)
        )
        +
        N("Great Weapon Fighting style reroll 1s and 2s once.")+
        IF(
            (DPRTacticsCalculator[[#This Row],[Great Weapon Fighting Style]]="YES"),
            _xlfn.LAMBDA(_xlpm.dicesum,
                SUM(_xlfn.MAP(
                    _xlfn.TEXTSPLIT(_xlpm.dicesum,"+"),
                    _xlfn.LAMBDA(_xlpm.dice,
                        N("Reroll 1s and 2s")+
                        ((
                            N("Number of Dice")+
                            N("Left of cell from position of 'd' in the string")+
                            LEFT(_xlpm.dice,(SEARCH("d",_xlpm.dice)-1))
                        )
                        *
                        (
                            1
                            -
                            (
                                2
                                /
                                (
                                    N("Die size")+
                                    N("Right of cell from position x in the string.")+
                                    RIGHT(_xlpm.dice,(LEN(_xlpm.dice)-SEARCH("d",_xlpm.dice)))
                                )))
                        )
                    )
                ))
            )(DPRTacticsCalculator[[#This Row],[Damage Dice]]),
            (N("0 if no Great Weapon Fighting style applies.")+0)
        )
    ),
    N(DPRTacticsCalculator[[#This Row],[Damage Dice]])
)</f>
        <v>35</v>
      </c>
      <c r="AS19" s="31" cm="1">
        <f t="array" ref="AS19">N("Average damage")+
IF(
    (N("Condition: has to have dice notation")+
    COUNT(SEARCH("d",AF19))&gt;0),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)(AF19)
        +
        N("Elemental Adept turn 1s into 2s.")+
        N("Average increases by 1/DieSize per die")+
        N("Condition: damage type matches EA type.")+
        IF(
            (AN19=DPRTacticsCalculator[[#This Row],[Feat: Elemental Adept Element]]),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)(AF19),
            (N("0 if no Elemental Adept applies.")+0)
        )
    ),
    N(AF19)
)</f>
        <v>0</v>
      </c>
      <c r="AT19" s="31" cm="1">
        <f t="array" ref="AT19">N("Average damage")+
IF(
    (N("Condition: has to have dice notation")+
    COUNT(SEARCH("d",AG19))&gt;0),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)(AG19)
        +
        N("Elemental Adept turn 1s into 2s.")+
        N("Average increases by 1/DieSize per die")+
        N("Condition: damage type matches EA type.")+
        IF(
            (AO19=DPRTacticsCalculator[[#This Row],[Bonus Dmg Type]]),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)(AG19),
            (N("0 if no Elemental Adept applies.")+0)
        )
    ),
    N(AG19)
)</f>
        <v>0</v>
      </c>
      <c r="AU19" s="31" cm="1">
        <f t="array" ref="AU19">N("Average damage")+
IF(
    (N("Condition: has to have dice notation")+
    COUNT(SEARCH("d",AH19))&gt;0),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)(AH19)
        +
        N("Elemental Adept turn 1s into 2s.")+
        N("Average increases by 1/DieSize per die")+
        N("Condition: damage type matches EA type.")+
        IF(
            (AP19=#REF!),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)(AH19),
            (N("0 if no Elemental Adept applies.")+0)
        )
    ),
    N(AH19)
)</f>
        <v>0</v>
      </c>
      <c r="AV19" s="31" cm="1">
        <f t="array" ref="AV19">N("Average damage")+
IF(
    (N("Condition: has to have dice notation")+
    COUNT(SEARCH("d",AI19))&gt;0),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)(AI19)
        +
        N("Elemental Adept turn 1s into 2s.")+
        N("Average increases by 1/DieSize per die")+
        N("Condition: damage type matches EA type.")+
        IF(
            (AQ19=DPRTacticsCalculator[[#This Row],[Crit Mult Dmg Type]]),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)(AI19),
            (N("0 if no Elemental Adept applies.")+0)
        )
    ),
    N(AI19)
)</f>
        <v>0</v>
      </c>
      <c r="AW19" s="31">
        <f>N("Average damage added on crit")+
(
    N("Dr: Damage roll on hit is doubled")+
    DPRTacticsCalculator[[#This Row],[Base Dice Dmg Avg]]
    +
    N("Db: Any bonus dice get doubled")+
    DPRTacticsCalculator[[#This Row],[Bonus Dice Dmg Avg]]
    +
    N("Dxc: Damage that gets doubled but only added on crit")+
    (2*DPRTacticsCalculator[[#This Row],[Crit-only Mult Dice Dmg Avg]])
    +
    N("Dxcn: Bonus damage that's added on crit but not doubled")+
    DPRTacticsCalculator[[#This Row],[Crit-only Flat Dice Dmg Avg]]
)</f>
        <v>35</v>
      </c>
      <c r="AX19" s="31">
        <f>N("Average damage on hit")+
(
    N("Dr: Damage roll on hit is doubled on crit")+
    DPRTacticsCalculator[[#This Row],[Base Dice Dmg Avg]]
    +
    N("Db: Any bonus dice get doubled on crit")+
    DPRTacticsCalculator[[#This Row],[Bonus Dice Dmg Avg]]
    +
    N("Dn: Damage bonus that is not doubled on crit")+
    DPRTacticsCalculator[[#This Row],[Non-crit Dice Dmg Avg]]
)</f>
        <v>35</v>
      </c>
      <c r="AY19" s="31">
        <f>N("Damage result in case of a crit")+(N("D: Average damage on hit")+DPRTacticsCalculator[[#This Row],[Average Dice Damage on Hit]]+N("Dc: Average damage added on crit")+DPRTacticsCalculator[[#This Row],[Average Damage Added on Crit]])</f>
        <v>70</v>
      </c>
      <c r="AZ19" s="31">
        <f>N("Average damage on miss")+
IF(
    OR(
        DPRTacticsCalculator[[#This Row],[Accuracy]]="SP DC MISS 1/2 DMG",
        DPRTacticsCalculator[[#This Row],[Accuracy]]="SP DC M 1/2 ENEMY DVG",
        DPRTacticsCalculator[[#This Row],[Accuracy]]="SP DC M 1/2 LEG RESIST",
        DPRTacticsCalculator[[#This Row],[Accuracy]]="SP DC M 1/2 EN DVG L-RES"
    ),
    (
        (
            N("Dr: Damage roll on hit is halved")+
            DPRTacticsCalculator[[#This Row],[Base Dice Dmg Avg]]
            +
            N("B: Bonus modifiers halved too")+
            N("Spells don't get Great Weapon Master bonus damage")+
            IF(ISNUMBER(DPRTacticsCalculator[[#This Row],[Bonus Flat Dmg]]),DPRTacticsCalculator[[#This Row],[Bonus Flat Dmg]],0)
            +
            N("Db: Any bonus dice is halved too")+
            DPRTacticsCalculator[[#This Row],[Bonus Dice Dmg Avg]]
            +
            N("Dn: Damage bonus that is not doubled on crit gets halved too")+
            DPRTacticsCalculator[[#This Row],[Non-crit Dice Dmg Avg]]
        )
        /
        2
    ),
    (N("No miss damage for regular attacks")+0)
)</f>
        <v>17.5</v>
      </c>
      <c r="BA19" s="26">
        <f>_xlfn.IFS(DPRTacticsCalculator[[#This Row],[LV or CR]]=1,85,DPRTacticsCalculator[[#This Row],[LV or CR]]=2,100,DPRTacticsCalculator[[#This Row],[LV or CR]]=3,115,DPRTacticsCalculator[[#This Row],[LV or CR]]=4,130,DPRTacticsCalculator[[#This Row],[LV or CR]]=5,145,DPRTacticsCalculator[[#This Row],[LV or CR]]=6,160,DPRTacticsCalculator[[#This Row],[LV or CR]]=7,175,DPRTacticsCalculator[[#This Row],[LV or CR]]=8,190,DPRTacticsCalculator[[#This Row],[LV or CR]]=9,205,DPRTacticsCalculator[[#This Row],[LV or CR]]=10,220,DPRTacticsCalculator[[#This Row],[LV or CR]]=11,235,DPRTacticsCalculator[[#This Row],[LV or CR]]=12,250,DPRTacticsCalculator[[#This Row],[LV or CR]]=13,265,DPRTacticsCalculator[[#This Row],[LV or CR]]=14,280,DPRTacticsCalculator[[#This Row],[LV or CR]]=15,295,DPRTacticsCalculator[[#This Row],[LV or CR]]=16,310,DPRTacticsCalculator[[#This Row],[LV or CR]]=17,325,DPRTacticsCalculator[[#This Row],[LV or CR]]=18,340,DPRTacticsCalculator[[#This Row],[LV or CR]]=19,355,DPRTacticsCalculator[[#This Row],[LV or CR]]=20,400)</f>
        <v>205</v>
      </c>
      <c r="BB19" s="33">
        <f>N("Damage per Attack per Target")+((DPRTacticsCalculator[[#This Row],[Crit % Chance]]*DPRTacticsCalculator[[#This Row],[Average Damage Added on Crit]])+((N("Hx: Hit chance (excluding crit)")+DPRTacticsCalculator[[#This Row],[Non-crit Hit % Chance]])*((N("D: Average damage on hit")+DPRTacticsCalculator[[#This Row],[Average Dice Damage on Hit]])+(N("B: Bonus modifiers")+IF(ISNUMBER(DPRTacticsCalculator[[#This Row],[Bonus Flat Dmg]]),DPRTacticsCalculator[[#This Row],[Bonus Flat Dmg]],0))+(N("GWMb: Great Weapon Master -5 to hit for +10 dmg option")+IF(ISNUMBER(DPRTacticsCalculator[[#This Row],[Great Weapon Master Bonus Dmg]]),DPRTacticsCalculator[[#This Row],[Great Weapon Master Bonus Dmg]],0))))+((N("M: Miss chance (for spell saves)")+DPRTacticsCalculator[[#This Row],[Miss % Chance]])*(N("Dm: Average damage on miss (only for spell saves)")+DPRTacticsCalculator[[#This Row],[Average Damage on Miss]])))</f>
        <v>29.75</v>
      </c>
      <c r="BC19" s="33">
        <f>N("Average damage for the attack row")+((N("R: Repeated attack times (must have the same bonuses applied)")+IF(ISNUMBER(DPRTacticsCalculator[[#This Row],[Repeat Attack Times]]),DPRTacticsCalculator[[#This Row],[Repeat Attack Times]],1))*DPRTacticsCalculator[[#This Row],[Damage per Attack]])</f>
        <v>29.75</v>
      </c>
      <c r="BD19" s="33">
        <f>N("Damage per target*NumTargets")+(DPRTacticsCalculator[[#This Row],[Average Resulting Damage per Target]]*(N("AOE: Area of Effect targets (must have the same bonuses applied)")+IF(ISNUMBER(DPRTacticsCalculator[[#This Row],[Area of Effect Expected Targets]]),DPRTacticsCalculator[[#This Row],[Area of Effect Expected Targets]],1)))</f>
        <v>119</v>
      </c>
      <c r="BE19" s="33">
        <f>IF(_xlfn.MAXIFS(DPRTacticsCalculator[[Row]:[Row]],DPRTacticsCalculator[[Tactic ID]:[Tactic ID]],DPRTacticsCalculator[[#This Row],[Tactic ID]],DPRTacticsCalculator[[Round]:[Round]],DPRTacticsCalculator[[#This Row],[Round]])=DPRTacticsCalculator[[#This Row],[Row]],(N("Leave blank if not the last on the list for this round")+N("Sum the attacks with the same tactic AND round number")+SUMIFS(DPRTacticsCalculator[[Average Resulting Damage per Target]:[Average Resulting Damage per Target]],DPRTacticsCalculator[[Tactic ID]:[Tactic ID]],DPRTacticsCalculator[[#This Row],[Tactic ID]],DPRTacticsCalculator[[Round]:[Round]],DPRTacticsCalculator[[#This Row],[Round]])),"-")</f>
        <v>29.75</v>
      </c>
      <c r="BF19" s="33">
        <f>IF(ISNUMBER(DPRTacticsCalculator[[#This Row],[Average Round Damage per Target]]),(DPRTacticsCalculator[[#This Row],[Average Round Damage per Target]]*(N("AOE: Area of Effect targets (must have the same bonuses applied)")+IF(ISNUMBER(DPRTacticsCalculator[[#This Row],[Area of Effect Expected Targets]]),DPRTacticsCalculator[[#This Row],[Area of Effect Expected Targets]],1))),"-")</f>
        <v>119</v>
      </c>
      <c r="BG19" s="33" t="str">
        <f>IF(_xlfn.MAXIFS(DPRTacticsCalculator[[Row]:[Row]],DPRTacticsCalculator[[Tactic ID]:[Tactic ID]],DPRTacticsCalculator[[#This Row],[Tactic ID]])=DPRTacticsCalculator[[#This Row],[Row]],(N("Leave blank if not the last on the list for this tactic")+N("Sum the attacks with the same tactic ID")+SUMIFS(DPRTacticsCalculator[[Average Resulting Damage per Target]:[Average Resulting Damage per Target]],DPRTacticsCalculator[[Tactic ID]:[Tactic ID]],DPRTacticsCalculator[[#This Row],[Tactic ID]])),"-")</f>
        <v>-</v>
      </c>
      <c r="BH19" s="33" t="str">
        <f>IF(_xlfn.MAXIFS(DPRTacticsCalculator[[Row]:[Row]],DPRTacticsCalculator[[Tactic ID]:[Tactic ID]],DPRTacticsCalculator[[#This Row],[Tactic ID]])=DPRTacticsCalculator[[#This Row],[Row]],(N("Leave blank if not the last on the list for this tactic")+N("Sum the attacks with the same tactic ID")+SUMIFS(DPRTacticsCalculator[[Average Resulting Damage Total]:[Average Resulting Damage Total]],DPRTacticsCalculator[[Tactic ID]:[Tactic ID]],DPRTacticsCalculator[[#This Row],[Tactic ID]])),"-")</f>
        <v>-</v>
      </c>
      <c r="BI19" s="33" t="str">
        <f>IF(ISNUMBER(DPRTacticsCalculator[[#This Row],[Average Tactic Damage per Target]]),(N("Only show if the tactic damage is showing a number")+N("Damage per round: Damage per tactic / number of rounds")+((N("Damage per tactic")+DPRTacticsCalculator[[#This Row],[Average Tactic Damage per Target]])/(N("Number of rounds")+DPRTacticsCalculator[[#This Row],[Round]]))),"-")</f>
        <v>-</v>
      </c>
      <c r="BJ19" s="33" t="str">
        <f>IF(ISNUMBER(DPRTacticsCalculator[[#This Row],[Average Tactic Damage Total]]),(N("Only show if the tactic damage is showing a number")+N("Damage per round: Damage per tactic / number of rounds")+((N("Damage per tactic")+DPRTacticsCalculator[[#This Row],[Average Tactic Damage Total]])/(N("Number of rounds")+DPRTacticsCalculator[[#This Row],[Round]]))),"-")</f>
        <v>-</v>
      </c>
      <c r="BK19" s="34" t="str">
        <f>IF(ISNUMBER(DPRTacticsCalculator[[#This Row],[Damage per Round per Target]]),_xlfn.IFS((DPRTacticsCalculator[[#This Row],[Damage per Round per Target]]&gt;(DPRTacticsCalculator[[#This Row],[Max Expected Enemy HP at CR or LV]]/3)),5,(DPRTacticsCalculator[[#This Row],[Damage per Round per Target]]&gt;(DPRTacticsCalculator[[#This Row],[Max Expected Enemy HP at CR or LV]]/6)),4,(DPRTacticsCalculator[[#This Row],[Damage per Round per Target]]&gt;(DPRTacticsCalculator[[#This Row],[Max Expected Enemy HP at CR or LV]]/12)),3,(DPRTacticsCalculator[[#This Row],[Damage per Round per Target]]&gt;(DPRTacticsCalculator[[#This Row],[Max Expected Enemy HP at CR or LV]]/24)),2,(DPRTacticsCalculator[[#This Row],[Damage per Round per Target]]&lt;=(DPRTacticsCalculator[[#This Row],[Max Expected Enemy HP at CR or LV]]/24)),1,(DPRTacticsCalculator[[#This Row],[Damage per Round per Target]]=0),0),"-")</f>
        <v>-</v>
      </c>
      <c r="BL19" s="24" t="str">
        <f>_xlfn.IFS(ISNUMBER(DPRTacticsCalculator[[#This Row],[DPR per Target Rating]])=FALSE,"-",DPRTacticsCalculator[[#This Row],[DPR per Target Rating]]=0,"☆☆☆  No damage",DPRTacticsCalculator[[#This Row],[DPR per Target Rating]]=1,"🡇🡇🡇  Lowest (not helping)",DPRTacticsCalculator[[#This Row],[DPR per Target Rating]]=2,"★☆☆  Low (support, control, debuff)",DPRTacticsCalculator[[#This Row],[DPR per Target Rating]]=3,"★★☆  Target (expected)",DPRTacticsCalculator[[#This Row],[DPR per Target Rating]]=4,"★★★  High (heavy hitter)",DPRTacticsCalculator[[#This Row],[DPR per Target Rating]]=5,"🕱🕱🕱🕱  Deadly")</f>
        <v>-</v>
      </c>
      <c r="BM19" s="32" t="str">
        <f>IF(ISNUMBER(DPRTacticsCalculator[[#This Row],[Total Damage per Round]]),_xlfn.IFS((DPRTacticsCalculator[[#This Row],[Total Damage per Round]]&gt;(DPRTacticsCalculator[[#This Row],[Max Expected Enemy HP at CR or LV]]/3)),5,(DPRTacticsCalculator[[#This Row],[Total Damage per Round]]&gt;(DPRTacticsCalculator[[#This Row],[Max Expected Enemy HP at CR or LV]]/6)),4,(DPRTacticsCalculator[[#This Row],[Total Damage per Round]]&gt;(DPRTacticsCalculator[[#This Row],[Max Expected Enemy HP at CR or LV]]/12)),3,(DPRTacticsCalculator[[#This Row],[Total Damage per Round]]&gt;(DPRTacticsCalculator[[#This Row],[Max Expected Enemy HP at CR or LV]]/24)),2,(DPRTacticsCalculator[[#This Row],[Total Damage per Round]]&lt;=(DPRTacticsCalculator[[#This Row],[Max Expected Enemy HP at CR or LV]]/24)),1,(DPRTacticsCalculator[[#This Row],[Total Damage per Round]]=0),0),"-")</f>
        <v>-</v>
      </c>
      <c r="BN19" s="24" t="str">
        <f>_xlfn.IFS(ISNUMBER(DPRTacticsCalculator[[#This Row],[Total DPR Rating]])=FALSE,"-",DPRTacticsCalculator[[#This Row],[Total DPR Rating]]=0,"☆☆☆  No damage",DPRTacticsCalculator[[#This Row],[Total DPR Rating]]=1,"🡇🡇🡇  Lowest (not helping)",DPRTacticsCalculator[[#This Row],[Total DPR Rating]]=2,"★☆☆  Low (support, control, debuff)",DPRTacticsCalculator[[#This Row],[Total DPR Rating]]=3,"★★☆  Target (expected)",DPRTacticsCalculator[[#This Row],[Total DPR Rating]]=4,"★★★  High (heavy hitter)",DPRTacticsCalculator[[#This Row],[Total DPR Rating]]=5,"🕱🕱🕱🕱  Deadly")</f>
        <v>-</v>
      </c>
      <c r="BO19" s="35" t="s">
        <v>72</v>
      </c>
      <c r="BP19" s="5"/>
      <c r="BQ19" s="16"/>
      <c r="BR19" s="16"/>
      <c r="BS19" s="16"/>
      <c r="BT19" s="16"/>
    </row>
    <row r="20" spans="1:72">
      <c r="A20" s="16">
        <v>19</v>
      </c>
      <c r="B20" s="21" t="s">
        <v>114</v>
      </c>
      <c r="C20" s="21" t="s">
        <v>89</v>
      </c>
      <c r="D20" s="21" t="s">
        <v>120</v>
      </c>
      <c r="E20" s="16" t="s">
        <v>70</v>
      </c>
      <c r="F20" s="5">
        <v>9</v>
      </c>
      <c r="G20" s="16">
        <v>5</v>
      </c>
      <c r="H20" s="16">
        <v>4</v>
      </c>
      <c r="I20" s="16" t="s">
        <v>71</v>
      </c>
      <c r="J20" s="16" t="s">
        <v>71</v>
      </c>
      <c r="K20" s="16" t="s">
        <v>71</v>
      </c>
      <c r="L20" s="16" t="s">
        <v>71</v>
      </c>
      <c r="M20" s="16" t="s">
        <v>71</v>
      </c>
      <c r="N20" s="16" t="s">
        <v>72</v>
      </c>
      <c r="O20" s="16" cm="1">
        <f t="array" ref="O20">_xlfn.LAMBDA(_xlpm.dicesum,
    SUM(_xlfn.MAP(
        _xlfn.TEXTSPLIT(_xlpm.dicesum,"+"),
        _xlfn.LAMBDA(_xlpm.dice,
            N("Average dice roll")+
            IF(COUNT(SEARCH("d",_xlpm.dice))&gt;0,
                ((
                    N("Number of Dice")+
                    N("Left of cell from position of 'd' in the string")+
                    LEFT(_xlpm.dice,(SEARCH("d",_xlpm.dice)-1))
                )
                *
                (
                    N("Average roll for the die size")+
                    AVERAGE(
                        N("Lowest roll possible")+
                        1,
                        N("Die size")+
                        N("Right of cell from position x in the string.")+
                        RIGHT(_xlpm.dice,(LEN(_xlpm.dice)-SEARCH("d",_xlpm.dice)))
                    ))
                ),
                N(_xlpm.dice)
            )
        )
    ))
)(DPRTacticsCalculator[[#This Row],[Dice added to attack roll]])</f>
        <v>0</v>
      </c>
      <c r="P20" s="25" cm="1">
        <f t="array" ref="P20">_xlfn.IFS(
    AND(DPRTacticsCalculator[[#This Row],[Player or Enemy]]="PC",DPRTacticsCalculator[[#This Row],[LV or CR]]=9),
    1,
    1,
    0
)
+
IF(
    OR(
        DPRTacticsCalculator[[#This Row],[Accuracy]]="STANDARD",
        DPRTacticsCalculator[[#This Row],[Accuracy]]="DISADVANTAGE",
        DPRTacticsCalculator[[#This Row],[Accuracy]]="ADVANTAGE",
        DPRTacticsCalculator[[#This Row],[Accuracy]]="ELVEN ACCURACY",
    ),
    (
        IF(
            DPRTacticsCalculator[[#This Row],[Great Weapon Master -5 to hit for +10 dmg]]="YES",
            (-5),
            0
        )
        +
        IF(
            DPRTacticsCalculator[[#This Row],[War Cleric Channel Divinity +10 to hit]]="YES",
            10,
            0
        )
        +
        DPRTacticsCalculator[[#This Row],[Dice to attack roll average result]]
    ),
    0
)</f>
        <v>1</v>
      </c>
      <c r="Q20" s="16" t="s">
        <v>72</v>
      </c>
      <c r="R20" s="5">
        <f>N("Assuming a balanced value of 8, and subtract relative modifiers.")+(8-DPRTacticsCalculator[[#This Row],[Assumed Relative Modifier to Hit]]-IF(ISNUMBER(DPRTacticsCalculator[[#This Row],[Add Relative Modifier to Hit]]),DPRTacticsCalculator[[#This Row],[Add Relative Modifier to Hit]],0))</f>
        <v>7</v>
      </c>
      <c r="S20" s="16">
        <v>20</v>
      </c>
      <c r="T20" s="16" t="s">
        <v>73</v>
      </c>
      <c r="U20" s="16" t="s">
        <v>71</v>
      </c>
      <c r="V20" s="26" t="str">
        <f>IF(OR(DPRTacticsCalculator[[#This Row],[Accuracy]]="SP DC LEGEND RESIST",DPRTacticsCalculator[[#This Row],[Accuracy]]="SP DC M 1/2 LEG RESIST",DPRTacticsCalculator[[#This Row],[Accuracy]]="SP DC EN DVG LEG RES",DPRTacticsCalculator[[#This Row],[Accuracy]]="SP DC M 1/2 EN DVG L-RES"),(N("if leg res is used, check if previous others were cast for this tactic")+IF(SUMPRODUCT((DPRTacticsCalculator[Accuracy]={"SP DC LEGEND RESIST","SP DC M 1/2 LEG RESIST","SP DC EN DVG LEG RES","SP DC M 1/2 EN DVG L-RES"})*(DPRTacticsCalculator[Tactic ID]=DPRTacticsCalculator[[#This Row],[Tactic ID]])*(DPRTacticsCalculator[Row]&lt;DPRTacticsCalculator[[#This Row],[Row]]))&gt;0,(N("if so, search for the MIN for this tactic")+N("And subtract the last one used.")+IF(_xlfn.MINIFS(DPRTacticsCalculator[Legendary Resistances Left],DPRTacticsCalculator[Tactic ID],DPRTacticsCalculator[[#This Row],[Tactic ID]],DPRTacticsCalculator[Row],"&lt;"&amp;DPRTacticsCalculator[[#This Row],[Row]])&gt;0,_xlfn.MINIFS(DPRTacticsCalculator[Legendary Resistances Left],DPRTacticsCalculator[Tactic ID],DPRTacticsCalculator[[#This Row],[Tactic ID]],DPRTacticsCalculator[Row],"&lt;"&amp;DPRTacticsCalculator[[#This Row],[Row]])-1,N("Unless there's 0 already")+0)),(N("else, start at 3 resistances")+3))),"-")</f>
        <v>-</v>
      </c>
      <c r="W20" s="27">
        <f>IF(DPRTacticsCalculator[[#This Row],[Enemy Paralyzed close-range auto-crit on hit]]="YES",DPRTacticsCalculator[[#This Row],[Hit % Chance]],_xlfn.IFS(AND(DPRTacticsCalculator[[#This Row],[Accuracy]]="STANDARD",DPRTacticsCalculator[[#This Row],[Lucky feat]]="NO",DPRTacticsCalculator[[#This Row],[Halfling]]="NO"),N("Standard crit formula")+(1-((DPRTacticsCalculator[[#This Row],[Min to Crit]]-1)/20)),AND(DPRTacticsCalculator[[#This Row],[Accuracy]]="DISADVANTAGE",DPRTacticsCalculator[[#This Row],[Lucky feat]]="NO",DPRTacticsCalculator[[#This Row],[Halfling]]="NO"),N("Disadvantage crit formula")+((1-(DPRTacticsCalculator[[#This Row],[Min to Crit]]-1)/20)^2),OR(AND(DPRTacticsCalculator[[#This Row],[Accuracy]]="ADVANTAGE",DPRTacticsCalculator[[#This Row],[Lucky feat]]="NO",DPRTacticsCalculator[[#This Row],[Halfling]]="NO"),AND(DPRTacticsCalculator[[#This Row],[Accuracy]]="STANDARD",DPRTacticsCalculator[[#This Row],[Lucky feat]]="YES",DPRTacticsCalculator[[#This Row],[Halfling]]="NO")),N("Advantage crit formula")+(1-(1-(1-((DPRTacticsCalculator[[#This Row],[Min to Crit]]-1)/20)))^2),OR(AND(DPRTacticsCalculator[[#This Row],[Accuracy]]="ELVEN ACCURACY",DPRTacticsCalculator[[#This Row],[Lucky feat]]="NO",DPRTacticsCalculator[[#This Row],[Halfling]]="NO"),AND(DPRTacticsCalculator[[#This Row],[Accuracy]]="ADVANTAGE",DPRTacticsCalculator[[#This Row],[Lucky feat]]="YES",DPRTacticsCalculator[[#This Row],[Halfling]]="NO"),AND(DPRTacticsCalculator[[#This Row],[Accuracy]]="DISADVANTAGE",DPRTacticsCalculator[[#This Row],[Lucky feat]]="YES",DPRTacticsCalculator[[#This Row],[Halfling]]="NO")),N("Elven accuracy crit formula (3 dice)")+(1-(1-(1-((DPRTacticsCalculator[[#This Row],[Min to Crit]]-1)/20)))^3),AND(DPRTacticsCalculator[[#This Row],[Accuracy]]="ELVEN ACCURACY",DPRTacticsCalculator[[#This Row],[Lucky feat]]="YES",DPRTacticsCalculator[[#This Row],[Halfling]]="NO"),N("Elven accuracy crit formula with Lucky feat (4 dice)")+(1-(1-(1-((DPRTacticsCalculator[[#This Row],[Min to Crit]]-1)/20)))^4),AND(DPRTacticsCalculator[[#This Row],[Accuracy]]="STANDARD",DPRTacticsCalculator[[#This Row],[Lucky feat]]="NO",DPRTacticsCalculator[[#This Row],[Halfling]]="YES"),N("Halfling standard crit formula")+((1-((DPRTacticsCalculator[[#This Row],[Min to Crit]]-1)/20))+((1-((DPRTacticsCalculator[[#This Row],[Min to Crit]]-1)/20))/20)),AND(DPRTacticsCalculator[[#This Row],[Accuracy]]="DISADVANTAGE",DPRTacticsCalculator[[#This Row],[Lucky feat]]="NO",DPRTacticsCalculator[[#This Row],[Halfling]]="YES"),N("Halfling disadvantage crit formula")+(((1-((DPRTacticsCalculator[[#This Row],[Min to Crit]]-1)/20))^2)+((2/20)*((1-((DPRTacticsCalculator[[#This Row],[Min to Crit]]-1)/20))^2))),OR(AND(DPRTacticsCalculator[[#This Row],[Accuracy]]="ADVANTAGE",DPRTacticsCalculator[[#This Row],[Lucky feat]]="NO",DPRTacticsCalculator[[#This Row],[Halfling]]="YES"),AND(DPRTacticsCalculator[[#This Row],[Accuracy]]="ELVEN ACCURACY",DPRTacticsCalculator[[#This Row],[Lucky feat]]="NO",DPRTacticsCalculator[[#This Row],[Halfling]]="YES"),AND(DPRTacticsCalculator[[#This Row],[Accuracy]]="STANDARD",DPRTacticsCalculator[[#This Row],[Lucky feat]]="YES",DPRTacticsCalculator[[#This Row],[Halfling]]="YES")),N("Halfling advantage crit formula")+N("No halfling can have Elven Accuracy")+((1-(1-(1-((DPRTacticsCalculator[[#This Row],[Min to Crit]]-1)/20)))^2)+((2*((1-(1-((DPRTacticsCalculator[[#This Row],[Min to Crit]]-1)/20)))/20))-(1/(20^2)))*(1-((DPRTacticsCalculator[[#This Row],[Min to Crit]]-1)/20))),OR(AND(DPRTacticsCalculator[[#This Row],[Accuracy]]="ADVANTAGE",DPRTacticsCalculator[[#This Row],[Lucky feat]]="YES",DPRTacticsCalculator[[#This Row],[Halfling]]="YES"),AND(DPRTacticsCalculator[[#This Row],[Accuracy]]="ELVEN ACCURACY",DPRTacticsCalculator[[#This Row],[Lucky feat]]="YES",DPRTacticsCalculator[[#This Row],[Halfling]]="YES"),AND(DPRTacticsCalculator[[#This Row],[Accuracy]]="DISADVANTAGE",DPRTacticsCalculator[[#This Row],[Lucky feat]]="YES",DPRTacticsCalculator[[#This Row],[Halfling]]="YES")),N("Halfling advantage with Lucky feat (3 dice) crit formula")+N("No halfling can have Elven Accuracy")+((1-(1-(1-((DPRTacticsCalculator[[#This Row],[Min to Crit]]-1)/20)))^3)+((3*((1-(1-((DPRTacticsCalculator[[#This Row],[Min to Crit]]-1)/20)))/20))-(1/(20^3)))*(1-((DPRTacticsCalculator[[#This Row],[Min to Crit]]-1)/20))),OR(DPRTacticsCalculator[[#This Row],[Accuracy]]="SPELL (SAVE DC)",DPRTacticsCalculator[[#This Row],[Accuracy]]="SP DC MISS 1/2 DMG",DPRTacticsCalculator[[#This Row],[Accuracy]]="SP DC ENEMY DVG",DPRTacticsCalculator[[#This Row],[Accuracy]]="SP DC M 1/2 ENEMY DVG",DPRTacticsCalculator[[#This Row],[Accuracy]]="SP DC LEGEND RESIST",DPRTacticsCalculator[[#This Row],[Accuracy]]="SP DC M 1/2 LEG RESIST",DPRTacticsCalculator[[#This Row],[Accuracy]]="SP DC EN DVG LEG RES",DPRTacticsCalculator[[#This Row],[Accuracy]]="SP DC M 1/2 EN DVG L-RES"),N("No crits for save throw spells")+0))*IF(AND(DPRTacticsCalculator[[#This Row],[Current Attack is GWM Crit Bonus Attack]]="YES",OR(DPRTacticsCalculator[[#This Row],[Accuracy]]="STANDARD",DPRTacticsCalculator[[#This Row],[Accuracy]]="DISADVANTAGE",DPRTacticsCalculator[[#This Row],[Accuracy]]="ADVANTAGE",DPRTacticsCalculator[[#This Row],[Accuracy]]="ELVEN ACCURACY")),N("If the current attack is a Great Weapon Master crit bonus attack")+N("And it's not a spell attack")+N("The chances of this attack are multiplied by the crit chance of the previous attack of the same round and tactic")+SUMIFS(DPRTacticsCalculator[Crit % Chance],DPRTacticsCalculator[Tactic ID],DPRTacticsCalculator[[#This Row],[Tactic ID]],DPRTacticsCalculator[Round],DPRTacticsCalculator[[#This Row],[Round]],DPRTacticsCalculator[Row],(DPRTacticsCalculator[[#This Row],[Row]]-1)),(N("Else they just stay the same")+1))</f>
        <v>5.0000000000000044E-2</v>
      </c>
      <c r="X20" s="27">
        <f>_xlfn.IFS(OR(AND(DPRTacticsCalculator[[#This Row],[Accuracy]]="STANDARD",DPRTacticsCalculator[[#This Row],[Lucky feat]]="NO",DPRTacticsCalculator[[#This Row],[Halfling]]="NO"),DPRTacticsCalculator[[#This Row],[Accuracy]]="SPELL (SAVE DC)",DPRTacticsCalculator[[#This Row],[Accuracy]]="SP DC MISS 1/2 DMG",AND(OR(DPRTacticsCalculator[[#This Row],[Accuracy]]="SP DC LEGEND RESIST",DPRTacticsCalculator[[#This Row],[Accuracy]]="SP DC M 1/2 LEG RESIST"),DPRTacticsCalculator[[#This Row],[Legendary Resistances Left]]=0)),N("Standard hit formula")+N("Standard hit formula for spells")+N("After Legendary Resistances run out, standard hit formula for spells")+(1-((DPRTacticsCalculator[[#This Row],[Min to Hit]]-1)/20)),AND(DPRTacticsCalculator[[#This Row],[Accuracy]]="DISADVANTAGE",DPRTacticsCalculator[[#This Row],[Lucky feat]]="NO",DPRTacticsCalculator[[#This Row],[Halfling]]="NO"),N("Disadvantage hit formula")+((1-((DPRTacticsCalculator[[#This Row],[Min to Hit]]-1)/20))^2),OR(AND(DPRTacticsCalculator[[#This Row],[Accuracy]]="ADVANTAGE",DPRTacticsCalculator[[#This Row],[Lucky feat]]="NO",DPRTacticsCalculator[[#This Row],[Halfling]]="NO"),AND(DPRTacticsCalculator[[#This Row],[Accuracy]]="STANDARD",DPRTacticsCalculator[[#This Row],[Lucky feat]]="YES",DPRTacticsCalculator[[#This Row],[Halfling]]="NO"),DPRTacticsCalculator[[#This Row],[Accuracy]]="SP DC ENEMY DVG",DPRTacticsCalculator[[#This Row],[Accuracy]]="SP DC M 1/2 ENEMY DVG",AND(OR(DPRTacticsCalculator[[#This Row],[Accuracy]]="SP DC EN DVG LEG RES",DPRTacticsCalculator[[#This Row],[Accuracy]]="SP DC M 1/2 EN DVG L-RES"),DPRTacticsCalculator[[#This Row],[Legendary Resistances Left]]=0)),N("Advantage hit formula")+N("Advantage hit formula for spells against enemy with disadvantage")+N("After Legendary Resistances run out, same")+(1-(1-(1-((DPRTacticsCalculator[[#This Row],[Min to Hit]]-1)/20)))^2),OR(AND(DPRTacticsCalculator[[#This Row],[Accuracy]]="ELVEN ACCURACY",DPRTacticsCalculator[[#This Row],[Lucky feat]]="NO",DPRTacticsCalculator[[#This Row],[Halfling]]="NO"),AND(DPRTacticsCalculator[[#This Row],[Accuracy]]="ADVANTAGE",DPRTacticsCalculator[[#This Row],[Lucky feat]]="YES",DPRTacticsCalculator[[#This Row],[Halfling]]="NO"),AND(DPRTacticsCalculator[[#This Row],[Accuracy]]="DISADVANTAGE",DPRTacticsCalculator[[#This Row],[Lucky feat]]="YES",DPRTacticsCalculator[[#This Row],[Halfling]]="NO")),N("Elven accuracy hit formula (3 dice)")+(1-(1-(1-((DPRTacticsCalculator[[#This Row],[Min to Hit]]-1)/20)))^3),AND(DPRTacticsCalculator[[#This Row],[Accuracy]]="ELVEN ACCURACY",DPRTacticsCalculator[[#This Row],[Lucky feat]]="YES",DPRTacticsCalculator[[#This Row],[Halfling]]="NO"),N("Elven accuracy hit formula with Lucky feat (4 dice)")+(1-(1-(1-((DPRTacticsCalculator[[#This Row],[Min to Hit]]-1)/20)))^4),AND(DPRTacticsCalculator[[#This Row],[Accuracy]]="STANDARD",DPRTacticsCalculator[[#This Row],[Lucky feat]]="NO",DPRTacticsCalculator[[#This Row],[Halfling]]="YES"),N("Halfling standard hit formula")+((1-((DPRTacticsCalculator[[#This Row],[Min to Hit]]-1)/20))+((1-((DPRTacticsCalculator[[#This Row],[Min to Hit]]-1)/20))/20)),AND(DPRTacticsCalculator[[#This Row],[Accuracy]]="DISADVANTAGE",DPRTacticsCalculator[[#This Row],[Lucky feat]]="NO",DPRTacticsCalculator[[#This Row],[Halfling]]="YES"),N("Halfling disadvantage hit formula")+(((1-((DPRTacticsCalculator[[#This Row],[Min to Hit]]-1)/20))^2)+((2/20)*((1-((DPRTacticsCalculator[[#This Row],[Min to Hit]]-1)/20))^2))),OR(AND(DPRTacticsCalculator[[#This Row],[Accuracy]]="ADVANTAGE",DPRTacticsCalculator[[#This Row],[Lucky feat]]="NO",DPRTacticsCalculator[[#This Row],[Halfling]]="YES"),AND(DPRTacticsCalculator[[#This Row],[Accuracy]]="ELVEN ACCURACY",DPRTacticsCalculator[[#This Row],[Lucky feat]]="NO",DPRTacticsCalculator[[#This Row],[Halfling]]="YES"),AND(DPRTacticsCalculator[[#This Row],[Accuracy]]="STANDARD",DPRTacticsCalculator[[#This Row],[Lucky feat]]="YES",DPRTacticsCalculator[[#This Row],[Halfling]]="YES")),N("Halfling advantage hit formula")+N("No halfling can have Elven Accuracy")+((1-(1-(1-((DPRTacticsCalculator[[#This Row],[Min to Hit]]-1)/20)))^2)+((2*((1-(1-((DPRTacticsCalculator[[#This Row],[Min to Hit]]-1)/20)))/20))-(1/(20^2)))*(1-((DPRTacticsCalculator[[#This Row],[Min to Hit]]-1)/20))),OR(AND(DPRTacticsCalculator[[#This Row],[Accuracy]]="ADVANTAGE",DPRTacticsCalculator[[#This Row],[Lucky feat]]="YES",DPRTacticsCalculator[[#This Row],[Halfling]]="YES"),AND(DPRTacticsCalculator[[#This Row],[Accuracy]]="ELVEN ACCURACY",DPRTacticsCalculator[[#This Row],[Lucky feat]]="YES",DPRTacticsCalculator[[#This Row],[Halfling]]="YES"),AND(DPRTacticsCalculator[[#This Row],[Accuracy]]="DISADVANTAGE",DPRTacticsCalculator[[#This Row],[Lucky feat]]="YES",DPRTacticsCalculator[[#This Row],[Halfling]]="YES")),N("Halfling advantage with Lucky feat (3 dice) hit formula")+N("No halfling can have Elven Accuracy")+((1-(1-(1-((DPRTacticsCalculator[[#This Row],[Min to Crit]]-1)/20)))^3)+((3*((1-(1-((DPRTacticsCalculator[[#This Row],[Min to Hit]]-1)/20)))/20))-(1/(20^3)))*(1-((DPRTacticsCalculator[[#This Row],[Min to Hit]]-1)/20))),AND(OR(DPRTacticsCalculator[[#This Row],[Accuracy]]="SP DC LEGEND RESIST",DPRTacticsCalculator[[#This Row],[Accuracy]]="SP DC M 1/2 LEG RESIST",DPRTacticsCalculator[[#This Row],[Accuracy]]="SP DC EN DVG LEG RES",DPRTacticsCalculator[[#This Row],[Accuracy]]="SP DC M 1/2 EN DVG L-RES"),(DPRTacticsCalculator[[#This Row],[Legendary Resistances Left]]&gt;0)),N("Legendary Resistance is a guaranteed miss")+0)*IF(AND(DPRTacticsCalculator[[#This Row],[Current Attack is GWM Crit Bonus Attack]]="YES",OR(DPRTacticsCalculator[[#This Row],[Accuracy]]="STANDARD",DPRTacticsCalculator[[#This Row],[Accuracy]]="DISADVANTAGE",DPRTacticsCalculator[[#This Row],[Accuracy]]="ADVANTAGE",DPRTacticsCalculator[[#This Row],[Accuracy]]="ELVEN ACCURACY")),N("If the current attack is a Great Weapon Master crit bonus attack")+N("And it's not a spell attack")+N("The chances of this attack are multiplied by the crit chance of the previous attack of the same round and tactic")+SUMIFS(DPRTacticsCalculator[Crit % Chance],DPRTacticsCalculator[Tactic ID],DPRTacticsCalculator[[#This Row],[Tactic ID]],DPRTacticsCalculator[Round],DPRTacticsCalculator[[#This Row],[Round]],DPRTacticsCalculator[Row],(DPRTacticsCalculator[[#This Row],[Row]]-1)),(N("Else they just stay the same")+1))</f>
        <v>0.7</v>
      </c>
      <c r="Y20" s="27">
        <f>N("Hit percentage (not including crit)")+(DPRTacticsCalculator[[#This Row],[Hit % Chance]]-DPRTacticsCalculator[[#This Row],[Crit % Chance]])</f>
        <v>0.64999999999999991</v>
      </c>
      <c r="Z20" s="28">
        <f>N("Miss percentage")+(1-DPRTacticsCalculator[[#This Row],[Hit % Chance]])</f>
        <v>0.30000000000000004</v>
      </c>
      <c r="AA20" s="16" t="s">
        <v>92</v>
      </c>
      <c r="AB20" s="16">
        <v>20</v>
      </c>
      <c r="AC20" s="5">
        <f>IF(ISNUMBER(DPRTacticsCalculator[[#This Row],[AOE size, length or radius]]),N("Based on the Dungeon Master's Guide, page 249, 'Adjudicating Areas of Effect' table")+_xlfn.IFS(DPRTacticsCalculator[[#This Row],[Area of Effect]]="CONE",N("Cone: Size   / 10 (round up)")+ROUNDUP((DPRTacticsCalculator[[#This Row],[AOE size, length or radius]]/10),0),DPRTacticsCalculator[[#This Row],[Area of Effect]]="CUBE",N("Cube or square: Size   / 5  (round up)")+ROUNDUP((DPRTacticsCalculator[[#This Row],[AOE size, length or radius]]/5),0),DPRTacticsCalculator[[#This Row],[Area of Effect]]="CYLINDER",N("Cylinder: Radius / 5  (round up)")+ROUNDUP((DPRTacticsCalculator[[#This Row],[AOE size, length or radius]]/5),0),DPRTacticsCalculator[[#This Row],[Area of Effect]]="LINE",N("Line: Length / 30 (round up)")+ROUNDUP((DPRTacticsCalculator[[#This Row],[AOE size, length or radius]]/30),0),DPRTacticsCalculator[[#This Row],[Area of Effect]]="SPHERE",N("Sphere or circle: Radius / 5  (round up)")+ROUNDUP((DPRTacticsCalculator[[#This Row],[AOE size, length or radius]]/5),0)),"-")</f>
        <v>4</v>
      </c>
      <c r="AD20" s="16" t="s">
        <v>71</v>
      </c>
      <c r="AE20" s="16" t="s">
        <v>121</v>
      </c>
      <c r="AF20" s="16" t="s">
        <v>72</v>
      </c>
      <c r="AG20" s="16" t="s">
        <v>72</v>
      </c>
      <c r="AH20" s="16" t="s">
        <v>72</v>
      </c>
      <c r="AI20" s="16" t="s">
        <v>72</v>
      </c>
      <c r="AJ20" s="16" t="s">
        <v>72</v>
      </c>
      <c r="AK20" s="30" t="str">
        <f>IF(DPRTacticsCalculator[[#This Row],[Great Weapon Master -5 to hit for +10 dmg]]="YES",10,"-")</f>
        <v>-</v>
      </c>
      <c r="AL20" s="16" t="s">
        <v>75</v>
      </c>
      <c r="AM20" s="16" t="s">
        <v>94</v>
      </c>
      <c r="AN20" s="16" t="s">
        <v>72</v>
      </c>
      <c r="AO20" s="16" t="s">
        <v>72</v>
      </c>
      <c r="AP20" s="16" t="s">
        <v>72</v>
      </c>
      <c r="AQ20" s="16" t="s">
        <v>72</v>
      </c>
      <c r="AR20" s="31" cm="1">
        <f t="array" ref="AR20">N("Average damage")+
IF(
    (N("Condition: has to have dice notation")+
    COUNT(SEARCH("d",DPRTacticsCalculator[[#This Row],[Damage Dice]]))&gt;0),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)(DPRTacticsCalculator[[#This Row],[Damage Dice]])
        +
        N("Elemental Adept turn 1s into 2s.")+
        N("Average increases by 1/DieSize per die")+
        N("Condition: damage type matches EA type.")+
        IF(
            (DPRTacticsCalculator[[#This Row],[Damage Type]]=DPRTacticsCalculator[[#This Row],[Feat: Elemental Adept Element]]),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)(DPRTacticsCalculator[[#This Row],[Damage Dice]]),
            (N("0 if no Elemental Adept applies.")+0)
        )
        +
        N("Great Weapon Fighting style reroll 1s and 2s once.")+
        IF(
            (DPRTacticsCalculator[[#This Row],[Great Weapon Fighting Style]]="YES"),
            _xlfn.LAMBDA(_xlpm.dicesum,
                SUM(_xlfn.MAP(
                    _xlfn.TEXTSPLIT(_xlpm.dicesum,"+"),
                    _xlfn.LAMBDA(_xlpm.dice,
                        N("Reroll 1s and 2s")+
                        ((
                            N("Number of Dice")+
                            N("Left of cell from position of 'd' in the string")+
                            LEFT(_xlpm.dice,(SEARCH("d",_xlpm.dice)-1))
                        )
                        *
                        (
                            1
                            -
                            (
                                2
                                /
                                (
                                    N("Die size")+
                                    N("Right of cell from position x in the string.")+
                                    RIGHT(_xlpm.dice,(LEN(_xlpm.dice)-SEARCH("d",_xlpm.dice)))
                                )))
                        )
                    )
                ))
            )(DPRTacticsCalculator[[#This Row],[Damage Dice]]),
            (N("0 if no Great Weapon Fighting style applies.")+0)
        )
    ),
    N(DPRTacticsCalculator[[#This Row],[Damage Dice]])
)</f>
        <v>7</v>
      </c>
      <c r="AS20" s="31" cm="1">
        <f t="array" ref="AS20">N("Average damage")+
IF(
    (N("Condition: has to have dice notation")+
    COUNT(SEARCH("d",AF20))&gt;0),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)(AF20)
        +
        N("Elemental Adept turn 1s into 2s.")+
        N("Average increases by 1/DieSize per die")+
        N("Condition: damage type matches EA type.")+
        IF(
            (AN20=DPRTacticsCalculator[[#This Row],[Feat: Elemental Adept Element]]),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)(AF20),
            (N("0 if no Elemental Adept applies.")+0)
        )
    ),
    N(AF20)
)</f>
        <v>0</v>
      </c>
      <c r="AT20" s="31" cm="1">
        <f t="array" ref="AT20">N("Average damage")+
IF(
    (N("Condition: has to have dice notation")+
    COUNT(SEARCH("d",AG20))&gt;0),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)(AG20)
        +
        N("Elemental Adept turn 1s into 2s.")+
        N("Average increases by 1/DieSize per die")+
        N("Condition: damage type matches EA type.")+
        IF(
            (AO20=DPRTacticsCalculator[[#This Row],[Bonus Dmg Type]]),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)(AG20),
            (N("0 if no Elemental Adept applies.")+0)
        )
    ),
    N(AG20)
)</f>
        <v>0</v>
      </c>
      <c r="AU20" s="31" cm="1">
        <f t="array" ref="AU20">N("Average damage")+
IF(
    (N("Condition: has to have dice notation")+
    COUNT(SEARCH("d",AH20))&gt;0),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)(AH20)
        +
        N("Elemental Adept turn 1s into 2s.")+
        N("Average increases by 1/DieSize per die")+
        N("Condition: damage type matches EA type.")+
        IF(
            (AP20=#REF!),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)(AH20),
            (N("0 if no Elemental Adept applies.")+0)
        )
    ),
    N(AH20)
)</f>
        <v>0</v>
      </c>
      <c r="AV20" s="31" cm="1">
        <f t="array" ref="AV20">N("Average damage")+
IF(
    (N("Condition: has to have dice notation")+
    COUNT(SEARCH("d",AI20))&gt;0),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)(AI20)
        +
        N("Elemental Adept turn 1s into 2s.")+
        N("Average increases by 1/DieSize per die")+
        N("Condition: damage type matches EA type.")+
        IF(
            (AQ20=DPRTacticsCalculator[[#This Row],[Crit Mult Dmg Type]]),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)(AI20),
            (N("0 if no Elemental Adept applies.")+0)
        )
    ),
    N(AI20)
)</f>
        <v>0</v>
      </c>
      <c r="AW20" s="31">
        <f>N("Average damage added on crit")+
(
    N("Dr: Damage roll on hit is doubled")+
    DPRTacticsCalculator[[#This Row],[Base Dice Dmg Avg]]
    +
    N("Db: Any bonus dice get doubled")+
    DPRTacticsCalculator[[#This Row],[Bonus Dice Dmg Avg]]
    +
    N("Dxc: Damage that gets doubled but only added on crit")+
    (2*DPRTacticsCalculator[[#This Row],[Crit-only Mult Dice Dmg Avg]])
    +
    N("Dxcn: Bonus damage that's added on crit but not doubled")+
    DPRTacticsCalculator[[#This Row],[Crit-only Flat Dice Dmg Avg]]
)</f>
        <v>7</v>
      </c>
      <c r="AX20" s="31">
        <f>N("Average damage on hit")+
(
    N("Dr: Damage roll on hit is doubled on crit")+
    DPRTacticsCalculator[[#This Row],[Base Dice Dmg Avg]]
    +
    N("Db: Any bonus dice get doubled on crit")+
    DPRTacticsCalculator[[#This Row],[Bonus Dice Dmg Avg]]
    +
    N("Dn: Damage bonus that is not doubled on crit")+
    DPRTacticsCalculator[[#This Row],[Non-crit Dice Dmg Avg]]
)</f>
        <v>7</v>
      </c>
      <c r="AY20" s="31">
        <f>N("Damage result in case of a crit")+(N("D: Average damage on hit")+DPRTacticsCalculator[[#This Row],[Average Dice Damage on Hit]]+N("Dc: Average damage added on crit")+DPRTacticsCalculator[[#This Row],[Average Damage Added on Crit]])</f>
        <v>14</v>
      </c>
      <c r="AZ20" s="31">
        <f>N("Average damage on miss")+
IF(
    OR(
        DPRTacticsCalculator[[#This Row],[Accuracy]]="SP DC MISS 1/2 DMG",
        DPRTacticsCalculator[[#This Row],[Accuracy]]="SP DC M 1/2 ENEMY DVG",
        DPRTacticsCalculator[[#This Row],[Accuracy]]="SP DC M 1/2 LEG RESIST",
        DPRTacticsCalculator[[#This Row],[Accuracy]]="SP DC M 1/2 EN DVG L-RES"
    ),
    (
        (
            N("Dr: Damage roll on hit is halved")+
            DPRTacticsCalculator[[#This Row],[Base Dice Dmg Avg]]
            +
            N("B: Bonus modifiers halved too")+
            N("Spells don't get Great Weapon Master bonus damage")+
            IF(ISNUMBER(DPRTacticsCalculator[[#This Row],[Bonus Flat Dmg]]),DPRTacticsCalculator[[#This Row],[Bonus Flat Dmg]],0)
            +
            N("Db: Any bonus dice is halved too")+
            DPRTacticsCalculator[[#This Row],[Bonus Dice Dmg Avg]]
            +
            N("Dn: Damage bonus that is not doubled on crit gets halved too")+
            DPRTacticsCalculator[[#This Row],[Non-crit Dice Dmg Avg]]
        )
        /
        2
    ),
    (N("No miss damage for regular attacks")+0)
)</f>
        <v>0</v>
      </c>
      <c r="BA20" s="26">
        <f>_xlfn.IFS(DPRTacticsCalculator[[#This Row],[LV or CR]]=1,85,DPRTacticsCalculator[[#This Row],[LV or CR]]=2,100,DPRTacticsCalculator[[#This Row],[LV or CR]]=3,115,DPRTacticsCalculator[[#This Row],[LV or CR]]=4,130,DPRTacticsCalculator[[#This Row],[LV or CR]]=5,145,DPRTacticsCalculator[[#This Row],[LV or CR]]=6,160,DPRTacticsCalculator[[#This Row],[LV or CR]]=7,175,DPRTacticsCalculator[[#This Row],[LV or CR]]=8,190,DPRTacticsCalculator[[#This Row],[LV or CR]]=9,205,DPRTacticsCalculator[[#This Row],[LV or CR]]=10,220,DPRTacticsCalculator[[#This Row],[LV or CR]]=11,235,DPRTacticsCalculator[[#This Row],[LV or CR]]=12,250,DPRTacticsCalculator[[#This Row],[LV or CR]]=13,265,DPRTacticsCalculator[[#This Row],[LV or CR]]=14,280,DPRTacticsCalculator[[#This Row],[LV or CR]]=15,295,DPRTacticsCalculator[[#This Row],[LV or CR]]=16,310,DPRTacticsCalculator[[#This Row],[LV or CR]]=17,325,DPRTacticsCalculator[[#This Row],[LV or CR]]=18,340,DPRTacticsCalculator[[#This Row],[LV or CR]]=19,355,DPRTacticsCalculator[[#This Row],[LV or CR]]=20,400)</f>
        <v>205</v>
      </c>
      <c r="BB20" s="33">
        <f>N("Damage per Attack per Target")+((DPRTacticsCalculator[[#This Row],[Crit % Chance]]*DPRTacticsCalculator[[#This Row],[Average Damage Added on Crit]])+((N("Hx: Hit chance (excluding crit)")+DPRTacticsCalculator[[#This Row],[Non-crit Hit % Chance]])*((N("D: Average damage on hit")+DPRTacticsCalculator[[#This Row],[Average Dice Damage on Hit]])+(N("B: Bonus modifiers")+IF(ISNUMBER(DPRTacticsCalculator[[#This Row],[Bonus Flat Dmg]]),DPRTacticsCalculator[[#This Row],[Bonus Flat Dmg]],0))+(N("GWMb: Great Weapon Master -5 to hit for +10 dmg option")+IF(ISNUMBER(DPRTacticsCalculator[[#This Row],[Great Weapon Master Bonus Dmg]]),DPRTacticsCalculator[[#This Row],[Great Weapon Master Bonus Dmg]],0))))+((N("M: Miss chance (for spell saves)")+DPRTacticsCalculator[[#This Row],[Miss % Chance]])*(N("Dm: Average damage on miss (only for spell saves)")+DPRTacticsCalculator[[#This Row],[Average Damage on Miss]])))</f>
        <v>4.8999999999999995</v>
      </c>
      <c r="BC20" s="33">
        <f>N("Average damage for the attack row")+((N("R: Repeated attack times (must have the same bonuses applied)")+IF(ISNUMBER(DPRTacticsCalculator[[#This Row],[Repeat Attack Times]]),DPRTacticsCalculator[[#This Row],[Repeat Attack Times]],1))*DPRTacticsCalculator[[#This Row],[Damage per Attack]])</f>
        <v>19.599999999999998</v>
      </c>
      <c r="BD20" s="33">
        <f>N("Damage per target*NumTargets")+(DPRTacticsCalculator[[#This Row],[Average Resulting Damage per Target]]*(N("AOE: Area of Effect targets (must have the same bonuses applied)")+IF(ISNUMBER(DPRTacticsCalculator[[#This Row],[Area of Effect Expected Targets]]),DPRTacticsCalculator[[#This Row],[Area of Effect Expected Targets]],1)))</f>
        <v>78.399999999999991</v>
      </c>
      <c r="BE20" s="33">
        <f>IF(_xlfn.MAXIFS(DPRTacticsCalculator[[Row]:[Row]],DPRTacticsCalculator[[Tactic ID]:[Tactic ID]],DPRTacticsCalculator[[#This Row],[Tactic ID]],DPRTacticsCalculator[[Round]:[Round]],DPRTacticsCalculator[[#This Row],[Round]])=DPRTacticsCalculator[[#This Row],[Row]],(N("Leave blank if not the last on the list for this round")+N("Sum the attacks with the same tactic AND round number")+SUMIFS(DPRTacticsCalculator[[Average Resulting Damage per Target]:[Average Resulting Damage per Target]],DPRTacticsCalculator[[Tactic ID]:[Tactic ID]],DPRTacticsCalculator[[#This Row],[Tactic ID]],DPRTacticsCalculator[[Round]:[Round]],DPRTacticsCalculator[[#This Row],[Round]])),"-")</f>
        <v>19.599999999999998</v>
      </c>
      <c r="BF20" s="33">
        <f>IF(ISNUMBER(DPRTacticsCalculator[[#This Row],[Average Round Damage per Target]]),(DPRTacticsCalculator[[#This Row],[Average Round Damage per Target]]*(N("AOE: Area of Effect targets (must have the same bonuses applied)")+IF(ISNUMBER(DPRTacticsCalculator[[#This Row],[Area of Effect Expected Targets]]),DPRTacticsCalculator[[#This Row],[Area of Effect Expected Targets]],1))),"-")</f>
        <v>78.399999999999991</v>
      </c>
      <c r="BG20" s="33" t="str">
        <f>IF(_xlfn.MAXIFS(DPRTacticsCalculator[[Row]:[Row]],DPRTacticsCalculator[[Tactic ID]:[Tactic ID]],DPRTacticsCalculator[[#This Row],[Tactic ID]])=DPRTacticsCalculator[[#This Row],[Row]],(N("Leave blank if not the last on the list for this tactic")+N("Sum the attacks with the same tactic ID")+SUMIFS(DPRTacticsCalculator[[Average Resulting Damage per Target]:[Average Resulting Damage per Target]],DPRTacticsCalculator[[Tactic ID]:[Tactic ID]],DPRTacticsCalculator[[#This Row],[Tactic ID]])),"-")</f>
        <v>-</v>
      </c>
      <c r="BH20" s="33" t="str">
        <f>IF(_xlfn.MAXIFS(DPRTacticsCalculator[[Row]:[Row]],DPRTacticsCalculator[[Tactic ID]:[Tactic ID]],DPRTacticsCalculator[[#This Row],[Tactic ID]])=DPRTacticsCalculator[[#This Row],[Row]],(N("Leave blank if not the last on the list for this tactic")+N("Sum the attacks with the same tactic ID")+SUMIFS(DPRTacticsCalculator[[Average Resulting Damage Total]:[Average Resulting Damage Total]],DPRTacticsCalculator[[Tactic ID]:[Tactic ID]],DPRTacticsCalculator[[#This Row],[Tactic ID]])),"-")</f>
        <v>-</v>
      </c>
      <c r="BI20" s="33" t="str">
        <f>IF(ISNUMBER(DPRTacticsCalculator[[#This Row],[Average Tactic Damage per Target]]),(N("Only show if the tactic damage is showing a number")+N("Damage per round: Damage per tactic / number of rounds")+((N("Damage per tactic")+DPRTacticsCalculator[[#This Row],[Average Tactic Damage per Target]])/(N("Number of rounds")+DPRTacticsCalculator[[#This Row],[Round]]))),"-")</f>
        <v>-</v>
      </c>
      <c r="BJ20" s="33" t="str">
        <f>IF(ISNUMBER(DPRTacticsCalculator[[#This Row],[Average Tactic Damage Total]]),(N("Only show if the tactic damage is showing a number")+N("Damage per round: Damage per tactic / number of rounds")+((N("Damage per tactic")+DPRTacticsCalculator[[#This Row],[Average Tactic Damage Total]])/(N("Number of rounds")+DPRTacticsCalculator[[#This Row],[Round]]))),"-")</f>
        <v>-</v>
      </c>
      <c r="BK20" s="34" t="str">
        <f>IF(ISNUMBER(DPRTacticsCalculator[[#This Row],[Damage per Round per Target]]),_xlfn.IFS((DPRTacticsCalculator[[#This Row],[Damage per Round per Target]]&gt;(DPRTacticsCalculator[[#This Row],[Max Expected Enemy HP at CR or LV]]/3)),5,(DPRTacticsCalculator[[#This Row],[Damage per Round per Target]]&gt;(DPRTacticsCalculator[[#This Row],[Max Expected Enemy HP at CR or LV]]/6)),4,(DPRTacticsCalculator[[#This Row],[Damage per Round per Target]]&gt;(DPRTacticsCalculator[[#This Row],[Max Expected Enemy HP at CR or LV]]/12)),3,(DPRTacticsCalculator[[#This Row],[Damage per Round per Target]]&gt;(DPRTacticsCalculator[[#This Row],[Max Expected Enemy HP at CR or LV]]/24)),2,(DPRTacticsCalculator[[#This Row],[Damage per Round per Target]]&lt;=(DPRTacticsCalculator[[#This Row],[Max Expected Enemy HP at CR or LV]]/24)),1,(DPRTacticsCalculator[[#This Row],[Damage per Round per Target]]=0),0),"-")</f>
        <v>-</v>
      </c>
      <c r="BL20" s="24" t="str">
        <f>_xlfn.IFS(ISNUMBER(DPRTacticsCalculator[[#This Row],[DPR per Target Rating]])=FALSE,"-",DPRTacticsCalculator[[#This Row],[DPR per Target Rating]]=0,"☆☆☆  No damage",DPRTacticsCalculator[[#This Row],[DPR per Target Rating]]=1,"🡇🡇🡇  Lowest (not helping)",DPRTacticsCalculator[[#This Row],[DPR per Target Rating]]=2,"★☆☆  Low (support, control, debuff)",DPRTacticsCalculator[[#This Row],[DPR per Target Rating]]=3,"★★☆  Target (expected)",DPRTacticsCalculator[[#This Row],[DPR per Target Rating]]=4,"★★★  High (heavy hitter)",DPRTacticsCalculator[[#This Row],[DPR per Target Rating]]=5,"🕱🕱🕱🕱  Deadly")</f>
        <v>-</v>
      </c>
      <c r="BM20" s="32" t="str">
        <f>IF(ISNUMBER(DPRTacticsCalculator[[#This Row],[Total Damage per Round]]),_xlfn.IFS((DPRTacticsCalculator[[#This Row],[Total Damage per Round]]&gt;(DPRTacticsCalculator[[#This Row],[Max Expected Enemy HP at CR or LV]]/3)),5,(DPRTacticsCalculator[[#This Row],[Total Damage per Round]]&gt;(DPRTacticsCalculator[[#This Row],[Max Expected Enemy HP at CR or LV]]/6)),4,(DPRTacticsCalculator[[#This Row],[Total Damage per Round]]&gt;(DPRTacticsCalculator[[#This Row],[Max Expected Enemy HP at CR or LV]]/12)),3,(DPRTacticsCalculator[[#This Row],[Total Damage per Round]]&gt;(DPRTacticsCalculator[[#This Row],[Max Expected Enemy HP at CR or LV]]/24)),2,(DPRTacticsCalculator[[#This Row],[Total Damage per Round]]&lt;=(DPRTacticsCalculator[[#This Row],[Max Expected Enemy HP at CR or LV]]/24)),1,(DPRTacticsCalculator[[#This Row],[Total Damage per Round]]=0),0),"-")</f>
        <v>-</v>
      </c>
      <c r="BN20" s="24" t="str">
        <f>_xlfn.IFS(ISNUMBER(DPRTacticsCalculator[[#This Row],[Total DPR Rating]])=FALSE,"-",DPRTacticsCalculator[[#This Row],[Total DPR Rating]]=0,"☆☆☆  No damage",DPRTacticsCalculator[[#This Row],[Total DPR Rating]]=1,"🡇🡇🡇  Lowest (not helping)",DPRTacticsCalculator[[#This Row],[Total DPR Rating]]=2,"★☆☆  Low (support, control, debuff)",DPRTacticsCalculator[[#This Row],[Total DPR Rating]]=3,"★★☆  Target (expected)",DPRTacticsCalculator[[#This Row],[Total DPR Rating]]=4,"★★★  High (heavy hitter)",DPRTacticsCalculator[[#This Row],[Total DPR Rating]]=5,"🕱🕱🕱🕱  Deadly")</f>
        <v>-</v>
      </c>
      <c r="BO20" s="35" t="s">
        <v>72</v>
      </c>
    </row>
    <row r="21" spans="1:72" ht="40.5">
      <c r="A21" s="16">
        <v>20</v>
      </c>
      <c r="B21" s="21" t="s">
        <v>114</v>
      </c>
      <c r="C21" s="21" t="s">
        <v>89</v>
      </c>
      <c r="D21" s="24" t="s">
        <v>122</v>
      </c>
      <c r="E21" s="5" t="s">
        <v>70</v>
      </c>
      <c r="F21" s="5">
        <v>9</v>
      </c>
      <c r="G21" s="16">
        <v>6</v>
      </c>
      <c r="H21" s="16">
        <v>1</v>
      </c>
      <c r="I21" s="16" t="s">
        <v>71</v>
      </c>
      <c r="J21" s="16" t="s">
        <v>71</v>
      </c>
      <c r="K21" s="16" t="s">
        <v>71</v>
      </c>
      <c r="L21" s="16" t="s">
        <v>71</v>
      </c>
      <c r="M21" s="16" t="s">
        <v>71</v>
      </c>
      <c r="N21" s="16" t="s">
        <v>72</v>
      </c>
      <c r="O21" s="16" cm="1">
        <f t="array" ref="O21">_xlfn.LAMBDA(_xlpm.dicesum,
    SUM(_xlfn.MAP(
        _xlfn.TEXTSPLIT(_xlpm.dicesum,"+"),
        _xlfn.LAMBDA(_xlpm.dice,
            N("Average dice roll")+
            IF(COUNT(SEARCH("d",_xlpm.dice))&gt;0,
                ((
                    N("Number of Dice")+
                    N("Left of cell from position of 'd' in the string")+
                    LEFT(_xlpm.dice,(SEARCH("d",_xlpm.dice)-1))
                )
                *
                (
                    N("Average roll for the die size")+
                    AVERAGE(
                        N("Lowest roll possible")+
                        1,
                        N("Die size")+
                        N("Right of cell from position x in the string.")+
                        RIGHT(_xlpm.dice,(LEN(_xlpm.dice)-SEARCH("d",_xlpm.dice)))
                    ))
                ),
                N(_xlpm.dice)
            )
        )
    ))
)(DPRTacticsCalculator[[#This Row],[Dice added to attack roll]])</f>
        <v>0</v>
      </c>
      <c r="P21" s="25" cm="1">
        <f t="array" ref="P21">_xlfn.IFS(
    AND(DPRTacticsCalculator[[#This Row],[Player or Enemy]]="PC",DPRTacticsCalculator[[#This Row],[LV or CR]]=9),
    1,
    1,
    0
)
+
IF(
    OR(
        DPRTacticsCalculator[[#This Row],[Accuracy]]="STANDARD",
        DPRTacticsCalculator[[#This Row],[Accuracy]]="DISADVANTAGE",
        DPRTacticsCalculator[[#This Row],[Accuracy]]="ADVANTAGE",
        DPRTacticsCalculator[[#This Row],[Accuracy]]="ELVEN ACCURACY",
    ),
    (
        IF(
            DPRTacticsCalculator[[#This Row],[Great Weapon Master -5 to hit for +10 dmg]]="YES",
            (-5),
            0
        )
        +
        IF(
            DPRTacticsCalculator[[#This Row],[War Cleric Channel Divinity +10 to hit]]="YES",
            10,
            0
        )
        +
        DPRTacticsCalculator[[#This Row],[Dice to attack roll average result]]
    ),
    0
)</f>
        <v>1</v>
      </c>
      <c r="Q21" s="16" t="s">
        <v>72</v>
      </c>
      <c r="R21" s="5">
        <f>N("Assuming a balanced value of 8, and subtract relative modifiers.")+(8-DPRTacticsCalculator[[#This Row],[Assumed Relative Modifier to Hit]]-IF(ISNUMBER(DPRTacticsCalculator[[#This Row],[Add Relative Modifier to Hit]]),DPRTacticsCalculator[[#This Row],[Add Relative Modifier to Hit]],0))</f>
        <v>7</v>
      </c>
      <c r="S21" s="16">
        <v>20</v>
      </c>
      <c r="T21" s="16" t="s">
        <v>116</v>
      </c>
      <c r="U21" s="16" t="s">
        <v>71</v>
      </c>
      <c r="V21" s="26">
        <f>IF(OR(DPRTacticsCalculator[[#This Row],[Accuracy]]="SP DC LEGEND RESIST",DPRTacticsCalculator[[#This Row],[Accuracy]]="SP DC M 1/2 LEG RESIST",DPRTacticsCalculator[[#This Row],[Accuracy]]="SP DC EN DVG LEG RES",DPRTacticsCalculator[[#This Row],[Accuracy]]="SP DC M 1/2 EN DVG L-RES"),(N("if leg res is used, check if previous others were cast for this tactic")+IF(SUMPRODUCT((DPRTacticsCalculator[Accuracy]={"SP DC LEGEND RESIST","SP DC M 1/2 LEG RESIST","SP DC EN DVG LEG RES","SP DC M 1/2 EN DVG L-RES"})*(DPRTacticsCalculator[Tactic ID]=DPRTacticsCalculator[[#This Row],[Tactic ID]])*(DPRTacticsCalculator[Row]&lt;DPRTacticsCalculator[[#This Row],[Row]]))&gt;0,(N("if so, search for the MIN for this tactic")+N("And subtract the last one used.")+IF(_xlfn.MINIFS(DPRTacticsCalculator[Legendary Resistances Left],DPRTacticsCalculator[Tactic ID],DPRTacticsCalculator[[#This Row],[Tactic ID]],DPRTacticsCalculator[Row],"&lt;"&amp;DPRTacticsCalculator[[#This Row],[Row]])&gt;0,_xlfn.MINIFS(DPRTacticsCalculator[Legendary Resistances Left],DPRTacticsCalculator[Tactic ID],DPRTacticsCalculator[[#This Row],[Tactic ID]],DPRTacticsCalculator[Row],"&lt;"&amp;DPRTacticsCalculator[[#This Row],[Row]])-1,N("Unless there's 0 already")+0)),(N("else, start at 3 resistances")+3))),"-")</f>
        <v>0</v>
      </c>
      <c r="W21" s="27">
        <f>IF(DPRTacticsCalculator[[#This Row],[Enemy Paralyzed close-range auto-crit on hit]]="YES",DPRTacticsCalculator[[#This Row],[Hit % Chance]],_xlfn.IFS(AND(DPRTacticsCalculator[[#This Row],[Accuracy]]="STANDARD",DPRTacticsCalculator[[#This Row],[Lucky feat]]="NO",DPRTacticsCalculator[[#This Row],[Halfling]]="NO"),N("Standard crit formula")+(1-((DPRTacticsCalculator[[#This Row],[Min to Crit]]-1)/20)),AND(DPRTacticsCalculator[[#This Row],[Accuracy]]="DISADVANTAGE",DPRTacticsCalculator[[#This Row],[Lucky feat]]="NO",DPRTacticsCalculator[[#This Row],[Halfling]]="NO"),N("Disadvantage crit formula")+((1-(DPRTacticsCalculator[[#This Row],[Min to Crit]]-1)/20)^2),OR(AND(DPRTacticsCalculator[[#This Row],[Accuracy]]="ADVANTAGE",DPRTacticsCalculator[[#This Row],[Lucky feat]]="NO",DPRTacticsCalculator[[#This Row],[Halfling]]="NO"),AND(DPRTacticsCalculator[[#This Row],[Accuracy]]="STANDARD",DPRTacticsCalculator[[#This Row],[Lucky feat]]="YES",DPRTacticsCalculator[[#This Row],[Halfling]]="NO")),N("Advantage crit formula")+(1-(1-(1-((DPRTacticsCalculator[[#This Row],[Min to Crit]]-1)/20)))^2),OR(AND(DPRTacticsCalculator[[#This Row],[Accuracy]]="ELVEN ACCURACY",DPRTacticsCalculator[[#This Row],[Lucky feat]]="NO",DPRTacticsCalculator[[#This Row],[Halfling]]="NO"),AND(DPRTacticsCalculator[[#This Row],[Accuracy]]="ADVANTAGE",DPRTacticsCalculator[[#This Row],[Lucky feat]]="YES",DPRTacticsCalculator[[#This Row],[Halfling]]="NO"),AND(DPRTacticsCalculator[[#This Row],[Accuracy]]="DISADVANTAGE",DPRTacticsCalculator[[#This Row],[Lucky feat]]="YES",DPRTacticsCalculator[[#This Row],[Halfling]]="NO")),N("Elven accuracy crit formula (3 dice)")+(1-(1-(1-((DPRTacticsCalculator[[#This Row],[Min to Crit]]-1)/20)))^3),AND(DPRTacticsCalculator[[#This Row],[Accuracy]]="ELVEN ACCURACY",DPRTacticsCalculator[[#This Row],[Lucky feat]]="YES",DPRTacticsCalculator[[#This Row],[Halfling]]="NO"),N("Elven accuracy crit formula with Lucky feat (4 dice)")+(1-(1-(1-((DPRTacticsCalculator[[#This Row],[Min to Crit]]-1)/20)))^4),AND(DPRTacticsCalculator[[#This Row],[Accuracy]]="STANDARD",DPRTacticsCalculator[[#This Row],[Lucky feat]]="NO",DPRTacticsCalculator[[#This Row],[Halfling]]="YES"),N("Halfling standard crit formula")+((1-((DPRTacticsCalculator[[#This Row],[Min to Crit]]-1)/20))+((1-((DPRTacticsCalculator[[#This Row],[Min to Crit]]-1)/20))/20)),AND(DPRTacticsCalculator[[#This Row],[Accuracy]]="DISADVANTAGE",DPRTacticsCalculator[[#This Row],[Lucky feat]]="NO",DPRTacticsCalculator[[#This Row],[Halfling]]="YES"),N("Halfling disadvantage crit formula")+(((1-((DPRTacticsCalculator[[#This Row],[Min to Crit]]-1)/20))^2)+((2/20)*((1-((DPRTacticsCalculator[[#This Row],[Min to Crit]]-1)/20))^2))),OR(AND(DPRTacticsCalculator[[#This Row],[Accuracy]]="ADVANTAGE",DPRTacticsCalculator[[#This Row],[Lucky feat]]="NO",DPRTacticsCalculator[[#This Row],[Halfling]]="YES"),AND(DPRTacticsCalculator[[#This Row],[Accuracy]]="ELVEN ACCURACY",DPRTacticsCalculator[[#This Row],[Lucky feat]]="NO",DPRTacticsCalculator[[#This Row],[Halfling]]="YES"),AND(DPRTacticsCalculator[[#This Row],[Accuracy]]="STANDARD",DPRTacticsCalculator[[#This Row],[Lucky feat]]="YES",DPRTacticsCalculator[[#This Row],[Halfling]]="YES")),N("Halfling advantage crit formula")+N("No halfling can have Elven Accuracy")+((1-(1-(1-((DPRTacticsCalculator[[#This Row],[Min to Crit]]-1)/20)))^2)+((2*((1-(1-((DPRTacticsCalculator[[#This Row],[Min to Crit]]-1)/20)))/20))-(1/(20^2)))*(1-((DPRTacticsCalculator[[#This Row],[Min to Crit]]-1)/20))),OR(AND(DPRTacticsCalculator[[#This Row],[Accuracy]]="ADVANTAGE",DPRTacticsCalculator[[#This Row],[Lucky feat]]="YES",DPRTacticsCalculator[[#This Row],[Halfling]]="YES"),AND(DPRTacticsCalculator[[#This Row],[Accuracy]]="ELVEN ACCURACY",DPRTacticsCalculator[[#This Row],[Lucky feat]]="YES",DPRTacticsCalculator[[#This Row],[Halfling]]="YES"),AND(DPRTacticsCalculator[[#This Row],[Accuracy]]="DISADVANTAGE",DPRTacticsCalculator[[#This Row],[Lucky feat]]="YES",DPRTacticsCalculator[[#This Row],[Halfling]]="YES")),N("Halfling advantage with Lucky feat (3 dice) crit formula")+N("No halfling can have Elven Accuracy")+((1-(1-(1-((DPRTacticsCalculator[[#This Row],[Min to Crit]]-1)/20)))^3)+((3*((1-(1-((DPRTacticsCalculator[[#This Row],[Min to Crit]]-1)/20)))/20))-(1/(20^3)))*(1-((DPRTacticsCalculator[[#This Row],[Min to Crit]]-1)/20))),OR(DPRTacticsCalculator[[#This Row],[Accuracy]]="SPELL (SAVE DC)",DPRTacticsCalculator[[#This Row],[Accuracy]]="SP DC MISS 1/2 DMG",DPRTacticsCalculator[[#This Row],[Accuracy]]="SP DC ENEMY DVG",DPRTacticsCalculator[[#This Row],[Accuracy]]="SP DC M 1/2 ENEMY DVG",DPRTacticsCalculator[[#This Row],[Accuracy]]="SP DC LEGEND RESIST",DPRTacticsCalculator[[#This Row],[Accuracy]]="SP DC M 1/2 LEG RESIST",DPRTacticsCalculator[[#This Row],[Accuracy]]="SP DC EN DVG LEG RES",DPRTacticsCalculator[[#This Row],[Accuracy]]="SP DC M 1/2 EN DVG L-RES"),N("No crits for save throw spells")+0))*IF(AND(DPRTacticsCalculator[[#This Row],[Current Attack is GWM Crit Bonus Attack]]="YES",OR(DPRTacticsCalculator[[#This Row],[Accuracy]]="STANDARD",DPRTacticsCalculator[[#This Row],[Accuracy]]="DISADVANTAGE",DPRTacticsCalculator[[#This Row],[Accuracy]]="ADVANTAGE",DPRTacticsCalculator[[#This Row],[Accuracy]]="ELVEN ACCURACY")),N("If the current attack is a Great Weapon Master crit bonus attack")+N("And it's not a spell attack")+N("The chances of this attack are multiplied by the crit chance of the previous attack of the same round and tactic")+SUMIFS(DPRTacticsCalculator[Crit % Chance],DPRTacticsCalculator[Tactic ID],DPRTacticsCalculator[[#This Row],[Tactic ID]],DPRTacticsCalculator[Round],DPRTacticsCalculator[[#This Row],[Round]],DPRTacticsCalculator[Row],(DPRTacticsCalculator[[#This Row],[Row]]-1)),(N("Else they just stay the same")+1))</f>
        <v>0</v>
      </c>
      <c r="X21" s="27">
        <f>_xlfn.IFS(OR(AND(DPRTacticsCalculator[[#This Row],[Accuracy]]="STANDARD",DPRTacticsCalculator[[#This Row],[Lucky feat]]="NO",DPRTacticsCalculator[[#This Row],[Halfling]]="NO"),DPRTacticsCalculator[[#This Row],[Accuracy]]="SPELL (SAVE DC)",DPRTacticsCalculator[[#This Row],[Accuracy]]="SP DC MISS 1/2 DMG",AND(OR(DPRTacticsCalculator[[#This Row],[Accuracy]]="SP DC LEGEND RESIST",DPRTacticsCalculator[[#This Row],[Accuracy]]="SP DC M 1/2 LEG RESIST"),DPRTacticsCalculator[[#This Row],[Legendary Resistances Left]]=0)),N("Standard hit formula")+N("Standard hit formula for spells")+N("After Legendary Resistances run out, standard hit formula for spells")+(1-((DPRTacticsCalculator[[#This Row],[Min to Hit]]-1)/20)),AND(DPRTacticsCalculator[[#This Row],[Accuracy]]="DISADVANTAGE",DPRTacticsCalculator[[#This Row],[Lucky feat]]="NO",DPRTacticsCalculator[[#This Row],[Halfling]]="NO"),N("Disadvantage hit formula")+((1-((DPRTacticsCalculator[[#This Row],[Min to Hit]]-1)/20))^2),OR(AND(DPRTacticsCalculator[[#This Row],[Accuracy]]="ADVANTAGE",DPRTacticsCalculator[[#This Row],[Lucky feat]]="NO",DPRTacticsCalculator[[#This Row],[Halfling]]="NO"),AND(DPRTacticsCalculator[[#This Row],[Accuracy]]="STANDARD",DPRTacticsCalculator[[#This Row],[Lucky feat]]="YES",DPRTacticsCalculator[[#This Row],[Halfling]]="NO"),DPRTacticsCalculator[[#This Row],[Accuracy]]="SP DC ENEMY DVG",DPRTacticsCalculator[[#This Row],[Accuracy]]="SP DC M 1/2 ENEMY DVG",AND(OR(DPRTacticsCalculator[[#This Row],[Accuracy]]="SP DC EN DVG LEG RES",DPRTacticsCalculator[[#This Row],[Accuracy]]="SP DC M 1/2 EN DVG L-RES"),DPRTacticsCalculator[[#This Row],[Legendary Resistances Left]]=0)),N("Advantage hit formula")+N("Advantage hit formula for spells against enemy with disadvantage")+N("After Legendary Resistances run out, same")+(1-(1-(1-((DPRTacticsCalculator[[#This Row],[Min to Hit]]-1)/20)))^2),OR(AND(DPRTacticsCalculator[[#This Row],[Accuracy]]="ELVEN ACCURACY",DPRTacticsCalculator[[#This Row],[Lucky feat]]="NO",DPRTacticsCalculator[[#This Row],[Halfling]]="NO"),AND(DPRTacticsCalculator[[#This Row],[Accuracy]]="ADVANTAGE",DPRTacticsCalculator[[#This Row],[Lucky feat]]="YES",DPRTacticsCalculator[[#This Row],[Halfling]]="NO"),AND(DPRTacticsCalculator[[#This Row],[Accuracy]]="DISADVANTAGE",DPRTacticsCalculator[[#This Row],[Lucky feat]]="YES",DPRTacticsCalculator[[#This Row],[Halfling]]="NO")),N("Elven accuracy hit formula (3 dice)")+(1-(1-(1-((DPRTacticsCalculator[[#This Row],[Min to Hit]]-1)/20)))^3),AND(DPRTacticsCalculator[[#This Row],[Accuracy]]="ELVEN ACCURACY",DPRTacticsCalculator[[#This Row],[Lucky feat]]="YES",DPRTacticsCalculator[[#This Row],[Halfling]]="NO"),N("Elven accuracy hit formula with Lucky feat (4 dice)")+(1-(1-(1-((DPRTacticsCalculator[[#This Row],[Min to Hit]]-1)/20)))^4),AND(DPRTacticsCalculator[[#This Row],[Accuracy]]="STANDARD",DPRTacticsCalculator[[#This Row],[Lucky feat]]="NO",DPRTacticsCalculator[[#This Row],[Halfling]]="YES"),N("Halfling standard hit formula")+((1-((DPRTacticsCalculator[[#This Row],[Min to Hit]]-1)/20))+((1-((DPRTacticsCalculator[[#This Row],[Min to Hit]]-1)/20))/20)),AND(DPRTacticsCalculator[[#This Row],[Accuracy]]="DISADVANTAGE",DPRTacticsCalculator[[#This Row],[Lucky feat]]="NO",DPRTacticsCalculator[[#This Row],[Halfling]]="YES"),N("Halfling disadvantage hit formula")+(((1-((DPRTacticsCalculator[[#This Row],[Min to Hit]]-1)/20))^2)+((2/20)*((1-((DPRTacticsCalculator[[#This Row],[Min to Hit]]-1)/20))^2))),OR(AND(DPRTacticsCalculator[[#This Row],[Accuracy]]="ADVANTAGE",DPRTacticsCalculator[[#This Row],[Lucky feat]]="NO",DPRTacticsCalculator[[#This Row],[Halfling]]="YES"),AND(DPRTacticsCalculator[[#This Row],[Accuracy]]="ELVEN ACCURACY",DPRTacticsCalculator[[#This Row],[Lucky feat]]="NO",DPRTacticsCalculator[[#This Row],[Halfling]]="YES"),AND(DPRTacticsCalculator[[#This Row],[Accuracy]]="STANDARD",DPRTacticsCalculator[[#This Row],[Lucky feat]]="YES",DPRTacticsCalculator[[#This Row],[Halfling]]="YES")),N("Halfling advantage hit formula")+N("No halfling can have Elven Accuracy")+((1-(1-(1-((DPRTacticsCalculator[[#This Row],[Min to Hit]]-1)/20)))^2)+((2*((1-(1-((DPRTacticsCalculator[[#This Row],[Min to Hit]]-1)/20)))/20))-(1/(20^2)))*(1-((DPRTacticsCalculator[[#This Row],[Min to Hit]]-1)/20))),OR(AND(DPRTacticsCalculator[[#This Row],[Accuracy]]="ADVANTAGE",DPRTacticsCalculator[[#This Row],[Lucky feat]]="YES",DPRTacticsCalculator[[#This Row],[Halfling]]="YES"),AND(DPRTacticsCalculator[[#This Row],[Accuracy]]="ELVEN ACCURACY",DPRTacticsCalculator[[#This Row],[Lucky feat]]="YES",DPRTacticsCalculator[[#This Row],[Halfling]]="YES"),AND(DPRTacticsCalculator[[#This Row],[Accuracy]]="DISADVANTAGE",DPRTacticsCalculator[[#This Row],[Lucky feat]]="YES",DPRTacticsCalculator[[#This Row],[Halfling]]="YES")),N("Halfling advantage with Lucky feat (3 dice) hit formula")+N("No halfling can have Elven Accuracy")+((1-(1-(1-((DPRTacticsCalculator[[#This Row],[Min to Crit]]-1)/20)))^3)+((3*((1-(1-((DPRTacticsCalculator[[#This Row],[Min to Hit]]-1)/20)))/20))-(1/(20^3)))*(1-((DPRTacticsCalculator[[#This Row],[Min to Hit]]-1)/20))),AND(OR(DPRTacticsCalculator[[#This Row],[Accuracy]]="SP DC LEGEND RESIST",DPRTacticsCalculator[[#This Row],[Accuracy]]="SP DC M 1/2 LEG RESIST",DPRTacticsCalculator[[#This Row],[Accuracy]]="SP DC EN DVG LEG RES",DPRTacticsCalculator[[#This Row],[Accuracy]]="SP DC M 1/2 EN DVG L-RES"),(DPRTacticsCalculator[[#This Row],[Legendary Resistances Left]]&gt;0)),N("Legendary Resistance is a guaranteed miss")+0)*IF(AND(DPRTacticsCalculator[[#This Row],[Current Attack is GWM Crit Bonus Attack]]="YES",OR(DPRTacticsCalculator[[#This Row],[Accuracy]]="STANDARD",DPRTacticsCalculator[[#This Row],[Accuracy]]="DISADVANTAGE",DPRTacticsCalculator[[#This Row],[Accuracy]]="ADVANTAGE",DPRTacticsCalculator[[#This Row],[Accuracy]]="ELVEN ACCURACY")),N("If the current attack is a Great Weapon Master crit bonus attack")+N("And it's not a spell attack")+N("The chances of this attack are multiplied by the crit chance of the previous attack of the same round and tactic")+SUMIFS(DPRTacticsCalculator[Crit % Chance],DPRTacticsCalculator[Tactic ID],DPRTacticsCalculator[[#This Row],[Tactic ID]],DPRTacticsCalculator[Round],DPRTacticsCalculator[[#This Row],[Round]],DPRTacticsCalculator[Row],(DPRTacticsCalculator[[#This Row],[Row]]-1)),(N("Else they just stay the same")+1))</f>
        <v>0.7</v>
      </c>
      <c r="Y21" s="27">
        <f>N("Hit percentage (not including crit)")+(DPRTacticsCalculator[[#This Row],[Hit % Chance]]-DPRTacticsCalculator[[#This Row],[Crit % Chance]])</f>
        <v>0.7</v>
      </c>
      <c r="Z21" s="28">
        <f>N("Miss percentage")+(1-DPRTacticsCalculator[[#This Row],[Hit % Chance]])</f>
        <v>0.30000000000000004</v>
      </c>
      <c r="AA21" s="16" t="s">
        <v>92</v>
      </c>
      <c r="AB21" s="16">
        <v>20</v>
      </c>
      <c r="AC21" s="5">
        <f>IF(ISNUMBER(DPRTacticsCalculator[[#This Row],[AOE size, length or radius]]),N("Based on the Dungeon Master's Guide, page 249, 'Adjudicating Areas of Effect' table")+_xlfn.IFS(DPRTacticsCalculator[[#This Row],[Area of Effect]]="CONE",N("Cone: Size   / 10 (round up)")+ROUNDUP((DPRTacticsCalculator[[#This Row],[AOE size, length or radius]]/10),0),DPRTacticsCalculator[[#This Row],[Area of Effect]]="CUBE",N("Cube or square: Size   / 5  (round up)")+ROUNDUP((DPRTacticsCalculator[[#This Row],[AOE size, length or radius]]/5),0),DPRTacticsCalculator[[#This Row],[Area of Effect]]="CYLINDER",N("Cylinder: Radius / 5  (round up)")+ROUNDUP((DPRTacticsCalculator[[#This Row],[AOE size, length or radius]]/5),0),DPRTacticsCalculator[[#This Row],[Area of Effect]]="LINE",N("Line: Length / 30 (round up)")+ROUNDUP((DPRTacticsCalculator[[#This Row],[AOE size, length or radius]]/30),0),DPRTacticsCalculator[[#This Row],[Area of Effect]]="SPHERE",N("Sphere or circle: Radius / 5  (round up)")+ROUNDUP((DPRTacticsCalculator[[#This Row],[AOE size, length or radius]]/5),0)),"-")</f>
        <v>4</v>
      </c>
      <c r="AD21" s="16" t="s">
        <v>71</v>
      </c>
      <c r="AE21" s="16" t="s">
        <v>117</v>
      </c>
      <c r="AF21" s="16" t="s">
        <v>72</v>
      </c>
      <c r="AG21" s="16" t="s">
        <v>72</v>
      </c>
      <c r="AH21" s="16" t="s">
        <v>72</v>
      </c>
      <c r="AI21" s="16" t="s">
        <v>72</v>
      </c>
      <c r="AJ21" s="29" t="s">
        <v>72</v>
      </c>
      <c r="AK21" s="30" t="str">
        <f>IF(DPRTacticsCalculator[[#This Row],[Great Weapon Master -5 to hit for +10 dmg]]="YES",10,"-")</f>
        <v>-</v>
      </c>
      <c r="AL21" s="16" t="s">
        <v>75</v>
      </c>
      <c r="AM21" s="16" t="s">
        <v>94</v>
      </c>
      <c r="AN21" s="16" t="s">
        <v>72</v>
      </c>
      <c r="AO21" s="16" t="s">
        <v>72</v>
      </c>
      <c r="AP21" s="16" t="s">
        <v>72</v>
      </c>
      <c r="AQ21" s="16" t="s">
        <v>72</v>
      </c>
      <c r="AR21" s="31" cm="1">
        <f t="array" ref="AR21">N("Average damage")+
IF(
    (N("Condition: has to have dice notation")+
    COUNT(SEARCH("d",DPRTacticsCalculator[[#This Row],[Damage Dice]]))&gt;0),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)(DPRTacticsCalculator[[#This Row],[Damage Dice]])
        +
        N("Elemental Adept turn 1s into 2s.")+
        N("Average increases by 1/DieSize per die")+
        N("Condition: damage type matches EA type.")+
        IF(
            (DPRTacticsCalculator[[#This Row],[Damage Type]]=DPRTacticsCalculator[[#This Row],[Feat: Elemental Adept Element]]),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)(DPRTacticsCalculator[[#This Row],[Damage Dice]]),
            (N("0 if no Elemental Adept applies.")+0)
        )
        +
        N("Great Weapon Fighting style reroll 1s and 2s once.")+
        IF(
            (DPRTacticsCalculator[[#This Row],[Great Weapon Fighting Style]]="YES"),
            _xlfn.LAMBDA(_xlpm.dicesum,
                SUM(_xlfn.MAP(
                    _xlfn.TEXTSPLIT(_xlpm.dicesum,"+"),
                    _xlfn.LAMBDA(_xlpm.dice,
                        N("Reroll 1s and 2s")+
                        ((
                            N("Number of Dice")+
                            N("Left of cell from position of 'd' in the string")+
                            LEFT(_xlpm.dice,(SEARCH("d",_xlpm.dice)-1))
                        )
                        *
                        (
                            1
                            -
                            (
                                2
                                /
                                (
                                    N("Die size")+
                                    N("Right of cell from position x in the string.")+
                                    RIGHT(_xlpm.dice,(LEN(_xlpm.dice)-SEARCH("d",_xlpm.dice)))
                                )))
                        )
                    )
                ))
            )(DPRTacticsCalculator[[#This Row],[Damage Dice]]),
            (N("0 if no Great Weapon Fighting style applies.")+0)
        )
    ),
    N(DPRTacticsCalculator[[#This Row],[Damage Dice]])
)</f>
        <v>31.5</v>
      </c>
      <c r="AS21" s="31" cm="1">
        <f t="array" ref="AS21">N("Average damage")+
IF(
    (N("Condition: has to have dice notation")+
    COUNT(SEARCH("d",AF21))&gt;0),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)(AF21)
        +
        N("Elemental Adept turn 1s into 2s.")+
        N("Average increases by 1/DieSize per die")+
        N("Condition: damage type matches EA type.")+
        IF(
            (AN21=DPRTacticsCalculator[[#This Row],[Feat: Elemental Adept Element]]),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)(AF21),
            (N("0 if no Elemental Adept applies.")+0)
        )
    ),
    N(AF21)
)</f>
        <v>0</v>
      </c>
      <c r="AT21" s="31" cm="1">
        <f t="array" ref="AT21">N("Average damage")+
IF(
    (N("Condition: has to have dice notation")+
    COUNT(SEARCH("d",AG21))&gt;0),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)(AG21)
        +
        N("Elemental Adept turn 1s into 2s.")+
        N("Average increases by 1/DieSize per die")+
        N("Condition: damage type matches EA type.")+
        IF(
            (AO21=DPRTacticsCalculator[[#This Row],[Bonus Dmg Type]]),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)(AG21),
            (N("0 if no Elemental Adept applies.")+0)
        )
    ),
    N(AG21)
)</f>
        <v>0</v>
      </c>
      <c r="AU21" s="31" cm="1">
        <f t="array" ref="AU21">N("Average damage")+
IF(
    (N("Condition: has to have dice notation")+
    COUNT(SEARCH("d",AH21))&gt;0),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)(AH21)
        +
        N("Elemental Adept turn 1s into 2s.")+
        N("Average increases by 1/DieSize per die")+
        N("Condition: damage type matches EA type.")+
        IF(
            (AP21=#REF!),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)(AH21),
            (N("0 if no Elemental Adept applies.")+0)
        )
    ),
    N(AH21)
)</f>
        <v>0</v>
      </c>
      <c r="AV21" s="31" cm="1">
        <f t="array" ref="AV21">N("Average damage")+
IF(
    (N("Condition: has to have dice notation")+
    COUNT(SEARCH("d",AI21))&gt;0),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)(AI21)
        +
        N("Elemental Adept turn 1s into 2s.")+
        N("Average increases by 1/DieSize per die")+
        N("Condition: damage type matches EA type.")+
        IF(
            (AQ21=DPRTacticsCalculator[[#This Row],[Crit Mult Dmg Type]]),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)(AI21),
            (N("0 if no Elemental Adept applies.")+0)
        )
    ),
    N(AI21)
)</f>
        <v>0</v>
      </c>
      <c r="AW21" s="31">
        <f>N("Average damage added on crit")+
(
    N("Dr: Damage roll on hit is doubled")+
    DPRTacticsCalculator[[#This Row],[Base Dice Dmg Avg]]
    +
    N("Db: Any bonus dice get doubled")+
    DPRTacticsCalculator[[#This Row],[Bonus Dice Dmg Avg]]
    +
    N("Dxc: Damage that gets doubled but only added on crit")+
    (2*DPRTacticsCalculator[[#This Row],[Crit-only Mult Dice Dmg Avg]])
    +
    N("Dxcn: Bonus damage that's added on crit but not doubled")+
    DPRTacticsCalculator[[#This Row],[Crit-only Flat Dice Dmg Avg]]
)</f>
        <v>31.5</v>
      </c>
      <c r="AX21" s="31">
        <f>N("Average damage on hit")+
(
    N("Dr: Damage roll on hit is doubled on crit")+
    DPRTacticsCalculator[[#This Row],[Base Dice Dmg Avg]]
    +
    N("Db: Any bonus dice get doubled on crit")+
    DPRTacticsCalculator[[#This Row],[Bonus Dice Dmg Avg]]
    +
    N("Dn: Damage bonus that is not doubled on crit")+
    DPRTacticsCalculator[[#This Row],[Non-crit Dice Dmg Avg]]
)</f>
        <v>31.5</v>
      </c>
      <c r="AY21" s="31">
        <f>N("Damage result in case of a crit")+(N("D: Average damage on hit")+DPRTacticsCalculator[[#This Row],[Average Dice Damage on Hit]]+N("Dc: Average damage added on crit")+DPRTacticsCalculator[[#This Row],[Average Damage Added on Crit]])</f>
        <v>63</v>
      </c>
      <c r="AZ21" s="31">
        <f>N("Average damage on miss")+
IF(
    OR(
        DPRTacticsCalculator[[#This Row],[Accuracy]]="SP DC MISS 1/2 DMG",
        DPRTacticsCalculator[[#This Row],[Accuracy]]="SP DC M 1/2 ENEMY DVG",
        DPRTacticsCalculator[[#This Row],[Accuracy]]="SP DC M 1/2 LEG RESIST",
        DPRTacticsCalculator[[#This Row],[Accuracy]]="SP DC M 1/2 EN DVG L-RES"
    ),
    (
        (
            N("Dr: Damage roll on hit is halved")+
            DPRTacticsCalculator[[#This Row],[Base Dice Dmg Avg]]
            +
            N("B: Bonus modifiers halved too")+
            N("Spells don't get Great Weapon Master bonus damage")+
            IF(ISNUMBER(DPRTacticsCalculator[[#This Row],[Bonus Flat Dmg]]),DPRTacticsCalculator[[#This Row],[Bonus Flat Dmg]],0)
            +
            N("Db: Any bonus dice is halved too")+
            DPRTacticsCalculator[[#This Row],[Bonus Dice Dmg Avg]]
            +
            N("Dn: Damage bonus that is not doubled on crit gets halved too")+
            DPRTacticsCalculator[[#This Row],[Non-crit Dice Dmg Avg]]
        )
        /
        2
    ),
    (N("No miss damage for regular attacks")+0)
)</f>
        <v>15.75</v>
      </c>
      <c r="BA21" s="26">
        <f>_xlfn.IFS(DPRTacticsCalculator[[#This Row],[LV or CR]]=1,85,DPRTacticsCalculator[[#This Row],[LV or CR]]=2,100,DPRTacticsCalculator[[#This Row],[LV or CR]]=3,115,DPRTacticsCalculator[[#This Row],[LV or CR]]=4,130,DPRTacticsCalculator[[#This Row],[LV or CR]]=5,145,DPRTacticsCalculator[[#This Row],[LV or CR]]=6,160,DPRTacticsCalculator[[#This Row],[LV or CR]]=7,175,DPRTacticsCalculator[[#This Row],[LV or CR]]=8,190,DPRTacticsCalculator[[#This Row],[LV or CR]]=9,205,DPRTacticsCalculator[[#This Row],[LV or CR]]=10,220,DPRTacticsCalculator[[#This Row],[LV or CR]]=11,235,DPRTacticsCalculator[[#This Row],[LV or CR]]=12,250,DPRTacticsCalculator[[#This Row],[LV or CR]]=13,265,DPRTacticsCalculator[[#This Row],[LV or CR]]=14,280,DPRTacticsCalculator[[#This Row],[LV or CR]]=15,295,DPRTacticsCalculator[[#This Row],[LV or CR]]=16,310,DPRTacticsCalculator[[#This Row],[LV or CR]]=17,325,DPRTacticsCalculator[[#This Row],[LV or CR]]=18,340,DPRTacticsCalculator[[#This Row],[LV or CR]]=19,355,DPRTacticsCalculator[[#This Row],[LV or CR]]=20,400)</f>
        <v>205</v>
      </c>
      <c r="BB21" s="33">
        <f>N("Damage per Attack per Target")+((DPRTacticsCalculator[[#This Row],[Crit % Chance]]*DPRTacticsCalculator[[#This Row],[Average Damage Added on Crit]])+((N("Hx: Hit chance (excluding crit)")+DPRTacticsCalculator[[#This Row],[Non-crit Hit % Chance]])*((N("D: Average damage on hit")+DPRTacticsCalculator[[#This Row],[Average Dice Damage on Hit]])+(N("B: Bonus modifiers")+IF(ISNUMBER(DPRTacticsCalculator[[#This Row],[Bonus Flat Dmg]]),DPRTacticsCalculator[[#This Row],[Bonus Flat Dmg]],0))+(N("GWMb: Great Weapon Master -5 to hit for +10 dmg option")+IF(ISNUMBER(DPRTacticsCalculator[[#This Row],[Great Weapon Master Bonus Dmg]]),DPRTacticsCalculator[[#This Row],[Great Weapon Master Bonus Dmg]],0))))+((N("M: Miss chance (for spell saves)")+DPRTacticsCalculator[[#This Row],[Miss % Chance]])*(N("Dm: Average damage on miss (only for spell saves)")+DPRTacticsCalculator[[#This Row],[Average Damage on Miss]])))</f>
        <v>26.774999999999999</v>
      </c>
      <c r="BC21" s="33">
        <f>N("Average damage for the attack row")+((N("R: Repeated attack times (must have the same bonuses applied)")+IF(ISNUMBER(DPRTacticsCalculator[[#This Row],[Repeat Attack Times]]),DPRTacticsCalculator[[#This Row],[Repeat Attack Times]],1))*DPRTacticsCalculator[[#This Row],[Damage per Attack]])</f>
        <v>26.774999999999999</v>
      </c>
      <c r="BD21" s="33">
        <f>N("Damage per target*NumTargets")+(DPRTacticsCalculator[[#This Row],[Average Resulting Damage per Target]]*(N("AOE: Area of Effect targets (must have the same bonuses applied)")+IF(ISNUMBER(DPRTacticsCalculator[[#This Row],[Area of Effect Expected Targets]]),DPRTacticsCalculator[[#This Row],[Area of Effect Expected Targets]],1)))</f>
        <v>107.1</v>
      </c>
      <c r="BE21" s="33">
        <f>IF(_xlfn.MAXIFS(DPRTacticsCalculator[[Row]:[Row]],DPRTacticsCalculator[[Tactic ID]:[Tactic ID]],DPRTacticsCalculator[[#This Row],[Tactic ID]],DPRTacticsCalculator[[Round]:[Round]],DPRTacticsCalculator[[#This Row],[Round]])=DPRTacticsCalculator[[#This Row],[Row]],(N("Leave blank if not the last on the list for this round")+N("Sum the attacks with the same tactic AND round number")+SUMIFS(DPRTacticsCalculator[[Average Resulting Damage per Target]:[Average Resulting Damage per Target]],DPRTacticsCalculator[[Tactic ID]:[Tactic ID]],DPRTacticsCalculator[[#This Row],[Tactic ID]],DPRTacticsCalculator[[Round]:[Round]],DPRTacticsCalculator[[#This Row],[Round]])),"-")</f>
        <v>26.774999999999999</v>
      </c>
      <c r="BF21" s="33">
        <f>IF(ISNUMBER(DPRTacticsCalculator[[#This Row],[Average Round Damage per Target]]),(DPRTacticsCalculator[[#This Row],[Average Round Damage per Target]]*(N("AOE: Area of Effect targets (must have the same bonuses applied)")+IF(ISNUMBER(DPRTacticsCalculator[[#This Row],[Area of Effect Expected Targets]]),DPRTacticsCalculator[[#This Row],[Area of Effect Expected Targets]],1))),"-")</f>
        <v>107.1</v>
      </c>
      <c r="BG21" s="33">
        <f>IF(_xlfn.MAXIFS(DPRTacticsCalculator[[Row]:[Row]],DPRTacticsCalculator[[Tactic ID]:[Tactic ID]],DPRTacticsCalculator[[#This Row],[Tactic ID]])=DPRTacticsCalculator[[#This Row],[Row]],(N("Leave blank if not the last on the list for this tactic")+N("Sum the attacks with the same tactic ID")+SUMIFS(DPRTacticsCalculator[[Average Resulting Damage per Target]:[Average Resulting Damage per Target]],DPRTacticsCalculator[[Tactic ID]:[Tactic ID]],DPRTacticsCalculator[[#This Row],[Tactic ID]])),"-")</f>
        <v>123.375</v>
      </c>
      <c r="BH21" s="33">
        <f>IF(_xlfn.MAXIFS(DPRTacticsCalculator[[Row]:[Row]],DPRTacticsCalculator[[Tactic ID]:[Tactic ID]],DPRTacticsCalculator[[#This Row],[Tactic ID]])=DPRTacticsCalculator[[#This Row],[Row]],(N("Leave blank if not the last on the list for this tactic")+N("Sum the attacks with the same tactic ID")+SUMIFS(DPRTacticsCalculator[[Average Resulting Damage Total]:[Average Resulting Damage Total]],DPRTacticsCalculator[[Tactic ID]:[Tactic ID]],DPRTacticsCalculator[[#This Row],[Tactic ID]])),"-")</f>
        <v>493.5</v>
      </c>
      <c r="BI21" s="33">
        <f>IF(ISNUMBER(DPRTacticsCalculator[[#This Row],[Average Tactic Damage per Target]]),(N("Only show if the tactic damage is showing a number")+N("Damage per round: Damage per tactic / number of rounds")+((N("Damage per tactic")+DPRTacticsCalculator[[#This Row],[Average Tactic Damage per Target]])/(N("Number of rounds")+DPRTacticsCalculator[[#This Row],[Round]]))),"-")</f>
        <v>20.5625</v>
      </c>
      <c r="BJ21" s="33">
        <f>IF(ISNUMBER(DPRTacticsCalculator[[#This Row],[Average Tactic Damage Total]]),(N("Only show if the tactic damage is showing a number")+N("Damage per round: Damage per tactic / number of rounds")+((N("Damage per tactic")+DPRTacticsCalculator[[#This Row],[Average Tactic Damage Total]])/(N("Number of rounds")+DPRTacticsCalculator[[#This Row],[Round]]))),"-")</f>
        <v>82.25</v>
      </c>
      <c r="BK21" s="34">
        <f>IF(ISNUMBER(DPRTacticsCalculator[[#This Row],[Damage per Round per Target]]),_xlfn.IFS((DPRTacticsCalculator[[#This Row],[Damage per Round per Target]]&gt;(DPRTacticsCalculator[[#This Row],[Max Expected Enemy HP at CR or LV]]/3)),5,(DPRTacticsCalculator[[#This Row],[Damage per Round per Target]]&gt;(DPRTacticsCalculator[[#This Row],[Max Expected Enemy HP at CR or LV]]/6)),4,(DPRTacticsCalculator[[#This Row],[Damage per Round per Target]]&gt;(DPRTacticsCalculator[[#This Row],[Max Expected Enemy HP at CR or LV]]/12)),3,(DPRTacticsCalculator[[#This Row],[Damage per Round per Target]]&gt;(DPRTacticsCalculator[[#This Row],[Max Expected Enemy HP at CR or LV]]/24)),2,(DPRTacticsCalculator[[#This Row],[Damage per Round per Target]]&lt;=(DPRTacticsCalculator[[#This Row],[Max Expected Enemy HP at CR or LV]]/24)),1,(DPRTacticsCalculator[[#This Row],[Damage per Round per Target]]=0),0),"-")</f>
        <v>3</v>
      </c>
      <c r="BL21" s="24" t="str">
        <f>_xlfn.IFS(ISNUMBER(DPRTacticsCalculator[[#This Row],[DPR per Target Rating]])=FALSE,"-",DPRTacticsCalculator[[#This Row],[DPR per Target Rating]]=0,"☆☆☆  No damage",DPRTacticsCalculator[[#This Row],[DPR per Target Rating]]=1,"🡇🡇🡇  Lowest (not helping)",DPRTacticsCalculator[[#This Row],[DPR per Target Rating]]=2,"★☆☆  Low (support, control, debuff)",DPRTacticsCalculator[[#This Row],[DPR per Target Rating]]=3,"★★☆  Target (expected)",DPRTacticsCalculator[[#This Row],[DPR per Target Rating]]=4,"★★★  High (heavy hitter)",DPRTacticsCalculator[[#This Row],[DPR per Target Rating]]=5,"🕱🕱🕱🕱  Deadly")</f>
        <v>★★☆  Target (expected)</v>
      </c>
      <c r="BM21" s="32">
        <f>IF(ISNUMBER(DPRTacticsCalculator[[#This Row],[Total Damage per Round]]),_xlfn.IFS((DPRTacticsCalculator[[#This Row],[Total Damage per Round]]&gt;(DPRTacticsCalculator[[#This Row],[Max Expected Enemy HP at CR or LV]]/3)),5,(DPRTacticsCalculator[[#This Row],[Total Damage per Round]]&gt;(DPRTacticsCalculator[[#This Row],[Max Expected Enemy HP at CR or LV]]/6)),4,(DPRTacticsCalculator[[#This Row],[Total Damage per Round]]&gt;(DPRTacticsCalculator[[#This Row],[Max Expected Enemy HP at CR or LV]]/12)),3,(DPRTacticsCalculator[[#This Row],[Total Damage per Round]]&gt;(DPRTacticsCalculator[[#This Row],[Max Expected Enemy HP at CR or LV]]/24)),2,(DPRTacticsCalculator[[#This Row],[Total Damage per Round]]&lt;=(DPRTacticsCalculator[[#This Row],[Max Expected Enemy HP at CR or LV]]/24)),1,(DPRTacticsCalculator[[#This Row],[Total Damage per Round]]=0),0),"-")</f>
        <v>5</v>
      </c>
      <c r="BN21" s="24" t="str">
        <f>_xlfn.IFS(ISNUMBER(DPRTacticsCalculator[[#This Row],[Total DPR Rating]])=FALSE,"-",DPRTacticsCalculator[[#This Row],[Total DPR Rating]]=0,"☆☆☆  No damage",DPRTacticsCalculator[[#This Row],[Total DPR Rating]]=1,"🡇🡇🡇  Lowest (not helping)",DPRTacticsCalculator[[#This Row],[Total DPR Rating]]=2,"★☆☆  Low (support, control, debuff)",DPRTacticsCalculator[[#This Row],[Total DPR Rating]]=3,"★★☆  Target (expected)",DPRTacticsCalculator[[#This Row],[Total DPR Rating]]=4,"★★★  High (heavy hitter)",DPRTacticsCalculator[[#This Row],[Total DPR Rating]]=5,"🕱🕱🕱🕱  Deadly")</f>
        <v>🕱🕱🕱🕱  Deadly</v>
      </c>
      <c r="BO21" s="35" t="s">
        <v>72</v>
      </c>
    </row>
    <row r="22" spans="1:72" ht="27">
      <c r="A22" s="16">
        <v>21</v>
      </c>
      <c r="B22" s="21" t="s">
        <v>123</v>
      </c>
      <c r="C22" s="21" t="s">
        <v>124</v>
      </c>
      <c r="D22" s="24" t="s">
        <v>125</v>
      </c>
      <c r="E22" s="5" t="s">
        <v>70</v>
      </c>
      <c r="F22" s="5">
        <v>5</v>
      </c>
      <c r="G22" s="16">
        <v>1</v>
      </c>
      <c r="H22" s="16">
        <v>2</v>
      </c>
      <c r="I22" s="16" t="s">
        <v>71</v>
      </c>
      <c r="J22" s="16" t="s">
        <v>71</v>
      </c>
      <c r="K22" s="16" t="s">
        <v>71</v>
      </c>
      <c r="L22" s="16" t="s">
        <v>71</v>
      </c>
      <c r="M22" s="16" t="s">
        <v>71</v>
      </c>
      <c r="N22" s="16" t="s">
        <v>72</v>
      </c>
      <c r="O22" s="16" cm="1">
        <f t="array" ref="O22">_xlfn.LAMBDA(_xlpm.dicesum,
    SUM(_xlfn.MAP(
        _xlfn.TEXTSPLIT(_xlpm.dicesum,"+"),
        _xlfn.LAMBDA(_xlpm.dice,
            N("Average dice roll")+
            IF(COUNT(SEARCH("d",_xlpm.dice))&gt;0,
                ((
                    N("Number of Dice")+
                    N("Left of cell from position of 'd' in the string")+
                    LEFT(_xlpm.dice,(SEARCH("d",_xlpm.dice)-1))
                )
                *
                (
                    N("Average roll for the die size")+
                    AVERAGE(
                        N("Lowest roll possible")+
                        1,
                        N("Die size")+
                        N("Right of cell from position x in the string.")+
                        RIGHT(_xlpm.dice,(LEN(_xlpm.dice)-SEARCH("d",_xlpm.dice)))
                    ))
                ),
                N(_xlpm.dice)
            )
        )
    ))
)(DPRTacticsCalculator[[#This Row],[Dice added to attack roll]])</f>
        <v>0</v>
      </c>
      <c r="P22" s="25" cm="1">
        <f t="array" ref="P22">_xlfn.IFS(
    AND(DPRTacticsCalculator[[#This Row],[Player or Enemy]]="PC",DPRTacticsCalculator[[#This Row],[LV or CR]]=9),
    1,
    1,
    0
)
+
IF(
    OR(
        DPRTacticsCalculator[[#This Row],[Accuracy]]="STANDARD",
        DPRTacticsCalculator[[#This Row],[Accuracy]]="DISADVANTAGE",
        DPRTacticsCalculator[[#This Row],[Accuracy]]="ADVANTAGE",
        DPRTacticsCalculator[[#This Row],[Accuracy]]="ELVEN ACCURACY",
    ),
    (
        IF(
            DPRTacticsCalculator[[#This Row],[Great Weapon Master -5 to hit for +10 dmg]]="YES",
            (-5),
            0
        )
        +
        IF(
            DPRTacticsCalculator[[#This Row],[War Cleric Channel Divinity +10 to hit]]="YES",
            10,
            0
        )
        +
        DPRTacticsCalculator[[#This Row],[Dice to attack roll average result]]
    ),
    0
)</f>
        <v>0</v>
      </c>
      <c r="Q22" s="16" t="s">
        <v>72</v>
      </c>
      <c r="R22" s="5">
        <f>N("Assuming a balanced value of 8, and subtract relative modifiers.")+(8-DPRTacticsCalculator[[#This Row],[Assumed Relative Modifier to Hit]]-IF(ISNUMBER(DPRTacticsCalculator[[#This Row],[Add Relative Modifier to Hit]]),DPRTacticsCalculator[[#This Row],[Add Relative Modifier to Hit]],0))</f>
        <v>8</v>
      </c>
      <c r="S22" s="16">
        <v>20</v>
      </c>
      <c r="T22" s="16" t="s">
        <v>77</v>
      </c>
      <c r="U22" s="16" t="s">
        <v>71</v>
      </c>
      <c r="V22" s="26" t="str">
        <f>IF(OR(DPRTacticsCalculator[[#This Row],[Accuracy]]="SP DC LEGEND RESIST",DPRTacticsCalculator[[#This Row],[Accuracy]]="SP DC M 1/2 LEG RESIST",DPRTacticsCalculator[[#This Row],[Accuracy]]="SP DC EN DVG LEG RES",DPRTacticsCalculator[[#This Row],[Accuracy]]="SP DC M 1/2 EN DVG L-RES"),(N("if leg res is used, check if previous others were cast for this tactic")+IF(SUMPRODUCT((DPRTacticsCalculator[Accuracy]={"SP DC LEGEND RESIST","SP DC M 1/2 LEG RESIST","SP DC EN DVG LEG RES","SP DC M 1/2 EN DVG L-RES"})*(DPRTacticsCalculator[Tactic ID]=DPRTacticsCalculator[[#This Row],[Tactic ID]])*(DPRTacticsCalculator[Row]&lt;DPRTacticsCalculator[[#This Row],[Row]]))&gt;0,(N("if so, search for the MIN for this tactic")+N("And subtract the last one used.")+IF(_xlfn.MINIFS(DPRTacticsCalculator[Legendary Resistances Left],DPRTacticsCalculator[Tactic ID],DPRTacticsCalculator[[#This Row],[Tactic ID]],DPRTacticsCalculator[Row],"&lt;"&amp;DPRTacticsCalculator[[#This Row],[Row]])&gt;0,_xlfn.MINIFS(DPRTacticsCalculator[Legendary Resistances Left],DPRTacticsCalculator[Tactic ID],DPRTacticsCalculator[[#This Row],[Tactic ID]],DPRTacticsCalculator[Row],"&lt;"&amp;DPRTacticsCalculator[[#This Row],[Row]])-1,N("Unless there's 0 already")+0)),(N("else, start at 3 resistances")+3))),"-")</f>
        <v>-</v>
      </c>
      <c r="W22" s="27">
        <f>IF(DPRTacticsCalculator[[#This Row],[Enemy Paralyzed close-range auto-crit on hit]]="YES",DPRTacticsCalculator[[#This Row],[Hit % Chance]],_xlfn.IFS(AND(DPRTacticsCalculator[[#This Row],[Accuracy]]="STANDARD",DPRTacticsCalculator[[#This Row],[Lucky feat]]="NO",DPRTacticsCalculator[[#This Row],[Halfling]]="NO"),N("Standard crit formula")+(1-((DPRTacticsCalculator[[#This Row],[Min to Crit]]-1)/20)),AND(DPRTacticsCalculator[[#This Row],[Accuracy]]="DISADVANTAGE",DPRTacticsCalculator[[#This Row],[Lucky feat]]="NO",DPRTacticsCalculator[[#This Row],[Halfling]]="NO"),N("Disadvantage crit formula")+((1-(DPRTacticsCalculator[[#This Row],[Min to Crit]]-1)/20)^2),OR(AND(DPRTacticsCalculator[[#This Row],[Accuracy]]="ADVANTAGE",DPRTacticsCalculator[[#This Row],[Lucky feat]]="NO",DPRTacticsCalculator[[#This Row],[Halfling]]="NO"),AND(DPRTacticsCalculator[[#This Row],[Accuracy]]="STANDARD",DPRTacticsCalculator[[#This Row],[Lucky feat]]="YES",DPRTacticsCalculator[[#This Row],[Halfling]]="NO")),N("Advantage crit formula")+(1-(1-(1-((DPRTacticsCalculator[[#This Row],[Min to Crit]]-1)/20)))^2),OR(AND(DPRTacticsCalculator[[#This Row],[Accuracy]]="ELVEN ACCURACY",DPRTacticsCalculator[[#This Row],[Lucky feat]]="NO",DPRTacticsCalculator[[#This Row],[Halfling]]="NO"),AND(DPRTacticsCalculator[[#This Row],[Accuracy]]="ADVANTAGE",DPRTacticsCalculator[[#This Row],[Lucky feat]]="YES",DPRTacticsCalculator[[#This Row],[Halfling]]="NO"),AND(DPRTacticsCalculator[[#This Row],[Accuracy]]="DISADVANTAGE",DPRTacticsCalculator[[#This Row],[Lucky feat]]="YES",DPRTacticsCalculator[[#This Row],[Halfling]]="NO")),N("Elven accuracy crit formula (3 dice)")+(1-(1-(1-((DPRTacticsCalculator[[#This Row],[Min to Crit]]-1)/20)))^3),AND(DPRTacticsCalculator[[#This Row],[Accuracy]]="ELVEN ACCURACY",DPRTacticsCalculator[[#This Row],[Lucky feat]]="YES",DPRTacticsCalculator[[#This Row],[Halfling]]="NO"),N("Elven accuracy crit formula with Lucky feat (4 dice)")+(1-(1-(1-((DPRTacticsCalculator[[#This Row],[Min to Crit]]-1)/20)))^4),AND(DPRTacticsCalculator[[#This Row],[Accuracy]]="STANDARD",DPRTacticsCalculator[[#This Row],[Lucky feat]]="NO",DPRTacticsCalculator[[#This Row],[Halfling]]="YES"),N("Halfling standard crit formula")+((1-((DPRTacticsCalculator[[#This Row],[Min to Crit]]-1)/20))+((1-((DPRTacticsCalculator[[#This Row],[Min to Crit]]-1)/20))/20)),AND(DPRTacticsCalculator[[#This Row],[Accuracy]]="DISADVANTAGE",DPRTacticsCalculator[[#This Row],[Lucky feat]]="NO",DPRTacticsCalculator[[#This Row],[Halfling]]="YES"),N("Halfling disadvantage crit formula")+(((1-((DPRTacticsCalculator[[#This Row],[Min to Crit]]-1)/20))^2)+((2/20)*((1-((DPRTacticsCalculator[[#This Row],[Min to Crit]]-1)/20))^2))),OR(AND(DPRTacticsCalculator[[#This Row],[Accuracy]]="ADVANTAGE",DPRTacticsCalculator[[#This Row],[Lucky feat]]="NO",DPRTacticsCalculator[[#This Row],[Halfling]]="YES"),AND(DPRTacticsCalculator[[#This Row],[Accuracy]]="ELVEN ACCURACY",DPRTacticsCalculator[[#This Row],[Lucky feat]]="NO",DPRTacticsCalculator[[#This Row],[Halfling]]="YES"),AND(DPRTacticsCalculator[[#This Row],[Accuracy]]="STANDARD",DPRTacticsCalculator[[#This Row],[Lucky feat]]="YES",DPRTacticsCalculator[[#This Row],[Halfling]]="YES")),N("Halfling advantage crit formula")+N("No halfling can have Elven Accuracy")+((1-(1-(1-((DPRTacticsCalculator[[#This Row],[Min to Crit]]-1)/20)))^2)+((2*((1-(1-((DPRTacticsCalculator[[#This Row],[Min to Crit]]-1)/20)))/20))-(1/(20^2)))*(1-((DPRTacticsCalculator[[#This Row],[Min to Crit]]-1)/20))),OR(AND(DPRTacticsCalculator[[#This Row],[Accuracy]]="ADVANTAGE",DPRTacticsCalculator[[#This Row],[Lucky feat]]="YES",DPRTacticsCalculator[[#This Row],[Halfling]]="YES"),AND(DPRTacticsCalculator[[#This Row],[Accuracy]]="ELVEN ACCURACY",DPRTacticsCalculator[[#This Row],[Lucky feat]]="YES",DPRTacticsCalculator[[#This Row],[Halfling]]="YES"),AND(DPRTacticsCalculator[[#This Row],[Accuracy]]="DISADVANTAGE",DPRTacticsCalculator[[#This Row],[Lucky feat]]="YES",DPRTacticsCalculator[[#This Row],[Halfling]]="YES")),N("Halfling advantage with Lucky feat (3 dice) crit formula")+N("No halfling can have Elven Accuracy")+((1-(1-(1-((DPRTacticsCalculator[[#This Row],[Min to Crit]]-1)/20)))^3)+((3*((1-(1-((DPRTacticsCalculator[[#This Row],[Min to Crit]]-1)/20)))/20))-(1/(20^3)))*(1-((DPRTacticsCalculator[[#This Row],[Min to Crit]]-1)/20))),OR(DPRTacticsCalculator[[#This Row],[Accuracy]]="SPELL (SAVE DC)",DPRTacticsCalculator[[#This Row],[Accuracy]]="SP DC MISS 1/2 DMG",DPRTacticsCalculator[[#This Row],[Accuracy]]="SP DC ENEMY DVG",DPRTacticsCalculator[[#This Row],[Accuracy]]="SP DC M 1/2 ENEMY DVG",DPRTacticsCalculator[[#This Row],[Accuracy]]="SP DC LEGEND RESIST",DPRTacticsCalculator[[#This Row],[Accuracy]]="SP DC M 1/2 LEG RESIST",DPRTacticsCalculator[[#This Row],[Accuracy]]="SP DC EN DVG LEG RES",DPRTacticsCalculator[[#This Row],[Accuracy]]="SP DC M 1/2 EN DVG L-RES"),N("No crits for save throw spells")+0))*IF(AND(DPRTacticsCalculator[[#This Row],[Current Attack is GWM Crit Bonus Attack]]="YES",OR(DPRTacticsCalculator[[#This Row],[Accuracy]]="STANDARD",DPRTacticsCalculator[[#This Row],[Accuracy]]="DISADVANTAGE",DPRTacticsCalculator[[#This Row],[Accuracy]]="ADVANTAGE",DPRTacticsCalculator[[#This Row],[Accuracy]]="ELVEN ACCURACY")),N("If the current attack is a Great Weapon Master crit bonus attack")+N("And it's not a spell attack")+N("The chances of this attack are multiplied by the crit chance of the previous attack of the same round and tactic")+SUMIFS(DPRTacticsCalculator[Crit % Chance],DPRTacticsCalculator[Tactic ID],DPRTacticsCalculator[[#This Row],[Tactic ID]],DPRTacticsCalculator[Round],DPRTacticsCalculator[[#This Row],[Round]],DPRTacticsCalculator[Row],(DPRTacticsCalculator[[#This Row],[Row]]-1)),(N("Else they just stay the same")+1))</f>
        <v>9.7500000000000031E-2</v>
      </c>
      <c r="X22" s="27">
        <f>_xlfn.IFS(OR(AND(DPRTacticsCalculator[[#This Row],[Accuracy]]="STANDARD",DPRTacticsCalculator[[#This Row],[Lucky feat]]="NO",DPRTacticsCalculator[[#This Row],[Halfling]]="NO"),DPRTacticsCalculator[[#This Row],[Accuracy]]="SPELL (SAVE DC)",DPRTacticsCalculator[[#This Row],[Accuracy]]="SP DC MISS 1/2 DMG",AND(OR(DPRTacticsCalculator[[#This Row],[Accuracy]]="SP DC LEGEND RESIST",DPRTacticsCalculator[[#This Row],[Accuracy]]="SP DC M 1/2 LEG RESIST"),DPRTacticsCalculator[[#This Row],[Legendary Resistances Left]]=0)),N("Standard hit formula")+N("Standard hit formula for spells")+N("After Legendary Resistances run out, standard hit formula for spells")+(1-((DPRTacticsCalculator[[#This Row],[Min to Hit]]-1)/20)),AND(DPRTacticsCalculator[[#This Row],[Accuracy]]="DISADVANTAGE",DPRTacticsCalculator[[#This Row],[Lucky feat]]="NO",DPRTacticsCalculator[[#This Row],[Halfling]]="NO"),N("Disadvantage hit formula")+((1-((DPRTacticsCalculator[[#This Row],[Min to Hit]]-1)/20))^2),OR(AND(DPRTacticsCalculator[[#This Row],[Accuracy]]="ADVANTAGE",DPRTacticsCalculator[[#This Row],[Lucky feat]]="NO",DPRTacticsCalculator[[#This Row],[Halfling]]="NO"),AND(DPRTacticsCalculator[[#This Row],[Accuracy]]="STANDARD",DPRTacticsCalculator[[#This Row],[Lucky feat]]="YES",DPRTacticsCalculator[[#This Row],[Halfling]]="NO"),DPRTacticsCalculator[[#This Row],[Accuracy]]="SP DC ENEMY DVG",DPRTacticsCalculator[[#This Row],[Accuracy]]="SP DC M 1/2 ENEMY DVG",AND(OR(DPRTacticsCalculator[[#This Row],[Accuracy]]="SP DC EN DVG LEG RES",DPRTacticsCalculator[[#This Row],[Accuracy]]="SP DC M 1/2 EN DVG L-RES"),DPRTacticsCalculator[[#This Row],[Legendary Resistances Left]]=0)),N("Advantage hit formula")+N("Advantage hit formula for spells against enemy with disadvantage")+N("After Legendary Resistances run out, same")+(1-(1-(1-((DPRTacticsCalculator[[#This Row],[Min to Hit]]-1)/20)))^2),OR(AND(DPRTacticsCalculator[[#This Row],[Accuracy]]="ELVEN ACCURACY",DPRTacticsCalculator[[#This Row],[Lucky feat]]="NO",DPRTacticsCalculator[[#This Row],[Halfling]]="NO"),AND(DPRTacticsCalculator[[#This Row],[Accuracy]]="ADVANTAGE",DPRTacticsCalculator[[#This Row],[Lucky feat]]="YES",DPRTacticsCalculator[[#This Row],[Halfling]]="NO"),AND(DPRTacticsCalculator[[#This Row],[Accuracy]]="DISADVANTAGE",DPRTacticsCalculator[[#This Row],[Lucky feat]]="YES",DPRTacticsCalculator[[#This Row],[Halfling]]="NO")),N("Elven accuracy hit formula (3 dice)")+(1-(1-(1-((DPRTacticsCalculator[[#This Row],[Min to Hit]]-1)/20)))^3),AND(DPRTacticsCalculator[[#This Row],[Accuracy]]="ELVEN ACCURACY",DPRTacticsCalculator[[#This Row],[Lucky feat]]="YES",DPRTacticsCalculator[[#This Row],[Halfling]]="NO"),N("Elven accuracy hit formula with Lucky feat (4 dice)")+(1-(1-(1-((DPRTacticsCalculator[[#This Row],[Min to Hit]]-1)/20)))^4),AND(DPRTacticsCalculator[[#This Row],[Accuracy]]="STANDARD",DPRTacticsCalculator[[#This Row],[Lucky feat]]="NO",DPRTacticsCalculator[[#This Row],[Halfling]]="YES"),N("Halfling standard hit formula")+((1-((DPRTacticsCalculator[[#This Row],[Min to Hit]]-1)/20))+((1-((DPRTacticsCalculator[[#This Row],[Min to Hit]]-1)/20))/20)),AND(DPRTacticsCalculator[[#This Row],[Accuracy]]="DISADVANTAGE",DPRTacticsCalculator[[#This Row],[Lucky feat]]="NO",DPRTacticsCalculator[[#This Row],[Halfling]]="YES"),N("Halfling disadvantage hit formula")+(((1-((DPRTacticsCalculator[[#This Row],[Min to Hit]]-1)/20))^2)+((2/20)*((1-((DPRTacticsCalculator[[#This Row],[Min to Hit]]-1)/20))^2))),OR(AND(DPRTacticsCalculator[[#This Row],[Accuracy]]="ADVANTAGE",DPRTacticsCalculator[[#This Row],[Lucky feat]]="NO",DPRTacticsCalculator[[#This Row],[Halfling]]="YES"),AND(DPRTacticsCalculator[[#This Row],[Accuracy]]="ELVEN ACCURACY",DPRTacticsCalculator[[#This Row],[Lucky feat]]="NO",DPRTacticsCalculator[[#This Row],[Halfling]]="YES"),AND(DPRTacticsCalculator[[#This Row],[Accuracy]]="STANDARD",DPRTacticsCalculator[[#This Row],[Lucky feat]]="YES",DPRTacticsCalculator[[#This Row],[Halfling]]="YES")),N("Halfling advantage hit formula")+N("No halfling can have Elven Accuracy")+((1-(1-(1-((DPRTacticsCalculator[[#This Row],[Min to Hit]]-1)/20)))^2)+((2*((1-(1-((DPRTacticsCalculator[[#This Row],[Min to Hit]]-1)/20)))/20))-(1/(20^2)))*(1-((DPRTacticsCalculator[[#This Row],[Min to Hit]]-1)/20))),OR(AND(DPRTacticsCalculator[[#This Row],[Accuracy]]="ADVANTAGE",DPRTacticsCalculator[[#This Row],[Lucky feat]]="YES",DPRTacticsCalculator[[#This Row],[Halfling]]="YES"),AND(DPRTacticsCalculator[[#This Row],[Accuracy]]="ELVEN ACCURACY",DPRTacticsCalculator[[#This Row],[Lucky feat]]="YES",DPRTacticsCalculator[[#This Row],[Halfling]]="YES"),AND(DPRTacticsCalculator[[#This Row],[Accuracy]]="DISADVANTAGE",DPRTacticsCalculator[[#This Row],[Lucky feat]]="YES",DPRTacticsCalculator[[#This Row],[Halfling]]="YES")),N("Halfling advantage with Lucky feat (3 dice) hit formula")+N("No halfling can have Elven Accuracy")+((1-(1-(1-((DPRTacticsCalculator[[#This Row],[Min to Crit]]-1)/20)))^3)+((3*((1-(1-((DPRTacticsCalculator[[#This Row],[Min to Hit]]-1)/20)))/20))-(1/(20^3)))*(1-((DPRTacticsCalculator[[#This Row],[Min to Hit]]-1)/20))),AND(OR(DPRTacticsCalculator[[#This Row],[Accuracy]]="SP DC LEGEND RESIST",DPRTacticsCalculator[[#This Row],[Accuracy]]="SP DC M 1/2 LEG RESIST",DPRTacticsCalculator[[#This Row],[Accuracy]]="SP DC EN DVG LEG RES",DPRTacticsCalculator[[#This Row],[Accuracy]]="SP DC M 1/2 EN DVG L-RES"),(DPRTacticsCalculator[[#This Row],[Legendary Resistances Left]]&gt;0)),N("Legendary Resistance is a guaranteed miss")+0)*IF(AND(DPRTacticsCalculator[[#This Row],[Current Attack is GWM Crit Bonus Attack]]="YES",OR(DPRTacticsCalculator[[#This Row],[Accuracy]]="STANDARD",DPRTacticsCalculator[[#This Row],[Accuracy]]="DISADVANTAGE",DPRTacticsCalculator[[#This Row],[Accuracy]]="ADVANTAGE",DPRTacticsCalculator[[#This Row],[Accuracy]]="ELVEN ACCURACY")),N("If the current attack is a Great Weapon Master crit bonus attack")+N("And it's not a spell attack")+N("The chances of this attack are multiplied by the crit chance of the previous attack of the same round and tactic")+SUMIFS(DPRTacticsCalculator[Crit % Chance],DPRTacticsCalculator[Tactic ID],DPRTacticsCalculator[[#This Row],[Tactic ID]],DPRTacticsCalculator[Round],DPRTacticsCalculator[[#This Row],[Round]],DPRTacticsCalculator[Row],(DPRTacticsCalculator[[#This Row],[Row]]-1)),(N("Else they just stay the same")+1))</f>
        <v>0.87750000000000006</v>
      </c>
      <c r="Y22" s="27">
        <f>N("Hit percentage (not including crit)")+(DPRTacticsCalculator[[#This Row],[Hit % Chance]]-DPRTacticsCalculator[[#This Row],[Crit % Chance]])</f>
        <v>0.78</v>
      </c>
      <c r="Z22" s="28">
        <f>N("Miss percentage")+(1-DPRTacticsCalculator[[#This Row],[Hit % Chance]])</f>
        <v>0.12249999999999994</v>
      </c>
      <c r="AA22" s="16" t="s">
        <v>72</v>
      </c>
      <c r="AB22" s="16" t="s">
        <v>72</v>
      </c>
      <c r="AC22" s="5" t="str">
        <f>IF(ISNUMBER(DPRTacticsCalculator[[#This Row],[AOE size, length or radius]]),N("Based on the Dungeon Master's Guide, page 249, 'Adjudicating Areas of Effect' table")+_xlfn.IFS(DPRTacticsCalculator[[#This Row],[Area of Effect]]="CONE",N("Cone: Size   / 10 (round up)")+ROUNDUP((DPRTacticsCalculator[[#This Row],[AOE size, length or radius]]/10),0),DPRTacticsCalculator[[#This Row],[Area of Effect]]="CUBE",N("Cube or square: Size   / 5  (round up)")+ROUNDUP((DPRTacticsCalculator[[#This Row],[AOE size, length or radius]]/5),0),DPRTacticsCalculator[[#This Row],[Area of Effect]]="CYLINDER",N("Cylinder: Radius / 5  (round up)")+ROUNDUP((DPRTacticsCalculator[[#This Row],[AOE size, length or radius]]/5),0),DPRTacticsCalculator[[#This Row],[Area of Effect]]="LINE",N("Line: Length / 30 (round up)")+ROUNDUP((DPRTacticsCalculator[[#This Row],[AOE size, length or radius]]/30),0),DPRTacticsCalculator[[#This Row],[Area of Effect]]="SPHERE",N("Sphere or circle: Radius / 5  (round up)")+ROUNDUP((DPRTacticsCalculator[[#This Row],[AOE size, length or radius]]/5),0)),"-")</f>
        <v>-</v>
      </c>
      <c r="AD22" s="16" t="s">
        <v>84</v>
      </c>
      <c r="AE22" s="16" t="s">
        <v>121</v>
      </c>
      <c r="AF22" s="16" t="s">
        <v>72</v>
      </c>
      <c r="AG22" s="16" t="s">
        <v>72</v>
      </c>
      <c r="AH22" s="16" t="s">
        <v>72</v>
      </c>
      <c r="AI22" s="16" t="s">
        <v>72</v>
      </c>
      <c r="AJ22" s="29">
        <v>4</v>
      </c>
      <c r="AK22" s="30" t="str">
        <f>IF(DPRTacticsCalculator[[#This Row],[Great Weapon Master -5 to hit for +10 dmg]]="YES",10,"-")</f>
        <v>-</v>
      </c>
      <c r="AL22" s="16" t="s">
        <v>75</v>
      </c>
      <c r="AM22" s="16" t="s">
        <v>72</v>
      </c>
      <c r="AN22" s="16" t="s">
        <v>72</v>
      </c>
      <c r="AO22" s="16" t="s">
        <v>72</v>
      </c>
      <c r="AP22" s="16" t="s">
        <v>72</v>
      </c>
      <c r="AQ22" s="16" t="s">
        <v>72</v>
      </c>
      <c r="AR22" s="31" cm="1">
        <f t="array" ref="AR22">N("Average damage")+
IF(
    (N("Condition: has to have dice notation")+
    COUNT(SEARCH("d",DPRTacticsCalculator[[#This Row],[Damage Dice]]))&gt;0),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)(DPRTacticsCalculator[[#This Row],[Damage Dice]])
        +
        N("Elemental Adept turn 1s into 2s.")+
        N("Average increases by 1/DieSize per die")+
        N("Condition: damage type matches EA type.")+
        IF(
            (DPRTacticsCalculator[[#This Row],[Damage Type]]=DPRTacticsCalculator[[#This Row],[Feat: Elemental Adept Element]]),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)(DPRTacticsCalculator[[#This Row],[Damage Dice]]),
            (N("0 if no Elemental Adept applies.")+0)
        )
        +
        N("Great Weapon Fighting style reroll 1s and 2s once.")+
        IF(
            (DPRTacticsCalculator[[#This Row],[Great Weapon Fighting Style]]="YES"),
            _xlfn.LAMBDA(_xlpm.dicesum,
                SUM(_xlfn.MAP(
                    _xlfn.TEXTSPLIT(_xlpm.dicesum,"+"),
                    _xlfn.LAMBDA(_xlpm.dice,
                        N("Reroll 1s and 2s")+
                        ((
                            N("Number of Dice")+
                            N("Left of cell from position of 'd' in the string")+
                            LEFT(_xlpm.dice,(SEARCH("d",_xlpm.dice)-1))
                        )
                        *
                        (
                            1
                            -
                            (
                                2
                                /
                                (
                                    N("Die size")+
                                    N("Right of cell from position x in the string.")+
                                    RIGHT(_xlpm.dice,(LEN(_xlpm.dice)-SEARCH("d",_xlpm.dice)))
                                )))
                        )
                    )
                ))
            )(DPRTacticsCalculator[[#This Row],[Damage Dice]]),
            (N("0 if no Great Weapon Fighting style applies.")+0)
        )
    ),
    N(DPRTacticsCalculator[[#This Row],[Damage Dice]])
)</f>
        <v>8.3333333333333339</v>
      </c>
      <c r="AS22" s="31" cm="1">
        <f t="array" ref="AS22">N("Average damage")+
IF(
    (N("Condition: has to have dice notation")+
    COUNT(SEARCH("d",AF22))&gt;0),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)(AF22)
        +
        N("Elemental Adept turn 1s into 2s.")+
        N("Average increases by 1/DieSize per die")+
        N("Condition: damage type matches EA type.")+
        IF(
            (AN22=DPRTacticsCalculator[[#This Row],[Feat: Elemental Adept Element]]),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)(AF22),
            (N("0 if no Elemental Adept applies.")+0)
        )
    ),
    N(AF22)
)</f>
        <v>0</v>
      </c>
      <c r="AT22" s="31" cm="1">
        <f t="array" ref="AT22">N("Average damage")+
IF(
    (N("Condition: has to have dice notation")+
    COUNT(SEARCH("d",AG22))&gt;0),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)(AG22)
        +
        N("Elemental Adept turn 1s into 2s.")+
        N("Average increases by 1/DieSize per die")+
        N("Condition: damage type matches EA type.")+
        IF(
            (AO22=DPRTacticsCalculator[[#This Row],[Bonus Dmg Type]]),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)(AG22),
            (N("0 if no Elemental Adept applies.")+0)
        )
    ),
    N(AG22)
)</f>
        <v>0</v>
      </c>
      <c r="AU22" s="31" cm="1">
        <f t="array" ref="AU22">N("Average damage")+
IF(
    (N("Condition: has to have dice notation")+
    COUNT(SEARCH("d",AH22))&gt;0),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)(AH22)
        +
        N("Elemental Adept turn 1s into 2s.")+
        N("Average increases by 1/DieSize per die")+
        N("Condition: damage type matches EA type.")+
        IF(
            (AP22=#REF!),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)(AH22),
            (N("0 if no Elemental Adept applies.")+0)
        )
    ),
    N(AH22)
)</f>
        <v>0</v>
      </c>
      <c r="AV22" s="31" cm="1">
        <f t="array" ref="AV22">N("Average damage")+
IF(
    (N("Condition: has to have dice notation")+
    COUNT(SEARCH("d",AI22))&gt;0),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)(AI22)
        +
        N("Elemental Adept turn 1s into 2s.")+
        N("Average increases by 1/DieSize per die")+
        N("Condition: damage type matches EA type.")+
        IF(
            (AQ22=DPRTacticsCalculator[[#This Row],[Crit Mult Dmg Type]]),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)(AI22),
            (N("0 if no Elemental Adept applies.")+0)
        )
    ),
    N(AI22)
)</f>
        <v>0</v>
      </c>
      <c r="AW22" s="31">
        <f>N("Average damage added on crit")+
(
    N("Dr: Damage roll on hit is doubled")+
    DPRTacticsCalculator[[#This Row],[Base Dice Dmg Avg]]
    +
    N("Db: Any bonus dice get doubled")+
    DPRTacticsCalculator[[#This Row],[Bonus Dice Dmg Avg]]
    +
    N("Dxc: Damage that gets doubled but only added on crit")+
    (2*DPRTacticsCalculator[[#This Row],[Crit-only Mult Dice Dmg Avg]])
    +
    N("Dxcn: Bonus damage that's added on crit but not doubled")+
    DPRTacticsCalculator[[#This Row],[Crit-only Flat Dice Dmg Avg]]
)</f>
        <v>8.3333333333333339</v>
      </c>
      <c r="AX22" s="31">
        <f>N("Average damage on hit")+
(
    N("Dr: Damage roll on hit is doubled on crit")+
    DPRTacticsCalculator[[#This Row],[Base Dice Dmg Avg]]
    +
    N("Db: Any bonus dice get doubled on crit")+
    DPRTacticsCalculator[[#This Row],[Bonus Dice Dmg Avg]]
    +
    N("Dn: Damage bonus that is not doubled on crit")+
    DPRTacticsCalculator[[#This Row],[Non-crit Dice Dmg Avg]]
)</f>
        <v>8.3333333333333339</v>
      </c>
      <c r="AY22" s="31">
        <f>N("Damage result in case of a crit")+(N("D: Average damage on hit")+DPRTacticsCalculator[[#This Row],[Average Dice Damage on Hit]]+N("Dc: Average damage added on crit")+DPRTacticsCalculator[[#This Row],[Average Damage Added on Crit]])</f>
        <v>16.666666666666668</v>
      </c>
      <c r="AZ22" s="31">
        <f>N("Average damage on miss")+
IF(
    OR(
        DPRTacticsCalculator[[#This Row],[Accuracy]]="SP DC MISS 1/2 DMG",
        DPRTacticsCalculator[[#This Row],[Accuracy]]="SP DC M 1/2 ENEMY DVG",
        DPRTacticsCalculator[[#This Row],[Accuracy]]="SP DC M 1/2 LEG RESIST",
        DPRTacticsCalculator[[#This Row],[Accuracy]]="SP DC M 1/2 EN DVG L-RES"
    ),
    (
        (
            N("Dr: Damage roll on hit is halved")+
            DPRTacticsCalculator[[#This Row],[Base Dice Dmg Avg]]
            +
            N("B: Bonus modifiers halved too")+
            N("Spells don't get Great Weapon Master bonus damage")+
            IF(ISNUMBER(DPRTacticsCalculator[[#This Row],[Bonus Flat Dmg]]),DPRTacticsCalculator[[#This Row],[Bonus Flat Dmg]],0)
            +
            N("Db: Any bonus dice is halved too")+
            DPRTacticsCalculator[[#This Row],[Bonus Dice Dmg Avg]]
            +
            N("Dn: Damage bonus that is not doubled on crit gets halved too")+
            DPRTacticsCalculator[[#This Row],[Non-crit Dice Dmg Avg]]
        )
        /
        2
    ),
    (N("No miss damage for regular attacks")+0)
)</f>
        <v>0</v>
      </c>
      <c r="BA22" s="26">
        <f>_xlfn.IFS(DPRTacticsCalculator[[#This Row],[LV or CR]]=1,85,DPRTacticsCalculator[[#This Row],[LV or CR]]=2,100,DPRTacticsCalculator[[#This Row],[LV or CR]]=3,115,DPRTacticsCalculator[[#This Row],[LV or CR]]=4,130,DPRTacticsCalculator[[#This Row],[LV or CR]]=5,145,DPRTacticsCalculator[[#This Row],[LV or CR]]=6,160,DPRTacticsCalculator[[#This Row],[LV or CR]]=7,175,DPRTacticsCalculator[[#This Row],[LV or CR]]=8,190,DPRTacticsCalculator[[#This Row],[LV or CR]]=9,205,DPRTacticsCalculator[[#This Row],[LV or CR]]=10,220,DPRTacticsCalculator[[#This Row],[LV or CR]]=11,235,DPRTacticsCalculator[[#This Row],[LV or CR]]=12,250,DPRTacticsCalculator[[#This Row],[LV or CR]]=13,265,DPRTacticsCalculator[[#This Row],[LV or CR]]=14,280,DPRTacticsCalculator[[#This Row],[LV or CR]]=15,295,DPRTacticsCalculator[[#This Row],[LV or CR]]=16,310,DPRTacticsCalculator[[#This Row],[LV or CR]]=17,325,DPRTacticsCalculator[[#This Row],[LV or CR]]=18,340,DPRTacticsCalculator[[#This Row],[LV or CR]]=19,355,DPRTacticsCalculator[[#This Row],[LV or CR]]=20,400)</f>
        <v>145</v>
      </c>
      <c r="BB22" s="33">
        <f>N("Damage per Attack per Target")+((DPRTacticsCalculator[[#This Row],[Crit % Chance]]*DPRTacticsCalculator[[#This Row],[Average Damage Added on Crit]])+((N("Hx: Hit chance (excluding crit)")+DPRTacticsCalculator[[#This Row],[Non-crit Hit % Chance]])*((N("D: Average damage on hit")+DPRTacticsCalculator[[#This Row],[Average Dice Damage on Hit]])+(N("B: Bonus modifiers")+IF(ISNUMBER(DPRTacticsCalculator[[#This Row],[Bonus Flat Dmg]]),DPRTacticsCalculator[[#This Row],[Bonus Flat Dmg]],0))+(N("GWMb: Great Weapon Master -5 to hit for +10 dmg option")+IF(ISNUMBER(DPRTacticsCalculator[[#This Row],[Great Weapon Master Bonus Dmg]]),DPRTacticsCalculator[[#This Row],[Great Weapon Master Bonus Dmg]],0))))+((N("M: Miss chance (for spell saves)")+DPRTacticsCalculator[[#This Row],[Miss % Chance]])*(N("Dm: Average damage on miss (only for spell saves)")+DPRTacticsCalculator[[#This Row],[Average Damage on Miss]])))</f>
        <v>10.432500000000001</v>
      </c>
      <c r="BC22" s="33">
        <f>N("Average damage for the attack row")+((N("R: Repeated attack times (must have the same bonuses applied)")+IF(ISNUMBER(DPRTacticsCalculator[[#This Row],[Repeat Attack Times]]),DPRTacticsCalculator[[#This Row],[Repeat Attack Times]],1))*DPRTacticsCalculator[[#This Row],[Damage per Attack]])</f>
        <v>20.865000000000002</v>
      </c>
      <c r="BD22" s="33">
        <f>N("Damage per target*NumTargets")+(DPRTacticsCalculator[[#This Row],[Average Resulting Damage per Target]]*(N("AOE: Area of Effect targets (must have the same bonuses applied)")+IF(ISNUMBER(DPRTacticsCalculator[[#This Row],[Area of Effect Expected Targets]]),DPRTacticsCalculator[[#This Row],[Area of Effect Expected Targets]],1)))</f>
        <v>20.865000000000002</v>
      </c>
      <c r="BE22" s="33" t="str">
        <f>IF(_xlfn.MAXIFS(DPRTacticsCalculator[[Row]:[Row]],DPRTacticsCalculator[[Tactic ID]:[Tactic ID]],DPRTacticsCalculator[[#This Row],[Tactic ID]],DPRTacticsCalculator[[Round]:[Round]],DPRTacticsCalculator[[#This Row],[Round]])=DPRTacticsCalculator[[#This Row],[Row]],(N("Leave blank if not the last on the list for this round")+N("Sum the attacks with the same tactic AND round number")+SUMIFS(DPRTacticsCalculator[[Average Resulting Damage per Target]:[Average Resulting Damage per Target]],DPRTacticsCalculator[[Tactic ID]:[Tactic ID]],DPRTacticsCalculator[[#This Row],[Tactic ID]],DPRTacticsCalculator[[Round]:[Round]],DPRTacticsCalculator[[#This Row],[Round]])),"-")</f>
        <v>-</v>
      </c>
      <c r="BF22" s="33" t="str">
        <f>IF(ISNUMBER(DPRTacticsCalculator[[#This Row],[Average Round Damage per Target]]),(DPRTacticsCalculator[[#This Row],[Average Round Damage per Target]]*(N("AOE: Area of Effect targets (must have the same bonuses applied)")+IF(ISNUMBER(DPRTacticsCalculator[[#This Row],[Area of Effect Expected Targets]]),DPRTacticsCalculator[[#This Row],[Area of Effect Expected Targets]],1))),"-")</f>
        <v>-</v>
      </c>
      <c r="BG22" s="33" t="str">
        <f>IF(_xlfn.MAXIFS(DPRTacticsCalculator[[Row]:[Row]],DPRTacticsCalculator[[Tactic ID]:[Tactic ID]],DPRTacticsCalculator[[#This Row],[Tactic ID]])=DPRTacticsCalculator[[#This Row],[Row]],(N("Leave blank if not the last on the list for this tactic")+N("Sum the attacks with the same tactic ID")+SUMIFS(DPRTacticsCalculator[[Average Resulting Damage per Target]:[Average Resulting Damage per Target]],DPRTacticsCalculator[[Tactic ID]:[Tactic ID]],DPRTacticsCalculator[[#This Row],[Tactic ID]])),"-")</f>
        <v>-</v>
      </c>
      <c r="BH22" s="33" t="str">
        <f>IF(_xlfn.MAXIFS(DPRTacticsCalculator[[Row]:[Row]],DPRTacticsCalculator[[Tactic ID]:[Tactic ID]],DPRTacticsCalculator[[#This Row],[Tactic ID]])=DPRTacticsCalculator[[#This Row],[Row]],(N("Leave blank if not the last on the list for this tactic")+N("Sum the attacks with the same tactic ID")+SUMIFS(DPRTacticsCalculator[[Average Resulting Damage Total]:[Average Resulting Damage Total]],DPRTacticsCalculator[[Tactic ID]:[Tactic ID]],DPRTacticsCalculator[[#This Row],[Tactic ID]])),"-")</f>
        <v>-</v>
      </c>
      <c r="BI22" s="33" t="str">
        <f>IF(ISNUMBER(DPRTacticsCalculator[[#This Row],[Average Tactic Damage per Target]]),(N("Only show if the tactic damage is showing a number")+N("Damage per round: Damage per tactic / number of rounds")+((N("Damage per tactic")+DPRTacticsCalculator[[#This Row],[Average Tactic Damage per Target]])/(N("Number of rounds")+DPRTacticsCalculator[[#This Row],[Round]]))),"-")</f>
        <v>-</v>
      </c>
      <c r="BJ22" s="33" t="str">
        <f>IF(ISNUMBER(DPRTacticsCalculator[[#This Row],[Average Tactic Damage Total]]),(N("Only show if the tactic damage is showing a number")+N("Damage per round: Damage per tactic / number of rounds")+((N("Damage per tactic")+DPRTacticsCalculator[[#This Row],[Average Tactic Damage Total]])/(N("Number of rounds")+DPRTacticsCalculator[[#This Row],[Round]]))),"-")</f>
        <v>-</v>
      </c>
      <c r="BK22" s="34" t="str">
        <f>IF(ISNUMBER(DPRTacticsCalculator[[#This Row],[Damage per Round per Target]]),_xlfn.IFS((DPRTacticsCalculator[[#This Row],[Damage per Round per Target]]&gt;(DPRTacticsCalculator[[#This Row],[Max Expected Enemy HP at CR or LV]]/3)),5,(DPRTacticsCalculator[[#This Row],[Damage per Round per Target]]&gt;(DPRTacticsCalculator[[#This Row],[Max Expected Enemy HP at CR or LV]]/6)),4,(DPRTacticsCalculator[[#This Row],[Damage per Round per Target]]&gt;(DPRTacticsCalculator[[#This Row],[Max Expected Enemy HP at CR or LV]]/12)),3,(DPRTacticsCalculator[[#This Row],[Damage per Round per Target]]&gt;(DPRTacticsCalculator[[#This Row],[Max Expected Enemy HP at CR or LV]]/24)),2,(DPRTacticsCalculator[[#This Row],[Damage per Round per Target]]&lt;=(DPRTacticsCalculator[[#This Row],[Max Expected Enemy HP at CR or LV]]/24)),1,(DPRTacticsCalculator[[#This Row],[Damage per Round per Target]]=0),0),"-")</f>
        <v>-</v>
      </c>
      <c r="BL22" s="24" t="str">
        <f>_xlfn.IFS(ISNUMBER(DPRTacticsCalculator[[#This Row],[DPR per Target Rating]])=FALSE,"-",DPRTacticsCalculator[[#This Row],[DPR per Target Rating]]=0,"☆☆☆  No damage",DPRTacticsCalculator[[#This Row],[DPR per Target Rating]]=1,"🡇🡇🡇  Lowest (not helping)",DPRTacticsCalculator[[#This Row],[DPR per Target Rating]]=2,"★☆☆  Low (support, control, debuff)",DPRTacticsCalculator[[#This Row],[DPR per Target Rating]]=3,"★★☆  Target (expected)",DPRTacticsCalculator[[#This Row],[DPR per Target Rating]]=4,"★★★  High (heavy hitter)",DPRTacticsCalculator[[#This Row],[DPR per Target Rating]]=5,"🕱🕱🕱🕱  Deadly")</f>
        <v>-</v>
      </c>
      <c r="BM22" s="32" t="str">
        <f>IF(ISNUMBER(DPRTacticsCalculator[[#This Row],[Total Damage per Round]]),_xlfn.IFS((DPRTacticsCalculator[[#This Row],[Total Damage per Round]]&gt;(DPRTacticsCalculator[[#This Row],[Max Expected Enemy HP at CR or LV]]/3)),5,(DPRTacticsCalculator[[#This Row],[Total Damage per Round]]&gt;(DPRTacticsCalculator[[#This Row],[Max Expected Enemy HP at CR or LV]]/6)),4,(DPRTacticsCalculator[[#This Row],[Total Damage per Round]]&gt;(DPRTacticsCalculator[[#This Row],[Max Expected Enemy HP at CR or LV]]/12)),3,(DPRTacticsCalculator[[#This Row],[Total Damage per Round]]&gt;(DPRTacticsCalculator[[#This Row],[Max Expected Enemy HP at CR or LV]]/24)),2,(DPRTacticsCalculator[[#This Row],[Total Damage per Round]]&lt;=(DPRTacticsCalculator[[#This Row],[Max Expected Enemy HP at CR or LV]]/24)),1,(DPRTacticsCalculator[[#This Row],[Total Damage per Round]]=0),0),"-")</f>
        <v>-</v>
      </c>
      <c r="BN22" s="24" t="str">
        <f>_xlfn.IFS(ISNUMBER(DPRTacticsCalculator[[#This Row],[Total DPR Rating]])=FALSE,"-",DPRTacticsCalculator[[#This Row],[Total DPR Rating]]=0,"☆☆☆  No damage",DPRTacticsCalculator[[#This Row],[Total DPR Rating]]=1,"🡇🡇🡇  Lowest (not helping)",DPRTacticsCalculator[[#This Row],[Total DPR Rating]]=2,"★☆☆  Low (support, control, debuff)",DPRTacticsCalculator[[#This Row],[Total DPR Rating]]=3,"★★☆  Target (expected)",DPRTacticsCalculator[[#This Row],[Total DPR Rating]]=4,"★★★  High (heavy hitter)",DPRTacticsCalculator[[#This Row],[Total DPR Rating]]=5,"🕱🕱🕱🕱  Deadly")</f>
        <v>-</v>
      </c>
      <c r="BO22" s="35" t="s">
        <v>72</v>
      </c>
    </row>
    <row r="23" spans="1:72">
      <c r="A23" s="16">
        <v>22</v>
      </c>
      <c r="B23" s="21" t="s">
        <v>123</v>
      </c>
      <c r="C23" s="21" t="s">
        <v>124</v>
      </c>
      <c r="D23" s="24" t="s">
        <v>126</v>
      </c>
      <c r="E23" s="5" t="s">
        <v>70</v>
      </c>
      <c r="F23" s="5">
        <v>5</v>
      </c>
      <c r="G23" s="16">
        <v>1</v>
      </c>
      <c r="H23" s="16">
        <v>1</v>
      </c>
      <c r="I23" s="16" t="s">
        <v>71</v>
      </c>
      <c r="J23" s="16" t="s">
        <v>71</v>
      </c>
      <c r="K23" s="16" t="s">
        <v>84</v>
      </c>
      <c r="L23" s="16" t="s">
        <v>71</v>
      </c>
      <c r="M23" s="16" t="s">
        <v>71</v>
      </c>
      <c r="N23" s="16" t="s">
        <v>72</v>
      </c>
      <c r="O23" s="16" cm="1">
        <f t="array" ref="O23">_xlfn.LAMBDA(_xlpm.dicesum,
    SUM(_xlfn.MAP(
        _xlfn.TEXTSPLIT(_xlpm.dicesum,"+"),
        _xlfn.LAMBDA(_xlpm.dice,
            N("Average dice roll")+
            IF(COUNT(SEARCH("d",_xlpm.dice))&gt;0,
                ((
                    N("Number of Dice")+
                    N("Left of cell from position of 'd' in the string")+
                    LEFT(_xlpm.dice,(SEARCH("d",_xlpm.dice)-1))
                )
                *
                (
                    N("Average roll for the die size")+
                    AVERAGE(
                        N("Lowest roll possible")+
                        1,
                        N("Die size")+
                        N("Right of cell from position x in the string.")+
                        RIGHT(_xlpm.dice,(LEN(_xlpm.dice)-SEARCH("d",_xlpm.dice)))
                    ))
                ),
                N(_xlpm.dice)
            )
        )
    ))
)(DPRTacticsCalculator[[#This Row],[Dice added to attack roll]])</f>
        <v>0</v>
      </c>
      <c r="P23" s="25" cm="1">
        <f t="array" ref="P23">_xlfn.IFS(
    AND(DPRTacticsCalculator[[#This Row],[Player or Enemy]]="PC",DPRTacticsCalculator[[#This Row],[LV or CR]]=9),
    1,
    1,
    0
)
+
IF(
    OR(
        DPRTacticsCalculator[[#This Row],[Accuracy]]="STANDARD",
        DPRTacticsCalculator[[#This Row],[Accuracy]]="DISADVANTAGE",
        DPRTacticsCalculator[[#This Row],[Accuracy]]="ADVANTAGE",
        DPRTacticsCalculator[[#This Row],[Accuracy]]="ELVEN ACCURACY",
    ),
    (
        IF(
            DPRTacticsCalculator[[#This Row],[Great Weapon Master -5 to hit for +10 dmg]]="YES",
            (-5),
            0
        )
        +
        IF(
            DPRTacticsCalculator[[#This Row],[War Cleric Channel Divinity +10 to hit]]="YES",
            10,
            0
        )
        +
        DPRTacticsCalculator[[#This Row],[Dice to attack roll average result]]
    ),
    0
)</f>
        <v>0</v>
      </c>
      <c r="Q23" s="16" t="s">
        <v>72</v>
      </c>
      <c r="R23" s="5">
        <f>N("Assuming a balanced value of 8, and subtract relative modifiers.")+(8-DPRTacticsCalculator[[#This Row],[Assumed Relative Modifier to Hit]]-IF(ISNUMBER(DPRTacticsCalculator[[#This Row],[Add Relative Modifier to Hit]]),DPRTacticsCalculator[[#This Row],[Add Relative Modifier to Hit]],0))</f>
        <v>8</v>
      </c>
      <c r="S23" s="16">
        <v>20</v>
      </c>
      <c r="T23" s="16" t="s">
        <v>77</v>
      </c>
      <c r="U23" s="16" t="s">
        <v>71</v>
      </c>
      <c r="V23" s="26" t="str">
        <f>IF(OR(DPRTacticsCalculator[[#This Row],[Accuracy]]="SP DC LEGEND RESIST",DPRTacticsCalculator[[#This Row],[Accuracy]]="SP DC M 1/2 LEG RESIST",DPRTacticsCalculator[[#This Row],[Accuracy]]="SP DC EN DVG LEG RES",DPRTacticsCalculator[[#This Row],[Accuracy]]="SP DC M 1/2 EN DVG L-RES"),(N("if leg res is used, check if previous others were cast for this tactic")+IF(SUMPRODUCT((DPRTacticsCalculator[Accuracy]={"SP DC LEGEND RESIST","SP DC M 1/2 LEG RESIST","SP DC EN DVG LEG RES","SP DC M 1/2 EN DVG L-RES"})*(DPRTacticsCalculator[Tactic ID]=DPRTacticsCalculator[[#This Row],[Tactic ID]])*(DPRTacticsCalculator[Row]&lt;DPRTacticsCalculator[[#This Row],[Row]]))&gt;0,(N("if so, search for the MIN for this tactic")+N("And subtract the last one used.")+IF(_xlfn.MINIFS(DPRTacticsCalculator[Legendary Resistances Left],DPRTacticsCalculator[Tactic ID],DPRTacticsCalculator[[#This Row],[Tactic ID]],DPRTacticsCalculator[Row],"&lt;"&amp;DPRTacticsCalculator[[#This Row],[Row]])&gt;0,_xlfn.MINIFS(DPRTacticsCalculator[Legendary Resistances Left],DPRTacticsCalculator[Tactic ID],DPRTacticsCalculator[[#This Row],[Tactic ID]],DPRTacticsCalculator[Row],"&lt;"&amp;DPRTacticsCalculator[[#This Row],[Row]])-1,N("Unless there's 0 already")+0)),(N("else, start at 3 resistances")+3))),"-")</f>
        <v>-</v>
      </c>
      <c r="W23" s="27">
        <f>IF(DPRTacticsCalculator[[#This Row],[Enemy Paralyzed close-range auto-crit on hit]]="YES",DPRTacticsCalculator[[#This Row],[Hit % Chance]],_xlfn.IFS(AND(DPRTacticsCalculator[[#This Row],[Accuracy]]="STANDARD",DPRTacticsCalculator[[#This Row],[Lucky feat]]="NO",DPRTacticsCalculator[[#This Row],[Halfling]]="NO"),N("Standard crit formula")+(1-((DPRTacticsCalculator[[#This Row],[Min to Crit]]-1)/20)),AND(DPRTacticsCalculator[[#This Row],[Accuracy]]="DISADVANTAGE",DPRTacticsCalculator[[#This Row],[Lucky feat]]="NO",DPRTacticsCalculator[[#This Row],[Halfling]]="NO"),N("Disadvantage crit formula")+((1-(DPRTacticsCalculator[[#This Row],[Min to Crit]]-1)/20)^2),OR(AND(DPRTacticsCalculator[[#This Row],[Accuracy]]="ADVANTAGE",DPRTacticsCalculator[[#This Row],[Lucky feat]]="NO",DPRTacticsCalculator[[#This Row],[Halfling]]="NO"),AND(DPRTacticsCalculator[[#This Row],[Accuracy]]="STANDARD",DPRTacticsCalculator[[#This Row],[Lucky feat]]="YES",DPRTacticsCalculator[[#This Row],[Halfling]]="NO")),N("Advantage crit formula")+(1-(1-(1-((DPRTacticsCalculator[[#This Row],[Min to Crit]]-1)/20)))^2),OR(AND(DPRTacticsCalculator[[#This Row],[Accuracy]]="ELVEN ACCURACY",DPRTacticsCalculator[[#This Row],[Lucky feat]]="NO",DPRTacticsCalculator[[#This Row],[Halfling]]="NO"),AND(DPRTacticsCalculator[[#This Row],[Accuracy]]="ADVANTAGE",DPRTacticsCalculator[[#This Row],[Lucky feat]]="YES",DPRTacticsCalculator[[#This Row],[Halfling]]="NO"),AND(DPRTacticsCalculator[[#This Row],[Accuracy]]="DISADVANTAGE",DPRTacticsCalculator[[#This Row],[Lucky feat]]="YES",DPRTacticsCalculator[[#This Row],[Halfling]]="NO")),N("Elven accuracy crit formula (3 dice)")+(1-(1-(1-((DPRTacticsCalculator[[#This Row],[Min to Crit]]-1)/20)))^3),AND(DPRTacticsCalculator[[#This Row],[Accuracy]]="ELVEN ACCURACY",DPRTacticsCalculator[[#This Row],[Lucky feat]]="YES",DPRTacticsCalculator[[#This Row],[Halfling]]="NO"),N("Elven accuracy crit formula with Lucky feat (4 dice)")+(1-(1-(1-((DPRTacticsCalculator[[#This Row],[Min to Crit]]-1)/20)))^4),AND(DPRTacticsCalculator[[#This Row],[Accuracy]]="STANDARD",DPRTacticsCalculator[[#This Row],[Lucky feat]]="NO",DPRTacticsCalculator[[#This Row],[Halfling]]="YES"),N("Halfling standard crit formula")+((1-((DPRTacticsCalculator[[#This Row],[Min to Crit]]-1)/20))+((1-((DPRTacticsCalculator[[#This Row],[Min to Crit]]-1)/20))/20)),AND(DPRTacticsCalculator[[#This Row],[Accuracy]]="DISADVANTAGE",DPRTacticsCalculator[[#This Row],[Lucky feat]]="NO",DPRTacticsCalculator[[#This Row],[Halfling]]="YES"),N("Halfling disadvantage crit formula")+(((1-((DPRTacticsCalculator[[#This Row],[Min to Crit]]-1)/20))^2)+((2/20)*((1-((DPRTacticsCalculator[[#This Row],[Min to Crit]]-1)/20))^2))),OR(AND(DPRTacticsCalculator[[#This Row],[Accuracy]]="ADVANTAGE",DPRTacticsCalculator[[#This Row],[Lucky feat]]="NO",DPRTacticsCalculator[[#This Row],[Halfling]]="YES"),AND(DPRTacticsCalculator[[#This Row],[Accuracy]]="ELVEN ACCURACY",DPRTacticsCalculator[[#This Row],[Lucky feat]]="NO",DPRTacticsCalculator[[#This Row],[Halfling]]="YES"),AND(DPRTacticsCalculator[[#This Row],[Accuracy]]="STANDARD",DPRTacticsCalculator[[#This Row],[Lucky feat]]="YES",DPRTacticsCalculator[[#This Row],[Halfling]]="YES")),N("Halfling advantage crit formula")+N("No halfling can have Elven Accuracy")+((1-(1-(1-((DPRTacticsCalculator[[#This Row],[Min to Crit]]-1)/20)))^2)+((2*((1-(1-((DPRTacticsCalculator[[#This Row],[Min to Crit]]-1)/20)))/20))-(1/(20^2)))*(1-((DPRTacticsCalculator[[#This Row],[Min to Crit]]-1)/20))),OR(AND(DPRTacticsCalculator[[#This Row],[Accuracy]]="ADVANTAGE",DPRTacticsCalculator[[#This Row],[Lucky feat]]="YES",DPRTacticsCalculator[[#This Row],[Halfling]]="YES"),AND(DPRTacticsCalculator[[#This Row],[Accuracy]]="ELVEN ACCURACY",DPRTacticsCalculator[[#This Row],[Lucky feat]]="YES",DPRTacticsCalculator[[#This Row],[Halfling]]="YES"),AND(DPRTacticsCalculator[[#This Row],[Accuracy]]="DISADVANTAGE",DPRTacticsCalculator[[#This Row],[Lucky feat]]="YES",DPRTacticsCalculator[[#This Row],[Halfling]]="YES")),N("Halfling advantage with Lucky feat (3 dice) crit formula")+N("No halfling can have Elven Accuracy")+((1-(1-(1-((DPRTacticsCalculator[[#This Row],[Min to Crit]]-1)/20)))^3)+((3*((1-(1-((DPRTacticsCalculator[[#This Row],[Min to Crit]]-1)/20)))/20))-(1/(20^3)))*(1-((DPRTacticsCalculator[[#This Row],[Min to Crit]]-1)/20))),OR(DPRTacticsCalculator[[#This Row],[Accuracy]]="SPELL (SAVE DC)",DPRTacticsCalculator[[#This Row],[Accuracy]]="SP DC MISS 1/2 DMG",DPRTacticsCalculator[[#This Row],[Accuracy]]="SP DC ENEMY DVG",DPRTacticsCalculator[[#This Row],[Accuracy]]="SP DC M 1/2 ENEMY DVG",DPRTacticsCalculator[[#This Row],[Accuracy]]="SP DC LEGEND RESIST",DPRTacticsCalculator[[#This Row],[Accuracy]]="SP DC M 1/2 LEG RESIST",DPRTacticsCalculator[[#This Row],[Accuracy]]="SP DC EN DVG LEG RES",DPRTacticsCalculator[[#This Row],[Accuracy]]="SP DC M 1/2 EN DVG L-RES"),N("No crits for save throw spells")+0))*IF(AND(DPRTacticsCalculator[[#This Row],[Current Attack is GWM Crit Bonus Attack]]="YES",OR(DPRTacticsCalculator[[#This Row],[Accuracy]]="STANDARD",DPRTacticsCalculator[[#This Row],[Accuracy]]="DISADVANTAGE",DPRTacticsCalculator[[#This Row],[Accuracy]]="ADVANTAGE",DPRTacticsCalculator[[#This Row],[Accuracy]]="ELVEN ACCURACY")),N("If the current attack is a Great Weapon Master crit bonus attack")+N("And it's not a spell attack")+N("The chances of this attack are multiplied by the crit chance of the previous attack of the same round and tactic")+SUMIFS(DPRTacticsCalculator[Crit % Chance],DPRTacticsCalculator[Tactic ID],DPRTacticsCalculator[[#This Row],[Tactic ID]],DPRTacticsCalculator[Round],DPRTacticsCalculator[[#This Row],[Round]],DPRTacticsCalculator[Row],(DPRTacticsCalculator[[#This Row],[Row]]-1)),(N("Else they just stay the same")+1))</f>
        <v>9.506250000000006E-3</v>
      </c>
      <c r="X23" s="27">
        <f>_xlfn.IFS(OR(AND(DPRTacticsCalculator[[#This Row],[Accuracy]]="STANDARD",DPRTacticsCalculator[[#This Row],[Lucky feat]]="NO",DPRTacticsCalculator[[#This Row],[Halfling]]="NO"),DPRTacticsCalculator[[#This Row],[Accuracy]]="SPELL (SAVE DC)",DPRTacticsCalculator[[#This Row],[Accuracy]]="SP DC MISS 1/2 DMG",AND(OR(DPRTacticsCalculator[[#This Row],[Accuracy]]="SP DC LEGEND RESIST",DPRTacticsCalculator[[#This Row],[Accuracy]]="SP DC M 1/2 LEG RESIST"),DPRTacticsCalculator[[#This Row],[Legendary Resistances Left]]=0)),N("Standard hit formula")+N("Standard hit formula for spells")+N("After Legendary Resistances run out, standard hit formula for spells")+(1-((DPRTacticsCalculator[[#This Row],[Min to Hit]]-1)/20)),AND(DPRTacticsCalculator[[#This Row],[Accuracy]]="DISADVANTAGE",DPRTacticsCalculator[[#This Row],[Lucky feat]]="NO",DPRTacticsCalculator[[#This Row],[Halfling]]="NO"),N("Disadvantage hit formula")+((1-((DPRTacticsCalculator[[#This Row],[Min to Hit]]-1)/20))^2),OR(AND(DPRTacticsCalculator[[#This Row],[Accuracy]]="ADVANTAGE",DPRTacticsCalculator[[#This Row],[Lucky feat]]="NO",DPRTacticsCalculator[[#This Row],[Halfling]]="NO"),AND(DPRTacticsCalculator[[#This Row],[Accuracy]]="STANDARD",DPRTacticsCalculator[[#This Row],[Lucky feat]]="YES",DPRTacticsCalculator[[#This Row],[Halfling]]="NO"),DPRTacticsCalculator[[#This Row],[Accuracy]]="SP DC ENEMY DVG",DPRTacticsCalculator[[#This Row],[Accuracy]]="SP DC M 1/2 ENEMY DVG",AND(OR(DPRTacticsCalculator[[#This Row],[Accuracy]]="SP DC EN DVG LEG RES",DPRTacticsCalculator[[#This Row],[Accuracy]]="SP DC M 1/2 EN DVG L-RES"),DPRTacticsCalculator[[#This Row],[Legendary Resistances Left]]=0)),N("Advantage hit formula")+N("Advantage hit formula for spells against enemy with disadvantage")+N("After Legendary Resistances run out, same")+(1-(1-(1-((DPRTacticsCalculator[[#This Row],[Min to Hit]]-1)/20)))^2),OR(AND(DPRTacticsCalculator[[#This Row],[Accuracy]]="ELVEN ACCURACY",DPRTacticsCalculator[[#This Row],[Lucky feat]]="NO",DPRTacticsCalculator[[#This Row],[Halfling]]="NO"),AND(DPRTacticsCalculator[[#This Row],[Accuracy]]="ADVANTAGE",DPRTacticsCalculator[[#This Row],[Lucky feat]]="YES",DPRTacticsCalculator[[#This Row],[Halfling]]="NO"),AND(DPRTacticsCalculator[[#This Row],[Accuracy]]="DISADVANTAGE",DPRTacticsCalculator[[#This Row],[Lucky feat]]="YES",DPRTacticsCalculator[[#This Row],[Halfling]]="NO")),N("Elven accuracy hit formula (3 dice)")+(1-(1-(1-((DPRTacticsCalculator[[#This Row],[Min to Hit]]-1)/20)))^3),AND(DPRTacticsCalculator[[#This Row],[Accuracy]]="ELVEN ACCURACY",DPRTacticsCalculator[[#This Row],[Lucky feat]]="YES",DPRTacticsCalculator[[#This Row],[Halfling]]="NO"),N("Elven accuracy hit formula with Lucky feat (4 dice)")+(1-(1-(1-((DPRTacticsCalculator[[#This Row],[Min to Hit]]-1)/20)))^4),AND(DPRTacticsCalculator[[#This Row],[Accuracy]]="STANDARD",DPRTacticsCalculator[[#This Row],[Lucky feat]]="NO",DPRTacticsCalculator[[#This Row],[Halfling]]="YES"),N("Halfling standard hit formula")+((1-((DPRTacticsCalculator[[#This Row],[Min to Hit]]-1)/20))+((1-((DPRTacticsCalculator[[#This Row],[Min to Hit]]-1)/20))/20)),AND(DPRTacticsCalculator[[#This Row],[Accuracy]]="DISADVANTAGE",DPRTacticsCalculator[[#This Row],[Lucky feat]]="NO",DPRTacticsCalculator[[#This Row],[Halfling]]="YES"),N("Halfling disadvantage hit formula")+(((1-((DPRTacticsCalculator[[#This Row],[Min to Hit]]-1)/20))^2)+((2/20)*((1-((DPRTacticsCalculator[[#This Row],[Min to Hit]]-1)/20))^2))),OR(AND(DPRTacticsCalculator[[#This Row],[Accuracy]]="ADVANTAGE",DPRTacticsCalculator[[#This Row],[Lucky feat]]="NO",DPRTacticsCalculator[[#This Row],[Halfling]]="YES"),AND(DPRTacticsCalculator[[#This Row],[Accuracy]]="ELVEN ACCURACY",DPRTacticsCalculator[[#This Row],[Lucky feat]]="NO",DPRTacticsCalculator[[#This Row],[Halfling]]="YES"),AND(DPRTacticsCalculator[[#This Row],[Accuracy]]="STANDARD",DPRTacticsCalculator[[#This Row],[Lucky feat]]="YES",DPRTacticsCalculator[[#This Row],[Halfling]]="YES")),N("Halfling advantage hit formula")+N("No halfling can have Elven Accuracy")+((1-(1-(1-((DPRTacticsCalculator[[#This Row],[Min to Hit]]-1)/20)))^2)+((2*((1-(1-((DPRTacticsCalculator[[#This Row],[Min to Hit]]-1)/20)))/20))-(1/(20^2)))*(1-((DPRTacticsCalculator[[#This Row],[Min to Hit]]-1)/20))),OR(AND(DPRTacticsCalculator[[#This Row],[Accuracy]]="ADVANTAGE",DPRTacticsCalculator[[#This Row],[Lucky feat]]="YES",DPRTacticsCalculator[[#This Row],[Halfling]]="YES"),AND(DPRTacticsCalculator[[#This Row],[Accuracy]]="ELVEN ACCURACY",DPRTacticsCalculator[[#This Row],[Lucky feat]]="YES",DPRTacticsCalculator[[#This Row],[Halfling]]="YES"),AND(DPRTacticsCalculator[[#This Row],[Accuracy]]="DISADVANTAGE",DPRTacticsCalculator[[#This Row],[Lucky feat]]="YES",DPRTacticsCalculator[[#This Row],[Halfling]]="YES")),N("Halfling advantage with Lucky feat (3 dice) hit formula")+N("No halfling can have Elven Accuracy")+((1-(1-(1-((DPRTacticsCalculator[[#This Row],[Min to Crit]]-1)/20)))^3)+((3*((1-(1-((DPRTacticsCalculator[[#This Row],[Min to Hit]]-1)/20)))/20))-(1/(20^3)))*(1-((DPRTacticsCalculator[[#This Row],[Min to Hit]]-1)/20))),AND(OR(DPRTacticsCalculator[[#This Row],[Accuracy]]="SP DC LEGEND RESIST",DPRTacticsCalculator[[#This Row],[Accuracy]]="SP DC M 1/2 LEG RESIST",DPRTacticsCalculator[[#This Row],[Accuracy]]="SP DC EN DVG LEG RES",DPRTacticsCalculator[[#This Row],[Accuracy]]="SP DC M 1/2 EN DVG L-RES"),(DPRTacticsCalculator[[#This Row],[Legendary Resistances Left]]&gt;0)),N("Legendary Resistance is a guaranteed miss")+0)*IF(AND(DPRTacticsCalculator[[#This Row],[Current Attack is GWM Crit Bonus Attack]]="YES",OR(DPRTacticsCalculator[[#This Row],[Accuracy]]="STANDARD",DPRTacticsCalculator[[#This Row],[Accuracy]]="DISADVANTAGE",DPRTacticsCalculator[[#This Row],[Accuracy]]="ADVANTAGE",DPRTacticsCalculator[[#This Row],[Accuracy]]="ELVEN ACCURACY")),N("If the current attack is a Great Weapon Master crit bonus attack")+N("And it's not a spell attack")+N("The chances of this attack are multiplied by the crit chance of the previous attack of the same round and tactic")+SUMIFS(DPRTacticsCalculator[Crit % Chance],DPRTacticsCalculator[Tactic ID],DPRTacticsCalculator[[#This Row],[Tactic ID]],DPRTacticsCalculator[Round],DPRTacticsCalculator[[#This Row],[Round]],DPRTacticsCalculator[Row],(DPRTacticsCalculator[[#This Row],[Row]]-1)),(N("Else they just stay the same")+1))</f>
        <v>8.5556250000000028E-2</v>
      </c>
      <c r="Y23" s="27">
        <f>N("Hit percentage (not including crit)")+(DPRTacticsCalculator[[#This Row],[Hit % Chance]]-DPRTacticsCalculator[[#This Row],[Crit % Chance]])</f>
        <v>7.605000000000002E-2</v>
      </c>
      <c r="Z23" s="28">
        <f>N("Miss percentage")+(1-DPRTacticsCalculator[[#This Row],[Hit % Chance]])</f>
        <v>0.91444375</v>
      </c>
      <c r="AA23" s="16" t="s">
        <v>72</v>
      </c>
      <c r="AB23" s="16" t="s">
        <v>72</v>
      </c>
      <c r="AC23" s="5" t="str">
        <f>IF(ISNUMBER(DPRTacticsCalculator[[#This Row],[AOE size, length or radius]]),N("Based on the Dungeon Master's Guide, page 249, 'Adjudicating Areas of Effect' table")+_xlfn.IFS(DPRTacticsCalculator[[#This Row],[Area of Effect]]="CONE",N("Cone: Size   / 10 (round up)")+ROUNDUP((DPRTacticsCalculator[[#This Row],[AOE size, length or radius]]/10),0),DPRTacticsCalculator[[#This Row],[Area of Effect]]="CUBE",N("Cube or square: Size   / 5  (round up)")+ROUNDUP((DPRTacticsCalculator[[#This Row],[AOE size, length or radius]]/5),0),DPRTacticsCalculator[[#This Row],[Area of Effect]]="CYLINDER",N("Cylinder: Radius / 5  (round up)")+ROUNDUP((DPRTacticsCalculator[[#This Row],[AOE size, length or radius]]/5),0),DPRTacticsCalculator[[#This Row],[Area of Effect]]="LINE",N("Line: Length / 30 (round up)")+ROUNDUP((DPRTacticsCalculator[[#This Row],[AOE size, length or radius]]/30),0),DPRTacticsCalculator[[#This Row],[Area of Effect]]="SPHERE",N("Sphere or circle: Radius / 5  (round up)")+ROUNDUP((DPRTacticsCalculator[[#This Row],[AOE size, length or radius]]/5),0)),"-")</f>
        <v>-</v>
      </c>
      <c r="AD23" s="16" t="s">
        <v>84</v>
      </c>
      <c r="AE23" s="16" t="s">
        <v>121</v>
      </c>
      <c r="AF23" s="16" t="s">
        <v>72</v>
      </c>
      <c r="AG23" s="16" t="s">
        <v>72</v>
      </c>
      <c r="AH23" s="16" t="s">
        <v>72</v>
      </c>
      <c r="AI23" s="16" t="s">
        <v>72</v>
      </c>
      <c r="AJ23" s="29">
        <v>4</v>
      </c>
      <c r="AK23" s="30" t="str">
        <f>IF(DPRTacticsCalculator[[#This Row],[Great Weapon Master -5 to hit for +10 dmg]]="YES",10,"-")</f>
        <v>-</v>
      </c>
      <c r="AL23" s="16" t="s">
        <v>75</v>
      </c>
      <c r="AM23" s="16" t="s">
        <v>72</v>
      </c>
      <c r="AN23" s="16" t="s">
        <v>72</v>
      </c>
      <c r="AO23" s="16" t="s">
        <v>72</v>
      </c>
      <c r="AP23" s="16" t="s">
        <v>72</v>
      </c>
      <c r="AQ23" s="16" t="s">
        <v>72</v>
      </c>
      <c r="AR23" s="31" cm="1">
        <f t="array" ref="AR23">N("Average damage")+
IF(
    (N("Condition: has to have dice notation")+
    COUNT(SEARCH("d",DPRTacticsCalculator[[#This Row],[Damage Dice]]))&gt;0),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)(DPRTacticsCalculator[[#This Row],[Damage Dice]])
        +
        N("Elemental Adept turn 1s into 2s.")+
        N("Average increases by 1/DieSize per die")+
        N("Condition: damage type matches EA type.")+
        IF(
            (DPRTacticsCalculator[[#This Row],[Damage Type]]=DPRTacticsCalculator[[#This Row],[Feat: Elemental Adept Element]]),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)(DPRTacticsCalculator[[#This Row],[Damage Dice]]),
            (N("0 if no Elemental Adept applies.")+0)
        )
        +
        N("Great Weapon Fighting style reroll 1s and 2s once.")+
        IF(
            (DPRTacticsCalculator[[#This Row],[Great Weapon Fighting Style]]="YES"),
            _xlfn.LAMBDA(_xlpm.dicesum,
                SUM(_xlfn.MAP(
                    _xlfn.TEXTSPLIT(_xlpm.dicesum,"+"),
                    _xlfn.LAMBDA(_xlpm.dice,
                        N("Reroll 1s and 2s")+
                        ((
                            N("Number of Dice")+
                            N("Left of cell from position of 'd' in the string")+
                            LEFT(_xlpm.dice,(SEARCH("d",_xlpm.dice)-1))
                        )
                        *
                        (
                            1
                            -
                            (
                                2
                                /
                                (
                                    N("Die size")+
                                    N("Right of cell from position x in the string.")+
                                    RIGHT(_xlpm.dice,(LEN(_xlpm.dice)-SEARCH("d",_xlpm.dice)))
                                )))
                        )
                    )
                ))
            )(DPRTacticsCalculator[[#This Row],[Damage Dice]]),
            (N("0 if no Great Weapon Fighting style applies.")+0)
        )
    ),
    N(DPRTacticsCalculator[[#This Row],[Damage Dice]])
)</f>
        <v>8.3333333333333339</v>
      </c>
      <c r="AS23" s="31" cm="1">
        <f t="array" ref="AS23">N("Average damage")+
IF(
    (N("Condition: has to have dice notation")+
    COUNT(SEARCH("d",AF23))&gt;0),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)(AF23)
        +
        N("Elemental Adept turn 1s into 2s.")+
        N("Average increases by 1/DieSize per die")+
        N("Condition: damage type matches EA type.")+
        IF(
            (AN23=DPRTacticsCalculator[[#This Row],[Feat: Elemental Adept Element]]),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)(AF23),
            (N("0 if no Elemental Adept applies.")+0)
        )
    ),
    N(AF23)
)</f>
        <v>0</v>
      </c>
      <c r="AT23" s="31" cm="1">
        <f t="array" ref="AT23">N("Average damage")+
IF(
    (N("Condition: has to have dice notation")+
    COUNT(SEARCH("d",AG23))&gt;0),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)(AG23)
        +
        N("Elemental Adept turn 1s into 2s.")+
        N("Average increases by 1/DieSize per die")+
        N("Condition: damage type matches EA type.")+
        IF(
            (AO23=DPRTacticsCalculator[[#This Row],[Bonus Dmg Type]]),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)(AG23),
            (N("0 if no Elemental Adept applies.")+0)
        )
    ),
    N(AG23)
)</f>
        <v>0</v>
      </c>
      <c r="AU23" s="31" cm="1">
        <f t="array" ref="AU23">N("Average damage")+
IF(
    (N("Condition: has to have dice notation")+
    COUNT(SEARCH("d",AH23))&gt;0),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)(AH23)
        +
        N("Elemental Adept turn 1s into 2s.")+
        N("Average increases by 1/DieSize per die")+
        N("Condition: damage type matches EA type.")+
        IF(
            (AP23=#REF!),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)(AH23),
            (N("0 if no Elemental Adept applies.")+0)
        )
    ),
    N(AH23)
)</f>
        <v>0</v>
      </c>
      <c r="AV23" s="31" cm="1">
        <f t="array" ref="AV23">N("Average damage")+
IF(
    (N("Condition: has to have dice notation")+
    COUNT(SEARCH("d",AI23))&gt;0),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)(AI23)
        +
        N("Elemental Adept turn 1s into 2s.")+
        N("Average increases by 1/DieSize per die")+
        N("Condition: damage type matches EA type.")+
        IF(
            (AQ23=DPRTacticsCalculator[[#This Row],[Crit Mult Dmg Type]]),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)(AI23),
            (N("0 if no Elemental Adept applies.")+0)
        )
    ),
    N(AI23)
)</f>
        <v>0</v>
      </c>
      <c r="AW23" s="31">
        <f>N("Average damage added on crit")+
(
    N("Dr: Damage roll on hit is doubled")+
    DPRTacticsCalculator[[#This Row],[Base Dice Dmg Avg]]
    +
    N("Db: Any bonus dice get doubled")+
    DPRTacticsCalculator[[#This Row],[Bonus Dice Dmg Avg]]
    +
    N("Dxc: Damage that gets doubled but only added on crit")+
    (2*DPRTacticsCalculator[[#This Row],[Crit-only Mult Dice Dmg Avg]])
    +
    N("Dxcn: Bonus damage that's added on crit but not doubled")+
    DPRTacticsCalculator[[#This Row],[Crit-only Flat Dice Dmg Avg]]
)</f>
        <v>8.3333333333333339</v>
      </c>
      <c r="AX23" s="31">
        <f>N("Average damage on hit")+
(
    N("Dr: Damage roll on hit is doubled on crit")+
    DPRTacticsCalculator[[#This Row],[Base Dice Dmg Avg]]
    +
    N("Db: Any bonus dice get doubled on crit")+
    DPRTacticsCalculator[[#This Row],[Bonus Dice Dmg Avg]]
    +
    N("Dn: Damage bonus that is not doubled on crit")+
    DPRTacticsCalculator[[#This Row],[Non-crit Dice Dmg Avg]]
)</f>
        <v>8.3333333333333339</v>
      </c>
      <c r="AY23" s="31">
        <f>N("Damage result in case of a crit")+(N("D: Average damage on hit")+DPRTacticsCalculator[[#This Row],[Average Dice Damage on Hit]]+N("Dc: Average damage added on crit")+DPRTacticsCalculator[[#This Row],[Average Damage Added on Crit]])</f>
        <v>16.666666666666668</v>
      </c>
      <c r="AZ23" s="31">
        <f>N("Average damage on miss")+
IF(
    OR(
        DPRTacticsCalculator[[#This Row],[Accuracy]]="SP DC MISS 1/2 DMG",
        DPRTacticsCalculator[[#This Row],[Accuracy]]="SP DC M 1/2 ENEMY DVG",
        DPRTacticsCalculator[[#This Row],[Accuracy]]="SP DC M 1/2 LEG RESIST",
        DPRTacticsCalculator[[#This Row],[Accuracy]]="SP DC M 1/2 EN DVG L-RES"
    ),
    (
        (
            N("Dr: Damage roll on hit is halved")+
            DPRTacticsCalculator[[#This Row],[Base Dice Dmg Avg]]
            +
            N("B: Bonus modifiers halved too")+
            N("Spells don't get Great Weapon Master bonus damage")+
            IF(ISNUMBER(DPRTacticsCalculator[[#This Row],[Bonus Flat Dmg]]),DPRTacticsCalculator[[#This Row],[Bonus Flat Dmg]],0)
            +
            N("Db: Any bonus dice is halved too")+
            DPRTacticsCalculator[[#This Row],[Bonus Dice Dmg Avg]]
            +
            N("Dn: Damage bonus that is not doubled on crit gets halved too")+
            DPRTacticsCalculator[[#This Row],[Non-crit Dice Dmg Avg]]
        )
        /
        2
    ),
    (N("No miss damage for regular attacks")+0)
)</f>
        <v>0</v>
      </c>
      <c r="BA23" s="26">
        <f>_xlfn.IFS(DPRTacticsCalculator[[#This Row],[LV or CR]]=1,85,DPRTacticsCalculator[[#This Row],[LV or CR]]=2,100,DPRTacticsCalculator[[#This Row],[LV or CR]]=3,115,DPRTacticsCalculator[[#This Row],[LV or CR]]=4,130,DPRTacticsCalculator[[#This Row],[LV or CR]]=5,145,DPRTacticsCalculator[[#This Row],[LV or CR]]=6,160,DPRTacticsCalculator[[#This Row],[LV or CR]]=7,175,DPRTacticsCalculator[[#This Row],[LV or CR]]=8,190,DPRTacticsCalculator[[#This Row],[LV or CR]]=9,205,DPRTacticsCalculator[[#This Row],[LV or CR]]=10,220,DPRTacticsCalculator[[#This Row],[LV or CR]]=11,235,DPRTacticsCalculator[[#This Row],[LV or CR]]=12,250,DPRTacticsCalculator[[#This Row],[LV or CR]]=13,265,DPRTacticsCalculator[[#This Row],[LV or CR]]=14,280,DPRTacticsCalculator[[#This Row],[LV or CR]]=15,295,DPRTacticsCalculator[[#This Row],[LV or CR]]=16,310,DPRTacticsCalculator[[#This Row],[LV or CR]]=17,325,DPRTacticsCalculator[[#This Row],[LV or CR]]=18,340,DPRTacticsCalculator[[#This Row],[LV or CR]]=19,355,DPRTacticsCalculator[[#This Row],[LV or CR]]=20,400)</f>
        <v>145</v>
      </c>
      <c r="BB23" s="33">
        <f>N("Damage per Attack per Target")+((DPRTacticsCalculator[[#This Row],[Crit % Chance]]*DPRTacticsCalculator[[#This Row],[Average Damage Added on Crit]])+((N("Hx: Hit chance (excluding crit)")+DPRTacticsCalculator[[#This Row],[Non-crit Hit % Chance]])*((N("D: Average damage on hit")+DPRTacticsCalculator[[#This Row],[Average Dice Damage on Hit]])+(N("B: Bonus modifiers")+IF(ISNUMBER(DPRTacticsCalculator[[#This Row],[Bonus Flat Dmg]]),DPRTacticsCalculator[[#This Row],[Bonus Flat Dmg]],0))+(N("GWMb: Great Weapon Master -5 to hit for +10 dmg option")+IF(ISNUMBER(DPRTacticsCalculator[[#This Row],[Great Weapon Master Bonus Dmg]]),DPRTacticsCalculator[[#This Row],[Great Weapon Master Bonus Dmg]],0))))+((N("M: Miss chance (for spell saves)")+DPRTacticsCalculator[[#This Row],[Miss % Chance]])*(N("Dm: Average damage on miss (only for spell saves)")+DPRTacticsCalculator[[#This Row],[Average Damage on Miss]])))</f>
        <v>1.0171687500000004</v>
      </c>
      <c r="BC23" s="33">
        <f>N("Average damage for the attack row")+((N("R: Repeated attack times (must have the same bonuses applied)")+IF(ISNUMBER(DPRTacticsCalculator[[#This Row],[Repeat Attack Times]]),DPRTacticsCalculator[[#This Row],[Repeat Attack Times]],1))*DPRTacticsCalculator[[#This Row],[Damage per Attack]])</f>
        <v>1.0171687500000004</v>
      </c>
      <c r="BD23" s="33">
        <f>N("Damage per target*NumTargets")+(DPRTacticsCalculator[[#This Row],[Average Resulting Damage per Target]]*(N("AOE: Area of Effect targets (must have the same bonuses applied)")+IF(ISNUMBER(DPRTacticsCalculator[[#This Row],[Area of Effect Expected Targets]]),DPRTacticsCalculator[[#This Row],[Area of Effect Expected Targets]],1)))</f>
        <v>1.0171687500000004</v>
      </c>
      <c r="BE23" s="33">
        <f>IF(_xlfn.MAXIFS(DPRTacticsCalculator[[Row]:[Row]],DPRTacticsCalculator[[Tactic ID]:[Tactic ID]],DPRTacticsCalculator[[#This Row],[Tactic ID]],DPRTacticsCalculator[[Round]:[Round]],DPRTacticsCalculator[[#This Row],[Round]])=DPRTacticsCalculator[[#This Row],[Row]],(N("Leave blank if not the last on the list for this round")+N("Sum the attacks with the same tactic AND round number")+SUMIFS(DPRTacticsCalculator[[Average Resulting Damage per Target]:[Average Resulting Damage per Target]],DPRTacticsCalculator[[Tactic ID]:[Tactic ID]],DPRTacticsCalculator[[#This Row],[Tactic ID]],DPRTacticsCalculator[[Round]:[Round]],DPRTacticsCalculator[[#This Row],[Round]])),"-")</f>
        <v>21.882168750000002</v>
      </c>
      <c r="BF23" s="33">
        <f>IF(ISNUMBER(DPRTacticsCalculator[[#This Row],[Average Round Damage per Target]]),(DPRTacticsCalculator[[#This Row],[Average Round Damage per Target]]*(N("AOE: Area of Effect targets (must have the same bonuses applied)")+IF(ISNUMBER(DPRTacticsCalculator[[#This Row],[Area of Effect Expected Targets]]),DPRTacticsCalculator[[#This Row],[Area of Effect Expected Targets]],1))),"-")</f>
        <v>21.882168750000002</v>
      </c>
      <c r="BG23" s="33">
        <f>IF(_xlfn.MAXIFS(DPRTacticsCalculator[[Row]:[Row]],DPRTacticsCalculator[[Tactic ID]:[Tactic ID]],DPRTacticsCalculator[[#This Row],[Tactic ID]])=DPRTacticsCalculator[[#This Row],[Row]],(N("Leave blank if not the last on the list for this tactic")+N("Sum the attacks with the same tactic ID")+SUMIFS(DPRTacticsCalculator[[Average Resulting Damage per Target]:[Average Resulting Damage per Target]],DPRTacticsCalculator[[Tactic ID]:[Tactic ID]],DPRTacticsCalculator[[#This Row],[Tactic ID]])),"-")</f>
        <v>21.882168750000002</v>
      </c>
      <c r="BH23" s="33">
        <f>IF(_xlfn.MAXIFS(DPRTacticsCalculator[[Row]:[Row]],DPRTacticsCalculator[[Tactic ID]:[Tactic ID]],DPRTacticsCalculator[[#This Row],[Tactic ID]])=DPRTacticsCalculator[[#This Row],[Row]],(N("Leave blank if not the last on the list for this tactic")+N("Sum the attacks with the same tactic ID")+SUMIFS(DPRTacticsCalculator[[Average Resulting Damage Total]:[Average Resulting Damage Total]],DPRTacticsCalculator[[Tactic ID]:[Tactic ID]],DPRTacticsCalculator[[#This Row],[Tactic ID]])),"-")</f>
        <v>21.882168750000002</v>
      </c>
      <c r="BI23" s="33">
        <f>IF(ISNUMBER(DPRTacticsCalculator[[#This Row],[Average Tactic Damage per Target]]),(N("Only show if the tactic damage is showing a number")+N("Damage per round: Damage per tactic / number of rounds")+((N("Damage per tactic")+DPRTacticsCalculator[[#This Row],[Average Tactic Damage per Target]])/(N("Number of rounds")+DPRTacticsCalculator[[#This Row],[Round]]))),"-")</f>
        <v>21.882168750000002</v>
      </c>
      <c r="BJ23" s="33">
        <f>IF(ISNUMBER(DPRTacticsCalculator[[#This Row],[Average Tactic Damage Total]]),(N("Only show if the tactic damage is showing a number")+N("Damage per round: Damage per tactic / number of rounds")+((N("Damage per tactic")+DPRTacticsCalculator[[#This Row],[Average Tactic Damage Total]])/(N("Number of rounds")+DPRTacticsCalculator[[#This Row],[Round]]))),"-")</f>
        <v>21.882168750000002</v>
      </c>
      <c r="BK23" s="34">
        <f>IF(ISNUMBER(DPRTacticsCalculator[[#This Row],[Damage per Round per Target]]),_xlfn.IFS((DPRTacticsCalculator[[#This Row],[Damage per Round per Target]]&gt;(DPRTacticsCalculator[[#This Row],[Max Expected Enemy HP at CR or LV]]/3)),5,(DPRTacticsCalculator[[#This Row],[Damage per Round per Target]]&gt;(DPRTacticsCalculator[[#This Row],[Max Expected Enemy HP at CR or LV]]/6)),4,(DPRTacticsCalculator[[#This Row],[Damage per Round per Target]]&gt;(DPRTacticsCalculator[[#This Row],[Max Expected Enemy HP at CR or LV]]/12)),3,(DPRTacticsCalculator[[#This Row],[Damage per Round per Target]]&gt;(DPRTacticsCalculator[[#This Row],[Max Expected Enemy HP at CR or LV]]/24)),2,(DPRTacticsCalculator[[#This Row],[Damage per Round per Target]]&lt;=(DPRTacticsCalculator[[#This Row],[Max Expected Enemy HP at CR or LV]]/24)),1,(DPRTacticsCalculator[[#This Row],[Damage per Round per Target]]=0),0),"-")</f>
        <v>3</v>
      </c>
      <c r="BL23" s="24" t="str">
        <f>_xlfn.IFS(ISNUMBER(DPRTacticsCalculator[[#This Row],[DPR per Target Rating]])=FALSE,"-",DPRTacticsCalculator[[#This Row],[DPR per Target Rating]]=0,"☆☆☆  No damage",DPRTacticsCalculator[[#This Row],[DPR per Target Rating]]=1,"🡇🡇🡇  Lowest (not helping)",DPRTacticsCalculator[[#This Row],[DPR per Target Rating]]=2,"★☆☆  Low (support, control, debuff)",DPRTacticsCalculator[[#This Row],[DPR per Target Rating]]=3,"★★☆  Target (expected)",DPRTacticsCalculator[[#This Row],[DPR per Target Rating]]=4,"★★★  High (heavy hitter)",DPRTacticsCalculator[[#This Row],[DPR per Target Rating]]=5,"🕱🕱🕱🕱  Deadly")</f>
        <v>★★☆  Target (expected)</v>
      </c>
      <c r="BM23" s="32">
        <f>IF(ISNUMBER(DPRTacticsCalculator[[#This Row],[Total Damage per Round]]),_xlfn.IFS((DPRTacticsCalculator[[#This Row],[Total Damage per Round]]&gt;(DPRTacticsCalculator[[#This Row],[Max Expected Enemy HP at CR or LV]]/3)),5,(DPRTacticsCalculator[[#This Row],[Total Damage per Round]]&gt;(DPRTacticsCalculator[[#This Row],[Max Expected Enemy HP at CR or LV]]/6)),4,(DPRTacticsCalculator[[#This Row],[Total Damage per Round]]&gt;(DPRTacticsCalculator[[#This Row],[Max Expected Enemy HP at CR or LV]]/12)),3,(DPRTacticsCalculator[[#This Row],[Total Damage per Round]]&gt;(DPRTacticsCalculator[[#This Row],[Max Expected Enemy HP at CR or LV]]/24)),2,(DPRTacticsCalculator[[#This Row],[Total Damage per Round]]&lt;=(DPRTacticsCalculator[[#This Row],[Max Expected Enemy HP at CR or LV]]/24)),1,(DPRTacticsCalculator[[#This Row],[Total Damage per Round]]=0),0),"-")</f>
        <v>3</v>
      </c>
      <c r="BN23" s="24" t="str">
        <f>_xlfn.IFS(ISNUMBER(DPRTacticsCalculator[[#This Row],[Total DPR Rating]])=FALSE,"-",DPRTacticsCalculator[[#This Row],[Total DPR Rating]]=0,"☆☆☆  No damage",DPRTacticsCalculator[[#This Row],[Total DPR Rating]]=1,"🡇🡇🡇  Lowest (not helping)",DPRTacticsCalculator[[#This Row],[Total DPR Rating]]=2,"★☆☆  Low (support, control, debuff)",DPRTacticsCalculator[[#This Row],[Total DPR Rating]]=3,"★★☆  Target (expected)",DPRTacticsCalculator[[#This Row],[Total DPR Rating]]=4,"★★★  High (heavy hitter)",DPRTacticsCalculator[[#This Row],[Total DPR Rating]]=5,"🕱🕱🕱🕱  Deadly")</f>
        <v>★★☆  Target (expected)</v>
      </c>
      <c r="BO23" s="35" t="s">
        <v>72</v>
      </c>
    </row>
    <row r="24" spans="1:72" ht="40.5">
      <c r="A24" s="16">
        <v>23</v>
      </c>
      <c r="B24" s="21" t="s">
        <v>127</v>
      </c>
      <c r="C24" s="21" t="s">
        <v>124</v>
      </c>
      <c r="D24" s="24" t="s">
        <v>128</v>
      </c>
      <c r="E24" s="5" t="s">
        <v>70</v>
      </c>
      <c r="F24" s="5">
        <v>5</v>
      </c>
      <c r="G24" s="16">
        <v>1</v>
      </c>
      <c r="H24" s="16">
        <v>2</v>
      </c>
      <c r="I24" s="16" t="s">
        <v>71</v>
      </c>
      <c r="J24" s="16" t="s">
        <v>71</v>
      </c>
      <c r="K24" s="16" t="s">
        <v>71</v>
      </c>
      <c r="L24" s="16" t="s">
        <v>84</v>
      </c>
      <c r="M24" s="16" t="s">
        <v>71</v>
      </c>
      <c r="N24" s="16" t="s">
        <v>72</v>
      </c>
      <c r="O24" s="16" cm="1">
        <f t="array" ref="O24">_xlfn.LAMBDA(_xlpm.dicesum,
    SUM(_xlfn.MAP(
        _xlfn.TEXTSPLIT(_xlpm.dicesum,"+"),
        _xlfn.LAMBDA(_xlpm.dice,
            N("Average dice roll")+
            IF(COUNT(SEARCH("d",_xlpm.dice))&gt;0,
                ((
                    N("Number of Dice")+
                    N("Left of cell from position of 'd' in the string")+
                    LEFT(_xlpm.dice,(SEARCH("d",_xlpm.dice)-1))
                )
                *
                (
                    N("Average roll for the die size")+
                    AVERAGE(
                        N("Lowest roll possible")+
                        1,
                        N("Die size")+
                        N("Right of cell from position x in the string.")+
                        RIGHT(_xlpm.dice,(LEN(_xlpm.dice)-SEARCH("d",_xlpm.dice)))
                    ))
                ),
                N(_xlpm.dice)
            )
        )
    ))
)(DPRTacticsCalculator[[#This Row],[Dice added to attack roll]])</f>
        <v>0</v>
      </c>
      <c r="P24" s="25" cm="1">
        <f t="array" ref="P24">_xlfn.IFS(
    AND(DPRTacticsCalculator[[#This Row],[Player or Enemy]]="PC",DPRTacticsCalculator[[#This Row],[LV or CR]]=9),
    1,
    1,
    0
)
+
IF(
    OR(
        DPRTacticsCalculator[[#This Row],[Accuracy]]="STANDARD",
        DPRTacticsCalculator[[#This Row],[Accuracy]]="DISADVANTAGE",
        DPRTacticsCalculator[[#This Row],[Accuracy]]="ADVANTAGE",
        DPRTacticsCalculator[[#This Row],[Accuracy]]="ELVEN ACCURACY",
    ),
    (
        IF(
            DPRTacticsCalculator[[#This Row],[Great Weapon Master -5 to hit for +10 dmg]]="YES",
            (-5),
            0
        )
        +
        IF(
            DPRTacticsCalculator[[#This Row],[War Cleric Channel Divinity +10 to hit]]="YES",
            10,
            0
        )
        +
        DPRTacticsCalculator[[#This Row],[Dice to attack roll average result]]
    ),
    0
)</f>
        <v>-5</v>
      </c>
      <c r="Q24" s="16" t="s">
        <v>72</v>
      </c>
      <c r="R24" s="5">
        <f>N("Assuming a balanced value of 8, and subtract relative modifiers.")+(8-DPRTacticsCalculator[[#This Row],[Assumed Relative Modifier to Hit]]-IF(ISNUMBER(DPRTacticsCalculator[[#This Row],[Add Relative Modifier to Hit]]),DPRTacticsCalculator[[#This Row],[Add Relative Modifier to Hit]],0))</f>
        <v>13</v>
      </c>
      <c r="S24" s="16">
        <v>20</v>
      </c>
      <c r="T24" s="16" t="s">
        <v>77</v>
      </c>
      <c r="U24" s="16" t="s">
        <v>71</v>
      </c>
      <c r="V24" s="26" t="str">
        <f>IF(OR(DPRTacticsCalculator[[#This Row],[Accuracy]]="SP DC LEGEND RESIST",DPRTacticsCalculator[[#This Row],[Accuracy]]="SP DC M 1/2 LEG RESIST",DPRTacticsCalculator[[#This Row],[Accuracy]]="SP DC EN DVG LEG RES",DPRTacticsCalculator[[#This Row],[Accuracy]]="SP DC M 1/2 EN DVG L-RES"),(N("if leg res is used, check if previous others were cast for this tactic")+IF(SUMPRODUCT((DPRTacticsCalculator[Accuracy]={"SP DC LEGEND RESIST","SP DC M 1/2 LEG RESIST","SP DC EN DVG LEG RES","SP DC M 1/2 EN DVG L-RES"})*(DPRTacticsCalculator[Tactic ID]=DPRTacticsCalculator[[#This Row],[Tactic ID]])*(DPRTacticsCalculator[Row]&lt;DPRTacticsCalculator[[#This Row],[Row]]))&gt;0,(N("if so, search for the MIN for this tactic")+N("And subtract the last one used.")+IF(_xlfn.MINIFS(DPRTacticsCalculator[Legendary Resistances Left],DPRTacticsCalculator[Tactic ID],DPRTacticsCalculator[[#This Row],[Tactic ID]],DPRTacticsCalculator[Row],"&lt;"&amp;DPRTacticsCalculator[[#This Row],[Row]])&gt;0,_xlfn.MINIFS(DPRTacticsCalculator[Legendary Resistances Left],DPRTacticsCalculator[Tactic ID],DPRTacticsCalculator[[#This Row],[Tactic ID]],DPRTacticsCalculator[Row],"&lt;"&amp;DPRTacticsCalculator[[#This Row],[Row]])-1,N("Unless there's 0 already")+0)),(N("else, start at 3 resistances")+3))),"-")</f>
        <v>-</v>
      </c>
      <c r="W24" s="27">
        <f>IF(DPRTacticsCalculator[[#This Row],[Enemy Paralyzed close-range auto-crit on hit]]="YES",DPRTacticsCalculator[[#This Row],[Hit % Chance]],_xlfn.IFS(AND(DPRTacticsCalculator[[#This Row],[Accuracy]]="STANDARD",DPRTacticsCalculator[[#This Row],[Lucky feat]]="NO",DPRTacticsCalculator[[#This Row],[Halfling]]="NO"),N("Standard crit formula")+(1-((DPRTacticsCalculator[[#This Row],[Min to Crit]]-1)/20)),AND(DPRTacticsCalculator[[#This Row],[Accuracy]]="DISADVANTAGE",DPRTacticsCalculator[[#This Row],[Lucky feat]]="NO",DPRTacticsCalculator[[#This Row],[Halfling]]="NO"),N("Disadvantage crit formula")+((1-(DPRTacticsCalculator[[#This Row],[Min to Crit]]-1)/20)^2),OR(AND(DPRTacticsCalculator[[#This Row],[Accuracy]]="ADVANTAGE",DPRTacticsCalculator[[#This Row],[Lucky feat]]="NO",DPRTacticsCalculator[[#This Row],[Halfling]]="NO"),AND(DPRTacticsCalculator[[#This Row],[Accuracy]]="STANDARD",DPRTacticsCalculator[[#This Row],[Lucky feat]]="YES",DPRTacticsCalculator[[#This Row],[Halfling]]="NO")),N("Advantage crit formula")+(1-(1-(1-((DPRTacticsCalculator[[#This Row],[Min to Crit]]-1)/20)))^2),OR(AND(DPRTacticsCalculator[[#This Row],[Accuracy]]="ELVEN ACCURACY",DPRTacticsCalculator[[#This Row],[Lucky feat]]="NO",DPRTacticsCalculator[[#This Row],[Halfling]]="NO"),AND(DPRTacticsCalculator[[#This Row],[Accuracy]]="ADVANTAGE",DPRTacticsCalculator[[#This Row],[Lucky feat]]="YES",DPRTacticsCalculator[[#This Row],[Halfling]]="NO"),AND(DPRTacticsCalculator[[#This Row],[Accuracy]]="DISADVANTAGE",DPRTacticsCalculator[[#This Row],[Lucky feat]]="YES",DPRTacticsCalculator[[#This Row],[Halfling]]="NO")),N("Elven accuracy crit formula (3 dice)")+(1-(1-(1-((DPRTacticsCalculator[[#This Row],[Min to Crit]]-1)/20)))^3),AND(DPRTacticsCalculator[[#This Row],[Accuracy]]="ELVEN ACCURACY",DPRTacticsCalculator[[#This Row],[Lucky feat]]="YES",DPRTacticsCalculator[[#This Row],[Halfling]]="NO"),N("Elven accuracy crit formula with Lucky feat (4 dice)")+(1-(1-(1-((DPRTacticsCalculator[[#This Row],[Min to Crit]]-1)/20)))^4),AND(DPRTacticsCalculator[[#This Row],[Accuracy]]="STANDARD",DPRTacticsCalculator[[#This Row],[Lucky feat]]="NO",DPRTacticsCalculator[[#This Row],[Halfling]]="YES"),N("Halfling standard crit formula")+((1-((DPRTacticsCalculator[[#This Row],[Min to Crit]]-1)/20))+((1-((DPRTacticsCalculator[[#This Row],[Min to Crit]]-1)/20))/20)),AND(DPRTacticsCalculator[[#This Row],[Accuracy]]="DISADVANTAGE",DPRTacticsCalculator[[#This Row],[Lucky feat]]="NO",DPRTacticsCalculator[[#This Row],[Halfling]]="YES"),N("Halfling disadvantage crit formula")+(((1-((DPRTacticsCalculator[[#This Row],[Min to Crit]]-1)/20))^2)+((2/20)*((1-((DPRTacticsCalculator[[#This Row],[Min to Crit]]-1)/20))^2))),OR(AND(DPRTacticsCalculator[[#This Row],[Accuracy]]="ADVANTAGE",DPRTacticsCalculator[[#This Row],[Lucky feat]]="NO",DPRTacticsCalculator[[#This Row],[Halfling]]="YES"),AND(DPRTacticsCalculator[[#This Row],[Accuracy]]="ELVEN ACCURACY",DPRTacticsCalculator[[#This Row],[Lucky feat]]="NO",DPRTacticsCalculator[[#This Row],[Halfling]]="YES"),AND(DPRTacticsCalculator[[#This Row],[Accuracy]]="STANDARD",DPRTacticsCalculator[[#This Row],[Lucky feat]]="YES",DPRTacticsCalculator[[#This Row],[Halfling]]="YES")),N("Halfling advantage crit formula")+N("No halfling can have Elven Accuracy")+((1-(1-(1-((DPRTacticsCalculator[[#This Row],[Min to Crit]]-1)/20)))^2)+((2*((1-(1-((DPRTacticsCalculator[[#This Row],[Min to Crit]]-1)/20)))/20))-(1/(20^2)))*(1-((DPRTacticsCalculator[[#This Row],[Min to Crit]]-1)/20))),OR(AND(DPRTacticsCalculator[[#This Row],[Accuracy]]="ADVANTAGE",DPRTacticsCalculator[[#This Row],[Lucky feat]]="YES",DPRTacticsCalculator[[#This Row],[Halfling]]="YES"),AND(DPRTacticsCalculator[[#This Row],[Accuracy]]="ELVEN ACCURACY",DPRTacticsCalculator[[#This Row],[Lucky feat]]="YES",DPRTacticsCalculator[[#This Row],[Halfling]]="YES"),AND(DPRTacticsCalculator[[#This Row],[Accuracy]]="DISADVANTAGE",DPRTacticsCalculator[[#This Row],[Lucky feat]]="YES",DPRTacticsCalculator[[#This Row],[Halfling]]="YES")),N("Halfling advantage with Lucky feat (3 dice) crit formula")+N("No halfling can have Elven Accuracy")+((1-(1-(1-((DPRTacticsCalculator[[#This Row],[Min to Crit]]-1)/20)))^3)+((3*((1-(1-((DPRTacticsCalculator[[#This Row],[Min to Crit]]-1)/20)))/20))-(1/(20^3)))*(1-((DPRTacticsCalculator[[#This Row],[Min to Crit]]-1)/20))),OR(DPRTacticsCalculator[[#This Row],[Accuracy]]="SPELL (SAVE DC)",DPRTacticsCalculator[[#This Row],[Accuracy]]="SP DC MISS 1/2 DMG",DPRTacticsCalculator[[#This Row],[Accuracy]]="SP DC ENEMY DVG",DPRTacticsCalculator[[#This Row],[Accuracy]]="SP DC M 1/2 ENEMY DVG",DPRTacticsCalculator[[#This Row],[Accuracy]]="SP DC LEGEND RESIST",DPRTacticsCalculator[[#This Row],[Accuracy]]="SP DC M 1/2 LEG RESIST",DPRTacticsCalculator[[#This Row],[Accuracy]]="SP DC EN DVG LEG RES",DPRTacticsCalculator[[#This Row],[Accuracy]]="SP DC M 1/2 EN DVG L-RES"),N("No crits for save throw spells")+0))*IF(AND(DPRTacticsCalculator[[#This Row],[Current Attack is GWM Crit Bonus Attack]]="YES",OR(DPRTacticsCalculator[[#This Row],[Accuracy]]="STANDARD",DPRTacticsCalculator[[#This Row],[Accuracy]]="DISADVANTAGE",DPRTacticsCalculator[[#This Row],[Accuracy]]="ADVANTAGE",DPRTacticsCalculator[[#This Row],[Accuracy]]="ELVEN ACCURACY")),N("If the current attack is a Great Weapon Master crit bonus attack")+N("And it's not a spell attack")+N("The chances of this attack are multiplied by the crit chance of the previous attack of the same round and tactic")+SUMIFS(DPRTacticsCalculator[Crit % Chance],DPRTacticsCalculator[Tactic ID],DPRTacticsCalculator[[#This Row],[Tactic ID]],DPRTacticsCalculator[Round],DPRTacticsCalculator[[#This Row],[Round]],DPRTacticsCalculator[Row],(DPRTacticsCalculator[[#This Row],[Row]]-1)),(N("Else they just stay the same")+1))</f>
        <v>9.7500000000000031E-2</v>
      </c>
      <c r="X24" s="27">
        <f>_xlfn.IFS(OR(AND(DPRTacticsCalculator[[#This Row],[Accuracy]]="STANDARD",DPRTacticsCalculator[[#This Row],[Lucky feat]]="NO",DPRTacticsCalculator[[#This Row],[Halfling]]="NO"),DPRTacticsCalculator[[#This Row],[Accuracy]]="SPELL (SAVE DC)",DPRTacticsCalculator[[#This Row],[Accuracy]]="SP DC MISS 1/2 DMG",AND(OR(DPRTacticsCalculator[[#This Row],[Accuracy]]="SP DC LEGEND RESIST",DPRTacticsCalculator[[#This Row],[Accuracy]]="SP DC M 1/2 LEG RESIST"),DPRTacticsCalculator[[#This Row],[Legendary Resistances Left]]=0)),N("Standard hit formula")+N("Standard hit formula for spells")+N("After Legendary Resistances run out, standard hit formula for spells")+(1-((DPRTacticsCalculator[[#This Row],[Min to Hit]]-1)/20)),AND(DPRTacticsCalculator[[#This Row],[Accuracy]]="DISADVANTAGE",DPRTacticsCalculator[[#This Row],[Lucky feat]]="NO",DPRTacticsCalculator[[#This Row],[Halfling]]="NO"),N("Disadvantage hit formula")+((1-((DPRTacticsCalculator[[#This Row],[Min to Hit]]-1)/20))^2),OR(AND(DPRTacticsCalculator[[#This Row],[Accuracy]]="ADVANTAGE",DPRTacticsCalculator[[#This Row],[Lucky feat]]="NO",DPRTacticsCalculator[[#This Row],[Halfling]]="NO"),AND(DPRTacticsCalculator[[#This Row],[Accuracy]]="STANDARD",DPRTacticsCalculator[[#This Row],[Lucky feat]]="YES",DPRTacticsCalculator[[#This Row],[Halfling]]="NO"),DPRTacticsCalculator[[#This Row],[Accuracy]]="SP DC ENEMY DVG",DPRTacticsCalculator[[#This Row],[Accuracy]]="SP DC M 1/2 ENEMY DVG",AND(OR(DPRTacticsCalculator[[#This Row],[Accuracy]]="SP DC EN DVG LEG RES",DPRTacticsCalculator[[#This Row],[Accuracy]]="SP DC M 1/2 EN DVG L-RES"),DPRTacticsCalculator[[#This Row],[Legendary Resistances Left]]=0)),N("Advantage hit formula")+N("Advantage hit formula for spells against enemy with disadvantage")+N("After Legendary Resistances run out, same")+(1-(1-(1-((DPRTacticsCalculator[[#This Row],[Min to Hit]]-1)/20)))^2),OR(AND(DPRTacticsCalculator[[#This Row],[Accuracy]]="ELVEN ACCURACY",DPRTacticsCalculator[[#This Row],[Lucky feat]]="NO",DPRTacticsCalculator[[#This Row],[Halfling]]="NO"),AND(DPRTacticsCalculator[[#This Row],[Accuracy]]="ADVANTAGE",DPRTacticsCalculator[[#This Row],[Lucky feat]]="YES",DPRTacticsCalculator[[#This Row],[Halfling]]="NO"),AND(DPRTacticsCalculator[[#This Row],[Accuracy]]="DISADVANTAGE",DPRTacticsCalculator[[#This Row],[Lucky feat]]="YES",DPRTacticsCalculator[[#This Row],[Halfling]]="NO")),N("Elven accuracy hit formula (3 dice)")+(1-(1-(1-((DPRTacticsCalculator[[#This Row],[Min to Hit]]-1)/20)))^3),AND(DPRTacticsCalculator[[#This Row],[Accuracy]]="ELVEN ACCURACY",DPRTacticsCalculator[[#This Row],[Lucky feat]]="YES",DPRTacticsCalculator[[#This Row],[Halfling]]="NO"),N("Elven accuracy hit formula with Lucky feat (4 dice)")+(1-(1-(1-((DPRTacticsCalculator[[#This Row],[Min to Hit]]-1)/20)))^4),AND(DPRTacticsCalculator[[#This Row],[Accuracy]]="STANDARD",DPRTacticsCalculator[[#This Row],[Lucky feat]]="NO",DPRTacticsCalculator[[#This Row],[Halfling]]="YES"),N("Halfling standard hit formula")+((1-((DPRTacticsCalculator[[#This Row],[Min to Hit]]-1)/20))+((1-((DPRTacticsCalculator[[#This Row],[Min to Hit]]-1)/20))/20)),AND(DPRTacticsCalculator[[#This Row],[Accuracy]]="DISADVANTAGE",DPRTacticsCalculator[[#This Row],[Lucky feat]]="NO",DPRTacticsCalculator[[#This Row],[Halfling]]="YES"),N("Halfling disadvantage hit formula")+(((1-((DPRTacticsCalculator[[#This Row],[Min to Hit]]-1)/20))^2)+((2/20)*((1-((DPRTacticsCalculator[[#This Row],[Min to Hit]]-1)/20))^2))),OR(AND(DPRTacticsCalculator[[#This Row],[Accuracy]]="ADVANTAGE",DPRTacticsCalculator[[#This Row],[Lucky feat]]="NO",DPRTacticsCalculator[[#This Row],[Halfling]]="YES"),AND(DPRTacticsCalculator[[#This Row],[Accuracy]]="ELVEN ACCURACY",DPRTacticsCalculator[[#This Row],[Lucky feat]]="NO",DPRTacticsCalculator[[#This Row],[Halfling]]="YES"),AND(DPRTacticsCalculator[[#This Row],[Accuracy]]="STANDARD",DPRTacticsCalculator[[#This Row],[Lucky feat]]="YES",DPRTacticsCalculator[[#This Row],[Halfling]]="YES")),N("Halfling advantage hit formula")+N("No halfling can have Elven Accuracy")+((1-(1-(1-((DPRTacticsCalculator[[#This Row],[Min to Hit]]-1)/20)))^2)+((2*((1-(1-((DPRTacticsCalculator[[#This Row],[Min to Hit]]-1)/20)))/20))-(1/(20^2)))*(1-((DPRTacticsCalculator[[#This Row],[Min to Hit]]-1)/20))),OR(AND(DPRTacticsCalculator[[#This Row],[Accuracy]]="ADVANTAGE",DPRTacticsCalculator[[#This Row],[Lucky feat]]="YES",DPRTacticsCalculator[[#This Row],[Halfling]]="YES"),AND(DPRTacticsCalculator[[#This Row],[Accuracy]]="ELVEN ACCURACY",DPRTacticsCalculator[[#This Row],[Lucky feat]]="YES",DPRTacticsCalculator[[#This Row],[Halfling]]="YES"),AND(DPRTacticsCalculator[[#This Row],[Accuracy]]="DISADVANTAGE",DPRTacticsCalculator[[#This Row],[Lucky feat]]="YES",DPRTacticsCalculator[[#This Row],[Halfling]]="YES")),N("Halfling advantage with Lucky feat (3 dice) hit formula")+N("No halfling can have Elven Accuracy")+((1-(1-(1-((DPRTacticsCalculator[[#This Row],[Min to Crit]]-1)/20)))^3)+((3*((1-(1-((DPRTacticsCalculator[[#This Row],[Min to Hit]]-1)/20)))/20))-(1/(20^3)))*(1-((DPRTacticsCalculator[[#This Row],[Min to Hit]]-1)/20))),AND(OR(DPRTacticsCalculator[[#This Row],[Accuracy]]="SP DC LEGEND RESIST",DPRTacticsCalculator[[#This Row],[Accuracy]]="SP DC M 1/2 LEG RESIST",DPRTacticsCalculator[[#This Row],[Accuracy]]="SP DC EN DVG LEG RES",DPRTacticsCalculator[[#This Row],[Accuracy]]="SP DC M 1/2 EN DVG L-RES"),(DPRTacticsCalculator[[#This Row],[Legendary Resistances Left]]&gt;0)),N("Legendary Resistance is a guaranteed miss")+0)*IF(AND(DPRTacticsCalculator[[#This Row],[Current Attack is GWM Crit Bonus Attack]]="YES",OR(DPRTacticsCalculator[[#This Row],[Accuracy]]="STANDARD",DPRTacticsCalculator[[#This Row],[Accuracy]]="DISADVANTAGE",DPRTacticsCalculator[[#This Row],[Accuracy]]="ADVANTAGE",DPRTacticsCalculator[[#This Row],[Accuracy]]="ELVEN ACCURACY")),N("If the current attack is a Great Weapon Master crit bonus attack")+N("And it's not a spell attack")+N("The chances of this attack are multiplied by the crit chance of the previous attack of the same round and tactic")+SUMIFS(DPRTacticsCalculator[Crit % Chance],DPRTacticsCalculator[Tactic ID],DPRTacticsCalculator[[#This Row],[Tactic ID]],DPRTacticsCalculator[Round],DPRTacticsCalculator[[#This Row],[Round]],DPRTacticsCalculator[Row],(DPRTacticsCalculator[[#This Row],[Row]]-1)),(N("Else they just stay the same")+1))</f>
        <v>0.64</v>
      </c>
      <c r="Y24" s="27">
        <f>N("Hit percentage (not including crit)")+(DPRTacticsCalculator[[#This Row],[Hit % Chance]]-DPRTacticsCalculator[[#This Row],[Crit % Chance]])</f>
        <v>0.54249999999999998</v>
      </c>
      <c r="Z24" s="28">
        <f>N("Miss percentage")+(1-DPRTacticsCalculator[[#This Row],[Hit % Chance]])</f>
        <v>0.36</v>
      </c>
      <c r="AA24" s="16" t="s">
        <v>72</v>
      </c>
      <c r="AB24" s="16" t="s">
        <v>72</v>
      </c>
      <c r="AC24" s="5" t="str">
        <f>IF(ISNUMBER(DPRTacticsCalculator[[#This Row],[AOE size, length or radius]]),N("Based on the Dungeon Master's Guide, page 249, 'Adjudicating Areas of Effect' table")+_xlfn.IFS(DPRTacticsCalculator[[#This Row],[Area of Effect]]="CONE",N("Cone: Size   / 10 (round up)")+ROUNDUP((DPRTacticsCalculator[[#This Row],[AOE size, length or radius]]/10),0),DPRTacticsCalculator[[#This Row],[Area of Effect]]="CUBE",N("Cube or square: Size   / 5  (round up)")+ROUNDUP((DPRTacticsCalculator[[#This Row],[AOE size, length or radius]]/5),0),DPRTacticsCalculator[[#This Row],[Area of Effect]]="CYLINDER",N("Cylinder: Radius / 5  (round up)")+ROUNDUP((DPRTacticsCalculator[[#This Row],[AOE size, length or radius]]/5),0),DPRTacticsCalculator[[#This Row],[Area of Effect]]="LINE",N("Line: Length / 30 (round up)")+ROUNDUP((DPRTacticsCalculator[[#This Row],[AOE size, length or radius]]/30),0),DPRTacticsCalculator[[#This Row],[Area of Effect]]="SPHERE",N("Sphere or circle: Radius / 5  (round up)")+ROUNDUP((DPRTacticsCalculator[[#This Row],[AOE size, length or radius]]/5),0)),"-")</f>
        <v>-</v>
      </c>
      <c r="AD24" s="16" t="s">
        <v>84</v>
      </c>
      <c r="AE24" s="16" t="s">
        <v>121</v>
      </c>
      <c r="AF24" s="16" t="s">
        <v>72</v>
      </c>
      <c r="AG24" s="16" t="s">
        <v>72</v>
      </c>
      <c r="AH24" s="16" t="s">
        <v>72</v>
      </c>
      <c r="AI24" s="16" t="s">
        <v>72</v>
      </c>
      <c r="AJ24" s="29">
        <v>4</v>
      </c>
      <c r="AK24" s="30">
        <f>IF(DPRTacticsCalculator[[#This Row],[Great Weapon Master -5 to hit for +10 dmg]]="YES",10,"-")</f>
        <v>10</v>
      </c>
      <c r="AL24" s="16" t="s">
        <v>75</v>
      </c>
      <c r="AM24" s="16" t="s">
        <v>72</v>
      </c>
      <c r="AN24" s="16" t="s">
        <v>72</v>
      </c>
      <c r="AO24" s="16" t="s">
        <v>72</v>
      </c>
      <c r="AP24" s="16" t="s">
        <v>72</v>
      </c>
      <c r="AQ24" s="16" t="s">
        <v>72</v>
      </c>
      <c r="AR24" s="31" cm="1">
        <f t="array" ref="AR24">N("Average damage")+
IF(
    (N("Condition: has to have dice notation")+
    COUNT(SEARCH("d",DPRTacticsCalculator[[#This Row],[Damage Dice]]))&gt;0),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)(DPRTacticsCalculator[[#This Row],[Damage Dice]])
        +
        N("Elemental Adept turn 1s into 2s.")+
        N("Average increases by 1/DieSize per die")+
        N("Condition: damage type matches EA type.")+
        IF(
            (DPRTacticsCalculator[[#This Row],[Damage Type]]=DPRTacticsCalculator[[#This Row],[Feat: Elemental Adept Element]]),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)(DPRTacticsCalculator[[#This Row],[Damage Dice]]),
            (N("0 if no Elemental Adept applies.")+0)
        )
        +
        N("Great Weapon Fighting style reroll 1s and 2s once.")+
        IF(
            (DPRTacticsCalculator[[#This Row],[Great Weapon Fighting Style]]="YES"),
            _xlfn.LAMBDA(_xlpm.dicesum,
                SUM(_xlfn.MAP(
                    _xlfn.TEXTSPLIT(_xlpm.dicesum,"+"),
                    _xlfn.LAMBDA(_xlpm.dice,
                        N("Reroll 1s and 2s")+
                        ((
                            N("Number of Dice")+
                            N("Left of cell from position of 'd' in the string")+
                            LEFT(_xlpm.dice,(SEARCH("d",_xlpm.dice)-1))
                        )
                        *
                        (
                            1
                            -
                            (
                                2
                                /
                                (
                                    N("Die size")+
                                    N("Right of cell from position x in the string.")+
                                    RIGHT(_xlpm.dice,(LEN(_xlpm.dice)-SEARCH("d",_xlpm.dice)))
                                )))
                        )
                    )
                ))
            )(DPRTacticsCalculator[[#This Row],[Damage Dice]]),
            (N("0 if no Great Weapon Fighting style applies.")+0)
        )
    ),
    N(DPRTacticsCalculator[[#This Row],[Damage Dice]])
)</f>
        <v>8.3333333333333339</v>
      </c>
      <c r="AS24" s="31" cm="1">
        <f t="array" ref="AS24">N("Average damage")+
IF(
    (N("Condition: has to have dice notation")+
    COUNT(SEARCH("d",AF24))&gt;0),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)(AF24)
        +
        N("Elemental Adept turn 1s into 2s.")+
        N("Average increases by 1/DieSize per die")+
        N("Condition: damage type matches EA type.")+
        IF(
            (AN24=DPRTacticsCalculator[[#This Row],[Feat: Elemental Adept Element]]),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)(AF24),
            (N("0 if no Elemental Adept applies.")+0)
        )
    ),
    N(AF24)
)</f>
        <v>0</v>
      </c>
      <c r="AT24" s="31" cm="1">
        <f t="array" ref="AT24">N("Average damage")+
IF(
    (N("Condition: has to have dice notation")+
    COUNT(SEARCH("d",AG24))&gt;0),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)(AG24)
        +
        N("Elemental Adept turn 1s into 2s.")+
        N("Average increases by 1/DieSize per die")+
        N("Condition: damage type matches EA type.")+
        IF(
            (AO24=DPRTacticsCalculator[[#This Row],[Bonus Dmg Type]]),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)(AG24),
            (N("0 if no Elemental Adept applies.")+0)
        )
    ),
    N(AG24)
)</f>
        <v>0</v>
      </c>
      <c r="AU24" s="31" cm="1">
        <f t="array" ref="AU24">N("Average damage")+
IF(
    (N("Condition: has to have dice notation")+
    COUNT(SEARCH("d",AH24))&gt;0),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)(AH24)
        +
        N("Elemental Adept turn 1s into 2s.")+
        N("Average increases by 1/DieSize per die")+
        N("Condition: damage type matches EA type.")+
        IF(
            (AP24=#REF!),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)(AH24),
            (N("0 if no Elemental Adept applies.")+0)
        )
    ),
    N(AH24)
)</f>
        <v>0</v>
      </c>
      <c r="AV24" s="31" cm="1">
        <f t="array" ref="AV24">N("Average damage")+
IF(
    (N("Condition: has to have dice notation")+
    COUNT(SEARCH("d",AI24))&gt;0),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)(AI24)
        +
        N("Elemental Adept turn 1s into 2s.")+
        N("Average increases by 1/DieSize per die")+
        N("Condition: damage type matches EA type.")+
        IF(
            (AQ24=DPRTacticsCalculator[[#This Row],[Crit Mult Dmg Type]]),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)(AI24),
            (N("0 if no Elemental Adept applies.")+0)
        )
    ),
    N(AI24)
)</f>
        <v>0</v>
      </c>
      <c r="AW24" s="31">
        <f>N("Average damage added on crit")+
(
    N("Dr: Damage roll on hit is doubled")+
    DPRTacticsCalculator[[#This Row],[Base Dice Dmg Avg]]
    +
    N("Db: Any bonus dice get doubled")+
    DPRTacticsCalculator[[#This Row],[Bonus Dice Dmg Avg]]
    +
    N("Dxc: Damage that gets doubled but only added on crit")+
    (2*DPRTacticsCalculator[[#This Row],[Crit-only Mult Dice Dmg Avg]])
    +
    N("Dxcn: Bonus damage that's added on crit but not doubled")+
    DPRTacticsCalculator[[#This Row],[Crit-only Flat Dice Dmg Avg]]
)</f>
        <v>8.3333333333333339</v>
      </c>
      <c r="AX24" s="31">
        <f>N("Average damage on hit")+
(
    N("Dr: Damage roll on hit is doubled on crit")+
    DPRTacticsCalculator[[#This Row],[Base Dice Dmg Avg]]
    +
    N("Db: Any bonus dice get doubled on crit")+
    DPRTacticsCalculator[[#This Row],[Bonus Dice Dmg Avg]]
    +
    N("Dn: Damage bonus that is not doubled on crit")+
    DPRTacticsCalculator[[#This Row],[Non-crit Dice Dmg Avg]]
)</f>
        <v>8.3333333333333339</v>
      </c>
      <c r="AY24" s="31">
        <f>N("Damage result in case of a crit")+(N("D: Average damage on hit")+DPRTacticsCalculator[[#This Row],[Average Dice Damage on Hit]]+N("Dc: Average damage added on crit")+DPRTacticsCalculator[[#This Row],[Average Damage Added on Crit]])</f>
        <v>16.666666666666668</v>
      </c>
      <c r="AZ24" s="31">
        <f>N("Average damage on miss")+
IF(
    OR(
        DPRTacticsCalculator[[#This Row],[Accuracy]]="SP DC MISS 1/2 DMG",
        DPRTacticsCalculator[[#This Row],[Accuracy]]="SP DC M 1/2 ENEMY DVG",
        DPRTacticsCalculator[[#This Row],[Accuracy]]="SP DC M 1/2 LEG RESIST",
        DPRTacticsCalculator[[#This Row],[Accuracy]]="SP DC M 1/2 EN DVG L-RES"
    ),
    (
        (
            N("Dr: Damage roll on hit is halved")+
            DPRTacticsCalculator[[#This Row],[Base Dice Dmg Avg]]
            +
            N("B: Bonus modifiers halved too")+
            N("Spells don't get Great Weapon Master bonus damage")+
            IF(ISNUMBER(DPRTacticsCalculator[[#This Row],[Bonus Flat Dmg]]),DPRTacticsCalculator[[#This Row],[Bonus Flat Dmg]],0)
            +
            N("Db: Any bonus dice is halved too")+
            DPRTacticsCalculator[[#This Row],[Bonus Dice Dmg Avg]]
            +
            N("Dn: Damage bonus that is not doubled on crit gets halved too")+
            DPRTacticsCalculator[[#This Row],[Non-crit Dice Dmg Avg]]
        )
        /
        2
    ),
    (N("No miss damage for regular attacks")+0)
)</f>
        <v>0</v>
      </c>
      <c r="BA24" s="26">
        <f>_xlfn.IFS(DPRTacticsCalculator[[#This Row],[LV or CR]]=1,85,DPRTacticsCalculator[[#This Row],[LV or CR]]=2,100,DPRTacticsCalculator[[#This Row],[LV or CR]]=3,115,DPRTacticsCalculator[[#This Row],[LV or CR]]=4,130,DPRTacticsCalculator[[#This Row],[LV or CR]]=5,145,DPRTacticsCalculator[[#This Row],[LV or CR]]=6,160,DPRTacticsCalculator[[#This Row],[LV or CR]]=7,175,DPRTacticsCalculator[[#This Row],[LV or CR]]=8,190,DPRTacticsCalculator[[#This Row],[LV or CR]]=9,205,DPRTacticsCalculator[[#This Row],[LV or CR]]=10,220,DPRTacticsCalculator[[#This Row],[LV or CR]]=11,235,DPRTacticsCalculator[[#This Row],[LV or CR]]=12,250,DPRTacticsCalculator[[#This Row],[LV or CR]]=13,265,DPRTacticsCalculator[[#This Row],[LV or CR]]=14,280,DPRTacticsCalculator[[#This Row],[LV or CR]]=15,295,DPRTacticsCalculator[[#This Row],[LV or CR]]=16,310,DPRTacticsCalculator[[#This Row],[LV or CR]]=17,325,DPRTacticsCalculator[[#This Row],[LV or CR]]=18,340,DPRTacticsCalculator[[#This Row],[LV or CR]]=19,355,DPRTacticsCalculator[[#This Row],[LV or CR]]=20,400)</f>
        <v>145</v>
      </c>
      <c r="BB24" s="33">
        <f>N("Damage per Attack per Target")+((DPRTacticsCalculator[[#This Row],[Crit % Chance]]*DPRTacticsCalculator[[#This Row],[Average Damage Added on Crit]])+((N("Hx: Hit chance (excluding crit)")+DPRTacticsCalculator[[#This Row],[Non-crit Hit % Chance]])*((N("D: Average damage on hit")+DPRTacticsCalculator[[#This Row],[Average Dice Damage on Hit]])+(N("B: Bonus modifiers")+IF(ISNUMBER(DPRTacticsCalculator[[#This Row],[Bonus Flat Dmg]]),DPRTacticsCalculator[[#This Row],[Bonus Flat Dmg]],0))+(N("GWMb: Great Weapon Master -5 to hit for +10 dmg option")+IF(ISNUMBER(DPRTacticsCalculator[[#This Row],[Great Weapon Master Bonus Dmg]]),DPRTacticsCalculator[[#This Row],[Great Weapon Master Bonus Dmg]],0))))+((N("M: Miss chance (for spell saves)")+DPRTacticsCalculator[[#This Row],[Miss % Chance]])*(N("Dm: Average damage on miss (only for spell saves)")+DPRTacticsCalculator[[#This Row],[Average Damage on Miss]])))</f>
        <v>12.928333333333335</v>
      </c>
      <c r="BC24" s="33">
        <f>N("Average damage for the attack row")+((N("R: Repeated attack times (must have the same bonuses applied)")+IF(ISNUMBER(DPRTacticsCalculator[[#This Row],[Repeat Attack Times]]),DPRTacticsCalculator[[#This Row],[Repeat Attack Times]],1))*DPRTacticsCalculator[[#This Row],[Damage per Attack]])</f>
        <v>25.856666666666669</v>
      </c>
      <c r="BD24" s="33">
        <f>N("Damage per target*NumTargets")+(DPRTacticsCalculator[[#This Row],[Average Resulting Damage per Target]]*(N("AOE: Area of Effect targets (must have the same bonuses applied)")+IF(ISNUMBER(DPRTacticsCalculator[[#This Row],[Area of Effect Expected Targets]]),DPRTacticsCalculator[[#This Row],[Area of Effect Expected Targets]],1)))</f>
        <v>25.856666666666669</v>
      </c>
      <c r="BE24" s="33" t="str">
        <f>IF(_xlfn.MAXIFS(DPRTacticsCalculator[[Row]:[Row]],DPRTacticsCalculator[[Tactic ID]:[Tactic ID]],DPRTacticsCalculator[[#This Row],[Tactic ID]],DPRTacticsCalculator[[Round]:[Round]],DPRTacticsCalculator[[#This Row],[Round]])=DPRTacticsCalculator[[#This Row],[Row]],(N("Leave blank if not the last on the list for this round")+N("Sum the attacks with the same tactic AND round number")+SUMIFS(DPRTacticsCalculator[[Average Resulting Damage per Target]:[Average Resulting Damage per Target]],DPRTacticsCalculator[[Tactic ID]:[Tactic ID]],DPRTacticsCalculator[[#This Row],[Tactic ID]],DPRTacticsCalculator[[Round]:[Round]],DPRTacticsCalculator[[#This Row],[Round]])),"-")</f>
        <v>-</v>
      </c>
      <c r="BF24" s="33" t="str">
        <f>IF(ISNUMBER(DPRTacticsCalculator[[#This Row],[Average Round Damage per Target]]),(DPRTacticsCalculator[[#This Row],[Average Round Damage per Target]]*(N("AOE: Area of Effect targets (must have the same bonuses applied)")+IF(ISNUMBER(DPRTacticsCalculator[[#This Row],[Area of Effect Expected Targets]]),DPRTacticsCalculator[[#This Row],[Area of Effect Expected Targets]],1))),"-")</f>
        <v>-</v>
      </c>
      <c r="BG24" s="33" t="str">
        <f>IF(_xlfn.MAXIFS(DPRTacticsCalculator[[Row]:[Row]],DPRTacticsCalculator[[Tactic ID]:[Tactic ID]],DPRTacticsCalculator[[#This Row],[Tactic ID]])=DPRTacticsCalculator[[#This Row],[Row]],(N("Leave blank if not the last on the list for this tactic")+N("Sum the attacks with the same tactic ID")+SUMIFS(DPRTacticsCalculator[[Average Resulting Damage per Target]:[Average Resulting Damage per Target]],DPRTacticsCalculator[[Tactic ID]:[Tactic ID]],DPRTacticsCalculator[[#This Row],[Tactic ID]])),"-")</f>
        <v>-</v>
      </c>
      <c r="BH24" s="33" t="str">
        <f>IF(_xlfn.MAXIFS(DPRTacticsCalculator[[Row]:[Row]],DPRTacticsCalculator[[Tactic ID]:[Tactic ID]],DPRTacticsCalculator[[#This Row],[Tactic ID]])=DPRTacticsCalculator[[#This Row],[Row]],(N("Leave blank if not the last on the list for this tactic")+N("Sum the attacks with the same tactic ID")+SUMIFS(DPRTacticsCalculator[[Average Resulting Damage Total]:[Average Resulting Damage Total]],DPRTacticsCalculator[[Tactic ID]:[Tactic ID]],DPRTacticsCalculator[[#This Row],[Tactic ID]])),"-")</f>
        <v>-</v>
      </c>
      <c r="BI24" s="33" t="str">
        <f>IF(ISNUMBER(DPRTacticsCalculator[[#This Row],[Average Tactic Damage per Target]]),(N("Only show if the tactic damage is showing a number")+N("Damage per round: Damage per tactic / number of rounds")+((N("Damage per tactic")+DPRTacticsCalculator[[#This Row],[Average Tactic Damage per Target]])/(N("Number of rounds")+DPRTacticsCalculator[[#This Row],[Round]]))),"-")</f>
        <v>-</v>
      </c>
      <c r="BJ24" s="33" t="str">
        <f>IF(ISNUMBER(DPRTacticsCalculator[[#This Row],[Average Tactic Damage Total]]),(N("Only show if the tactic damage is showing a number")+N("Damage per round: Damage per tactic / number of rounds")+((N("Damage per tactic")+DPRTacticsCalculator[[#This Row],[Average Tactic Damage Total]])/(N("Number of rounds")+DPRTacticsCalculator[[#This Row],[Round]]))),"-")</f>
        <v>-</v>
      </c>
      <c r="BK24" s="34" t="str">
        <f>IF(ISNUMBER(DPRTacticsCalculator[[#This Row],[Damage per Round per Target]]),_xlfn.IFS((DPRTacticsCalculator[[#This Row],[Damage per Round per Target]]&gt;(DPRTacticsCalculator[[#This Row],[Max Expected Enemy HP at CR or LV]]/3)),5,(DPRTacticsCalculator[[#This Row],[Damage per Round per Target]]&gt;(DPRTacticsCalculator[[#This Row],[Max Expected Enemy HP at CR or LV]]/6)),4,(DPRTacticsCalculator[[#This Row],[Damage per Round per Target]]&gt;(DPRTacticsCalculator[[#This Row],[Max Expected Enemy HP at CR or LV]]/12)),3,(DPRTacticsCalculator[[#This Row],[Damage per Round per Target]]&gt;(DPRTacticsCalculator[[#This Row],[Max Expected Enemy HP at CR or LV]]/24)),2,(DPRTacticsCalculator[[#This Row],[Damage per Round per Target]]&lt;=(DPRTacticsCalculator[[#This Row],[Max Expected Enemy HP at CR or LV]]/24)),1,(DPRTacticsCalculator[[#This Row],[Damage per Round per Target]]=0),0),"-")</f>
        <v>-</v>
      </c>
      <c r="BL24" s="24" t="str">
        <f>_xlfn.IFS(ISNUMBER(DPRTacticsCalculator[[#This Row],[DPR per Target Rating]])=FALSE,"-",DPRTacticsCalculator[[#This Row],[DPR per Target Rating]]=0,"☆☆☆  No damage",DPRTacticsCalculator[[#This Row],[DPR per Target Rating]]=1,"🡇🡇🡇  Lowest (not helping)",DPRTacticsCalculator[[#This Row],[DPR per Target Rating]]=2,"★☆☆  Low (support, control, debuff)",DPRTacticsCalculator[[#This Row],[DPR per Target Rating]]=3,"★★☆  Target (expected)",DPRTacticsCalculator[[#This Row],[DPR per Target Rating]]=4,"★★★  High (heavy hitter)",DPRTacticsCalculator[[#This Row],[DPR per Target Rating]]=5,"🕱🕱🕱🕱  Deadly")</f>
        <v>-</v>
      </c>
      <c r="BM24" s="32" t="str">
        <f>IF(ISNUMBER(DPRTacticsCalculator[[#This Row],[Total Damage per Round]]),_xlfn.IFS((DPRTacticsCalculator[[#This Row],[Total Damage per Round]]&gt;(DPRTacticsCalculator[[#This Row],[Max Expected Enemy HP at CR or LV]]/3)),5,(DPRTacticsCalculator[[#This Row],[Total Damage per Round]]&gt;(DPRTacticsCalculator[[#This Row],[Max Expected Enemy HP at CR or LV]]/6)),4,(DPRTacticsCalculator[[#This Row],[Total Damage per Round]]&gt;(DPRTacticsCalculator[[#This Row],[Max Expected Enemy HP at CR or LV]]/12)),3,(DPRTacticsCalculator[[#This Row],[Total Damage per Round]]&gt;(DPRTacticsCalculator[[#This Row],[Max Expected Enemy HP at CR or LV]]/24)),2,(DPRTacticsCalculator[[#This Row],[Total Damage per Round]]&lt;=(DPRTacticsCalculator[[#This Row],[Max Expected Enemy HP at CR or LV]]/24)),1,(DPRTacticsCalculator[[#This Row],[Total Damage per Round]]=0),0),"-")</f>
        <v>-</v>
      </c>
      <c r="BN24" s="24" t="str">
        <f>_xlfn.IFS(ISNUMBER(DPRTacticsCalculator[[#This Row],[Total DPR Rating]])=FALSE,"-",DPRTacticsCalculator[[#This Row],[Total DPR Rating]]=0,"☆☆☆  No damage",DPRTacticsCalculator[[#This Row],[Total DPR Rating]]=1,"🡇🡇🡇  Lowest (not helping)",DPRTacticsCalculator[[#This Row],[Total DPR Rating]]=2,"★☆☆  Low (support, control, debuff)",DPRTacticsCalculator[[#This Row],[Total DPR Rating]]=3,"★★☆  Target (expected)",DPRTacticsCalculator[[#This Row],[Total DPR Rating]]=4,"★★★  High (heavy hitter)",DPRTacticsCalculator[[#This Row],[Total DPR Rating]]=5,"🕱🕱🕱🕱  Deadly")</f>
        <v>-</v>
      </c>
      <c r="BO24" s="35" t="s">
        <v>72</v>
      </c>
    </row>
    <row r="25" spans="1:72" ht="40.5">
      <c r="A25" s="16">
        <v>24</v>
      </c>
      <c r="B25" s="21" t="s">
        <v>127</v>
      </c>
      <c r="C25" s="21" t="s">
        <v>124</v>
      </c>
      <c r="D25" s="24" t="s">
        <v>129</v>
      </c>
      <c r="E25" s="5" t="s">
        <v>70</v>
      </c>
      <c r="F25" s="5">
        <v>5</v>
      </c>
      <c r="G25" s="16">
        <v>1</v>
      </c>
      <c r="H25" s="16">
        <v>1</v>
      </c>
      <c r="I25" s="16" t="s">
        <v>71</v>
      </c>
      <c r="J25" s="16" t="s">
        <v>71</v>
      </c>
      <c r="K25" s="16" t="s">
        <v>84</v>
      </c>
      <c r="L25" s="16" t="s">
        <v>84</v>
      </c>
      <c r="M25" s="16" t="s">
        <v>71</v>
      </c>
      <c r="N25" s="16" t="s">
        <v>72</v>
      </c>
      <c r="O25" s="16" cm="1">
        <f t="array" ref="O25">_xlfn.LAMBDA(_xlpm.dicesum,
    SUM(_xlfn.MAP(
        _xlfn.TEXTSPLIT(_xlpm.dicesum,"+"),
        _xlfn.LAMBDA(_xlpm.dice,
            N("Average dice roll")+
            IF(COUNT(SEARCH("d",_xlpm.dice))&gt;0,
                ((
                    N("Number of Dice")+
                    N("Left of cell from position of 'd' in the string")+
                    LEFT(_xlpm.dice,(SEARCH("d",_xlpm.dice)-1))
                )
                *
                (
                    N("Average roll for the die size")+
                    AVERAGE(
                        N("Lowest roll possible")+
                        1,
                        N("Die size")+
                        N("Right of cell from position x in the string.")+
                        RIGHT(_xlpm.dice,(LEN(_xlpm.dice)-SEARCH("d",_xlpm.dice)))
                    ))
                ),
                N(_xlpm.dice)
            )
        )
    ))
)(DPRTacticsCalculator[[#This Row],[Dice added to attack roll]])</f>
        <v>0</v>
      </c>
      <c r="P25" s="25" cm="1">
        <f t="array" ref="P25">_xlfn.IFS(
    AND(DPRTacticsCalculator[[#This Row],[Player or Enemy]]="PC",DPRTacticsCalculator[[#This Row],[LV or CR]]=9),
    1,
    1,
    0
)
+
IF(
    OR(
        DPRTacticsCalculator[[#This Row],[Accuracy]]="STANDARD",
        DPRTacticsCalculator[[#This Row],[Accuracy]]="DISADVANTAGE",
        DPRTacticsCalculator[[#This Row],[Accuracy]]="ADVANTAGE",
        DPRTacticsCalculator[[#This Row],[Accuracy]]="ELVEN ACCURACY",
    ),
    (
        IF(
            DPRTacticsCalculator[[#This Row],[Great Weapon Master -5 to hit for +10 dmg]]="YES",
            (-5),
            0
        )
        +
        IF(
            DPRTacticsCalculator[[#This Row],[War Cleric Channel Divinity +10 to hit]]="YES",
            10,
            0
        )
        +
        DPRTacticsCalculator[[#This Row],[Dice to attack roll average result]]
    ),
    0
)</f>
        <v>-5</v>
      </c>
      <c r="Q25" s="16" t="s">
        <v>72</v>
      </c>
      <c r="R25" s="5">
        <f>N("Assuming a balanced value of 8, and subtract relative modifiers.")+(8-DPRTacticsCalculator[[#This Row],[Assumed Relative Modifier to Hit]]-IF(ISNUMBER(DPRTacticsCalculator[[#This Row],[Add Relative Modifier to Hit]]),DPRTacticsCalculator[[#This Row],[Add Relative Modifier to Hit]],0))</f>
        <v>13</v>
      </c>
      <c r="S25" s="16">
        <v>20</v>
      </c>
      <c r="T25" s="16" t="s">
        <v>77</v>
      </c>
      <c r="U25" s="16" t="s">
        <v>71</v>
      </c>
      <c r="V25" s="26" t="str">
        <f>IF(OR(DPRTacticsCalculator[[#This Row],[Accuracy]]="SP DC LEGEND RESIST",DPRTacticsCalculator[[#This Row],[Accuracy]]="SP DC M 1/2 LEG RESIST",DPRTacticsCalculator[[#This Row],[Accuracy]]="SP DC EN DVG LEG RES",DPRTacticsCalculator[[#This Row],[Accuracy]]="SP DC M 1/2 EN DVG L-RES"),(N("if leg res is used, check if previous others were cast for this tactic")+IF(SUMPRODUCT((DPRTacticsCalculator[Accuracy]={"SP DC LEGEND RESIST","SP DC M 1/2 LEG RESIST","SP DC EN DVG LEG RES","SP DC M 1/2 EN DVG L-RES"})*(DPRTacticsCalculator[Tactic ID]=DPRTacticsCalculator[[#This Row],[Tactic ID]])*(DPRTacticsCalculator[Row]&lt;DPRTacticsCalculator[[#This Row],[Row]]))&gt;0,(N("if so, search for the MIN for this tactic")+N("And subtract the last one used.")+IF(_xlfn.MINIFS(DPRTacticsCalculator[Legendary Resistances Left],DPRTacticsCalculator[Tactic ID],DPRTacticsCalculator[[#This Row],[Tactic ID]],DPRTacticsCalculator[Row],"&lt;"&amp;DPRTacticsCalculator[[#This Row],[Row]])&gt;0,_xlfn.MINIFS(DPRTacticsCalculator[Legendary Resistances Left],DPRTacticsCalculator[Tactic ID],DPRTacticsCalculator[[#This Row],[Tactic ID]],DPRTacticsCalculator[Row],"&lt;"&amp;DPRTacticsCalculator[[#This Row],[Row]])-1,N("Unless there's 0 already")+0)),(N("else, start at 3 resistances")+3))),"-")</f>
        <v>-</v>
      </c>
      <c r="W25" s="27">
        <f>IF(DPRTacticsCalculator[[#This Row],[Enemy Paralyzed close-range auto-crit on hit]]="YES",DPRTacticsCalculator[[#This Row],[Hit % Chance]],_xlfn.IFS(AND(DPRTacticsCalculator[[#This Row],[Accuracy]]="STANDARD",DPRTacticsCalculator[[#This Row],[Lucky feat]]="NO",DPRTacticsCalculator[[#This Row],[Halfling]]="NO"),N("Standard crit formula")+(1-((DPRTacticsCalculator[[#This Row],[Min to Crit]]-1)/20)),AND(DPRTacticsCalculator[[#This Row],[Accuracy]]="DISADVANTAGE",DPRTacticsCalculator[[#This Row],[Lucky feat]]="NO",DPRTacticsCalculator[[#This Row],[Halfling]]="NO"),N("Disadvantage crit formula")+((1-(DPRTacticsCalculator[[#This Row],[Min to Crit]]-1)/20)^2),OR(AND(DPRTacticsCalculator[[#This Row],[Accuracy]]="ADVANTAGE",DPRTacticsCalculator[[#This Row],[Lucky feat]]="NO",DPRTacticsCalculator[[#This Row],[Halfling]]="NO"),AND(DPRTacticsCalculator[[#This Row],[Accuracy]]="STANDARD",DPRTacticsCalculator[[#This Row],[Lucky feat]]="YES",DPRTacticsCalculator[[#This Row],[Halfling]]="NO")),N("Advantage crit formula")+(1-(1-(1-((DPRTacticsCalculator[[#This Row],[Min to Crit]]-1)/20)))^2),OR(AND(DPRTacticsCalculator[[#This Row],[Accuracy]]="ELVEN ACCURACY",DPRTacticsCalculator[[#This Row],[Lucky feat]]="NO",DPRTacticsCalculator[[#This Row],[Halfling]]="NO"),AND(DPRTacticsCalculator[[#This Row],[Accuracy]]="ADVANTAGE",DPRTacticsCalculator[[#This Row],[Lucky feat]]="YES",DPRTacticsCalculator[[#This Row],[Halfling]]="NO"),AND(DPRTacticsCalculator[[#This Row],[Accuracy]]="DISADVANTAGE",DPRTacticsCalculator[[#This Row],[Lucky feat]]="YES",DPRTacticsCalculator[[#This Row],[Halfling]]="NO")),N("Elven accuracy crit formula (3 dice)")+(1-(1-(1-((DPRTacticsCalculator[[#This Row],[Min to Crit]]-1)/20)))^3),AND(DPRTacticsCalculator[[#This Row],[Accuracy]]="ELVEN ACCURACY",DPRTacticsCalculator[[#This Row],[Lucky feat]]="YES",DPRTacticsCalculator[[#This Row],[Halfling]]="NO"),N("Elven accuracy crit formula with Lucky feat (4 dice)")+(1-(1-(1-((DPRTacticsCalculator[[#This Row],[Min to Crit]]-1)/20)))^4),AND(DPRTacticsCalculator[[#This Row],[Accuracy]]="STANDARD",DPRTacticsCalculator[[#This Row],[Lucky feat]]="NO",DPRTacticsCalculator[[#This Row],[Halfling]]="YES"),N("Halfling standard crit formula")+((1-((DPRTacticsCalculator[[#This Row],[Min to Crit]]-1)/20))+((1-((DPRTacticsCalculator[[#This Row],[Min to Crit]]-1)/20))/20)),AND(DPRTacticsCalculator[[#This Row],[Accuracy]]="DISADVANTAGE",DPRTacticsCalculator[[#This Row],[Lucky feat]]="NO",DPRTacticsCalculator[[#This Row],[Halfling]]="YES"),N("Halfling disadvantage crit formula")+(((1-((DPRTacticsCalculator[[#This Row],[Min to Crit]]-1)/20))^2)+((2/20)*((1-((DPRTacticsCalculator[[#This Row],[Min to Crit]]-1)/20))^2))),OR(AND(DPRTacticsCalculator[[#This Row],[Accuracy]]="ADVANTAGE",DPRTacticsCalculator[[#This Row],[Lucky feat]]="NO",DPRTacticsCalculator[[#This Row],[Halfling]]="YES"),AND(DPRTacticsCalculator[[#This Row],[Accuracy]]="ELVEN ACCURACY",DPRTacticsCalculator[[#This Row],[Lucky feat]]="NO",DPRTacticsCalculator[[#This Row],[Halfling]]="YES"),AND(DPRTacticsCalculator[[#This Row],[Accuracy]]="STANDARD",DPRTacticsCalculator[[#This Row],[Lucky feat]]="YES",DPRTacticsCalculator[[#This Row],[Halfling]]="YES")),N("Halfling advantage crit formula")+N("No halfling can have Elven Accuracy")+((1-(1-(1-((DPRTacticsCalculator[[#This Row],[Min to Crit]]-1)/20)))^2)+((2*((1-(1-((DPRTacticsCalculator[[#This Row],[Min to Crit]]-1)/20)))/20))-(1/(20^2)))*(1-((DPRTacticsCalculator[[#This Row],[Min to Crit]]-1)/20))),OR(AND(DPRTacticsCalculator[[#This Row],[Accuracy]]="ADVANTAGE",DPRTacticsCalculator[[#This Row],[Lucky feat]]="YES",DPRTacticsCalculator[[#This Row],[Halfling]]="YES"),AND(DPRTacticsCalculator[[#This Row],[Accuracy]]="ELVEN ACCURACY",DPRTacticsCalculator[[#This Row],[Lucky feat]]="YES",DPRTacticsCalculator[[#This Row],[Halfling]]="YES"),AND(DPRTacticsCalculator[[#This Row],[Accuracy]]="DISADVANTAGE",DPRTacticsCalculator[[#This Row],[Lucky feat]]="YES",DPRTacticsCalculator[[#This Row],[Halfling]]="YES")),N("Halfling advantage with Lucky feat (3 dice) crit formula")+N("No halfling can have Elven Accuracy")+((1-(1-(1-((DPRTacticsCalculator[[#This Row],[Min to Crit]]-1)/20)))^3)+((3*((1-(1-((DPRTacticsCalculator[[#This Row],[Min to Crit]]-1)/20)))/20))-(1/(20^3)))*(1-((DPRTacticsCalculator[[#This Row],[Min to Crit]]-1)/20))),OR(DPRTacticsCalculator[[#This Row],[Accuracy]]="SPELL (SAVE DC)",DPRTacticsCalculator[[#This Row],[Accuracy]]="SP DC MISS 1/2 DMG",DPRTacticsCalculator[[#This Row],[Accuracy]]="SP DC ENEMY DVG",DPRTacticsCalculator[[#This Row],[Accuracy]]="SP DC M 1/2 ENEMY DVG",DPRTacticsCalculator[[#This Row],[Accuracy]]="SP DC LEGEND RESIST",DPRTacticsCalculator[[#This Row],[Accuracy]]="SP DC M 1/2 LEG RESIST",DPRTacticsCalculator[[#This Row],[Accuracy]]="SP DC EN DVG LEG RES",DPRTacticsCalculator[[#This Row],[Accuracy]]="SP DC M 1/2 EN DVG L-RES"),N("No crits for save throw spells")+0))*IF(AND(DPRTacticsCalculator[[#This Row],[Current Attack is GWM Crit Bonus Attack]]="YES",OR(DPRTacticsCalculator[[#This Row],[Accuracy]]="STANDARD",DPRTacticsCalculator[[#This Row],[Accuracy]]="DISADVANTAGE",DPRTacticsCalculator[[#This Row],[Accuracy]]="ADVANTAGE",DPRTacticsCalculator[[#This Row],[Accuracy]]="ELVEN ACCURACY")),N("If the current attack is a Great Weapon Master crit bonus attack")+N("And it's not a spell attack")+N("The chances of this attack are multiplied by the crit chance of the previous attack of the same round and tactic")+SUMIFS(DPRTacticsCalculator[Crit % Chance],DPRTacticsCalculator[Tactic ID],DPRTacticsCalculator[[#This Row],[Tactic ID]],DPRTacticsCalculator[Round],DPRTacticsCalculator[[#This Row],[Round]],DPRTacticsCalculator[Row],(DPRTacticsCalculator[[#This Row],[Row]]-1)),(N("Else they just stay the same")+1))</f>
        <v>9.506250000000006E-3</v>
      </c>
      <c r="X25" s="27">
        <f>_xlfn.IFS(OR(AND(DPRTacticsCalculator[[#This Row],[Accuracy]]="STANDARD",DPRTacticsCalculator[[#This Row],[Lucky feat]]="NO",DPRTacticsCalculator[[#This Row],[Halfling]]="NO"),DPRTacticsCalculator[[#This Row],[Accuracy]]="SPELL (SAVE DC)",DPRTacticsCalculator[[#This Row],[Accuracy]]="SP DC MISS 1/2 DMG",AND(OR(DPRTacticsCalculator[[#This Row],[Accuracy]]="SP DC LEGEND RESIST",DPRTacticsCalculator[[#This Row],[Accuracy]]="SP DC M 1/2 LEG RESIST"),DPRTacticsCalculator[[#This Row],[Legendary Resistances Left]]=0)),N("Standard hit formula")+N("Standard hit formula for spells")+N("After Legendary Resistances run out, standard hit formula for spells")+(1-((DPRTacticsCalculator[[#This Row],[Min to Hit]]-1)/20)),AND(DPRTacticsCalculator[[#This Row],[Accuracy]]="DISADVANTAGE",DPRTacticsCalculator[[#This Row],[Lucky feat]]="NO",DPRTacticsCalculator[[#This Row],[Halfling]]="NO"),N("Disadvantage hit formula")+((1-((DPRTacticsCalculator[[#This Row],[Min to Hit]]-1)/20))^2),OR(AND(DPRTacticsCalculator[[#This Row],[Accuracy]]="ADVANTAGE",DPRTacticsCalculator[[#This Row],[Lucky feat]]="NO",DPRTacticsCalculator[[#This Row],[Halfling]]="NO"),AND(DPRTacticsCalculator[[#This Row],[Accuracy]]="STANDARD",DPRTacticsCalculator[[#This Row],[Lucky feat]]="YES",DPRTacticsCalculator[[#This Row],[Halfling]]="NO"),DPRTacticsCalculator[[#This Row],[Accuracy]]="SP DC ENEMY DVG",DPRTacticsCalculator[[#This Row],[Accuracy]]="SP DC M 1/2 ENEMY DVG",AND(OR(DPRTacticsCalculator[[#This Row],[Accuracy]]="SP DC EN DVG LEG RES",DPRTacticsCalculator[[#This Row],[Accuracy]]="SP DC M 1/2 EN DVG L-RES"),DPRTacticsCalculator[[#This Row],[Legendary Resistances Left]]=0)),N("Advantage hit formula")+N("Advantage hit formula for spells against enemy with disadvantage")+N("After Legendary Resistances run out, same")+(1-(1-(1-((DPRTacticsCalculator[[#This Row],[Min to Hit]]-1)/20)))^2),OR(AND(DPRTacticsCalculator[[#This Row],[Accuracy]]="ELVEN ACCURACY",DPRTacticsCalculator[[#This Row],[Lucky feat]]="NO",DPRTacticsCalculator[[#This Row],[Halfling]]="NO"),AND(DPRTacticsCalculator[[#This Row],[Accuracy]]="ADVANTAGE",DPRTacticsCalculator[[#This Row],[Lucky feat]]="YES",DPRTacticsCalculator[[#This Row],[Halfling]]="NO"),AND(DPRTacticsCalculator[[#This Row],[Accuracy]]="DISADVANTAGE",DPRTacticsCalculator[[#This Row],[Lucky feat]]="YES",DPRTacticsCalculator[[#This Row],[Halfling]]="NO")),N("Elven accuracy hit formula (3 dice)")+(1-(1-(1-((DPRTacticsCalculator[[#This Row],[Min to Hit]]-1)/20)))^3),AND(DPRTacticsCalculator[[#This Row],[Accuracy]]="ELVEN ACCURACY",DPRTacticsCalculator[[#This Row],[Lucky feat]]="YES",DPRTacticsCalculator[[#This Row],[Halfling]]="NO"),N("Elven accuracy hit formula with Lucky feat (4 dice)")+(1-(1-(1-((DPRTacticsCalculator[[#This Row],[Min to Hit]]-1)/20)))^4),AND(DPRTacticsCalculator[[#This Row],[Accuracy]]="STANDARD",DPRTacticsCalculator[[#This Row],[Lucky feat]]="NO",DPRTacticsCalculator[[#This Row],[Halfling]]="YES"),N("Halfling standard hit formula")+((1-((DPRTacticsCalculator[[#This Row],[Min to Hit]]-1)/20))+((1-((DPRTacticsCalculator[[#This Row],[Min to Hit]]-1)/20))/20)),AND(DPRTacticsCalculator[[#This Row],[Accuracy]]="DISADVANTAGE",DPRTacticsCalculator[[#This Row],[Lucky feat]]="NO",DPRTacticsCalculator[[#This Row],[Halfling]]="YES"),N("Halfling disadvantage hit formula")+(((1-((DPRTacticsCalculator[[#This Row],[Min to Hit]]-1)/20))^2)+((2/20)*((1-((DPRTacticsCalculator[[#This Row],[Min to Hit]]-1)/20))^2))),OR(AND(DPRTacticsCalculator[[#This Row],[Accuracy]]="ADVANTAGE",DPRTacticsCalculator[[#This Row],[Lucky feat]]="NO",DPRTacticsCalculator[[#This Row],[Halfling]]="YES"),AND(DPRTacticsCalculator[[#This Row],[Accuracy]]="ELVEN ACCURACY",DPRTacticsCalculator[[#This Row],[Lucky feat]]="NO",DPRTacticsCalculator[[#This Row],[Halfling]]="YES"),AND(DPRTacticsCalculator[[#This Row],[Accuracy]]="STANDARD",DPRTacticsCalculator[[#This Row],[Lucky feat]]="YES",DPRTacticsCalculator[[#This Row],[Halfling]]="YES")),N("Halfling advantage hit formula")+N("No halfling can have Elven Accuracy")+((1-(1-(1-((DPRTacticsCalculator[[#This Row],[Min to Hit]]-1)/20)))^2)+((2*((1-(1-((DPRTacticsCalculator[[#This Row],[Min to Hit]]-1)/20)))/20))-(1/(20^2)))*(1-((DPRTacticsCalculator[[#This Row],[Min to Hit]]-1)/20))),OR(AND(DPRTacticsCalculator[[#This Row],[Accuracy]]="ADVANTAGE",DPRTacticsCalculator[[#This Row],[Lucky feat]]="YES",DPRTacticsCalculator[[#This Row],[Halfling]]="YES"),AND(DPRTacticsCalculator[[#This Row],[Accuracy]]="ELVEN ACCURACY",DPRTacticsCalculator[[#This Row],[Lucky feat]]="YES",DPRTacticsCalculator[[#This Row],[Halfling]]="YES"),AND(DPRTacticsCalculator[[#This Row],[Accuracy]]="DISADVANTAGE",DPRTacticsCalculator[[#This Row],[Lucky feat]]="YES",DPRTacticsCalculator[[#This Row],[Halfling]]="YES")),N("Halfling advantage with Lucky feat (3 dice) hit formula")+N("No halfling can have Elven Accuracy")+((1-(1-(1-((DPRTacticsCalculator[[#This Row],[Min to Crit]]-1)/20)))^3)+((3*((1-(1-((DPRTacticsCalculator[[#This Row],[Min to Hit]]-1)/20)))/20))-(1/(20^3)))*(1-((DPRTacticsCalculator[[#This Row],[Min to Hit]]-1)/20))),AND(OR(DPRTacticsCalculator[[#This Row],[Accuracy]]="SP DC LEGEND RESIST",DPRTacticsCalculator[[#This Row],[Accuracy]]="SP DC M 1/2 LEG RESIST",DPRTacticsCalculator[[#This Row],[Accuracy]]="SP DC EN DVG LEG RES",DPRTacticsCalculator[[#This Row],[Accuracy]]="SP DC M 1/2 EN DVG L-RES"),(DPRTacticsCalculator[[#This Row],[Legendary Resistances Left]]&gt;0)),N("Legendary Resistance is a guaranteed miss")+0)*IF(AND(DPRTacticsCalculator[[#This Row],[Current Attack is GWM Crit Bonus Attack]]="YES",OR(DPRTacticsCalculator[[#This Row],[Accuracy]]="STANDARD",DPRTacticsCalculator[[#This Row],[Accuracy]]="DISADVANTAGE",DPRTacticsCalculator[[#This Row],[Accuracy]]="ADVANTAGE",DPRTacticsCalculator[[#This Row],[Accuracy]]="ELVEN ACCURACY")),N("If the current attack is a Great Weapon Master crit bonus attack")+N("And it's not a spell attack")+N("The chances of this attack are multiplied by the crit chance of the previous attack of the same round and tactic")+SUMIFS(DPRTacticsCalculator[Crit % Chance],DPRTacticsCalculator[Tactic ID],DPRTacticsCalculator[[#This Row],[Tactic ID]],DPRTacticsCalculator[Round],DPRTacticsCalculator[[#This Row],[Round]],DPRTacticsCalculator[Row],(DPRTacticsCalculator[[#This Row],[Row]]-1)),(N("Else they just stay the same")+1))</f>
        <v>6.2400000000000018E-2</v>
      </c>
      <c r="Y25" s="27">
        <f>N("Hit percentage (not including crit)")+(DPRTacticsCalculator[[#This Row],[Hit % Chance]]-DPRTacticsCalculator[[#This Row],[Crit % Chance]])</f>
        <v>5.289375000000001E-2</v>
      </c>
      <c r="Z25" s="28">
        <f>N("Miss percentage")+(1-DPRTacticsCalculator[[#This Row],[Hit % Chance]])</f>
        <v>0.93759999999999999</v>
      </c>
      <c r="AA25" s="16" t="s">
        <v>72</v>
      </c>
      <c r="AB25" s="16" t="s">
        <v>72</v>
      </c>
      <c r="AC25" s="5" t="str">
        <f>IF(ISNUMBER(DPRTacticsCalculator[[#This Row],[AOE size, length or radius]]),N("Based on the Dungeon Master's Guide, page 249, 'Adjudicating Areas of Effect' table")+_xlfn.IFS(DPRTacticsCalculator[[#This Row],[Area of Effect]]="CONE",N("Cone: Size   / 10 (round up)")+ROUNDUP((DPRTacticsCalculator[[#This Row],[AOE size, length or radius]]/10),0),DPRTacticsCalculator[[#This Row],[Area of Effect]]="CUBE",N("Cube or square: Size   / 5  (round up)")+ROUNDUP((DPRTacticsCalculator[[#This Row],[AOE size, length or radius]]/5),0),DPRTacticsCalculator[[#This Row],[Area of Effect]]="CYLINDER",N("Cylinder: Radius / 5  (round up)")+ROUNDUP((DPRTacticsCalculator[[#This Row],[AOE size, length or radius]]/5),0),DPRTacticsCalculator[[#This Row],[Area of Effect]]="LINE",N("Line: Length / 30 (round up)")+ROUNDUP((DPRTacticsCalculator[[#This Row],[AOE size, length or radius]]/30),0),DPRTacticsCalculator[[#This Row],[Area of Effect]]="SPHERE",N("Sphere or circle: Radius / 5  (round up)")+ROUNDUP((DPRTacticsCalculator[[#This Row],[AOE size, length or radius]]/5),0)),"-")</f>
        <v>-</v>
      </c>
      <c r="AD25" s="16" t="s">
        <v>84</v>
      </c>
      <c r="AE25" s="16" t="s">
        <v>121</v>
      </c>
      <c r="AF25" s="16" t="s">
        <v>72</v>
      </c>
      <c r="AG25" s="16" t="s">
        <v>72</v>
      </c>
      <c r="AH25" s="16" t="s">
        <v>72</v>
      </c>
      <c r="AI25" s="16" t="s">
        <v>72</v>
      </c>
      <c r="AJ25" s="29">
        <v>4</v>
      </c>
      <c r="AK25" s="30">
        <f>IF(DPRTacticsCalculator[[#This Row],[Great Weapon Master -5 to hit for +10 dmg]]="YES",10,"-")</f>
        <v>10</v>
      </c>
      <c r="AL25" s="16" t="s">
        <v>75</v>
      </c>
      <c r="AM25" s="16" t="s">
        <v>72</v>
      </c>
      <c r="AN25" s="16" t="s">
        <v>72</v>
      </c>
      <c r="AO25" s="16" t="s">
        <v>72</v>
      </c>
      <c r="AP25" s="16" t="s">
        <v>72</v>
      </c>
      <c r="AQ25" s="16" t="s">
        <v>72</v>
      </c>
      <c r="AR25" s="31" cm="1">
        <f t="array" ref="AR25">N("Average damage")+
IF(
    (N("Condition: has to have dice notation")+
    COUNT(SEARCH("d",DPRTacticsCalculator[[#This Row],[Damage Dice]]))&gt;0),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)(DPRTacticsCalculator[[#This Row],[Damage Dice]])
        +
        N("Elemental Adept turn 1s into 2s.")+
        N("Average increases by 1/DieSize per die")+
        N("Condition: damage type matches EA type.")+
        IF(
            (DPRTacticsCalculator[[#This Row],[Damage Type]]=DPRTacticsCalculator[[#This Row],[Feat: Elemental Adept Element]]),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)(DPRTacticsCalculator[[#This Row],[Damage Dice]]),
            (N("0 if no Elemental Adept applies.")+0)
        )
        +
        N("Great Weapon Fighting style reroll 1s and 2s once.")+
        IF(
            (DPRTacticsCalculator[[#This Row],[Great Weapon Fighting Style]]="YES"),
            _xlfn.LAMBDA(_xlpm.dicesum,
                SUM(_xlfn.MAP(
                    _xlfn.TEXTSPLIT(_xlpm.dicesum,"+"),
                    _xlfn.LAMBDA(_xlpm.dice,
                        N("Reroll 1s and 2s")+
                        ((
                            N("Number of Dice")+
                            N("Left of cell from position of 'd' in the string")+
                            LEFT(_xlpm.dice,(SEARCH("d",_xlpm.dice)-1))
                        )
                        *
                        (
                            1
                            -
                            (
                                2
                                /
                                (
                                    N("Die size")+
                                    N("Right of cell from position x in the string.")+
                                    RIGHT(_xlpm.dice,(LEN(_xlpm.dice)-SEARCH("d",_xlpm.dice)))
                                )))
                        )
                    )
                ))
            )(DPRTacticsCalculator[[#This Row],[Damage Dice]]),
            (N("0 if no Great Weapon Fighting style applies.")+0)
        )
    ),
    N(DPRTacticsCalculator[[#This Row],[Damage Dice]])
)</f>
        <v>8.3333333333333339</v>
      </c>
      <c r="AS25" s="31" cm="1">
        <f t="array" ref="AS25">N("Average damage")+
IF(
    (N("Condition: has to have dice notation")+
    COUNT(SEARCH("d",AF25))&gt;0),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)(AF25)
        +
        N("Elemental Adept turn 1s into 2s.")+
        N("Average increases by 1/DieSize per die")+
        N("Condition: damage type matches EA type.")+
        IF(
            (AN25=DPRTacticsCalculator[[#This Row],[Feat: Elemental Adept Element]]),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)(AF25),
            (N("0 if no Elemental Adept applies.")+0)
        )
    ),
    N(AF25)
)</f>
        <v>0</v>
      </c>
      <c r="AT25" s="31" cm="1">
        <f t="array" ref="AT25">N("Average damage")+
IF(
    (N("Condition: has to have dice notation")+
    COUNT(SEARCH("d",AG25))&gt;0),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)(AG25)
        +
        N("Elemental Adept turn 1s into 2s.")+
        N("Average increases by 1/DieSize per die")+
        N("Condition: damage type matches EA type.")+
        IF(
            (AO25=DPRTacticsCalculator[[#This Row],[Bonus Dmg Type]]),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)(AG25),
            (N("0 if no Elemental Adept applies.")+0)
        )
    ),
    N(AG25)
)</f>
        <v>0</v>
      </c>
      <c r="AU25" s="31" cm="1">
        <f t="array" ref="AU25">N("Average damage")+
IF(
    (N("Condition: has to have dice notation")+
    COUNT(SEARCH("d",AH25))&gt;0),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)(AH25)
        +
        N("Elemental Adept turn 1s into 2s.")+
        N("Average increases by 1/DieSize per die")+
        N("Condition: damage type matches EA type.")+
        IF(
            (AP25=#REF!),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)(AH25),
            (N("0 if no Elemental Adept applies.")+0)
        )
    ),
    N(AH25)
)</f>
        <v>0</v>
      </c>
      <c r="AV25" s="31" cm="1">
        <f t="array" ref="AV25">N("Average damage")+
IF(
    (N("Condition: has to have dice notation")+
    COUNT(SEARCH("d",AI25))&gt;0),
    (
        N("Base damage of the dice")+
        _xlfn.LAMBDA(_xlpm.dicesum,
            SUM(_xlfn.MAP(
                _xlfn.TEXTSPLIT(_xlpm.dicesum,"+"),
                _xlfn.LAMBDA(_xlpm.dice,
                    N("Average dice roll")+
                    ((
                        N("Number of Dice")+
                        N("Left of cell from position of 'd' in the string")+
                        LEFT(_xlpm.dice,(SEARCH("d",_xlpm.dice)-1))
                    )
                    *
                    (
                        N("Average roll for the die size")+
                        AVERAGE(
                            N("Lowest roll possible")+
                            1,
                            N("Die size")+
                            N("Right of cell from position x in the string.")+
                            RIGHT(_xlpm.dice,(LEN(_xlpm.dice)-SEARCH("d",_xlpm.dice)))
                        ))
                    )
                )
            ))
        )(AI25)
        +
        N("Elemental Adept turn 1s into 2s.")+
        N("Average increases by 1/DieSize per die")+
        N("Condition: damage type matches EA type.")+
        IF(
            (AQ25=DPRTacticsCalculator[[#This Row],[Crit Mult Dmg Type]]),
            _xlfn.LAMBDA(_xlpm.dicesum,
                SUM(_xlfn.MAP(
                    _xlfn.TEXTSPLIT(_xlpm.dicesum,"+"),
                    _xlfn.LAMBDA(_xlpm.dice,
                        N("Add 1/DieSize per die")+
                        ((
                            N("Number of Dice")+
                            N("Left of cell from position of 'd' in the string")+
                            LEFT(_xlpm.dice,(SEARCH("d",_xlpm.dice)-1))
                        )
                        *
                        (
                            1
                            /
                            (
                                N("Die size")+
                                N("Right of cell from position x in the string.")+
                                RIGHT(_xlpm.dice,(LEN(_xlpm.dice)-SEARCH("d",_xlpm.dice)))
                            ))
                        )
                    )
                ))
            )(AI25),
            (N("0 if no Elemental Adept applies.")+0)
        )
    ),
    N(AI25)
)</f>
        <v>0</v>
      </c>
      <c r="AW25" s="31">
        <f>N("Average damage added on crit")+
(
    N("Dr: Damage roll on hit is doubled")+
    DPRTacticsCalculator[[#This Row],[Base Dice Dmg Avg]]
    +
    N("Db: Any bonus dice get doubled")+
    DPRTacticsCalculator[[#This Row],[Bonus Dice Dmg Avg]]
    +
    N("Dxc: Damage that gets doubled but only added on crit")+
    (2*DPRTacticsCalculator[[#This Row],[Crit-only Mult Dice Dmg Avg]])
    +
    N("Dxcn: Bonus damage that's added on crit but not doubled")+
    DPRTacticsCalculator[[#This Row],[Crit-only Flat Dice Dmg Avg]]
)</f>
        <v>8.3333333333333339</v>
      </c>
      <c r="AX25" s="31">
        <f>N("Average damage on hit")+
(
    N("Dr: Damage roll on hit is doubled on crit")+
    DPRTacticsCalculator[[#This Row],[Base Dice Dmg Avg]]
    +
    N("Db: Any bonus dice get doubled on crit")+
    DPRTacticsCalculator[[#This Row],[Bonus Dice Dmg Avg]]
    +
    N("Dn: Damage bonus that is not doubled on crit")+
    DPRTacticsCalculator[[#This Row],[Non-crit Dice Dmg Avg]]
)</f>
        <v>8.3333333333333339</v>
      </c>
      <c r="AY25" s="31">
        <f>N("Damage result in case of a crit")+(N("D: Average damage on hit")+DPRTacticsCalculator[[#This Row],[Average Dice Damage on Hit]]+N("Dc: Average damage added on crit")+DPRTacticsCalculator[[#This Row],[Average Damage Added on Crit]])</f>
        <v>16.666666666666668</v>
      </c>
      <c r="AZ25" s="31">
        <f>N("Average damage on miss")+
IF(
    OR(
        DPRTacticsCalculator[[#This Row],[Accuracy]]="SP DC MISS 1/2 DMG",
        DPRTacticsCalculator[[#This Row],[Accuracy]]="SP DC M 1/2 ENEMY DVG",
        DPRTacticsCalculator[[#This Row],[Accuracy]]="SP DC M 1/2 LEG RESIST",
        DPRTacticsCalculator[[#This Row],[Accuracy]]="SP DC M 1/2 EN DVG L-RES"
    ),
    (
        (
            N("Dr: Damage roll on hit is halved")+
            DPRTacticsCalculator[[#This Row],[Base Dice Dmg Avg]]
            +
            N("B: Bonus modifiers halved too")+
            N("Spells don't get Great Weapon Master bonus damage")+
            IF(ISNUMBER(DPRTacticsCalculator[[#This Row],[Bonus Flat Dmg]]),DPRTacticsCalculator[[#This Row],[Bonus Flat Dmg]],0)
            +
            N("Db: Any bonus dice is halved too")+
            DPRTacticsCalculator[[#This Row],[Bonus Dice Dmg Avg]]
            +
            N("Dn: Damage bonus that is not doubled on crit gets halved too")+
            DPRTacticsCalculator[[#This Row],[Non-crit Dice Dmg Avg]]
        )
        /
        2
    ),
    (N("No miss damage for regular attacks")+0)
)</f>
        <v>0</v>
      </c>
      <c r="BA25" s="26">
        <f>_xlfn.IFS(DPRTacticsCalculator[[#This Row],[LV or CR]]=1,85,DPRTacticsCalculator[[#This Row],[LV or CR]]=2,100,DPRTacticsCalculator[[#This Row],[LV or CR]]=3,115,DPRTacticsCalculator[[#This Row],[LV or CR]]=4,130,DPRTacticsCalculator[[#This Row],[LV or CR]]=5,145,DPRTacticsCalculator[[#This Row],[LV or CR]]=6,160,DPRTacticsCalculator[[#This Row],[LV or CR]]=7,175,DPRTacticsCalculator[[#This Row],[LV or CR]]=8,190,DPRTacticsCalculator[[#This Row],[LV or CR]]=9,205,DPRTacticsCalculator[[#This Row],[LV or CR]]=10,220,DPRTacticsCalculator[[#This Row],[LV or CR]]=11,235,DPRTacticsCalculator[[#This Row],[LV or CR]]=12,250,DPRTacticsCalculator[[#This Row],[LV or CR]]=13,265,DPRTacticsCalculator[[#This Row],[LV or CR]]=14,280,DPRTacticsCalculator[[#This Row],[LV or CR]]=15,295,DPRTacticsCalculator[[#This Row],[LV or CR]]=16,310,DPRTacticsCalculator[[#This Row],[LV or CR]]=17,325,DPRTacticsCalculator[[#This Row],[LV or CR]]=18,340,DPRTacticsCalculator[[#This Row],[LV or CR]]=19,355,DPRTacticsCalculator[[#This Row],[LV or CR]]=20,400)</f>
        <v>145</v>
      </c>
      <c r="BB25" s="33">
        <f>N("Damage per Attack per Target")+((DPRTacticsCalculator[[#This Row],[Crit % Chance]]*DPRTacticsCalculator[[#This Row],[Average Damage Added on Crit]])+((N("Hx: Hit chance (excluding crit)")+DPRTacticsCalculator[[#This Row],[Non-crit Hit % Chance]])*((N("D: Average damage on hit")+DPRTacticsCalculator[[#This Row],[Average Dice Damage on Hit]])+(N("B: Bonus modifiers")+IF(ISNUMBER(DPRTacticsCalculator[[#This Row],[Bonus Flat Dmg]]),DPRTacticsCalculator[[#This Row],[Bonus Flat Dmg]],0))+(N("GWMb: Great Weapon Master -5 to hit for +10 dmg option")+IF(ISNUMBER(DPRTacticsCalculator[[#This Row],[Great Weapon Master Bonus Dmg]]),DPRTacticsCalculator[[#This Row],[Great Weapon Master Bonus Dmg]],0))))+((N("M: Miss chance (for spell saves)")+DPRTacticsCalculator[[#This Row],[Miss % Chance]])*(N("Dm: Average damage on miss (only for spell saves)")+DPRTacticsCalculator[[#This Row],[Average Damage on Miss]])))</f>
        <v>1.2605125000000004</v>
      </c>
      <c r="BC25" s="33">
        <f>N("Average damage for the attack row")+((N("R: Repeated attack times (must have the same bonuses applied)")+IF(ISNUMBER(DPRTacticsCalculator[[#This Row],[Repeat Attack Times]]),DPRTacticsCalculator[[#This Row],[Repeat Attack Times]],1))*DPRTacticsCalculator[[#This Row],[Damage per Attack]])</f>
        <v>1.2605125000000004</v>
      </c>
      <c r="BD25" s="33">
        <f>N("Damage per target*NumTargets")+(DPRTacticsCalculator[[#This Row],[Average Resulting Damage per Target]]*(N("AOE: Area of Effect targets (must have the same bonuses applied)")+IF(ISNUMBER(DPRTacticsCalculator[[#This Row],[Area of Effect Expected Targets]]),DPRTacticsCalculator[[#This Row],[Area of Effect Expected Targets]],1)))</f>
        <v>1.2605125000000004</v>
      </c>
      <c r="BE25" s="33">
        <f>IF(_xlfn.MAXIFS(DPRTacticsCalculator[[Row]:[Row]],DPRTacticsCalculator[[Tactic ID]:[Tactic ID]],DPRTacticsCalculator[[#This Row],[Tactic ID]],DPRTacticsCalculator[[Round]:[Round]],DPRTacticsCalculator[[#This Row],[Round]])=DPRTacticsCalculator[[#This Row],[Row]],(N("Leave blank if not the last on the list for this round")+N("Sum the attacks with the same tactic AND round number")+SUMIFS(DPRTacticsCalculator[[Average Resulting Damage per Target]:[Average Resulting Damage per Target]],DPRTacticsCalculator[[Tactic ID]:[Tactic ID]],DPRTacticsCalculator[[#This Row],[Tactic ID]],DPRTacticsCalculator[[Round]:[Round]],DPRTacticsCalculator[[#This Row],[Round]])),"-")</f>
        <v>27.11717916666667</v>
      </c>
      <c r="BF25" s="33">
        <f>IF(ISNUMBER(DPRTacticsCalculator[[#This Row],[Average Round Damage per Target]]),(DPRTacticsCalculator[[#This Row],[Average Round Damage per Target]]*(N("AOE: Area of Effect targets (must have the same bonuses applied)")+IF(ISNUMBER(DPRTacticsCalculator[[#This Row],[Area of Effect Expected Targets]]),DPRTacticsCalculator[[#This Row],[Area of Effect Expected Targets]],1))),"-")</f>
        <v>27.11717916666667</v>
      </c>
      <c r="BG25" s="33">
        <f>IF(_xlfn.MAXIFS(DPRTacticsCalculator[[Row]:[Row]],DPRTacticsCalculator[[Tactic ID]:[Tactic ID]],DPRTacticsCalculator[[#This Row],[Tactic ID]])=DPRTacticsCalculator[[#This Row],[Row]],(N("Leave blank if not the last on the list for this tactic")+N("Sum the attacks with the same tactic ID")+SUMIFS(DPRTacticsCalculator[[Average Resulting Damage per Target]:[Average Resulting Damage per Target]],DPRTacticsCalculator[[Tactic ID]:[Tactic ID]],DPRTacticsCalculator[[#This Row],[Tactic ID]])),"-")</f>
        <v>27.11717916666667</v>
      </c>
      <c r="BH25" s="33">
        <f>IF(_xlfn.MAXIFS(DPRTacticsCalculator[[Row]:[Row]],DPRTacticsCalculator[[Tactic ID]:[Tactic ID]],DPRTacticsCalculator[[#This Row],[Tactic ID]])=DPRTacticsCalculator[[#This Row],[Row]],(N("Leave blank if not the last on the list for this tactic")+N("Sum the attacks with the same tactic ID")+SUMIFS(DPRTacticsCalculator[[Average Resulting Damage Total]:[Average Resulting Damage Total]],DPRTacticsCalculator[[Tactic ID]:[Tactic ID]],DPRTacticsCalculator[[#This Row],[Tactic ID]])),"-")</f>
        <v>27.11717916666667</v>
      </c>
      <c r="BI25" s="33">
        <f>IF(ISNUMBER(DPRTacticsCalculator[[#This Row],[Average Tactic Damage per Target]]),(N("Only show if the tactic damage is showing a number")+N("Damage per round: Damage per tactic / number of rounds")+((N("Damage per tactic")+DPRTacticsCalculator[[#This Row],[Average Tactic Damage per Target]])/(N("Number of rounds")+DPRTacticsCalculator[[#This Row],[Round]]))),"-")</f>
        <v>27.11717916666667</v>
      </c>
      <c r="BJ25" s="33">
        <f>IF(ISNUMBER(DPRTacticsCalculator[[#This Row],[Average Tactic Damage Total]]),(N("Only show if the tactic damage is showing a number")+N("Damage per round: Damage per tactic / number of rounds")+((N("Damage per tactic")+DPRTacticsCalculator[[#This Row],[Average Tactic Damage Total]])/(N("Number of rounds")+DPRTacticsCalculator[[#This Row],[Round]]))),"-")</f>
        <v>27.11717916666667</v>
      </c>
      <c r="BK25" s="34">
        <f>IF(ISNUMBER(DPRTacticsCalculator[[#This Row],[Damage per Round per Target]]),_xlfn.IFS((DPRTacticsCalculator[[#This Row],[Damage per Round per Target]]&gt;(DPRTacticsCalculator[[#This Row],[Max Expected Enemy HP at CR or LV]]/3)),5,(DPRTacticsCalculator[[#This Row],[Damage per Round per Target]]&gt;(DPRTacticsCalculator[[#This Row],[Max Expected Enemy HP at CR or LV]]/6)),4,(DPRTacticsCalculator[[#This Row],[Damage per Round per Target]]&gt;(DPRTacticsCalculator[[#This Row],[Max Expected Enemy HP at CR or LV]]/12)),3,(DPRTacticsCalculator[[#This Row],[Damage per Round per Target]]&gt;(DPRTacticsCalculator[[#This Row],[Max Expected Enemy HP at CR or LV]]/24)),2,(DPRTacticsCalculator[[#This Row],[Damage per Round per Target]]&lt;=(DPRTacticsCalculator[[#This Row],[Max Expected Enemy HP at CR or LV]]/24)),1,(DPRTacticsCalculator[[#This Row],[Damage per Round per Target]]=0),0),"-")</f>
        <v>4</v>
      </c>
      <c r="BL25" s="24" t="str">
        <f>_xlfn.IFS(ISNUMBER(DPRTacticsCalculator[[#This Row],[DPR per Target Rating]])=FALSE,"-",DPRTacticsCalculator[[#This Row],[DPR per Target Rating]]=0,"☆☆☆  No damage",DPRTacticsCalculator[[#This Row],[DPR per Target Rating]]=1,"🡇🡇🡇  Lowest (not helping)",DPRTacticsCalculator[[#This Row],[DPR per Target Rating]]=2,"★☆☆  Low (support, control, debuff)",DPRTacticsCalculator[[#This Row],[DPR per Target Rating]]=3,"★★☆  Target (expected)",DPRTacticsCalculator[[#This Row],[DPR per Target Rating]]=4,"★★★  High (heavy hitter)",DPRTacticsCalculator[[#This Row],[DPR per Target Rating]]=5,"🕱🕱🕱🕱  Deadly")</f>
        <v>★★★  High (heavy hitter)</v>
      </c>
      <c r="BM25" s="32">
        <f>IF(ISNUMBER(DPRTacticsCalculator[[#This Row],[Total Damage per Round]]),_xlfn.IFS((DPRTacticsCalculator[[#This Row],[Total Damage per Round]]&gt;(DPRTacticsCalculator[[#This Row],[Max Expected Enemy HP at CR or LV]]/3)),5,(DPRTacticsCalculator[[#This Row],[Total Damage per Round]]&gt;(DPRTacticsCalculator[[#This Row],[Max Expected Enemy HP at CR or LV]]/6)),4,(DPRTacticsCalculator[[#This Row],[Total Damage per Round]]&gt;(DPRTacticsCalculator[[#This Row],[Max Expected Enemy HP at CR or LV]]/12)),3,(DPRTacticsCalculator[[#This Row],[Total Damage per Round]]&gt;(DPRTacticsCalculator[[#This Row],[Max Expected Enemy HP at CR or LV]]/24)),2,(DPRTacticsCalculator[[#This Row],[Total Damage per Round]]&lt;=(DPRTacticsCalculator[[#This Row],[Max Expected Enemy HP at CR or LV]]/24)),1,(DPRTacticsCalculator[[#This Row],[Total Damage per Round]]=0),0),"-")</f>
        <v>4</v>
      </c>
      <c r="BN25" s="24" t="str">
        <f>_xlfn.IFS(ISNUMBER(DPRTacticsCalculator[[#This Row],[Total DPR Rating]])=FALSE,"-",DPRTacticsCalculator[[#This Row],[Total DPR Rating]]=0,"☆☆☆  No damage",DPRTacticsCalculator[[#This Row],[Total DPR Rating]]=1,"🡇🡇🡇  Lowest (not helping)",DPRTacticsCalculator[[#This Row],[Total DPR Rating]]=2,"★☆☆  Low (support, control, debuff)",DPRTacticsCalculator[[#This Row],[Total DPR Rating]]=3,"★★☆  Target (expected)",DPRTacticsCalculator[[#This Row],[Total DPR Rating]]=4,"★★★  High (heavy hitter)",DPRTacticsCalculator[[#This Row],[Total DPR Rating]]=5,"🕱🕱🕱🕱  Deadly")</f>
        <v>★★★  High (heavy hitter)</v>
      </c>
      <c r="BO25" s="35" t="s">
        <v>130</v>
      </c>
    </row>
    <row r="26" spans="1:72"/>
    <row r="27" spans="1:72"/>
    <row r="28" spans="1:72"/>
    <row r="29" spans="1:72"/>
    <row r="30" spans="1:72"/>
    <row r="31" spans="1:72"/>
    <row r="32" spans="1:7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row r="1048258"/>
    <row r="1048259"/>
    <row r="1048260"/>
    <row r="1048261"/>
    <row r="1048262"/>
    <row r="1048263"/>
    <row r="1048264"/>
    <row r="1048265"/>
    <row r="1048266"/>
    <row r="1048267"/>
    <row r="1048268"/>
    <row r="1048269"/>
    <row r="1048270"/>
    <row r="1048271"/>
    <row r="104827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row r="1048306"/>
    <row r="1048307"/>
    <row r="1048308"/>
    <row r="1048309"/>
    <row r="1048310"/>
    <row r="1048311"/>
    <row r="1048312"/>
    <row r="1048313"/>
    <row r="1048314"/>
    <row r="1048315"/>
    <row r="1048316"/>
    <row r="1048317"/>
    <row r="1048318"/>
    <row r="1048319"/>
    <row r="1048320"/>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row r="1048352"/>
    <row r="1048353"/>
    <row r="1048354"/>
    <row r="1048355"/>
    <row r="1048356"/>
    <row r="1048357"/>
    <row r="1048358"/>
    <row r="1048359"/>
    <row r="1048360"/>
    <row r="1048361"/>
    <row r="1048362"/>
    <row r="1048363"/>
    <row r="1048364"/>
    <row r="1048365"/>
    <row r="1048366"/>
    <row r="1048367"/>
    <row r="1048368"/>
    <row r="1048369"/>
    <row r="1048370"/>
    <row r="1048371"/>
    <row r="1048372"/>
    <row r="1048373"/>
    <row r="1048374"/>
    <row r="1048375"/>
    <row r="1048376"/>
    <row r="1048377"/>
    <row r="1048378"/>
    <row r="1048379"/>
    <row r="1048380"/>
    <row r="1048381"/>
    <row r="1048382"/>
    <row r="1048383"/>
    <row r="1048384"/>
    <row r="1048385"/>
    <row r="1048386"/>
    <row r="1048387"/>
    <row r="1048388"/>
    <row r="1048389"/>
    <row r="1048390"/>
    <row r="1048391"/>
    <row r="1048392"/>
    <row r="1048393"/>
    <row r="1048394"/>
    <row r="1048395"/>
    <row r="1048396"/>
    <row r="1048397"/>
    <row r="1048398"/>
    <row r="1048399"/>
    <row r="1048400"/>
    <row r="1048401"/>
    <row r="1048402"/>
    <row r="1048403"/>
    <row r="1048404"/>
    <row r="1048405"/>
    <row r="1048406"/>
    <row r="1048407"/>
    <row r="1048408"/>
    <row r="1048409"/>
    <row r="1048410"/>
    <row r="1048411"/>
    <row r="1048412"/>
    <row r="1048413"/>
    <row r="1048414"/>
    <row r="1048415"/>
    <row r="1048416"/>
    <row r="1048417"/>
    <row r="1048418"/>
    <row r="1048419"/>
    <row r="1048420"/>
    <row r="1048421"/>
    <row r="1048422"/>
    <row r="1048423"/>
    <row r="1048424"/>
    <row r="1048425"/>
    <row r="1048426"/>
    <row r="1048427"/>
    <row r="1048428"/>
    <row r="1048429"/>
    <row r="1048430"/>
    <row r="1048431"/>
    <row r="1048432"/>
    <row r="1048433"/>
    <row r="1048434"/>
    <row r="1048435"/>
    <row r="1048436"/>
    <row r="1048437"/>
    <row r="1048438"/>
    <row r="1048439"/>
    <row r="1048440"/>
    <row r="1048441"/>
    <row r="1048442"/>
    <row r="1048443"/>
    <row r="1048444"/>
    <row r="1048445"/>
    <row r="1048446"/>
    <row r="1048447"/>
    <row r="1048448"/>
    <row r="1048449"/>
    <row r="1048450"/>
    <row r="1048451"/>
    <row r="1048452"/>
    <row r="1048453"/>
    <row r="1048454"/>
    <row r="1048455"/>
    <row r="1048456"/>
    <row r="1048457"/>
    <row r="1048458"/>
    <row r="1048459"/>
    <row r="1048460"/>
    <row r="1048461"/>
    <row r="1048462"/>
    <row r="1048463"/>
    <row r="1048464"/>
    <row r="1048465"/>
    <row r="1048466"/>
    <row r="1048467"/>
    <row r="1048468"/>
    <row r="1048469"/>
    <row r="1048470"/>
    <row r="1048471"/>
    <row r="1048472"/>
    <row r="1048473"/>
    <row r="1048474"/>
    <row r="1048475"/>
    <row r="1048476"/>
    <row r="1048477"/>
    <row r="1048478"/>
    <row r="1048479"/>
    <row r="1048480"/>
    <row r="1048481"/>
    <row r="1048482"/>
    <row r="1048483"/>
    <row r="1048484"/>
    <row r="1048485"/>
    <row r="1048486"/>
    <row r="1048487"/>
    <row r="1048488"/>
    <row r="1048489"/>
    <row r="1048490"/>
    <row r="1048491"/>
    <row r="1048492"/>
    <row r="1048493"/>
    <row r="1048494"/>
    <row r="1048495"/>
    <row r="1048496"/>
    <row r="1048497"/>
    <row r="1048498"/>
    <row r="1048499"/>
    <row r="1048500"/>
    <row r="1048501"/>
    <row r="1048502"/>
    <row r="1048503"/>
    <row r="1048504"/>
    <row r="1048505"/>
    <row r="1048506"/>
    <row r="1048507"/>
    <row r="1048508"/>
    <row r="1048509"/>
    <row r="1048510"/>
    <row r="1048511"/>
    <row r="1048512"/>
    <row r="1048513"/>
    <row r="1048514"/>
    <row r="1048515"/>
    <row r="1048516"/>
    <row r="1048517"/>
    <row r="1048518"/>
    <row r="1048519"/>
    <row r="1048520"/>
    <row r="1048521"/>
    <row r="1048522"/>
    <row r="1048523"/>
    <row r="1048524"/>
    <row r="1048525"/>
    <row r="1048526"/>
    <row r="1048527"/>
    <row r="1048528"/>
    <row r="1048529"/>
    <row r="1048530"/>
    <row r="1048531"/>
    <row r="1048532"/>
    <row r="1048533"/>
    <row r="1048534"/>
    <row r="1048535"/>
    <row r="1048536"/>
    <row r="1048537"/>
    <row r="1048538"/>
    <row r="1048539"/>
    <row r="1048540"/>
    <row r="1048541"/>
    <row r="1048542"/>
    <row r="1048543"/>
    <row r="1048544"/>
    <row r="1048545"/>
    <row r="1048546"/>
    <row r="1048547"/>
    <row r="1048548"/>
    <row r="1048549"/>
    <row r="1048550"/>
    <row r="1048551"/>
    <row r="1048552"/>
    <row r="1048553"/>
    <row r="1048554"/>
    <row r="1048555"/>
    <row r="1048556"/>
    <row r="1048557"/>
    <row r="1048558"/>
    <row r="1048559"/>
    <row r="1048560"/>
    <row r="1048561" spans="26:26"/>
    <row r="1048562" spans="26:26"/>
    <row r="1048563" spans="26:26"/>
    <row r="1048564" spans="26:26"/>
    <row r="1048565" spans="26:26"/>
    <row r="1048566" spans="26:26"/>
    <row r="1048567" spans="26:26"/>
    <row r="1048568" spans="26:26"/>
    <row r="1048569" spans="26:26"/>
    <row r="1048570" spans="26:26"/>
    <row r="1048571" spans="26:26">
      <c r="Z1048571" s="22"/>
    </row>
    <row r="1048572" spans="26:26">
      <c r="Z1048572" s="22"/>
    </row>
    <row r="1048573" spans="26:26">
      <c r="Z1048573" s="22"/>
    </row>
    <row r="1048574" spans="26:26">
      <c r="Z1048574" s="22"/>
    </row>
  </sheetData>
  <dataValidations count="10">
    <dataValidation type="list" allowBlank="1" showInputMessage="1" showErrorMessage="1" sqref="F2:F25" xr:uid="{00000000-0002-0000-0000-000000000000}">
      <formula1>"1,2,3,4,5,6,7,8,9,10,11,12,13,14,15,16,17,18,19,20"</formula1>
    </dataValidation>
    <dataValidation type="list" allowBlank="1" showInputMessage="1" showErrorMessage="1" sqref="AA2:AA25" xr:uid="{00000000-0002-0000-0000-000001000000}">
      <formula1>"-,CONE,CUBE,CYLINDER,LINE,SPHERE"</formula1>
    </dataValidation>
    <dataValidation type="whole" allowBlank="1" showInputMessage="1" showErrorMessage="1" sqref="R2:R25" xr:uid="{00000000-0002-0000-0000-000002000000}">
      <formula1>1</formula1>
      <formula2>20</formula2>
    </dataValidation>
    <dataValidation type="list" allowBlank="1" showInputMessage="1" showErrorMessage="1" sqref="I2:M25 AD2:AD25 U2:U25" xr:uid="{00000000-0002-0000-0000-000003000000}">
      <formula1>"NO,YES"</formula1>
    </dataValidation>
    <dataValidation type="list" allowBlank="1" showInputMessage="1" showErrorMessage="1" sqref="AL2:AL25" xr:uid="{00000000-0002-0000-0000-000004000000}">
      <formula1>"NONE,ACID,COLD,FIRE,LIGHTNING,THUNDER"</formula1>
    </dataValidation>
    <dataValidation allowBlank="1" showInputMessage="1" showErrorMessage="1" sqref="N2:O25 AB2:AC25" xr:uid="{00000000-0002-0000-0000-000005000000}"/>
    <dataValidation type="list" allowBlank="1" showInputMessage="1" showErrorMessage="1" sqref="S2:S25" xr:uid="{00000000-0002-0000-0000-000006000000}">
      <formula1>"20,19,18"</formula1>
    </dataValidation>
    <dataValidation type="list" allowBlank="1" showInputMessage="1" showErrorMessage="1" sqref="E2:E25" xr:uid="{00000000-0002-0000-0000-000007000000}">
      <formula1>"PC,EC"</formula1>
    </dataValidation>
    <dataValidation type="list" allowBlank="1" showInputMessage="1" showErrorMessage="1" sqref="AM16:AM20 AM21:AQ25 AN16:AQ19 AM2:AQ15" xr:uid="{00000000-0002-0000-0000-000008000000}">
      <formula1>"-,ACID,BLUDGEONING,COLD,FIRE,FORCE,LIGHTNING,NECROTIC,PIERCING,POISON,PSYCHIC,RADIANT,SLASHING,THUNDER"</formula1>
    </dataValidation>
    <dataValidation type="list" allowBlank="1" showInputMessage="1" showErrorMessage="1" sqref="T2:T25" xr:uid="{00000000-0002-0000-0000-000009000000}">
      <formula1>"STANDARD,DISADVANTAGE,ADVANTAGE,ELVEN ACCURACY,SPELL (SAVE DC),SP DC MISS 1/2 DMG,SP DC ENEMY DVG,SP DC M 1/2 ENEMY DVG,SP DC LEGEND RESIST,SP DC M 1/2 LEG RESIST,SP DC EN DVG LEG RES,SP DC M 1/2 EN DVG L-RES"</formula1>
    </dataValidation>
  </dataValidations>
  <pageMargins left="0.75" right="0.75" top="1" bottom="1" header="0.5" footer="0.5"/>
  <legacy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55"/>
  <sheetViews>
    <sheetView workbookViewId="0">
      <selection activeCell="A3" sqref="A3"/>
    </sheetView>
  </sheetViews>
  <sheetFormatPr defaultColWidth="8.875" defaultRowHeight="13.15"/>
  <cols>
    <col min="1" max="1" width="46.5" style="16" customWidth="1"/>
    <col min="2" max="2" width="10.5" style="16"/>
    <col min="3" max="5" width="16.875" style="16"/>
    <col min="6" max="13" width="16.875"/>
    <col min="15" max="15" width="34.25" customWidth="1"/>
    <col min="16" max="16" width="36.75" customWidth="1"/>
  </cols>
  <sheetData>
    <row r="1" spans="1:16" s="15" customFormat="1">
      <c r="A1" t="s">
        <v>2</v>
      </c>
      <c r="B1" t="s">
        <v>131</v>
      </c>
      <c r="C1"/>
      <c r="D1" s="17"/>
      <c r="E1" s="17"/>
      <c r="H1" s="18"/>
      <c r="I1" s="18"/>
      <c r="J1" s="18"/>
      <c r="K1" s="18"/>
      <c r="L1" s="18"/>
      <c r="M1" s="18"/>
    </row>
    <row r="2" spans="1:16">
      <c r="A2"/>
      <c r="B2"/>
      <c r="C2"/>
      <c r="D2" s="19"/>
      <c r="E2" s="19"/>
      <c r="H2" s="8"/>
      <c r="I2" s="8"/>
      <c r="J2" s="8"/>
      <c r="K2" s="8"/>
      <c r="L2" s="8"/>
      <c r="M2" s="8"/>
    </row>
    <row r="3" spans="1:16">
      <c r="A3" t="s">
        <v>1</v>
      </c>
      <c r="B3" t="s">
        <v>6</v>
      </c>
      <c r="C3" t="s">
        <v>132</v>
      </c>
      <c r="D3" t="s">
        <v>133</v>
      </c>
      <c r="E3" t="s">
        <v>134</v>
      </c>
      <c r="F3" t="s">
        <v>135</v>
      </c>
      <c r="G3" t="s">
        <v>136</v>
      </c>
      <c r="H3" t="s">
        <v>137</v>
      </c>
      <c r="I3" t="s">
        <v>138</v>
      </c>
      <c r="J3" t="s">
        <v>139</v>
      </c>
      <c r="K3" t="s">
        <v>140</v>
      </c>
      <c r="L3" t="s">
        <v>141</v>
      </c>
      <c r="M3" t="s">
        <v>142</v>
      </c>
      <c r="O3" s="20" t="s">
        <v>143</v>
      </c>
      <c r="P3" s="20" t="s">
        <v>144</v>
      </c>
    </row>
    <row r="4" spans="1:16">
      <c r="A4" t="s">
        <v>123</v>
      </c>
      <c r="B4"/>
      <c r="C4" s="19">
        <v>5.7248343750000004</v>
      </c>
      <c r="D4" s="19">
        <v>10.941084375000001</v>
      </c>
      <c r="E4" s="19">
        <v>10.941084375000001</v>
      </c>
      <c r="F4" s="19">
        <v>21.882168750000002</v>
      </c>
      <c r="G4" s="19">
        <v>21.882168750000002</v>
      </c>
      <c r="H4" s="19">
        <v>21.882168750000002</v>
      </c>
      <c r="I4" s="19">
        <v>21.882168750000002</v>
      </c>
      <c r="J4" s="19">
        <v>21.882168750000002</v>
      </c>
      <c r="K4" s="19">
        <v>21.882168750000002</v>
      </c>
      <c r="L4" s="19">
        <v>3</v>
      </c>
      <c r="M4" s="19">
        <v>3</v>
      </c>
      <c r="O4" s="8" t="str">
        <f>IF(ISBLANK(L4)=FALSE,_xlfn.IFS(L4=0,"☆☆☆  No damage",AND(L4&gt;0,L4&lt;2),"🡇🡇🡇  Lowest (not helping)",AND(L4&gt;=2,L4&lt;3),"★☆☆  Low (support, control, debuff)",AND(L4&gt;=3,L4&lt;4),"★★☆  Target (expected)",AND(L4&gt;=4,L4&lt;5),"★★★  High (heavy hitter)",L4=5,"🕱🕱🕱🕱  Deadly",1,"-"),"")</f>
        <v>★★☆  Target (expected)</v>
      </c>
      <c r="P4" s="8" t="str">
        <f t="shared" ref="P4:P36" si="0">IF(ISBLANK(M4)=FALSE,_xlfn.IFS(M4=0,"☆☆☆  No damage",AND(M4&gt;0,M4&lt;2),"🡇🡇🡇  Lowest (not helping)",AND(M4&gt;=2,M4&lt;3),"★☆☆  Low (support, control, debuff)",AND(M4&gt;=3,M4&lt;4),"★★☆  Target (expected)",AND(M4&gt;=4,M4&lt;5),"★★★  High (heavy hitter)",M4=5,"🕱🕱🕱🕱  Deadly",1,"-"),"")</f>
        <v>★★☆  Target (expected)</v>
      </c>
    </row>
    <row r="5" spans="1:16">
      <c r="A5"/>
      <c r="B5">
        <v>1</v>
      </c>
      <c r="C5" s="19">
        <v>5.7248343750000004</v>
      </c>
      <c r="D5" s="19">
        <v>10.941084375000001</v>
      </c>
      <c r="E5" s="19">
        <v>10.941084375000001</v>
      </c>
      <c r="F5" s="19">
        <v>21.882168750000002</v>
      </c>
      <c r="G5" s="19">
        <v>21.882168750000002</v>
      </c>
      <c r="H5" s="19">
        <v>21.882168750000002</v>
      </c>
      <c r="I5" s="19">
        <v>21.882168750000002</v>
      </c>
      <c r="J5" s="19">
        <v>21.882168750000002</v>
      </c>
      <c r="K5" s="19">
        <v>21.882168750000002</v>
      </c>
      <c r="L5" s="19">
        <v>3</v>
      </c>
      <c r="M5" s="19">
        <v>3</v>
      </c>
      <c r="O5" s="8" t="str">
        <f t="shared" ref="O5:O36" si="1">IF(ISBLANK(L5)=FALSE,_xlfn.IFS(L5=0,"☆☆☆  No damage",AND(L5&gt;0,L5&lt;2),"🡇🡇🡇  Lowest (not helping)",AND(L5&gt;=2,L5&lt;3),"★☆☆  Low (support, control, debuff)",AND(L5&gt;=3,L5&lt;4),"★★☆  Target (expected)",AND(L5&gt;=4,L5&lt;5),"★★★  High (heavy hitter)",L5=5,"🕱🕱🕱🕱  Deadly",1,"-"),"")</f>
        <v>★★☆  Target (expected)</v>
      </c>
      <c r="P5" s="8" t="str">
        <f t="shared" si="0"/>
        <v>★★☆  Target (expected)</v>
      </c>
    </row>
    <row r="6" spans="1:16">
      <c r="A6" t="s">
        <v>127</v>
      </c>
      <c r="B6"/>
      <c r="C6" s="19">
        <v>7.0944229166666499</v>
      </c>
      <c r="D6" s="19">
        <v>13.558589583333401</v>
      </c>
      <c r="E6" s="19">
        <v>13.558589583333401</v>
      </c>
      <c r="F6" s="19">
        <v>27.117179166666698</v>
      </c>
      <c r="G6" s="19">
        <v>27.117179166666698</v>
      </c>
      <c r="H6" s="19">
        <v>27.117179166666698</v>
      </c>
      <c r="I6" s="19">
        <v>27.117179166666698</v>
      </c>
      <c r="J6" s="19">
        <v>27.117179166666698</v>
      </c>
      <c r="K6" s="19">
        <v>27.117179166666698</v>
      </c>
      <c r="L6" s="19">
        <v>4</v>
      </c>
      <c r="M6" s="19">
        <v>4</v>
      </c>
      <c r="O6" s="8" t="str">
        <f t="shared" si="1"/>
        <v>★★★  High (heavy hitter)</v>
      </c>
      <c r="P6" s="8" t="str">
        <f t="shared" si="0"/>
        <v>★★★  High (heavy hitter)</v>
      </c>
    </row>
    <row r="7" spans="1:16">
      <c r="A7"/>
      <c r="B7">
        <v>1</v>
      </c>
      <c r="C7" s="19">
        <v>7.0944229166666499</v>
      </c>
      <c r="D7" s="19">
        <v>13.558589583333401</v>
      </c>
      <c r="E7" s="19">
        <v>13.558589583333401</v>
      </c>
      <c r="F7" s="19">
        <v>27.117179166666698</v>
      </c>
      <c r="G7" s="19">
        <v>27.117179166666698</v>
      </c>
      <c r="H7" s="19">
        <v>27.117179166666698</v>
      </c>
      <c r="I7" s="19">
        <v>27.117179166666698</v>
      </c>
      <c r="J7" s="19">
        <v>27.117179166666698</v>
      </c>
      <c r="K7" s="19">
        <v>27.117179166666698</v>
      </c>
      <c r="L7" s="19">
        <v>4</v>
      </c>
      <c r="M7" s="19">
        <v>4</v>
      </c>
      <c r="O7" s="8" t="str">
        <f t="shared" si="1"/>
        <v>★★★  High (heavy hitter)</v>
      </c>
      <c r="P7" s="8" t="str">
        <f t="shared" si="0"/>
        <v>★★★  High (heavy hitter)</v>
      </c>
    </row>
    <row r="8" spans="1:16">
      <c r="A8" t="s">
        <v>67</v>
      </c>
      <c r="B8"/>
      <c r="C8" s="19">
        <v>5.7093749999999996</v>
      </c>
      <c r="D8" s="19">
        <v>9.2437500000000004</v>
      </c>
      <c r="E8" s="19">
        <v>9.2437500000000004</v>
      </c>
      <c r="F8" s="19">
        <v>9.2437500000000004</v>
      </c>
      <c r="G8" s="19">
        <v>9.2437500000000004</v>
      </c>
      <c r="H8" s="19">
        <v>18.487500000000001</v>
      </c>
      <c r="I8" s="19">
        <v>18.487500000000001</v>
      </c>
      <c r="J8" s="19">
        <v>9.2437500000000004</v>
      </c>
      <c r="K8" s="19">
        <v>9.2437500000000004</v>
      </c>
      <c r="L8" s="19">
        <v>2</v>
      </c>
      <c r="M8" s="19">
        <v>2</v>
      </c>
      <c r="O8" s="8" t="str">
        <f t="shared" si="1"/>
        <v>★☆☆  Low (support, control, debuff)</v>
      </c>
      <c r="P8" s="8" t="str">
        <f t="shared" si="0"/>
        <v>★☆☆  Low (support, control, debuff)</v>
      </c>
    </row>
    <row r="9" spans="1:16">
      <c r="A9"/>
      <c r="B9">
        <v>1</v>
      </c>
      <c r="C9" s="19">
        <v>4.3499999999999996</v>
      </c>
      <c r="D9" s="19">
        <v>4.3499999999999996</v>
      </c>
      <c r="E9" s="19">
        <v>4.3499999999999996</v>
      </c>
      <c r="F9" s="19">
        <v>4.3499999999999996</v>
      </c>
      <c r="G9" s="19">
        <v>4.3499999999999996</v>
      </c>
      <c r="H9" s="19" t="s">
        <v>72</v>
      </c>
      <c r="I9" s="19" t="s">
        <v>72</v>
      </c>
      <c r="J9" s="19" t="s">
        <v>72</v>
      </c>
      <c r="K9" s="19" t="s">
        <v>72</v>
      </c>
      <c r="L9" s="19" t="s">
        <v>72</v>
      </c>
      <c r="M9" s="19" t="s">
        <v>72</v>
      </c>
      <c r="O9" s="8" t="str">
        <f t="shared" si="1"/>
        <v>-</v>
      </c>
      <c r="P9" s="8" t="str">
        <f t="shared" si="0"/>
        <v>-</v>
      </c>
    </row>
    <row r="10" spans="1:16">
      <c r="A10"/>
      <c r="B10">
        <v>2</v>
      </c>
      <c r="C10" s="19">
        <v>7.0687499999999996</v>
      </c>
      <c r="D10" s="19">
        <v>14.137499999999999</v>
      </c>
      <c r="E10" s="19">
        <v>14.137499999999999</v>
      </c>
      <c r="F10" s="19">
        <v>14.137499999999999</v>
      </c>
      <c r="G10" s="19">
        <v>14.137499999999999</v>
      </c>
      <c r="H10" s="19">
        <v>18.487500000000001</v>
      </c>
      <c r="I10" s="19">
        <v>18.487500000000001</v>
      </c>
      <c r="J10" s="19">
        <v>9.2437500000000004</v>
      </c>
      <c r="K10" s="19">
        <v>9.2437500000000004</v>
      </c>
      <c r="L10" s="19">
        <v>2</v>
      </c>
      <c r="M10" s="19">
        <v>2</v>
      </c>
      <c r="O10" s="8" t="str">
        <f t="shared" si="1"/>
        <v>★☆☆  Low (support, control, debuff)</v>
      </c>
      <c r="P10" s="8" t="str">
        <f t="shared" si="0"/>
        <v>★☆☆  Low (support, control, debuff)</v>
      </c>
    </row>
    <row r="11" spans="1:16">
      <c r="A11" t="s">
        <v>78</v>
      </c>
      <c r="B11"/>
      <c r="C11" s="19">
        <v>6.1968750000000004</v>
      </c>
      <c r="D11" s="19">
        <v>12.393750000000001</v>
      </c>
      <c r="E11" s="19">
        <v>12.393750000000001</v>
      </c>
      <c r="F11" s="19">
        <v>12.393750000000001</v>
      </c>
      <c r="G11" s="19">
        <v>12.393750000000001</v>
      </c>
      <c r="H11" s="19">
        <v>24.787500000000001</v>
      </c>
      <c r="I11" s="19">
        <v>24.787500000000001</v>
      </c>
      <c r="J11" s="19">
        <v>12.393750000000001</v>
      </c>
      <c r="K11" s="19">
        <v>12.393750000000001</v>
      </c>
      <c r="L11" s="19">
        <v>3</v>
      </c>
      <c r="M11" s="19">
        <v>3</v>
      </c>
      <c r="O11" s="8" t="str">
        <f t="shared" si="1"/>
        <v>★★☆  Target (expected)</v>
      </c>
      <c r="P11" s="8" t="str">
        <f t="shared" si="0"/>
        <v>★★☆  Target (expected)</v>
      </c>
    </row>
    <row r="12" spans="1:16">
      <c r="A12"/>
      <c r="B12">
        <v>1</v>
      </c>
      <c r="C12" s="19">
        <v>5.3250000000000002</v>
      </c>
      <c r="D12" s="19">
        <v>10.65</v>
      </c>
      <c r="E12" s="19">
        <v>10.65</v>
      </c>
      <c r="F12" s="19">
        <v>10.65</v>
      </c>
      <c r="G12" s="19">
        <v>10.65</v>
      </c>
      <c r="H12" s="19" t="s">
        <v>72</v>
      </c>
      <c r="I12" s="19" t="s">
        <v>72</v>
      </c>
      <c r="J12" s="19" t="s">
        <v>72</v>
      </c>
      <c r="K12" s="19" t="s">
        <v>72</v>
      </c>
      <c r="L12" s="19" t="s">
        <v>72</v>
      </c>
      <c r="M12" s="19" t="s">
        <v>72</v>
      </c>
      <c r="O12" s="8" t="str">
        <f t="shared" si="1"/>
        <v>-</v>
      </c>
      <c r="P12" s="8" t="str">
        <f t="shared" si="0"/>
        <v>-</v>
      </c>
    </row>
    <row r="13" spans="1:16">
      <c r="A13"/>
      <c r="B13">
        <v>2</v>
      </c>
      <c r="C13" s="19">
        <v>7.0687499999999996</v>
      </c>
      <c r="D13" s="19">
        <v>14.137499999999999</v>
      </c>
      <c r="E13" s="19">
        <v>14.137499999999999</v>
      </c>
      <c r="F13" s="19">
        <v>14.137499999999999</v>
      </c>
      <c r="G13" s="19">
        <v>14.137499999999999</v>
      </c>
      <c r="H13" s="19">
        <v>24.787500000000001</v>
      </c>
      <c r="I13" s="19">
        <v>24.787500000000001</v>
      </c>
      <c r="J13" s="19">
        <v>12.393750000000001</v>
      </c>
      <c r="K13" s="19">
        <v>12.393750000000001</v>
      </c>
      <c r="L13" s="19">
        <v>3</v>
      </c>
      <c r="M13" s="19">
        <v>3</v>
      </c>
      <c r="O13" s="8" t="str">
        <f t="shared" si="1"/>
        <v>★★☆  Target (expected)</v>
      </c>
      <c r="P13" s="8" t="str">
        <f t="shared" si="0"/>
        <v>★★☆  Target (expected)</v>
      </c>
    </row>
    <row r="14" spans="1:16">
      <c r="A14" t="s">
        <v>81</v>
      </c>
      <c r="B14"/>
      <c r="C14" s="19">
        <v>7.2003750000000002</v>
      </c>
      <c r="D14" s="19">
        <v>11.5245</v>
      </c>
      <c r="E14" s="19">
        <v>11.5245</v>
      </c>
      <c r="F14" s="19">
        <v>23.048999999999999</v>
      </c>
      <c r="G14" s="19">
        <v>23.048999999999999</v>
      </c>
      <c r="H14" s="19">
        <v>23.048999999999999</v>
      </c>
      <c r="I14" s="19">
        <v>23.048999999999999</v>
      </c>
      <c r="J14" s="19">
        <v>23.048999999999999</v>
      </c>
      <c r="K14" s="19">
        <v>23.048999999999999</v>
      </c>
      <c r="L14" s="19">
        <v>3</v>
      </c>
      <c r="M14" s="19">
        <v>3</v>
      </c>
      <c r="O14" s="8" t="str">
        <f t="shared" si="1"/>
        <v>★★☆  Target (expected)</v>
      </c>
      <c r="P14" s="8" t="str">
        <f t="shared" si="0"/>
        <v>★★☆  Target (expected)</v>
      </c>
    </row>
    <row r="15" spans="1:16">
      <c r="A15"/>
      <c r="B15">
        <v>1</v>
      </c>
      <c r="C15" s="19">
        <v>7.2003750000000002</v>
      </c>
      <c r="D15" s="19">
        <v>11.5245</v>
      </c>
      <c r="E15" s="19">
        <v>11.5245</v>
      </c>
      <c r="F15" s="19">
        <v>23.048999999999999</v>
      </c>
      <c r="G15" s="19">
        <v>23.048999999999999</v>
      </c>
      <c r="H15" s="19">
        <v>23.048999999999999</v>
      </c>
      <c r="I15" s="19">
        <v>23.048999999999999</v>
      </c>
      <c r="J15" s="19">
        <v>23.048999999999999</v>
      </c>
      <c r="K15" s="19">
        <v>23.048999999999999</v>
      </c>
      <c r="L15" s="19">
        <v>3</v>
      </c>
      <c r="M15" s="19">
        <v>3</v>
      </c>
      <c r="O15" s="8" t="str">
        <f t="shared" si="1"/>
        <v>★★☆  Target (expected)</v>
      </c>
      <c r="P15" s="8" t="str">
        <f t="shared" si="0"/>
        <v>★★☆  Target (expected)</v>
      </c>
    </row>
    <row r="16" spans="1:16">
      <c r="A16" t="s">
        <v>88</v>
      </c>
      <c r="B16"/>
      <c r="C16" s="19">
        <v>29.75</v>
      </c>
      <c r="D16" s="19">
        <v>29.75</v>
      </c>
      <c r="E16" s="19">
        <v>119</v>
      </c>
      <c r="F16" s="19">
        <v>29.75</v>
      </c>
      <c r="G16" s="19">
        <v>119</v>
      </c>
      <c r="H16" s="19">
        <v>29.75</v>
      </c>
      <c r="I16" s="19">
        <v>119</v>
      </c>
      <c r="J16" s="19">
        <v>29.75</v>
      </c>
      <c r="K16" s="19">
        <v>119</v>
      </c>
      <c r="L16" s="19">
        <v>3</v>
      </c>
      <c r="M16" s="19">
        <v>5</v>
      </c>
      <c r="O16" s="8" t="str">
        <f t="shared" si="1"/>
        <v>★★☆  Target (expected)</v>
      </c>
      <c r="P16" s="8" t="str">
        <f t="shared" si="0"/>
        <v>🕱🕱🕱🕱  Deadly</v>
      </c>
    </row>
    <row r="17" spans="1:16">
      <c r="A17"/>
      <c r="B17">
        <v>1</v>
      </c>
      <c r="C17" s="19">
        <v>29.75</v>
      </c>
      <c r="D17" s="19">
        <v>29.75</v>
      </c>
      <c r="E17" s="19">
        <v>119</v>
      </c>
      <c r="F17" s="19">
        <v>29.75</v>
      </c>
      <c r="G17" s="19">
        <v>119</v>
      </c>
      <c r="H17" s="19">
        <v>29.75</v>
      </c>
      <c r="I17" s="19">
        <v>119</v>
      </c>
      <c r="J17" s="19">
        <v>29.75</v>
      </c>
      <c r="K17" s="19">
        <v>119</v>
      </c>
      <c r="L17" s="19">
        <v>3</v>
      </c>
      <c r="M17" s="19">
        <v>5</v>
      </c>
      <c r="O17" s="8" t="str">
        <f t="shared" si="1"/>
        <v>★★☆  Target (expected)</v>
      </c>
      <c r="P17" s="8" t="str">
        <f t="shared" si="0"/>
        <v>🕱🕱🕱🕱  Deadly</v>
      </c>
    </row>
    <row r="18" spans="1:16">
      <c r="A18" t="s">
        <v>95</v>
      </c>
      <c r="B18"/>
      <c r="C18" s="19">
        <v>31.1666666666667</v>
      </c>
      <c r="D18" s="19">
        <v>31.1666666666667</v>
      </c>
      <c r="E18" s="19">
        <v>124.666666666667</v>
      </c>
      <c r="F18" s="19">
        <v>31.1666666666667</v>
      </c>
      <c r="G18" s="19">
        <v>124.666666666667</v>
      </c>
      <c r="H18" s="19">
        <v>31.1666666666667</v>
      </c>
      <c r="I18" s="19">
        <v>124.666666666667</v>
      </c>
      <c r="J18" s="19">
        <v>31.1666666666667</v>
      </c>
      <c r="K18" s="19">
        <v>124.666666666667</v>
      </c>
      <c r="L18" s="19">
        <v>3</v>
      </c>
      <c r="M18" s="19">
        <v>5</v>
      </c>
      <c r="O18" s="8" t="str">
        <f t="shared" si="1"/>
        <v>★★☆  Target (expected)</v>
      </c>
      <c r="P18" s="8" t="str">
        <f t="shared" si="0"/>
        <v>🕱🕱🕱🕱  Deadly</v>
      </c>
    </row>
    <row r="19" spans="1:16">
      <c r="A19"/>
      <c r="B19">
        <v>1</v>
      </c>
      <c r="C19" s="19">
        <v>31.1666666666667</v>
      </c>
      <c r="D19" s="19">
        <v>31.1666666666667</v>
      </c>
      <c r="E19" s="19">
        <v>124.666666666667</v>
      </c>
      <c r="F19" s="19">
        <v>31.1666666666667</v>
      </c>
      <c r="G19" s="19">
        <v>124.666666666667</v>
      </c>
      <c r="H19" s="19">
        <v>31.1666666666667</v>
      </c>
      <c r="I19" s="19">
        <v>124.666666666667</v>
      </c>
      <c r="J19" s="19">
        <v>31.1666666666667</v>
      </c>
      <c r="K19" s="19">
        <v>124.666666666667</v>
      </c>
      <c r="L19" s="19">
        <v>3</v>
      </c>
      <c r="M19" s="19">
        <v>5</v>
      </c>
      <c r="O19" s="8" t="str">
        <f t="shared" si="1"/>
        <v>★★☆  Target (expected)</v>
      </c>
      <c r="P19" s="8" t="str">
        <f t="shared" si="0"/>
        <v>🕱🕱🕱🕱  Deadly</v>
      </c>
    </row>
    <row r="20" spans="1:16">
      <c r="A20" t="s">
        <v>98</v>
      </c>
      <c r="B20"/>
      <c r="C20" s="19">
        <v>33.424999999999997</v>
      </c>
      <c r="D20" s="19">
        <v>33.424999999999997</v>
      </c>
      <c r="E20" s="19">
        <v>133.69999999999999</v>
      </c>
      <c r="F20" s="19">
        <v>33.424999999999997</v>
      </c>
      <c r="G20" s="19">
        <v>133.69999999999999</v>
      </c>
      <c r="H20" s="19">
        <v>33.424999999999997</v>
      </c>
      <c r="I20" s="19">
        <v>133.69999999999999</v>
      </c>
      <c r="J20" s="19">
        <v>33.424999999999997</v>
      </c>
      <c r="K20" s="19">
        <v>133.69999999999999</v>
      </c>
      <c r="L20" s="19">
        <v>3</v>
      </c>
      <c r="M20" s="19">
        <v>5</v>
      </c>
      <c r="O20" s="8" t="str">
        <f t="shared" si="1"/>
        <v>★★☆  Target (expected)</v>
      </c>
      <c r="P20" s="8" t="str">
        <f t="shared" si="0"/>
        <v>🕱🕱🕱🕱  Deadly</v>
      </c>
    </row>
    <row r="21" spans="1:16">
      <c r="A21"/>
      <c r="B21">
        <v>1</v>
      </c>
      <c r="C21" s="19">
        <v>33.424999999999997</v>
      </c>
      <c r="D21" s="19">
        <v>33.424999999999997</v>
      </c>
      <c r="E21" s="19">
        <v>133.69999999999999</v>
      </c>
      <c r="F21" s="19">
        <v>33.424999999999997</v>
      </c>
      <c r="G21" s="19">
        <v>133.69999999999999</v>
      </c>
      <c r="H21" s="19">
        <v>33.424999999999997</v>
      </c>
      <c r="I21" s="19">
        <v>133.69999999999999</v>
      </c>
      <c r="J21" s="19">
        <v>33.424999999999997</v>
      </c>
      <c r="K21" s="19">
        <v>133.69999999999999</v>
      </c>
      <c r="L21" s="19">
        <v>3</v>
      </c>
      <c r="M21" s="19">
        <v>5</v>
      </c>
      <c r="O21" s="8" t="str">
        <f t="shared" si="1"/>
        <v>★★☆  Target (expected)</v>
      </c>
      <c r="P21" s="8" t="str">
        <f t="shared" si="0"/>
        <v>🕱🕱🕱🕱  Deadly</v>
      </c>
    </row>
    <row r="22" spans="1:16">
      <c r="A22" t="s">
        <v>101</v>
      </c>
      <c r="B22"/>
      <c r="C22" s="19">
        <v>8.4499999999999993</v>
      </c>
      <c r="D22" s="19">
        <v>8.4499999999999993</v>
      </c>
      <c r="E22" s="19">
        <v>8.4499999999999993</v>
      </c>
      <c r="F22" s="19">
        <v>8.4499999999999993</v>
      </c>
      <c r="G22" s="19">
        <v>8.4499999999999993</v>
      </c>
      <c r="H22" s="19">
        <v>8.4499999999999993</v>
      </c>
      <c r="I22" s="19">
        <v>8.4499999999999993</v>
      </c>
      <c r="J22" s="19">
        <v>8.4499999999999993</v>
      </c>
      <c r="K22" s="19">
        <v>8.4499999999999993</v>
      </c>
      <c r="L22" s="19">
        <v>2</v>
      </c>
      <c r="M22" s="19">
        <v>2</v>
      </c>
      <c r="O22" s="8" t="str">
        <f t="shared" si="1"/>
        <v>★☆☆  Low (support, control, debuff)</v>
      </c>
      <c r="P22" s="8" t="str">
        <f t="shared" si="0"/>
        <v>★☆☆  Low (support, control, debuff)</v>
      </c>
    </row>
    <row r="23" spans="1:16">
      <c r="A23"/>
      <c r="B23">
        <v>1</v>
      </c>
      <c r="C23" s="19">
        <v>8.4499999999999993</v>
      </c>
      <c r="D23" s="19">
        <v>8.4499999999999993</v>
      </c>
      <c r="E23" s="19">
        <v>8.4499999999999993</v>
      </c>
      <c r="F23" s="19">
        <v>8.4499999999999993</v>
      </c>
      <c r="G23" s="19">
        <v>8.4499999999999993</v>
      </c>
      <c r="H23" s="19">
        <v>8.4499999999999993</v>
      </c>
      <c r="I23" s="19">
        <v>8.4499999999999993</v>
      </c>
      <c r="J23" s="19">
        <v>8.4499999999999993</v>
      </c>
      <c r="K23" s="19">
        <v>8.4499999999999993</v>
      </c>
      <c r="L23" s="19">
        <v>2</v>
      </c>
      <c r="M23" s="19">
        <v>2</v>
      </c>
      <c r="O23" s="8" t="str">
        <f t="shared" si="1"/>
        <v>★☆☆  Low (support, control, debuff)</v>
      </c>
      <c r="P23" s="8" t="str">
        <f t="shared" si="0"/>
        <v>★☆☆  Low (support, control, debuff)</v>
      </c>
    </row>
    <row r="24" spans="1:16">
      <c r="A24" t="s">
        <v>108</v>
      </c>
      <c r="B24"/>
      <c r="C24" s="19">
        <v>8.5556249999999991</v>
      </c>
      <c r="D24" s="19">
        <v>8.5556249999999991</v>
      </c>
      <c r="E24" s="19">
        <v>8.5556249999999991</v>
      </c>
      <c r="F24" s="19">
        <v>8.5556249999999991</v>
      </c>
      <c r="G24" s="19">
        <v>8.5556249999999991</v>
      </c>
      <c r="H24" s="19">
        <v>34.222499999999997</v>
      </c>
      <c r="I24" s="19">
        <v>34.222499999999997</v>
      </c>
      <c r="J24" s="19">
        <v>8.5556249999999991</v>
      </c>
      <c r="K24" s="19">
        <v>8.5556249999999991</v>
      </c>
      <c r="L24" s="19">
        <v>2</v>
      </c>
      <c r="M24" s="19">
        <v>2</v>
      </c>
      <c r="O24" s="8" t="str">
        <f t="shared" si="1"/>
        <v>★☆☆  Low (support, control, debuff)</v>
      </c>
      <c r="P24" s="8" t="str">
        <f t="shared" si="0"/>
        <v>★☆☆  Low (support, control, debuff)</v>
      </c>
    </row>
    <row r="25" spans="1:16">
      <c r="A25"/>
      <c r="B25">
        <v>1</v>
      </c>
      <c r="C25" s="19">
        <v>0</v>
      </c>
      <c r="D25" s="19">
        <v>0</v>
      </c>
      <c r="E25" s="19">
        <v>0</v>
      </c>
      <c r="F25" s="19">
        <v>0</v>
      </c>
      <c r="G25" s="19">
        <v>0</v>
      </c>
      <c r="H25" s="19" t="s">
        <v>72</v>
      </c>
      <c r="I25" s="19" t="s">
        <v>72</v>
      </c>
      <c r="J25" s="19" t="s">
        <v>72</v>
      </c>
      <c r="K25" s="19" t="s">
        <v>72</v>
      </c>
      <c r="L25" s="19" t="s">
        <v>72</v>
      </c>
      <c r="M25" s="19" t="s">
        <v>72</v>
      </c>
      <c r="O25" s="8" t="str">
        <f t="shared" si="1"/>
        <v>-</v>
      </c>
      <c r="P25" s="8" t="str">
        <f t="shared" si="0"/>
        <v>-</v>
      </c>
    </row>
    <row r="26" spans="1:16">
      <c r="A26"/>
      <c r="B26">
        <v>2</v>
      </c>
      <c r="C26" s="19">
        <v>11.407500000000001</v>
      </c>
      <c r="D26" s="19">
        <v>11.407500000000001</v>
      </c>
      <c r="E26" s="19">
        <v>11.407500000000001</v>
      </c>
      <c r="F26" s="19">
        <v>11.407500000000001</v>
      </c>
      <c r="G26" s="19">
        <v>11.407500000000001</v>
      </c>
      <c r="H26" s="19" t="s">
        <v>72</v>
      </c>
      <c r="I26" s="19" t="s">
        <v>72</v>
      </c>
      <c r="J26" s="19" t="s">
        <v>72</v>
      </c>
      <c r="K26" s="19" t="s">
        <v>72</v>
      </c>
      <c r="L26" s="19" t="s">
        <v>72</v>
      </c>
      <c r="M26" s="19" t="s">
        <v>72</v>
      </c>
      <c r="O26" s="8" t="str">
        <f t="shared" si="1"/>
        <v>-</v>
      </c>
      <c r="P26" s="8" t="str">
        <f t="shared" si="0"/>
        <v>-</v>
      </c>
    </row>
    <row r="27" spans="1:16">
      <c r="A27"/>
      <c r="B27">
        <v>3</v>
      </c>
      <c r="C27" s="19">
        <v>11.407500000000001</v>
      </c>
      <c r="D27" s="19">
        <v>11.407500000000001</v>
      </c>
      <c r="E27" s="19">
        <v>11.407500000000001</v>
      </c>
      <c r="F27" s="19">
        <v>11.407500000000001</v>
      </c>
      <c r="G27" s="19">
        <v>11.407500000000001</v>
      </c>
      <c r="H27" s="19" t="s">
        <v>72</v>
      </c>
      <c r="I27" s="19" t="s">
        <v>72</v>
      </c>
      <c r="J27" s="19" t="s">
        <v>72</v>
      </c>
      <c r="K27" s="19" t="s">
        <v>72</v>
      </c>
      <c r="L27" s="19" t="s">
        <v>72</v>
      </c>
      <c r="M27" s="19" t="s">
        <v>72</v>
      </c>
      <c r="O27" s="8" t="str">
        <f t="shared" si="1"/>
        <v>-</v>
      </c>
      <c r="P27" s="8" t="str">
        <f t="shared" si="0"/>
        <v>-</v>
      </c>
    </row>
    <row r="28" spans="1:16">
      <c r="A28"/>
      <c r="B28">
        <v>4</v>
      </c>
      <c r="C28" s="19">
        <v>11.407500000000001</v>
      </c>
      <c r="D28" s="19">
        <v>11.407500000000001</v>
      </c>
      <c r="E28" s="19">
        <v>11.407500000000001</v>
      </c>
      <c r="F28" s="19">
        <v>11.407500000000001</v>
      </c>
      <c r="G28" s="19">
        <v>11.407500000000001</v>
      </c>
      <c r="H28" s="19">
        <v>34.222499999999997</v>
      </c>
      <c r="I28" s="19">
        <v>34.222499999999997</v>
      </c>
      <c r="J28" s="19">
        <v>8.5556249999999991</v>
      </c>
      <c r="K28" s="19">
        <v>8.5556249999999991</v>
      </c>
      <c r="L28" s="19">
        <v>2</v>
      </c>
      <c r="M28" s="19">
        <v>2</v>
      </c>
      <c r="O28" s="8" t="str">
        <f t="shared" si="1"/>
        <v>★☆☆  Low (support, control, debuff)</v>
      </c>
      <c r="P28" s="8" t="str">
        <f t="shared" si="0"/>
        <v>★☆☆  Low (support, control, debuff)</v>
      </c>
    </row>
    <row r="29" spans="1:16">
      <c r="A29" t="s">
        <v>114</v>
      </c>
      <c r="B29"/>
      <c r="C29" s="19">
        <v>18.112500000000001</v>
      </c>
      <c r="D29" s="19">
        <v>20.5625</v>
      </c>
      <c r="E29" s="19">
        <v>82.25</v>
      </c>
      <c r="F29" s="19">
        <v>20.5625</v>
      </c>
      <c r="G29" s="19">
        <v>82.25</v>
      </c>
      <c r="H29" s="19">
        <v>123.375</v>
      </c>
      <c r="I29" s="19">
        <v>493.5</v>
      </c>
      <c r="J29" s="19">
        <v>20.5625</v>
      </c>
      <c r="K29" s="19">
        <v>82.25</v>
      </c>
      <c r="L29" s="19">
        <v>3</v>
      </c>
      <c r="M29" s="19">
        <v>5</v>
      </c>
      <c r="O29" s="8" t="str">
        <f t="shared" si="1"/>
        <v>★★☆  Target (expected)</v>
      </c>
      <c r="P29" s="8" t="str">
        <f t="shared" si="0"/>
        <v>🕱🕱🕱🕱  Deadly</v>
      </c>
    </row>
    <row r="30" spans="1:16">
      <c r="A30"/>
      <c r="B30">
        <v>1</v>
      </c>
      <c r="C30" s="19">
        <v>15.75</v>
      </c>
      <c r="D30" s="19">
        <v>15.75</v>
      </c>
      <c r="E30" s="19">
        <v>63</v>
      </c>
      <c r="F30" s="19">
        <v>15.75</v>
      </c>
      <c r="G30" s="19">
        <v>63</v>
      </c>
      <c r="H30" s="19" t="s">
        <v>72</v>
      </c>
      <c r="I30" s="19" t="s">
        <v>72</v>
      </c>
      <c r="J30" s="19" t="s">
        <v>72</v>
      </c>
      <c r="K30" s="19" t="s">
        <v>72</v>
      </c>
      <c r="L30" s="19" t="s">
        <v>72</v>
      </c>
      <c r="M30" s="19" t="s">
        <v>72</v>
      </c>
      <c r="O30" s="8" t="str">
        <f t="shared" si="1"/>
        <v>-</v>
      </c>
      <c r="P30" s="8" t="str">
        <f t="shared" si="0"/>
        <v>-</v>
      </c>
    </row>
    <row r="31" spans="1:16">
      <c r="A31"/>
      <c r="B31">
        <v>2</v>
      </c>
      <c r="C31" s="19">
        <v>15.75</v>
      </c>
      <c r="D31" s="19">
        <v>15.75</v>
      </c>
      <c r="E31" s="19">
        <v>63</v>
      </c>
      <c r="F31" s="19">
        <v>15.75</v>
      </c>
      <c r="G31" s="19">
        <v>63</v>
      </c>
      <c r="H31" s="19" t="s">
        <v>72</v>
      </c>
      <c r="I31" s="19" t="s">
        <v>72</v>
      </c>
      <c r="J31" s="19" t="s">
        <v>72</v>
      </c>
      <c r="K31" s="19" t="s">
        <v>72</v>
      </c>
      <c r="L31" s="19" t="s">
        <v>72</v>
      </c>
      <c r="M31" s="19" t="s">
        <v>72</v>
      </c>
      <c r="O31" s="8" t="str">
        <f t="shared" si="1"/>
        <v>-</v>
      </c>
      <c r="P31" s="8" t="str">
        <f t="shared" si="0"/>
        <v>-</v>
      </c>
    </row>
    <row r="32" spans="1:16">
      <c r="A32"/>
      <c r="B32">
        <v>3</v>
      </c>
      <c r="C32" s="19">
        <v>15.75</v>
      </c>
      <c r="D32" s="19">
        <v>15.75</v>
      </c>
      <c r="E32" s="19">
        <v>63</v>
      </c>
      <c r="F32" s="19">
        <v>15.75</v>
      </c>
      <c r="G32" s="19">
        <v>63</v>
      </c>
      <c r="H32" s="19" t="s">
        <v>72</v>
      </c>
      <c r="I32" s="19" t="s">
        <v>72</v>
      </c>
      <c r="J32" s="19" t="s">
        <v>72</v>
      </c>
      <c r="K32" s="19" t="s">
        <v>72</v>
      </c>
      <c r="L32" s="19" t="s">
        <v>72</v>
      </c>
      <c r="M32" s="19" t="s">
        <v>72</v>
      </c>
      <c r="O32" s="8" t="str">
        <f t="shared" si="1"/>
        <v>-</v>
      </c>
      <c r="P32" s="8" t="str">
        <f t="shared" si="0"/>
        <v>-</v>
      </c>
    </row>
    <row r="33" spans="1:16">
      <c r="A33"/>
      <c r="B33">
        <v>4</v>
      </c>
      <c r="C33" s="19">
        <v>29.75</v>
      </c>
      <c r="D33" s="19">
        <v>29.75</v>
      </c>
      <c r="E33" s="19">
        <v>119</v>
      </c>
      <c r="F33" s="19">
        <v>29.75</v>
      </c>
      <c r="G33" s="19">
        <v>119</v>
      </c>
      <c r="H33" s="19" t="s">
        <v>72</v>
      </c>
      <c r="I33" s="19" t="s">
        <v>72</v>
      </c>
      <c r="J33" s="19" t="s">
        <v>72</v>
      </c>
      <c r="K33" s="19" t="s">
        <v>72</v>
      </c>
      <c r="L33" s="19" t="s">
        <v>72</v>
      </c>
      <c r="M33" s="19" t="s">
        <v>72</v>
      </c>
      <c r="O33" s="8" t="str">
        <f t="shared" si="1"/>
        <v>-</v>
      </c>
      <c r="P33" s="8" t="str">
        <f t="shared" si="0"/>
        <v>-</v>
      </c>
    </row>
    <row r="34" spans="1:16">
      <c r="A34"/>
      <c r="B34">
        <v>5</v>
      </c>
      <c r="C34" s="19">
        <v>4.9000000000000004</v>
      </c>
      <c r="D34" s="19">
        <v>19.600000000000001</v>
      </c>
      <c r="E34" s="19">
        <v>78.400000000000006</v>
      </c>
      <c r="F34" s="19">
        <v>19.600000000000001</v>
      </c>
      <c r="G34" s="19">
        <v>78.400000000000006</v>
      </c>
      <c r="H34" s="19" t="s">
        <v>72</v>
      </c>
      <c r="I34" s="19" t="s">
        <v>72</v>
      </c>
      <c r="J34" s="19" t="s">
        <v>72</v>
      </c>
      <c r="K34" s="19" t="s">
        <v>72</v>
      </c>
      <c r="L34" s="19" t="s">
        <v>72</v>
      </c>
      <c r="M34" s="19" t="s">
        <v>72</v>
      </c>
      <c r="O34" s="8" t="str">
        <f t="shared" si="1"/>
        <v>-</v>
      </c>
      <c r="P34" s="8" t="str">
        <f t="shared" si="0"/>
        <v>-</v>
      </c>
    </row>
    <row r="35" spans="1:16">
      <c r="A35"/>
      <c r="B35">
        <v>6</v>
      </c>
      <c r="C35" s="19">
        <v>26.774999999999999</v>
      </c>
      <c r="D35" s="19">
        <v>26.774999999999999</v>
      </c>
      <c r="E35" s="19">
        <v>107.1</v>
      </c>
      <c r="F35" s="19">
        <v>26.774999999999999</v>
      </c>
      <c r="G35" s="19">
        <v>107.1</v>
      </c>
      <c r="H35" s="19">
        <v>123.375</v>
      </c>
      <c r="I35" s="19">
        <v>493.5</v>
      </c>
      <c r="J35" s="19">
        <v>20.5625</v>
      </c>
      <c r="K35" s="19">
        <v>82.25</v>
      </c>
      <c r="L35" s="19">
        <v>3</v>
      </c>
      <c r="M35" s="19">
        <v>5</v>
      </c>
      <c r="O35" s="8" t="str">
        <f t="shared" si="1"/>
        <v>★★☆  Target (expected)</v>
      </c>
      <c r="P35" s="8" t="str">
        <f t="shared" si="0"/>
        <v>🕱🕱🕱🕱  Deadly</v>
      </c>
    </row>
    <row r="36" spans="1:16">
      <c r="A36" t="s">
        <v>145</v>
      </c>
      <c r="B36"/>
      <c r="C36" s="19">
        <v>12.8975388020833</v>
      </c>
      <c r="D36" s="19">
        <v>15.654688107638901</v>
      </c>
      <c r="E36" s="19">
        <v>42.869271440972199</v>
      </c>
      <c r="F36" s="19">
        <v>17.891072123015899</v>
      </c>
      <c r="G36" s="19">
        <v>48.993453075396801</v>
      </c>
      <c r="H36" s="19">
        <v>34.155683143939399</v>
      </c>
      <c r="I36" s="19">
        <v>93.532955871212195</v>
      </c>
      <c r="J36" s="19">
        <v>20.5086945075758</v>
      </c>
      <c r="K36" s="19">
        <v>51.846194507575802</v>
      </c>
      <c r="L36" s="19">
        <v>2.8181818181818201</v>
      </c>
      <c r="M36" s="19">
        <v>3.5454545454545499</v>
      </c>
      <c r="O36" s="8" t="str">
        <f t="shared" si="1"/>
        <v>★☆☆  Low (support, control, debuff)</v>
      </c>
      <c r="P36" s="8" t="str">
        <f t="shared" si="0"/>
        <v>★★☆  Target (expected)</v>
      </c>
    </row>
    <row r="37" spans="1:16">
      <c r="A37"/>
      <c r="B37"/>
      <c r="C37"/>
      <c r="H37" s="8"/>
      <c r="I37" s="8"/>
      <c r="J37" s="8"/>
      <c r="K37" s="8"/>
      <c r="O37" s="8"/>
    </row>
    <row r="38" spans="1:16">
      <c r="A38"/>
      <c r="B38"/>
      <c r="C38"/>
      <c r="H38" s="8"/>
      <c r="I38" s="8"/>
      <c r="J38" s="8"/>
      <c r="K38" s="8"/>
      <c r="O38" s="8"/>
    </row>
    <row r="39" spans="1:16">
      <c r="A39"/>
      <c r="B39"/>
      <c r="C39"/>
    </row>
    <row r="40" spans="1:16">
      <c r="A40"/>
      <c r="B40"/>
      <c r="C40"/>
    </row>
    <row r="41" spans="1:16">
      <c r="A41"/>
      <c r="B41"/>
      <c r="C41"/>
    </row>
    <row r="42" spans="1:16">
      <c r="A42"/>
      <c r="B42"/>
      <c r="C42"/>
    </row>
    <row r="43" spans="1:16">
      <c r="A43"/>
      <c r="B43"/>
      <c r="C43"/>
    </row>
    <row r="44" spans="1:16">
      <c r="A44"/>
      <c r="B44"/>
      <c r="C44"/>
    </row>
    <row r="45" spans="1:16">
      <c r="A45"/>
      <c r="B45"/>
      <c r="C45"/>
    </row>
    <row r="46" spans="1:16">
      <c r="A46"/>
      <c r="B46"/>
      <c r="C46"/>
    </row>
    <row r="47" spans="1:16">
      <c r="A47"/>
      <c r="B47"/>
      <c r="C47"/>
    </row>
    <row r="48" spans="1:16">
      <c r="A48"/>
      <c r="B48"/>
      <c r="C48"/>
    </row>
    <row r="49" spans="1:3">
      <c r="A49"/>
      <c r="B49"/>
      <c r="C49"/>
    </row>
    <row r="50" spans="1:3">
      <c r="A50"/>
      <c r="B50"/>
      <c r="C50"/>
    </row>
    <row r="51" spans="1:3">
      <c r="A51"/>
      <c r="B51"/>
      <c r="C51"/>
    </row>
    <row r="52" spans="1:3">
      <c r="A52"/>
      <c r="B52"/>
      <c r="C52"/>
    </row>
    <row r="53" spans="1:3">
      <c r="A53"/>
      <c r="B53"/>
      <c r="C53"/>
    </row>
    <row r="54" spans="1:3">
      <c r="A54"/>
      <c r="B54"/>
      <c r="C54"/>
    </row>
    <row r="55" spans="1:3">
      <c r="A55"/>
      <c r="B55"/>
      <c r="C55"/>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26"/>
  <sheetViews>
    <sheetView workbookViewId="0">
      <selection activeCell="C28" sqref="C28"/>
    </sheetView>
  </sheetViews>
  <sheetFormatPr defaultColWidth="8.875" defaultRowHeight="13.15"/>
  <cols>
    <col min="2" max="2" width="12.375" customWidth="1"/>
    <col min="3" max="3" width="10.125" customWidth="1"/>
    <col min="4" max="4" width="10.5" customWidth="1"/>
    <col min="5" max="6" width="10" customWidth="1"/>
    <col min="8" max="8" width="20.75" customWidth="1"/>
  </cols>
  <sheetData>
    <row r="1" spans="1:12" ht="40.35">
      <c r="A1" s="1" t="s">
        <v>146</v>
      </c>
      <c r="B1" s="2" t="s">
        <v>147</v>
      </c>
      <c r="C1" s="2" t="s">
        <v>148</v>
      </c>
      <c r="D1" s="2" t="s">
        <v>149</v>
      </c>
      <c r="E1" s="2" t="s">
        <v>150</v>
      </c>
      <c r="F1" s="2" t="s">
        <v>151</v>
      </c>
      <c r="H1" s="3" t="s">
        <v>152</v>
      </c>
      <c r="I1" s="11" t="s">
        <v>153</v>
      </c>
      <c r="J1" s="11" t="s">
        <v>154</v>
      </c>
      <c r="K1" s="11" t="s">
        <v>155</v>
      </c>
      <c r="L1" s="12" t="s">
        <v>156</v>
      </c>
    </row>
    <row r="2" spans="1:12" ht="13.9">
      <c r="A2" s="4">
        <v>1</v>
      </c>
      <c r="B2" s="5">
        <v>85</v>
      </c>
      <c r="C2" s="6">
        <f>$B2/I$2</f>
        <v>3.5416666666666665</v>
      </c>
      <c r="D2" s="6">
        <f>$B2/J$2</f>
        <v>7.083333333333333</v>
      </c>
      <c r="E2" s="6">
        <f>$B2/K$2</f>
        <v>14.166666666666666</v>
      </c>
      <c r="F2" s="6">
        <f>$B2/L$2</f>
        <v>28.333333333333332</v>
      </c>
      <c r="H2" s="7" t="s">
        <v>157</v>
      </c>
      <c r="I2" s="13">
        <v>24</v>
      </c>
      <c r="J2" s="13">
        <v>12</v>
      </c>
      <c r="K2" s="13">
        <v>6</v>
      </c>
      <c r="L2" s="14">
        <v>3</v>
      </c>
    </row>
    <row r="3" spans="1:12">
      <c r="A3" s="4">
        <v>2</v>
      </c>
      <c r="B3" s="5">
        <v>100</v>
      </c>
      <c r="C3" s="6">
        <f t="shared" ref="C3:C21" si="0">$B3/I$2</f>
        <v>4.166666666666667</v>
      </c>
      <c r="D3" s="6">
        <f>$B3/J$2</f>
        <v>8.3333333333333339</v>
      </c>
      <c r="E3" s="6">
        <f>$B3/K$2</f>
        <v>16.666666666666668</v>
      </c>
      <c r="F3" s="6">
        <f>$B3/L$2</f>
        <v>33.333333333333336</v>
      </c>
      <c r="G3" s="8"/>
      <c r="H3" s="5"/>
      <c r="I3" s="8"/>
      <c r="J3" s="8"/>
    </row>
    <row r="4" spans="1:12">
      <c r="A4" s="4">
        <v>3</v>
      </c>
      <c r="B4" s="5">
        <v>115</v>
      </c>
      <c r="C4" s="6">
        <f t="shared" si="0"/>
        <v>4.791666666666667</v>
      </c>
      <c r="D4" s="6">
        <f>$B4/J$2</f>
        <v>9.5833333333333339</v>
      </c>
      <c r="E4" s="6">
        <f>$B4/K$2</f>
        <v>19.166666666666668</v>
      </c>
      <c r="F4" s="6">
        <f>$B4/L$2</f>
        <v>38.333333333333336</v>
      </c>
      <c r="G4" s="8"/>
      <c r="H4" s="5"/>
      <c r="I4" s="8"/>
      <c r="J4" s="8"/>
    </row>
    <row r="5" spans="1:12">
      <c r="A5" s="4">
        <v>4</v>
      </c>
      <c r="B5" s="5">
        <v>130</v>
      </c>
      <c r="C5" s="6">
        <f t="shared" si="0"/>
        <v>5.416666666666667</v>
      </c>
      <c r="D5" s="6">
        <f>$B5/J$2</f>
        <v>10.833333333333334</v>
      </c>
      <c r="E5" s="6">
        <f>$B5/K$2</f>
        <v>21.666666666666668</v>
      </c>
      <c r="F5" s="6">
        <f>$B5/L$2</f>
        <v>43.333333333333336</v>
      </c>
      <c r="G5" s="8"/>
      <c r="H5" s="5"/>
      <c r="I5" s="8"/>
      <c r="J5" s="8"/>
    </row>
    <row r="6" spans="1:12">
      <c r="A6" s="4">
        <v>5</v>
      </c>
      <c r="B6" s="5">
        <v>145</v>
      </c>
      <c r="C6" s="6">
        <f t="shared" si="0"/>
        <v>6.041666666666667</v>
      </c>
      <c r="D6" s="6">
        <f>$B6/J$2</f>
        <v>12.083333333333334</v>
      </c>
      <c r="E6" s="6">
        <f>$B6/K$2</f>
        <v>24.166666666666668</v>
      </c>
      <c r="F6" s="6">
        <f>$B6/L$2</f>
        <v>48.333333333333336</v>
      </c>
      <c r="G6" s="8"/>
      <c r="H6" s="8"/>
      <c r="I6" s="8"/>
      <c r="J6" s="8"/>
    </row>
    <row r="7" spans="1:12">
      <c r="A7" s="4">
        <v>6</v>
      </c>
      <c r="B7" s="5">
        <v>160</v>
      </c>
      <c r="C7" s="6">
        <f t="shared" si="0"/>
        <v>6.666666666666667</v>
      </c>
      <c r="D7" s="6">
        <f>$B7/J$2</f>
        <v>13.333333333333334</v>
      </c>
      <c r="E7" s="6">
        <f>$B7/K$2</f>
        <v>26.666666666666668</v>
      </c>
      <c r="F7" s="6">
        <f>$B7/L$2</f>
        <v>53.333333333333336</v>
      </c>
      <c r="G7" s="8"/>
      <c r="H7" s="8"/>
      <c r="I7" s="8"/>
      <c r="J7" s="8"/>
    </row>
    <row r="8" spans="1:12">
      <c r="A8" s="4">
        <v>7</v>
      </c>
      <c r="B8" s="5">
        <v>175</v>
      </c>
      <c r="C8" s="6">
        <f t="shared" si="0"/>
        <v>7.291666666666667</v>
      </c>
      <c r="D8" s="6">
        <f>$B8/J$2</f>
        <v>14.583333333333334</v>
      </c>
      <c r="E8" s="6">
        <f>$B8/K$2</f>
        <v>29.166666666666668</v>
      </c>
      <c r="F8" s="6">
        <f>$B8/L$2</f>
        <v>58.333333333333336</v>
      </c>
      <c r="G8" s="8"/>
      <c r="H8" s="8"/>
      <c r="I8" s="8"/>
      <c r="J8" s="8"/>
    </row>
    <row r="9" spans="1:12">
      <c r="A9" s="4">
        <v>8</v>
      </c>
      <c r="B9" s="5">
        <v>190</v>
      </c>
      <c r="C9" s="6">
        <f t="shared" si="0"/>
        <v>7.916666666666667</v>
      </c>
      <c r="D9" s="6">
        <f>$B9/J$2</f>
        <v>15.833333333333334</v>
      </c>
      <c r="E9" s="6">
        <f>$B9/K$2</f>
        <v>31.666666666666668</v>
      </c>
      <c r="F9" s="6">
        <f>$B9/L$2</f>
        <v>63.333333333333336</v>
      </c>
      <c r="G9" s="8"/>
      <c r="H9" s="8"/>
      <c r="I9" s="8"/>
      <c r="J9" s="8"/>
    </row>
    <row r="10" spans="1:12">
      <c r="A10" s="4">
        <v>9</v>
      </c>
      <c r="B10" s="5">
        <v>205</v>
      </c>
      <c r="C10" s="6">
        <f t="shared" si="0"/>
        <v>8.5416666666666661</v>
      </c>
      <c r="D10" s="6">
        <f>$B10/J$2</f>
        <v>17.083333333333332</v>
      </c>
      <c r="E10" s="6">
        <f>$B10/K$2</f>
        <v>34.166666666666664</v>
      </c>
      <c r="F10" s="6">
        <f>$B10/L$2</f>
        <v>68.333333333333329</v>
      </c>
      <c r="G10" s="8"/>
      <c r="H10" s="8"/>
      <c r="I10" s="8"/>
      <c r="J10" s="8"/>
    </row>
    <row r="11" spans="1:12">
      <c r="A11" s="4">
        <v>10</v>
      </c>
      <c r="B11" s="5">
        <v>220</v>
      </c>
      <c r="C11" s="6">
        <f t="shared" si="0"/>
        <v>9.1666666666666661</v>
      </c>
      <c r="D11" s="6">
        <f>$B11/J$2</f>
        <v>18.333333333333332</v>
      </c>
      <c r="E11" s="6">
        <f>$B11/K$2</f>
        <v>36.666666666666664</v>
      </c>
      <c r="F11" s="6">
        <f>$B11/L$2</f>
        <v>73.333333333333329</v>
      </c>
      <c r="G11" s="8"/>
      <c r="H11" s="8"/>
      <c r="I11" s="8"/>
      <c r="J11" s="8"/>
    </row>
    <row r="12" spans="1:12">
      <c r="A12" s="4">
        <v>11</v>
      </c>
      <c r="B12" s="5">
        <v>235</v>
      </c>
      <c r="C12" s="6">
        <f t="shared" si="0"/>
        <v>9.7916666666666661</v>
      </c>
      <c r="D12" s="6">
        <f>$B12/J$2</f>
        <v>19.583333333333332</v>
      </c>
      <c r="E12" s="6">
        <f>$B12/K$2</f>
        <v>39.166666666666664</v>
      </c>
      <c r="F12" s="6">
        <f>$B12/L$2</f>
        <v>78.333333333333329</v>
      </c>
      <c r="G12" s="8"/>
      <c r="H12" s="8"/>
      <c r="I12" s="8"/>
      <c r="J12" s="8"/>
    </row>
    <row r="13" spans="1:12">
      <c r="A13" s="4">
        <v>12</v>
      </c>
      <c r="B13" s="5">
        <v>250</v>
      </c>
      <c r="C13" s="6">
        <f t="shared" si="0"/>
        <v>10.416666666666666</v>
      </c>
      <c r="D13" s="6">
        <f>$B13/J$2</f>
        <v>20.833333333333332</v>
      </c>
      <c r="E13" s="6">
        <f>$B13/K$2</f>
        <v>41.666666666666664</v>
      </c>
      <c r="F13" s="6">
        <f>$B13/L$2</f>
        <v>83.333333333333329</v>
      </c>
      <c r="G13" s="8"/>
      <c r="H13" s="8"/>
      <c r="I13" s="8"/>
      <c r="J13" s="8"/>
    </row>
    <row r="14" spans="1:12">
      <c r="A14" s="4">
        <v>13</v>
      </c>
      <c r="B14" s="5">
        <v>265</v>
      </c>
      <c r="C14" s="6">
        <f t="shared" si="0"/>
        <v>11.041666666666666</v>
      </c>
      <c r="D14" s="6">
        <f>$B14/J$2</f>
        <v>22.083333333333332</v>
      </c>
      <c r="E14" s="6">
        <f>$B14/K$2</f>
        <v>44.166666666666664</v>
      </c>
      <c r="F14" s="6">
        <f>$B14/L$2</f>
        <v>88.333333333333329</v>
      </c>
      <c r="G14" s="8"/>
      <c r="H14" s="8"/>
      <c r="I14" s="8"/>
      <c r="J14" s="8"/>
    </row>
    <row r="15" spans="1:12">
      <c r="A15" s="4">
        <v>14</v>
      </c>
      <c r="B15" s="5">
        <v>280</v>
      </c>
      <c r="C15" s="6">
        <f t="shared" si="0"/>
        <v>11.666666666666666</v>
      </c>
      <c r="D15" s="6">
        <f>$B15/J$2</f>
        <v>23.333333333333332</v>
      </c>
      <c r="E15" s="6">
        <f>$B15/K$2</f>
        <v>46.666666666666664</v>
      </c>
      <c r="F15" s="6">
        <f>$B15/L$2</f>
        <v>93.333333333333329</v>
      </c>
      <c r="G15" s="8"/>
      <c r="H15" s="8"/>
      <c r="I15" s="8"/>
      <c r="J15" s="8"/>
    </row>
    <row r="16" spans="1:12">
      <c r="A16" s="4">
        <v>15</v>
      </c>
      <c r="B16" s="5">
        <v>295</v>
      </c>
      <c r="C16" s="6">
        <f t="shared" si="0"/>
        <v>12.291666666666666</v>
      </c>
      <c r="D16" s="6">
        <f>$B16/J$2</f>
        <v>24.583333333333332</v>
      </c>
      <c r="E16" s="6">
        <f>$B16/K$2</f>
        <v>49.166666666666664</v>
      </c>
      <c r="F16" s="6">
        <f>$B16/L$2</f>
        <v>98.333333333333329</v>
      </c>
      <c r="G16" s="8"/>
      <c r="H16" s="8"/>
      <c r="I16" s="8"/>
      <c r="J16" s="8"/>
    </row>
    <row r="17" spans="1:10">
      <c r="A17" s="4">
        <v>16</v>
      </c>
      <c r="B17" s="5">
        <v>310</v>
      </c>
      <c r="C17" s="6">
        <f t="shared" si="0"/>
        <v>12.916666666666666</v>
      </c>
      <c r="D17" s="6">
        <f>$B17/J$2</f>
        <v>25.833333333333332</v>
      </c>
      <c r="E17" s="6">
        <f>$B17/K$2</f>
        <v>51.666666666666664</v>
      </c>
      <c r="F17" s="6">
        <f>$B17/L$2</f>
        <v>103.33333333333333</v>
      </c>
      <c r="G17" s="8"/>
      <c r="H17" s="8"/>
      <c r="I17" s="8"/>
      <c r="J17" s="8"/>
    </row>
    <row r="18" spans="1:10">
      <c r="A18" s="4">
        <v>17</v>
      </c>
      <c r="B18" s="5">
        <v>325</v>
      </c>
      <c r="C18" s="6">
        <f t="shared" si="0"/>
        <v>13.541666666666666</v>
      </c>
      <c r="D18" s="6">
        <f>$B18/J$2</f>
        <v>27.083333333333332</v>
      </c>
      <c r="E18" s="6">
        <f>$B18/K$2</f>
        <v>54.166666666666664</v>
      </c>
      <c r="F18" s="6">
        <f>$B18/L$2</f>
        <v>108.33333333333333</v>
      </c>
      <c r="G18" s="8"/>
      <c r="H18" s="8"/>
      <c r="I18" s="8"/>
      <c r="J18" s="8"/>
    </row>
    <row r="19" spans="1:10">
      <c r="A19" s="4">
        <v>18</v>
      </c>
      <c r="B19" s="5">
        <v>340</v>
      </c>
      <c r="C19" s="6">
        <f t="shared" si="0"/>
        <v>14.166666666666666</v>
      </c>
      <c r="D19" s="6">
        <f>$B19/J$2</f>
        <v>28.333333333333332</v>
      </c>
      <c r="E19" s="6">
        <f>$B19/K$2</f>
        <v>56.666666666666664</v>
      </c>
      <c r="F19" s="6">
        <f>$B19/L$2</f>
        <v>113.33333333333333</v>
      </c>
      <c r="G19" s="8"/>
      <c r="H19" s="8"/>
      <c r="I19" s="8"/>
      <c r="J19" s="8"/>
    </row>
    <row r="20" spans="1:10">
      <c r="A20" s="4">
        <v>19</v>
      </c>
      <c r="B20" s="5">
        <v>355</v>
      </c>
      <c r="C20" s="6">
        <f t="shared" si="0"/>
        <v>14.791666666666666</v>
      </c>
      <c r="D20" s="6">
        <f>$B20/J$2</f>
        <v>29.583333333333332</v>
      </c>
      <c r="E20" s="6">
        <f>$B20/K$2</f>
        <v>59.166666666666664</v>
      </c>
      <c r="F20" s="6">
        <f>$B20/L$2</f>
        <v>118.33333333333333</v>
      </c>
      <c r="G20" s="8"/>
      <c r="H20" s="8"/>
      <c r="I20" s="8"/>
      <c r="J20" s="8"/>
    </row>
    <row r="21" spans="1:10">
      <c r="A21" s="9">
        <v>20</v>
      </c>
      <c r="B21" s="10">
        <v>400</v>
      </c>
      <c r="C21" s="6">
        <f t="shared" si="0"/>
        <v>16.666666666666668</v>
      </c>
      <c r="D21" s="6">
        <f>$B21/J$2</f>
        <v>33.333333333333336</v>
      </c>
      <c r="E21" s="6">
        <f>$B21/K$2</f>
        <v>66.666666666666671</v>
      </c>
      <c r="F21" s="6">
        <f>$B21/L$2</f>
        <v>133.33333333333334</v>
      </c>
      <c r="G21" s="8"/>
      <c r="H21" s="8"/>
      <c r="I21" s="8"/>
      <c r="J21" s="8"/>
    </row>
    <row r="22" spans="1:10">
      <c r="G22" s="8"/>
      <c r="H22" s="8"/>
      <c r="I22" s="8"/>
      <c r="J22" s="8"/>
    </row>
    <row r="24" spans="1:10">
      <c r="A24" t="s">
        <v>158</v>
      </c>
    </row>
    <row r="25" spans="1:10">
      <c r="A25" t="s">
        <v>159</v>
      </c>
    </row>
    <row r="26" spans="1:10">
      <c r="A26" t="s">
        <v>160</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dc:creator>
  <cp:keywords/>
  <dc:description/>
  <cp:lastModifiedBy/>
  <cp:revision/>
  <dcterms:created xsi:type="dcterms:W3CDTF">2023-06-25T13:04:00Z</dcterms:created>
  <dcterms:modified xsi:type="dcterms:W3CDTF">2023-07-03T06:00:08Z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1041-11.8.2.10334</vt:lpwstr>
  </property>
  <property fmtid="{D5CDD505-2E9C-101B-9397-08002B2CF9AE}" pid="3" name="KSOReadingLayout">
    <vt:bool>false</vt:bool>
  </property>
</Properties>
</file>