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Kc calculator" state="visible" r:id="rId3"/>
    <sheet sheetId="2" name="references" state="visible" r:id="rId4"/>
    <sheet sheetId="3" name="FAO tables" state="visible" r:id="rId5"/>
    <sheet sheetId="4" name="crops_inches day" state="visible" r:id="rId6"/>
  </sheets>
  <definedNames/>
  <calcPr/>
</workbook>
</file>

<file path=xl/sharedStrings.xml><?xml version="1.0" encoding="utf-8"?>
<sst xmlns="http://schemas.openxmlformats.org/spreadsheetml/2006/main" count="180" uniqueCount="168">
  <si>
    <t>Instructions:</t>
  </si>
  <si>
    <t>1. Download average montly PET and enter values in mm/month for each month Jan-Dec. in the green shaded boxes.</t>
  </si>
  <si>
    <t>2. Enter estimated Kc coefficients for each month specific to the crop type and growing stage of the crop for your region of interest in the blue boxes.  This information can be obtained through the literature, extenstion publications, irrigation schedulers, or FAO tables.</t>
  </si>
  <si>
    <t>3. The annual estimated Kc for each crop or vegetation type is in the pink box</t>
  </si>
  <si>
    <t>JAN</t>
  </si>
  <si>
    <t>FEB</t>
  </si>
  <si>
    <t>MAR</t>
  </si>
  <si>
    <t>APR</t>
  </si>
  <si>
    <t>MAY</t>
  </si>
  <si>
    <t>JUN</t>
  </si>
  <si>
    <t>JUL</t>
  </si>
  <si>
    <t>AUG</t>
  </si>
  <si>
    <t>SEP</t>
  </si>
  <si>
    <t>OCT</t>
  </si>
  <si>
    <t>NOV</t>
  </si>
  <si>
    <t>DEC</t>
  </si>
  <si>
    <t>VEG TYPE</t>
  </si>
  <si>
    <t>12 month sum PET</t>
  </si>
  <si>
    <t>Monthly average PET in mm/month</t>
  </si>
  <si>
    <t>Growth stage/phenology of vegetation in each  month</t>
  </si>
  <si>
    <t>bare**</t>
  </si>
  <si>
    <t>bare</t>
  </si>
  <si>
    <t>planted (Kc ini)</t>
  </si>
  <si>
    <t>growing canopy</t>
  </si>
  <si>
    <t>full plant canopy (Kc mid)</t>
  </si>
  <si>
    <t>decreasing plant canopy</t>
  </si>
  <si>
    <t>harvested (Kc end)</t>
  </si>
  <si>
    <t>12 month sum crop-specific PET</t>
  </si>
  <si>
    <t>Kc coefficient</t>
  </si>
  <si>
    <t>InVEST Etk value</t>
  </si>
  <si>
    <t>Monthly average Kc coefficients (from FAO tables or other publications)</t>
  </si>
  <si>
    <t>corn</t>
  </si>
  <si>
    <t>forest</t>
  </si>
  <si>
    <t>grassland</t>
  </si>
  <si>
    <t>stagnant water***</t>
  </si>
  <si>
    <t>wetlands</t>
  </si>
  <si>
    <t>urban*</t>
  </si>
  <si>
    <t>soy</t>
  </si>
  <si>
    <t>wheat</t>
  </si>
  <si>
    <t>cotton</t>
  </si>
  <si>
    <t>fallow</t>
  </si>
  <si>
    <t>alfalfa/hay</t>
  </si>
  <si>
    <t>switchgrass</t>
  </si>
  <si>
    <t>* for urban land classes, the monthly Kc values should reflect the percent of the urban area that is impervious surface.  For example, for an urban area with 50% impervious coverage, the user could average the value for bare soil or impervious surface (evaporation only) by the natural vegetation class that most closely matches the natural vegetation within urban pixels (forest vs. grass).</t>
  </si>
  <si>
    <t>**After leaf drop, Kc end » 0.20 for bare, dry soil or dead ground cover and Kc end » 0.50 to 0.80 for actively growing ground cover (consult Chapter 11, FAO documentation). off-season Kc values range from 0.2 to 0.5 depending on the vegetation cover and potential for evaporation + transpiration.  Lower values (0.2-0.3) should be used for impervious surfaces, higher values for surfaces with crop residue, groundcover, and wetlands.</t>
  </si>
  <si>
    <t>*** These Kc's are for deep water in temperate latitudes where large temperature changes in the water body occur during the year, and initial and peak period evaporation is low as radiation energy is absorbed into the deep water body. During fall and winter periods (Kc end), heat is released from the water body that increases the evaporation above that for grass. Therefore, Kc mid corresponds to the period when the water body is gaining thermal energy and Kc end when releasing thermal energy. These Kc's should be used with caution.</t>
  </si>
  <si>
    <t>***Pan evaporation overestimates Kc relative to surface water by 0.6 to 0.9.  A correction factor of 0.7 can be used to conver pan evap to open water evap.</t>
  </si>
  <si>
    <t>Where Kc values are not available, they can be estimated using information about Leaf Area Index (LAI) over the growing season.  There are several relationships relating LAI to vegetation-specific Kc.</t>
  </si>
  <si>
    <t>a) Kc = 1.1 * (1- EXP(-1.5*(LAI)))  From WI irrigation scheduler workbook</t>
  </si>
  <si>
    <t>b) From users guide:</t>
  </si>
  <si>
    <t>c) Kc = 0.71*LAI^0.5 – 0.2 (for LAI &lt; 3.0).  </t>
  </si>
  <si>
    <t>LAI = ln ((Kc – 1.0932)/-0.7947))/-0.6513  based on Angus 1987 and Kristensen 1974 (from Yonas’ book)</t>
  </si>
  <si>
    <t>Where LAI can be measured or approximated, Kd can </t>
  </si>
  <si>
    <t>be approximated under normal conditions using an exponential</t>
  </si>
  <si>
    <t>function by Allen et al. (1998) used for estimating</t>
  </si>
  <si>
    <t>Kcb during midseason (Eq. 97 in FAO 56). The result is:</t>
  </si>
  <si>
    <t> </t>
  </si>
  <si>
    <t>Kc = (1-EXP(-0.7*(LAI)))</t>
  </si>
  <si>
    <t>where LAI is defined as the area of leaves per area of</t>
  </si>
  <si>
    <t>ground surface averaged over a large area with units of</t>
  </si>
  <si>
    <t>m2 m-2. Only one side of ‘green,’ healthy leaves that are</t>
  </si>
  <si>
    <t>active in vapor transfer is counted. The relationship in</t>
  </si>
  <si>
    <t>Eq. 9 is similar to one used by Ritchie (1974).</t>
  </si>
  <si>
    <t>Sources for Etc coefficients:</t>
  </si>
  <si>
    <t>http://www.fao.org/docrep/X0490E/x0490e0b.htm</t>
  </si>
  <si>
    <t>http://biomet.ucdavis.edu/irrigation_scheduling/bis/BIS.htm</t>
  </si>
  <si>
    <t>http://wwwcimis.water.ca.gov/cimis/infoEtoCropCo.jsp</t>
  </si>
  <si>
    <t>http://www.usbr.gov/pn/agrimet/cropcurves/crop_curves.html</t>
  </si>
  <si>
    <t>http://www.itrc.org/reports/californiacrop/californiacrop.pdf</t>
  </si>
  <si>
    <t>http://texaset.tamu.edu/cropcoe.php</t>
  </si>
  <si>
    <t>Wetlands</t>
  </si>
  <si>
    <t>Lafleur, M. and W. R. Rouse. 1988. The influence of surface cover</t>
  </si>
  <si>
    <t>Found ET rates higher in wetlands with woody vegetation relative to sedge-dominated wetlands</t>
  </si>
  <si>
    <t>and climate on energy partitioning and evaporation in a subarctic</t>
  </si>
  <si>
    <t>wetland. Boundary Layer Meteorology 44:327–347.</t>
  </si>
  <si>
    <t>Lafleur, P. M. 1990. Evapotranspiration from sedge-dominated wetland</t>
  </si>
  <si>
    <t>Observed mean daily rates of 0.25cm/day to 0.69 cm/day</t>
  </si>
  <si>
    <t>surfaces. Aquatic Botany 37:341–353.</t>
  </si>
  <si>
    <t>Lott and Hunt 2001 ESTIMATING EVAPOTRANSPIRATION IN NATURAL AND
CONSTRUCTED WETLANDS. Wetlands Vol. 21:4. pp. 614–628</t>
  </si>
  <si>
    <t>cumulative growing season wetland ET = 69.1 cm (from 5-1 to 10-15) for a natural wetland in SW WI</t>
  </si>
  <si>
    <t>Rosenberry et al. 2004 COMPARISON OF 13 EQUATIONS FOR DETERMINING EVAPOTRANSPIRATION FROM A PRAIRIE WETLAND, COTTONWOOD LAKE AREA, NORTH DAKOTA, USA.  Wetlands. Vol. 24, No. 3, September 2004, pp. 483–497</t>
  </si>
  <si>
    <t>Parkhurst, R. S., T. C. Winter, D. O. Rosenberry, and A. M. Sturrock.
1998. Evaporation from a small prairie wetland in the Cottonwood
Lake area, North Dakota—an energy-budget study. Wetlands
18:272–287.</t>
  </si>
  <si>
    <t>Lakes</t>
  </si>
  <si>
    <t>Pan evaporation is generally higher than lake evaporation for a
number of reasons, and a pan coefficient on the order 0.6 to 0.9 has to be applied to pan
evaporation to obtain lake evaporation (Winter, 1981).</t>
  </si>
  <si>
    <t>Natural Evaporation from Open Water, Bare Soil and Grass
Author(s): H. L. Penman Proceedings of the Royal Society of London. Series A, Vol. 193, No. 1032 (Apr. 22, 1948), pp. 120-145</t>
  </si>
  <si>
    <t>continuously wet bare soil will evaporate about 0.9 of open water and turf soil about 75% open water.  For open water peak (4-5mm/day), bare soil (3.9-4.5mm/day), and turfed soil (3.9-4.5mm/day).  Off season values range from 0-2mm/day for all cover types.</t>
  </si>
  <si>
    <t>Values for crops- from AgriMet, US DOI, Curves developed by ARS in Idaho</t>
  </si>
  <si>
    <t>At 10% growth stage</t>
  </si>
  <si>
    <t>At 100% growth stage</t>
  </si>
  <si>
    <t>At 200% growth stage</t>
  </si>
  <si>
    <t>pasture</t>
  </si>
  <si>
    <t>grass-hay (mean), with 3 cuttings</t>
  </si>
  <si>
    <t>grass-hay (peak)</t>
  </si>
  <si>
    <t>lawn</t>
  </si>
  <si>
    <t>Switchgrass</t>
  </si>
  <si>
    <t>Mitchell, R.B., L.E. Moser, K.J. Moore, and D.D. Redfearn. 1998. Tiller demographics
and leaf area index of four perennial pasture grasses. Agronomy Journal
90:47‐53.</t>
  </si>
  <si>
    <t>Maximum LAI for switchgrass = 5.0</t>
  </si>
  <si>
    <t>Hickman, G.C., A. Vanloocke, F.G. Dohleman, and C.J. Bernacchi. 2010. A comparison
of canopy evapotranspiration for maize and two perennial grasses identified
as potential bioenergy crops. Global Change Biology Bioenergy 2:157‐168.</t>
  </si>
  <si>
    <t>ET for corn and switchgrass (Switchgrass annual ET = 764mm, Corn = 611mm)</t>
  </si>
  <si>
    <t>FAO Tables</t>
  </si>
  <si>
    <t>crop</t>
  </si>
  <si>
    <t>ini</t>
  </si>
  <si>
    <t>mid</t>
  </si>
  <si>
    <t>end</t>
  </si>
  <si>
    <t>dev</t>
  </si>
  <si>
    <t>late</t>
  </si>
  <si>
    <t>planting/green up date</t>
  </si>
  <si>
    <t>total days</t>
  </si>
  <si>
    <t>sum under curve</t>
  </si>
  <si>
    <t>average Kc</t>
  </si>
  <si>
    <t>invest Kc</t>
  </si>
  <si>
    <t>rice paddy</t>
  </si>
  <si>
    <t>rye</t>
  </si>
  <si>
    <t>oats</t>
  </si>
  <si>
    <t>sorghum</t>
  </si>
  <si>
    <t>mix grain</t>
  </si>
  <si>
    <t>cereals</t>
  </si>
  <si>
    <t>potatoes</t>
  </si>
  <si>
    <t>sugarcane</t>
  </si>
  <si>
    <t>sugarbeets</t>
  </si>
  <si>
    <t>oil seed</t>
  </si>
  <si>
    <t>Cotton</t>
  </si>
  <si>
    <t>Legume (FAO peanuts)</t>
  </si>
  <si>
    <t>Vegetable</t>
  </si>
  <si>
    <t>Small Grain (FAO av.  Barley, rye, oats, millet)</t>
  </si>
  <si>
    <t>Durum Wheat</t>
  </si>
  <si>
    <t>Spring Wheat</t>
  </si>
  <si>
    <t>Winter Wheat</t>
  </si>
  <si>
    <t>Double Crop Winter Wheat</t>
  </si>
  <si>
    <t>Double Crop Other (ET values for soy)</t>
  </si>
  <si>
    <t>Dicot Crop (FAO tobacco)</t>
  </si>
  <si>
    <t>Berry (et values for raspberries FAO)</t>
  </si>
  <si>
    <t>Orchard (FAO crop for applies, cherries, pears, active ground cover, killing frosts)</t>
  </si>
  <si>
    <t>Christmas Trees</t>
  </si>
  <si>
    <t>Sod/Grass Seed</t>
  </si>
  <si>
    <t>Pasture/Hay</t>
  </si>
  <si>
    <t>Hay (FAO- alfalfa)</t>
  </si>
  <si>
    <t>Grassland Herbaceous_x000D_</t>
  </si>
  <si>
    <t>Pasture/Grass</t>
  </si>
  <si>
    <t>Fallow/Idle</t>
  </si>
  <si>
    <t>wetlands (cattails, bulrushes, killing frost)</t>
  </si>
  <si>
    <t>may</t>
  </si>
  <si>
    <t>open water (&gt;5m depth, clear of turbidity, temperate climates)</t>
  </si>
  <si>
    <t>inches</t>
  </si>
  <si>
    <t>CORN</t>
  </si>
  <si>
    <t>weeks after emergence</t>
  </si>
  <si>
    <t>temp F</t>
  </si>
  <si>
    <t>50-59</t>
  </si>
  <si>
    <t>60-69</t>
  </si>
  <si>
    <t>70-79</t>
  </si>
  <si>
    <t>80-89</t>
  </si>
  <si>
    <t>90-99</t>
  </si>
  <si>
    <t>3 leaf</t>
  </si>
  <si>
    <t>8 leaf</t>
  </si>
  <si>
    <t>first tassel</t>
  </si>
  <si>
    <t>silk</t>
  </si>
  <si>
    <t>mm</t>
  </si>
  <si>
    <t>corn Kc by growth stage from http://www.netafimusa.com/files/literature/agriculture/other-literature/crop-applications/Corn-Manual.pdf</t>
  </si>
  <si>
    <t>growth stage</t>
  </si>
  <si>
    <t>kc</t>
  </si>
  <si>
    <t>emergence</t>
  </si>
  <si>
    <t>MN: average planting date mid-may</t>
  </si>
  <si>
    <t>harvest date: </t>
  </si>
  <si>
    <t>oct 15-nov. 12</t>
  </si>
  <si>
    <t>tasseling</t>
  </si>
  <si>
    <t>july 19th</t>
  </si>
  <si>
    <t>harvest</t>
  </si>
  <si>
    <t>nov. 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</si>
</sst>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0.000"/>
  </numFmts>
  <fonts count="20">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2.0"/>
      <color rgb="FF000000"/>
      <name val="Times New Roman"/>
    </font>
    <font>
      <b/>
      <i val="0"/>
      <strike val="0"/>
      <u val="none"/>
      <sz val="10.0"/>
      <color rgb="FF000000"/>
      <name val="Verdana"/>
    </font>
    <font>
      <b/>
      <i val="0"/>
      <strike val="0"/>
      <u val="none"/>
      <sz val="11.0"/>
      <color rgb="FF000000"/>
      <name val="Calibri"/>
    </font>
    <font>
      <b val="0"/>
      <i val="0"/>
      <strike val="0"/>
      <u val="none"/>
      <sz val="12.0"/>
      <color rgb="FF000000"/>
      <name val="Calibri"/>
    </font>
    <font>
      <b val="0"/>
      <i val="0"/>
      <strike val="0"/>
      <u val="none"/>
      <sz val="11.0"/>
      <color rgb="FF000000"/>
      <name val="Calibri"/>
    </font>
    <font>
      <b val="0"/>
      <i val="0"/>
      <strike val="0"/>
      <u val="none"/>
      <sz val="11.0"/>
      <color rgb="FF000000"/>
      <name val="Calibri"/>
    </font>
    <font>
      <b val="0"/>
      <i val="0"/>
      <strike val="0"/>
      <u val="none"/>
      <sz val="9.0"/>
      <color rgb="FF000000"/>
      <name val="Arial"/>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sz val="12.0"/>
      <color rgb="FF000000"/>
      <name val="Calibri"/>
    </font>
    <font>
      <b val="0"/>
      <i val="0"/>
      <strike val="0"/>
      <u/>
      <sz val="11.0"/>
      <color rgb="FF0000FF"/>
      <name val="Calibri"/>
    </font>
    <font>
      <b val="0"/>
      <i val="0"/>
      <strike val="0"/>
      <u val="none"/>
      <sz val="11.0"/>
      <color rgb="FF000000"/>
      <name val="Calibri"/>
    </font>
    <font>
      <b val="0"/>
      <i val="0"/>
      <strike val="0"/>
      <u val="none"/>
      <sz val="11.0"/>
      <color rgb="FF000000"/>
      <name val="Calibri"/>
    </font>
  </fonts>
  <fills count="5">
    <fill>
      <patternFill patternType="none"/>
    </fill>
    <fill>
      <patternFill patternType="gray125">
        <bgColor rgb="FFFFFFFF"/>
      </patternFill>
    </fill>
    <fill>
      <patternFill patternType="solid">
        <fgColor rgb="FFC2D69B"/>
        <bgColor indexed="64"/>
      </patternFill>
    </fill>
    <fill>
      <patternFill patternType="solid">
        <fgColor rgb="FFF2DBDB"/>
        <bgColor indexed="64"/>
      </patternFill>
    </fill>
    <fill>
      <patternFill patternType="solid">
        <fgColor rgb="FFC6D9F0"/>
        <bgColor indexed="64"/>
      </patternFill>
    </fill>
  </fills>
  <borders count="1">
    <border>
      <left/>
      <right/>
      <top/>
      <bottom/>
      <diagonal/>
    </border>
  </borders>
  <cellStyleXfs count="1">
    <xf fillId="0" numFmtId="0" borderId="0" fontId="0"/>
  </cellStyleXfs>
  <cellXfs count="20">
    <xf applyAlignment="1" fillId="0" xfId="0" numFmtId="0" borderId="0" fontId="0">
      <alignment vertical="bottom" horizontal="general" wrapText="1"/>
    </xf>
    <xf applyAlignment="1" fillId="0" xfId="0" numFmtId="0" borderId="0" applyFont="1" fontId="1">
      <alignment vertical="bottom" horizontal="general" wrapText="1"/>
    </xf>
    <xf fillId="2" xfId="0" numFmtId="0" borderId="0" applyFont="1" fontId="2" applyFill="1"/>
    <xf fillId="0" xfId="0" numFmtId="164" borderId="0" applyFont="1" fontId="3" applyNumberFormat="1"/>
    <xf fillId="0" xfId="0" numFmtId="0" borderId="0" applyFont="1" fontId="4"/>
    <xf applyAlignment="1" fillId="0" xfId="0" numFmtId="0" borderId="0" applyFont="1" fontId="5">
      <alignment vertical="center" horizontal="general"/>
    </xf>
    <xf fillId="0" xfId="0" numFmtId="0" borderId="0" applyFont="1" fontId="6"/>
    <xf applyAlignment="1" fillId="0" xfId="0" numFmtId="0" borderId="0" applyFont="1" fontId="7">
      <alignment vertical="bottom" horizontal="general" wrapText="1"/>
    </xf>
    <xf fillId="0" xfId="0" numFmtId="0" borderId="0" applyFont="1" fontId="8"/>
    <xf fillId="3" xfId="0" numFmtId="165" borderId="0" applyFont="1" fontId="9" applyNumberFormat="1" applyFill="1"/>
    <xf fillId="4" xfId="0" numFmtId="0" borderId="0" applyFont="1" fontId="10" applyFill="1"/>
    <xf applyAlignment="1" fillId="0" xfId="0" numFmtId="0" borderId="0" applyFont="1" fontId="11">
      <alignment vertical="center" horizontal="general"/>
    </xf>
    <xf fillId="0" xfId="0" numFmtId="1" borderId="0" applyFont="1" fontId="12" applyNumberFormat="1"/>
    <xf fillId="0" xfId="0" numFmtId="1" borderId="0" applyFont="1" fontId="13" applyNumberFormat="1"/>
    <xf applyAlignment="1" fillId="0" xfId="0" numFmtId="0" borderId="0" applyFont="1" fontId="14">
      <alignment vertical="bottom" horizontal="center"/>
    </xf>
    <xf applyAlignment="1" fillId="0" xfId="0" numFmtId="0" borderId="0" applyFont="1" fontId="15">
      <alignment vertical="center" horizontal="center"/>
    </xf>
    <xf fillId="0" xfId="0" numFmtId="0" borderId="0" applyFont="1" fontId="16"/>
    <xf fillId="0" xfId="0" numFmtId="0" borderId="0" applyFont="1" fontId="17"/>
    <xf applyAlignment="1" fillId="0" xfId="0" numFmtId="0" borderId="0" applyFont="1" fontId="18">
      <alignment vertical="center" horizontal="general"/>
    </xf>
    <xf fillId="0" xfId="0" numFmtId="0" borderId="0" applyFont="1" fontId="19"/>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spPr>
            <a:ln w="47625">
              <a:noFill/>
            </a:ln>
          </c:spPr>
          <c:marker>
            <c:symbol val="circle"/>
            <c:size val="7"/>
            <c:spPr>
              <a:solidFill>
                <a:srgbClr val="4684EE"/>
              </a:solidFill>
              <a:ln cmpd="sng">
                <a:solidFill>
                  <a:srgbClr val="4684EE"/>
                </a:solidFill>
              </a:ln>
            </c:spPr>
          </c:marker>
          <c:cat>
            <c:numRef>
              <c:f>'Kc calculator'!$C$6:$N$6</c:f>
            </c:numRef>
          </c:cat>
          <c:yVal>
            <c:numRef>
              <c:f>'Kc calculator'!$C$7:$N$7</c:f>
            </c:numRef>
          </c:yVal>
        </c:ser>
        <c:ser>
          <c:idx val="1"/>
          <c:order val="1"/>
          <c:spPr>
            <a:ln w="47625">
              <a:noFill/>
            </a:ln>
          </c:spPr>
          <c:marker>
            <c:symbol val="circle"/>
            <c:size val="7"/>
            <c:spPr>
              <a:solidFill>
                <a:srgbClr val="DC3912"/>
              </a:solidFill>
              <a:ln cmpd="sng">
                <a:solidFill>
                  <a:srgbClr val="DC3912"/>
                </a:solidFill>
              </a:ln>
            </c:spPr>
          </c:marker>
          <c:cat>
            <c:numRef>
              <c:f>'Kc calculator'!$C$6:$N$6</c:f>
            </c:numRef>
          </c:cat>
          <c:yVal>
            <c:numRef>
              <c:f>'Kc calculator'!$C$21:$N$21</c:f>
            </c:numRef>
          </c:yVal>
        </c:ser>
        <c:ser>
          <c:idx val="2"/>
          <c:order val="2"/>
          <c:spPr>
            <a:ln w="47625">
              <a:noFill/>
            </a:ln>
          </c:spPr>
          <c:marker>
            <c:symbol val="circle"/>
            <c:size val="7"/>
            <c:spPr>
              <a:solidFill>
                <a:srgbClr val="FF9900"/>
              </a:solidFill>
              <a:ln cmpd="sng">
                <a:solidFill>
                  <a:srgbClr val="FF9900"/>
                </a:solidFill>
              </a:ln>
            </c:spPr>
          </c:marker>
          <c:cat>
            <c:numRef>
              <c:f>'Kc calculator'!$C$6:$N$6</c:f>
            </c:numRef>
          </c:cat>
          <c:yVal>
            <c:numRef>
              <c:f>'Kc calculator'!$C$22:$N$22</c:f>
            </c:numRef>
          </c:yVal>
        </c:ser>
        <c:dLbls>
          <c:showLegendKey val="0"/>
          <c:showVal val="0"/>
          <c:showCatName val="0"/>
          <c:showSerName val="0"/>
          <c:showPercent val="0"/>
          <c:showBubbleSize val="0"/>
        </c:dLbls>
        <c:axId val="157011239"/>
        <c:axId val="482424457"/>
      </c:scatterChart>
      <c:valAx>
        <c:axId val="157011239"/>
        <c:scaling>
          <c:orientation val="minMax"/>
        </c:scaling>
        <c:delete val="0"/>
        <c:axPos val="b"/>
        <c:numFmt sourceLinked="1" formatCode="General"/>
        <c:tickLblPos val="nextTo"/>
        <c:spPr>
          <a:ln w="47625">
            <a:noFill/>
          </a:ln>
        </c:spPr>
        <c:txPr>
          <a:bodyPr/>
          <a:lstStyle/>
          <a:p>
            <a:pPr>
              <a:defRPr/>
            </a:pPr>
          </a:p>
        </c:txPr>
        <c:crossAx val="482424457"/>
      </c:valAx>
      <c:valAx>
        <c:axId val="482424457"/>
        <c:scaling>
          <c:orientation val="minMax"/>
        </c:scaling>
        <c:delete val="0"/>
        <c:axPos val="l"/>
        <c:majorGridlines/>
        <c:numFmt sourceLinked="1" formatCode="General"/>
        <c:tickLblPos val="nextTo"/>
        <c:spPr>
          <a:ln w="47625">
            <a:noFill/>
          </a:ln>
        </c:spPr>
        <c:txPr>
          <a:bodyPr/>
          <a:lstStyle/>
          <a:p>
            <a:pPr>
              <a:defRPr/>
            </a:pPr>
          </a:p>
        </c:txPr>
        <c:crossAx val="157011239"/>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rgbClr val="4684EE"/>
              </a:solidFill>
              <a:ln cmpd="sng">
                <a:solidFill>
                  <a:srgbClr val="4684EE"/>
                </a:solidFill>
              </a:ln>
            </c:spPr>
          </c:marker>
          <c:cat>
            <c:numRef>
              <c:f>'crops_inches day'!$B$15:$B$35</c:f>
            </c:numRef>
          </c:cat>
          <c:yVal>
            <c:numRef>
              <c:f>'crops_inches day'!$D$15:$D$35</c:f>
            </c:numRef>
          </c:yVal>
        </c:ser>
        <c:dLbls>
          <c:showLegendKey val="0"/>
          <c:showVal val="0"/>
          <c:showCatName val="0"/>
          <c:showSerName val="0"/>
          <c:showPercent val="0"/>
          <c:showBubbleSize val="0"/>
        </c:dLbls>
        <c:axId val="1754522504"/>
        <c:axId val="414431130"/>
      </c:scatterChart>
      <c:valAx>
        <c:axId val="1754522504"/>
        <c:scaling>
          <c:orientation val="minMax"/>
        </c:scaling>
        <c:delete val="0"/>
        <c:axPos val="b"/>
        <c:numFmt sourceLinked="1" formatCode="General"/>
        <c:tickLblPos val="nextTo"/>
        <c:spPr>
          <a:ln w="47625">
            <a:noFill/>
          </a:ln>
        </c:spPr>
        <c:txPr>
          <a:bodyPr/>
          <a:lstStyle/>
          <a:p>
            <a:pPr>
              <a:defRPr/>
            </a:pPr>
          </a:p>
        </c:txPr>
        <c:crossAx val="414431130"/>
      </c:valAx>
      <c:valAx>
        <c:axId val="414431130"/>
        <c:scaling>
          <c:orientation val="minMax"/>
        </c:scaling>
        <c:delete val="0"/>
        <c:axPos val="l"/>
        <c:majorGridlines/>
        <c:numFmt sourceLinked="1" formatCode="General"/>
        <c:tickLblPos val="nextTo"/>
        <c:spPr>
          <a:ln w="47625">
            <a:noFill/>
          </a:ln>
        </c:spPr>
        <c:txPr>
          <a:bodyPr/>
          <a:lstStyle/>
          <a:p>
            <a:pPr>
              <a:defRPr/>
            </a:pPr>
          </a:p>
        </c:txPr>
        <c:crossAx val="1754522504"/>
      </c:valAx>
    </c:plotArea>
    <c:legend>
      <c:legendPos val="r"/>
      <c:overlay val="0"/>
    </c:legend>
  </c:chart>
</c:chartSpace>
</file>

<file path=xl/drawings/_rels/drawing1.xml.rels><?xml version="1.0" encoding="UTF-8" standalone="yes"?><Relationships xmlns="http://schemas.openxmlformats.org/package/2006/relationships"><Relationship Target="../media/image00.png" Type="http://schemas.openxmlformats.org/officeDocument/2006/relationships/image" Id="rId2"/><Relationship Target="../charts/chart1.xml" Type="http://schemas.openxmlformats.org/officeDocument/2006/relationships/chart" Id="rId1"/></Relationships>
</file>

<file path=xl/drawings/_rels/drawing2.xml.rels><?xml version="1.0" encoding="UTF-8" standalone="yes"?><Relationships xmlns="http://schemas.openxmlformats.org/package/2006/relationships"><Relationship Target="../charts/chart2.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5</xdr:col>
      <xdr:colOff>514350</xdr:colOff>
      <xdr:row>7</xdr:row>
      <xdr:rowOff>9525</xdr:rowOff>
    </xdr:from>
    <xdr:ext cy="2247900" cx="721042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oneCellAnchor>
    <xdr:from>
      <xdr:col>0</xdr:col>
      <xdr:colOff>0</xdr:colOff>
      <xdr:row>32</xdr:row>
      <xdr:rowOff>0</xdr:rowOff>
    </xdr:from>
    <xdr:ext cy="419100" cx="2181225"/>
    <xdr:pic>
      <xdr:nvPicPr>
        <xdr:cNvPr id="0" name="image00.png"/>
        <xdr:cNvPicPr preferRelativeResize="0"/>
      </xdr:nvPicPr>
      <xdr:blipFill>
        <a:blip cstate="print" r:embed="rId2"/>
        <a:stretch>
          <a:fillRect/>
        </a:stretch>
      </xdr:blipFill>
      <xdr:spPr>
        <a:xfrm>
          <a:ext cy="419100" cx="2181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352425</xdr:colOff>
      <xdr:row>17</xdr:row>
      <xdr:rowOff>133350</xdr:rowOff>
    </xdr:from>
    <xdr:ext cy="2743200" cx="495300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2.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28.86"/>
    <col min="2" customWidth="1" max="2" width="20.57"/>
    <col min="7" customWidth="1" max="7" width="12.57"/>
    <col min="9" customWidth="1" max="9" width="15.57"/>
    <col min="10" customWidth="1" max="10" width="15.86"/>
    <col min="11" customWidth="1" max="11" width="14.57"/>
    <col min="12" customWidth="1" max="12" width="15.29"/>
    <col min="13" customWidth="1" max="13" width="12.71"/>
    <col min="15" customWidth="1" max="15" width="16.0"/>
    <col min="16" customWidth="1" max="16" width="18.57"/>
    <col min="17" customWidth="1" max="17" width="19.57"/>
  </cols>
  <sheetData>
    <row r="1">
      <c t="s" s="19" r="A1">
        <v>0</v>
      </c>
      <c s="19" r="B1"/>
      <c s="19" r="C1"/>
      <c s="19" r="D1"/>
      <c s="19" r="E1"/>
      <c s="19" r="F1"/>
      <c s="19" r="G1"/>
      <c s="19" r="H1"/>
      <c s="19" r="I1"/>
      <c s="19" r="J1"/>
      <c s="19" r="K1"/>
      <c s="19" r="L1"/>
      <c s="19" r="M1"/>
      <c s="19" r="N1"/>
      <c s="19" r="O1"/>
      <c s="19" r="P1"/>
      <c s="19" r="Q1"/>
    </row>
    <row r="2">
      <c t="s" s="19" r="A2">
        <v>1</v>
      </c>
      <c s="19" r="B2"/>
      <c s="19" r="C2"/>
      <c s="19" r="D2"/>
      <c s="19" r="E2"/>
      <c s="19" r="F2"/>
      <c s="19" r="G2"/>
      <c s="19" r="H2"/>
      <c s="19" r="I2"/>
      <c s="19" r="J2"/>
      <c s="19" r="K2"/>
      <c s="19" r="L2"/>
      <c s="19" r="M2"/>
      <c s="19" r="N2"/>
      <c s="19" r="O2"/>
      <c s="19" r="P2"/>
      <c s="19" r="Q2"/>
    </row>
    <row r="3">
      <c t="s" s="19" r="A3">
        <v>2</v>
      </c>
      <c s="19" r="B3"/>
      <c s="19" r="C3"/>
      <c s="19" r="D3"/>
      <c s="19" r="E3"/>
      <c s="19" r="F3"/>
      <c s="19" r="G3"/>
      <c s="19" r="H3"/>
      <c s="19" r="I3"/>
      <c s="19" r="J3"/>
      <c s="19" r="K3"/>
      <c s="19" r="L3"/>
      <c s="19" r="M3"/>
      <c s="19" r="N3"/>
      <c s="19" r="O3"/>
      <c s="19" r="P3"/>
      <c s="19" r="Q3"/>
    </row>
    <row r="4">
      <c t="s" s="19" r="A4">
        <v>3</v>
      </c>
      <c s="19" r="B4"/>
      <c s="19" r="C4"/>
      <c s="19" r="D4"/>
      <c s="19" r="E4"/>
      <c s="19" r="F4"/>
      <c s="19" r="G4"/>
      <c s="19" r="H4"/>
      <c s="19" r="I4"/>
      <c s="19" r="J4"/>
      <c s="19" r="K4"/>
      <c s="19" r="L4"/>
      <c s="19" r="M4"/>
      <c s="19" r="N4"/>
      <c s="19" r="O4"/>
      <c s="19" r="P4"/>
      <c s="19" r="Q4"/>
    </row>
    <row r="5">
      <c s="19" r="A5"/>
      <c s="19" r="B5"/>
      <c t="s" s="19" r="C5">
        <v>4</v>
      </c>
      <c t="s" s="19" r="D5">
        <v>5</v>
      </c>
      <c t="s" s="19" r="E5">
        <v>6</v>
      </c>
      <c t="s" s="19" r="F5">
        <v>7</v>
      </c>
      <c t="s" s="3" r="G5">
        <v>8</v>
      </c>
      <c t="s" s="19" r="H5">
        <v>9</v>
      </c>
      <c t="s" s="19" r="I5">
        <v>10</v>
      </c>
      <c t="s" s="19" r="J5">
        <v>11</v>
      </c>
      <c t="s" s="19" r="K5">
        <v>12</v>
      </c>
      <c t="s" s="19" r="L5">
        <v>13</v>
      </c>
      <c t="s" s="19" r="M5">
        <v>14</v>
      </c>
      <c t="s" s="19" r="N5">
        <v>15</v>
      </c>
      <c s="19" r="O5"/>
      <c s="19" r="P5"/>
      <c s="19" r="Q5"/>
    </row>
    <row customHeight="1" r="6" ht="30.0">
      <c s="19" r="A6"/>
      <c t="s" s="19" r="B6">
        <v>16</v>
      </c>
      <c s="19" r="C6">
        <v>1</v>
      </c>
      <c s="19" r="D6">
        <v>2</v>
      </c>
      <c s="19" r="E6">
        <v>3</v>
      </c>
      <c s="19" r="F6">
        <v>4</v>
      </c>
      <c s="19" r="G6">
        <v>5</v>
      </c>
      <c s="19" r="H6">
        <v>6</v>
      </c>
      <c s="19" r="I6">
        <v>7</v>
      </c>
      <c s="19" r="J6">
        <v>8</v>
      </c>
      <c s="19" r="K6">
        <v>9</v>
      </c>
      <c s="19" r="L6">
        <v>10</v>
      </c>
      <c s="19" r="M6">
        <v>11</v>
      </c>
      <c s="19" r="N6">
        <v>12</v>
      </c>
      <c t="s" s="1" r="O6">
        <v>17</v>
      </c>
      <c s="19" r="P6"/>
      <c s="19" r="Q6"/>
    </row>
    <row customHeight="1" r="7" ht="39.75">
      <c t="s" s="1" r="A7">
        <v>18</v>
      </c>
      <c s="19" r="B7"/>
      <c s="2" r="C7">
        <v>6.754999</v>
      </c>
      <c s="2" r="D7">
        <v>13.6247785</v>
      </c>
      <c s="2" r="E7">
        <v>37.21454675</v>
      </c>
      <c s="2" r="F7">
        <v>82.5043385</v>
      </c>
      <c s="2" r="G7">
        <v>134.85083075</v>
      </c>
      <c s="2" r="H7">
        <v>158.92023825</v>
      </c>
      <c s="2" r="I7">
        <v>171.61236225</v>
      </c>
      <c s="2" r="J7">
        <v>144.67365025</v>
      </c>
      <c s="2" r="K7">
        <v>94.355328</v>
      </c>
      <c s="2" r="L7">
        <v>54.56892625</v>
      </c>
      <c s="2" r="M7">
        <v>20.63612425</v>
      </c>
      <c s="2" r="N7">
        <v>8.80228099999999</v>
      </c>
      <c s="19" r="O7">
        <f>SUM(C7:N7)</f>
        <v>928.51840375</v>
      </c>
      <c s="19" r="P7"/>
      <c s="19" r="Q7"/>
    </row>
    <row customHeight="1" r="8" ht="53.25">
      <c t="s" s="1" r="A8">
        <v>19</v>
      </c>
      <c s="19" r="B8"/>
      <c t="s" s="19" r="C8">
        <v>20</v>
      </c>
      <c t="s" s="19" r="D8">
        <v>21</v>
      </c>
      <c t="s" s="19" r="E8">
        <v>21</v>
      </c>
      <c t="s" s="19" r="F8">
        <v>21</v>
      </c>
      <c t="s" s="1" r="G8">
        <v>22</v>
      </c>
      <c t="s" s="1" r="H8">
        <v>23</v>
      </c>
      <c t="s" s="1" r="I8">
        <v>24</v>
      </c>
      <c t="s" s="1" r="J8">
        <v>24</v>
      </c>
      <c t="s" s="1" r="K8">
        <v>25</v>
      </c>
      <c t="s" s="1" r="L8">
        <v>25</v>
      </c>
      <c t="s" s="1" r="M8">
        <v>26</v>
      </c>
      <c t="s" s="19" r="N8">
        <v>21</v>
      </c>
      <c t="s" s="1" r="O8">
        <v>27</v>
      </c>
      <c t="s" s="19" r="P8">
        <v>28</v>
      </c>
      <c t="s" s="19" r="Q8">
        <v>29</v>
      </c>
    </row>
    <row customHeight="1" r="9" ht="60.0">
      <c t="s" s="1" r="A9">
        <v>30</v>
      </c>
      <c t="s" s="19" r="B9">
        <v>31</v>
      </c>
      <c s="10" r="C9">
        <v>0.3</v>
      </c>
      <c s="10" r="D9">
        <v>0.3</v>
      </c>
      <c s="10" r="E9">
        <v>0.3</v>
      </c>
      <c s="10" r="F9">
        <v>0.3</v>
      </c>
      <c s="10" r="G9">
        <v>0.3</v>
      </c>
      <c s="10" r="H9">
        <v>0.51</v>
      </c>
      <c s="10" r="I9">
        <v>1</v>
      </c>
      <c s="10" r="J9">
        <v>1</v>
      </c>
      <c s="10" r="K9">
        <v>0.92</v>
      </c>
      <c s="10" r="L9">
        <v>0.8</v>
      </c>
      <c s="10" r="M9">
        <v>0.55</v>
      </c>
      <c s="10" r="N9">
        <v>0.3</v>
      </c>
      <c s="19" r="O9">
        <f>SUM((C9*$C$7),(D9*$D$7),(E9*$E$7),(F9*$F$7),(G9*$G$7),(H9*$H$7),(I9*$I$7),(J9*$J$7),(K9*$K$7),(L9*$L$7),(M9*$M$7),(N9*$N$7))</f>
        <v>624.272777455</v>
      </c>
      <c s="9" r="P9">
        <f>O9/$O$7</f>
        <v>0.672332152958686</v>
      </c>
      <c s="12" r="Q9">
        <f>P9*1000</f>
        <v>672.332152958686</v>
      </c>
    </row>
    <row r="10">
      <c s="19" r="A10"/>
      <c t="s" s="19" r="B10">
        <v>32</v>
      </c>
      <c s="10" r="C10">
        <v>0.5</v>
      </c>
      <c s="10" r="D10">
        <v>0.5</v>
      </c>
      <c s="10" r="E10">
        <v>0.5</v>
      </c>
      <c s="10" r="F10">
        <v>0.5</v>
      </c>
      <c s="10" r="G10">
        <v>1</v>
      </c>
      <c s="10" r="H10">
        <v>1</v>
      </c>
      <c s="10" r="I10">
        <v>1.2</v>
      </c>
      <c s="10" r="J10">
        <v>1.2</v>
      </c>
      <c s="10" r="K10">
        <v>1.2</v>
      </c>
      <c s="10" r="L10">
        <v>1</v>
      </c>
      <c s="10" r="M10">
        <v>1</v>
      </c>
      <c s="10" r="N10">
        <v>0.5</v>
      </c>
      <c s="19" r="O10">
        <f>SUM((C10*$C$7),(D10*$D$7),(E10*$E$7),(F10*$F$7),(G10*$G$7),(H10*$H$7),(I10*$I$7),(J10*$J$7),(K10*$K$7),(L10*$L$7),(M10*$M$7),(N10*$N$7))</f>
        <v>936.196199975</v>
      </c>
      <c s="9" r="P10">
        <f>O10/$O$7</f>
        <v>1.0082688681172</v>
      </c>
      <c s="12" r="Q10">
        <f>P10*1000</f>
        <v>1008.2688681172</v>
      </c>
    </row>
    <row r="11">
      <c s="19" r="A11"/>
      <c t="s" s="19" r="B11">
        <v>33</v>
      </c>
      <c s="10" r="C11">
        <v>0.5</v>
      </c>
      <c s="10" r="D11">
        <v>0.5</v>
      </c>
      <c s="10" r="E11">
        <v>0.5</v>
      </c>
      <c s="10" r="F11">
        <v>0.5</v>
      </c>
      <c s="10" r="G11">
        <v>0.9</v>
      </c>
      <c s="10" r="H11">
        <v>1</v>
      </c>
      <c s="10" r="I11">
        <v>1.1</v>
      </c>
      <c s="10" r="J11">
        <v>1.1</v>
      </c>
      <c s="10" r="K11">
        <v>1</v>
      </c>
      <c s="10" r="L11">
        <v>0.9</v>
      </c>
      <c s="10" r="M11">
        <v>0.9</v>
      </c>
      <c s="10" r="N11">
        <v>0.9</v>
      </c>
      <c s="19" r="O11">
        <f>SUM((C11*$C$7),(D11*$D$7),(E11*$E$7),(F11*$F$7),(G11*$G$7),(H11*$H$7),(I11*$I$7),(J11*$J$7),(K11*$K$7),(L11*$L$7),(M11*$M$7),(N11*$N$7))</f>
        <v>868.2118574</v>
      </c>
      <c s="9" r="P11">
        <f>O11/$O$7</f>
        <v>0.935050779708361</v>
      </c>
      <c s="12" r="Q11">
        <f>P11*1000</f>
        <v>935.050779708361</v>
      </c>
    </row>
    <row r="12">
      <c s="19" r="A12"/>
      <c t="s" s="19" r="B12">
        <v>34</v>
      </c>
      <c s="10" r="C12"/>
      <c s="10" r="D12"/>
      <c s="10" r="E12"/>
      <c s="10" r="F12"/>
      <c s="10" r="G12"/>
      <c s="10" r="H12"/>
      <c s="10" r="I12">
        <v>0.6525</v>
      </c>
      <c s="10" r="J12"/>
      <c s="10" r="K12"/>
      <c s="10" r="L12">
        <v>1.2526</v>
      </c>
      <c s="10" r="M12"/>
      <c s="10" r="N12"/>
      <c s="19" r="O12">
        <f>SUM((C12*$C$7),(D12*$D$7),(E12*$E$7),(F12*$F$7),(G12*$G$7),(H12*$H$7),(I12*$I$7),(J12*$J$7),(K12*$K$7),(L12*$L$7),(M12*$M$7),(N12*$N$7))</f>
        <v>180.330103388875</v>
      </c>
      <c s="9" r="P12">
        <f>O12/$O$7</f>
        <v>0.194212740060485</v>
      </c>
      <c s="12" r="Q12">
        <f>P12*1000</f>
        <v>194.212740060485</v>
      </c>
    </row>
    <row r="13">
      <c s="19" r="A13"/>
      <c t="s" s="19" r="B13">
        <v>35</v>
      </c>
      <c s="10" r="C13">
        <v>0.5</v>
      </c>
      <c s="10" r="D13">
        <v>0.5</v>
      </c>
      <c s="10" r="E13">
        <v>0.5</v>
      </c>
      <c s="10" r="F13">
        <v>0.5</v>
      </c>
      <c s="10" r="G13">
        <v>0.5</v>
      </c>
      <c s="10" r="H13">
        <f>AVERAGE(G13,I13)</f>
        <v>0.85</v>
      </c>
      <c s="10" r="I13">
        <v>1.2</v>
      </c>
      <c s="10" r="J13">
        <v>1.2</v>
      </c>
      <c s="10" r="K13">
        <f>H13</f>
        <v>0.85</v>
      </c>
      <c s="10" r="L13">
        <v>0.5</v>
      </c>
      <c s="10" r="M13">
        <v>0.5</v>
      </c>
      <c s="10" r="N13">
        <v>0.5</v>
      </c>
      <c s="19" r="O13">
        <f>SUM((C13*$C$7),(D13*$D$7),(E13*$E$7),(F13*$F$7),(G13*$G$7),(H13*$H$7),(I13*$I$7),(J13*$J$7),(K13*$K$7),(L13*$L$7),(M13*$M$7),(N13*$N$7))</f>
        <v>774.3058588125</v>
      </c>
      <c s="9" r="P13">
        <f>O13/$O$7</f>
        <v>0.83391546757212</v>
      </c>
      <c s="12" r="Q13">
        <f>P13*1000</f>
        <v>833.91546757212</v>
      </c>
    </row>
    <row r="14">
      <c s="19" r="A14"/>
      <c t="s" s="19" r="B14">
        <v>36</v>
      </c>
      <c s="10" r="C14"/>
      <c s="10" r="D14"/>
      <c s="10" r="E14"/>
      <c s="10" r="F14"/>
      <c s="10" r="G14"/>
      <c s="10" r="H14"/>
      <c s="10" r="I14"/>
      <c s="10" r="J14"/>
      <c s="10" r="K14"/>
      <c s="10" r="L14"/>
      <c s="10" r="M14"/>
      <c s="10" r="N14"/>
      <c s="19" r="O14">
        <f>SUM((C14*$C$7),(D14*$D$7),(E14*$E$7),(F14*$F$7),(G14*$G$7),(H14*$H$7),(I14*$I$7),(J14*$J$7),(K14*$K$7),(L14*$L$7),(M14*$M$7),(N14*$N$7))</f>
        <v>0</v>
      </c>
      <c s="9" r="P14">
        <f>O14/$O$7</f>
        <v>0</v>
      </c>
      <c s="12" r="Q14">
        <f>P14*1000</f>
        <v>0</v>
      </c>
    </row>
    <row r="15">
      <c s="19" r="A15"/>
      <c t="s" s="19" r="B15">
        <v>37</v>
      </c>
      <c s="10" r="C15">
        <v>0.4</v>
      </c>
      <c s="10" r="D15">
        <v>0.4</v>
      </c>
      <c s="10" r="E15">
        <v>0.4</v>
      </c>
      <c s="10" r="F15">
        <v>0.4</v>
      </c>
      <c s="10" r="G15">
        <v>0.4</v>
      </c>
      <c s="10" r="H15">
        <v>0.8</v>
      </c>
      <c s="10" r="I15">
        <v>1.15</v>
      </c>
      <c s="10" r="J15">
        <v>1.15</v>
      </c>
      <c s="10" r="K15">
        <v>0.8</v>
      </c>
      <c s="10" r="L15">
        <v>0.5</v>
      </c>
      <c s="10" r="M15">
        <v>0.5</v>
      </c>
      <c s="10" r="N15">
        <v>0.3</v>
      </c>
      <c s="19" r="O15">
        <f>SUM((C15*$C$7),(D15*$D$7),(E15*$E$7),(F15*$F$7),(G15*$G$7),(H15*$H$7),(I15*$I$7),(J15*$J$7),(K15*$K$7),(L15*$L$7),(M15*$M$7),(N15*$N$7))</f>
        <v>716.572374325</v>
      </c>
      <c s="9" r="P15">
        <f>O15/$O$7</f>
        <v>0.771737395221231</v>
      </c>
      <c s="12" r="Q15">
        <f>P15*1000</f>
        <v>771.737395221231</v>
      </c>
    </row>
    <row r="16">
      <c s="19" r="A16"/>
      <c t="s" s="19" r="B16">
        <v>38</v>
      </c>
      <c s="10" r="C16">
        <v>0.4</v>
      </c>
      <c s="10" r="D16">
        <v>0.4</v>
      </c>
      <c s="10" r="E16">
        <v>0.4</v>
      </c>
      <c s="10" r="F16">
        <v>0.4</v>
      </c>
      <c s="10" r="G16">
        <v>0.7</v>
      </c>
      <c s="10" r="H16">
        <f>AVERAGE(G16,I16)</f>
        <v>0.925</v>
      </c>
      <c s="10" r="I16">
        <v>1.15</v>
      </c>
      <c s="10" r="J16">
        <v>1.15</v>
      </c>
      <c s="10" r="K16">
        <v>0.8</v>
      </c>
      <c s="10" r="L16">
        <v>0.5</v>
      </c>
      <c s="10" r="M16">
        <v>0.3</v>
      </c>
      <c s="10" r="N16">
        <v>0.3</v>
      </c>
      <c s="19" r="O16">
        <f>SUM((C16*$C$7),(D16*$D$7),(E16*$E$7),(F16*$F$7),(G16*$G$7),(H16*$H$7),(I16*$I$7),(J16*$J$7),(K16*$K$7),(L16*$L$7),(M16*$M$7),(N16*$N$7))</f>
        <v>772.76542848125</v>
      </c>
      <c s="9" r="P16">
        <f>O16/$O$7</f>
        <v>0.832256447863918</v>
      </c>
      <c s="12" r="Q16">
        <f>P16*1000</f>
        <v>832.256447863918</v>
      </c>
    </row>
    <row r="17">
      <c s="19" r="A17"/>
      <c t="s" s="19" r="B17">
        <v>39</v>
      </c>
      <c s="10" r="C17">
        <v>0.35</v>
      </c>
      <c s="10" r="D17">
        <v>0.35</v>
      </c>
      <c s="10" r="E17">
        <v>0.35</v>
      </c>
      <c s="10" r="F17">
        <v>0.35</v>
      </c>
      <c s="10" r="G17">
        <v>0.35</v>
      </c>
      <c s="10" r="H17">
        <f>AVERAGE(G17,I17)</f>
        <v>0.775</v>
      </c>
      <c s="10" r="I17">
        <v>1.2</v>
      </c>
      <c s="10" r="J17">
        <v>1.2</v>
      </c>
      <c s="10" r="K17">
        <v>0.9</v>
      </c>
      <c s="10" r="L17">
        <v>0.8</v>
      </c>
      <c s="10" r="M17">
        <v>0.6</v>
      </c>
      <c s="10" r="N17">
        <v>0.3</v>
      </c>
      <c s="19" r="O17">
        <f>SUM((C17*$C$7),(D17*$D$7),(E17*$E$7),(F17*$F$7),(G17*$G$7),(H17*$H$7),(I17*$I$7),(J17*$J$7),(K17*$K$7),(L17*$L$7),(M17*$M$7),(N17*$N$7))</f>
        <v>742.53601741875</v>
      </c>
      <c s="9" r="P17">
        <f>O17/$O$7</f>
        <v>0.79969983838756</v>
      </c>
      <c s="12" r="Q17">
        <f>P17*1000</f>
        <v>799.69983838756</v>
      </c>
    </row>
    <row r="18">
      <c s="19" r="A18"/>
      <c t="s" s="19" r="B18">
        <v>40</v>
      </c>
      <c s="10" r="C18">
        <v>0.4</v>
      </c>
      <c s="10" r="D18">
        <v>0.4</v>
      </c>
      <c s="10" r="E18">
        <v>0.4</v>
      </c>
      <c s="10" r="F18">
        <v>0.4</v>
      </c>
      <c s="10" r="G18">
        <v>0.4</v>
      </c>
      <c s="10" r="H18">
        <f>AVERAGE(G18,I18)</f>
        <v>0.675</v>
      </c>
      <c s="10" r="I18">
        <v>0.95</v>
      </c>
      <c s="10" r="J18">
        <v>0.95</v>
      </c>
      <c s="10" r="K18">
        <v>0.95</v>
      </c>
      <c s="10" r="L18">
        <v>0.9</v>
      </c>
      <c s="10" r="M18">
        <v>0.9</v>
      </c>
      <c s="10" r="N18">
        <v>0.4</v>
      </c>
      <c s="19" r="O18">
        <f>SUM((C18*$C$7),(D18*$D$7),(E18*$E$7),(F18*$F$7),(G18*$G$7),(H18*$H$7),(I18*$I$7),(J18*$J$7),(K18*$K$7),(L18*$L$7),(M18*$M$7),(N18*$N$7))</f>
        <v>678.56568954375</v>
      </c>
      <c s="9" r="P18">
        <f>O18/$O$7</f>
        <v>0.730804781901179</v>
      </c>
      <c s="12" r="Q18">
        <f>P18*1000</f>
        <v>730.804781901179</v>
      </c>
    </row>
    <row r="19">
      <c s="19" r="A19"/>
      <c t="s" s="19" r="B19">
        <v>41</v>
      </c>
      <c s="10" r="C19">
        <v>0.4</v>
      </c>
      <c s="10" r="D19">
        <v>0.4</v>
      </c>
      <c s="10" r="E19">
        <v>0.4</v>
      </c>
      <c s="10" r="F19">
        <v>0.4</v>
      </c>
      <c s="10" r="G19">
        <v>0.4</v>
      </c>
      <c s="10" r="H19">
        <f>AVERAGE(G19,I19)</f>
        <v>0.675</v>
      </c>
      <c s="10" r="I19">
        <v>0.95</v>
      </c>
      <c s="10" r="J19">
        <v>0.95</v>
      </c>
      <c s="10" r="K19">
        <v>0.95</v>
      </c>
      <c s="10" r="L19">
        <v>0.9</v>
      </c>
      <c s="10" r="M19">
        <v>0.4</v>
      </c>
      <c s="10" r="N19">
        <v>0.4</v>
      </c>
      <c s="19" r="O19">
        <f>SUM((C19*$C$7),(D19*$D$7),(E19*$E$7),(F19*$F$7),(G19*$G$7),(H19*$H$7),(I19*$I$7),(J19*$J$7),(K19*$K$7),(L19*$L$7),(M19*$M$7),(N19*$N$7))</f>
        <v>668.24762741875</v>
      </c>
      <c s="9" r="P19">
        <f>O19/$O$7</f>
        <v>0.719692388131354</v>
      </c>
      <c s="12" r="Q19">
        <f>P19*1000</f>
        <v>719.692388131354</v>
      </c>
    </row>
    <row r="20">
      <c s="19" r="A20"/>
      <c t="s" s="19" r="B20">
        <v>42</v>
      </c>
      <c s="10" r="C20">
        <v>0.4</v>
      </c>
      <c s="10" r="D20">
        <v>0.4</v>
      </c>
      <c s="10" r="E20">
        <v>0.4</v>
      </c>
      <c s="10" r="F20">
        <v>0.4</v>
      </c>
      <c s="10" r="G20">
        <v>0.4</v>
      </c>
      <c s="10" r="H20">
        <v>1</v>
      </c>
      <c s="10" r="I20">
        <v>1.1</v>
      </c>
      <c s="10" r="J20">
        <v>1.1</v>
      </c>
      <c s="10" r="K20">
        <v>1</v>
      </c>
      <c s="10" r="L20">
        <v>0.9</v>
      </c>
      <c s="10" r="M20">
        <v>0.5</v>
      </c>
      <c s="10" r="N20">
        <v>0.4</v>
      </c>
      <c s="19" r="O20">
        <f>SUM((C20*$C$7),(D20*$D$7),(E20*$E$7),(F20*$F$7),(G20*$G$7),(H20*$H$7),(I20*$I$7),(J20*$J$7),(K20*$K$7),(L20*$L$7),(M20*$M$7),(N20*$N$7))</f>
        <v>774.12098555</v>
      </c>
      <c s="9" r="P20">
        <f>O20/$O$7</f>
        <v>0.833716361919768</v>
      </c>
      <c s="12" r="Q20">
        <f>P20*1000</f>
        <v>833.716361919768</v>
      </c>
    </row>
    <row r="21">
      <c s="19" r="A21"/>
      <c s="19" r="B21"/>
      <c s="19" r="C21">
        <f>C7*C20</f>
        <v>2.7019996</v>
      </c>
      <c s="19" r="D21">
        <f>D7*D20</f>
        <v>5.4499114</v>
      </c>
      <c s="19" r="E21">
        <f>E7*E20</f>
        <v>14.8858187</v>
      </c>
      <c s="19" r="F21">
        <f>F7*F20</f>
        <v>33.0017354</v>
      </c>
      <c s="19" r="G21">
        <f>G7*G20</f>
        <v>53.9403323</v>
      </c>
      <c s="19" r="H21">
        <f>H7*H20</f>
        <v>158.92023825</v>
      </c>
      <c s="19" r="I21">
        <f>I7*I20</f>
        <v>188.773598475</v>
      </c>
      <c s="19" r="J21">
        <f>J7*J20</f>
        <v>159.141015275</v>
      </c>
      <c s="19" r="K21">
        <f>K7*K20</f>
        <v>94.355328</v>
      </c>
      <c s="19" r="L21">
        <f>L7*L20</f>
        <v>49.112033625</v>
      </c>
      <c s="19" r="M21">
        <f>M7*M20</f>
        <v>10.318062125</v>
      </c>
      <c s="19" r="N21">
        <f>N7*N20</f>
        <v>3.5209124</v>
      </c>
      <c s="19" r="O21">
        <f>761/O7</f>
        <v>0.819585262851609</v>
      </c>
      <c s="9" r="P21">
        <f>O21/$O$7</f>
        <v>0.000882680687363</v>
      </c>
      <c s="12" r="Q21">
        <f>P21*1000</f>
        <v>0.882680687363391</v>
      </c>
    </row>
    <row r="22">
      <c s="19" r="A22"/>
      <c s="19" r="B22"/>
      <c s="19" r="C22">
        <f>C7*C9</f>
        <v>2.0264997</v>
      </c>
      <c s="19" r="D22">
        <f>D7*D9</f>
        <v>4.08743355</v>
      </c>
      <c s="19" r="E22">
        <f>E7*E9</f>
        <v>11.164364025</v>
      </c>
      <c s="19" r="F22">
        <f>F7*F9</f>
        <v>24.75130155</v>
      </c>
      <c s="19" r="G22">
        <f>G7*G9</f>
        <v>40.455249225</v>
      </c>
      <c s="19" r="H22">
        <f>H7*H9</f>
        <v>81.0493215075</v>
      </c>
      <c s="19" r="I22">
        <f>I7*I9</f>
        <v>171.61236225</v>
      </c>
      <c s="19" r="J22">
        <f>J7*J9</f>
        <v>144.67365025</v>
      </c>
      <c s="19" r="K22">
        <f>K7*K9</f>
        <v>86.80690176</v>
      </c>
      <c s="19" r="L22">
        <f>L7*L9</f>
        <v>43.655141</v>
      </c>
      <c s="19" r="M22">
        <f>M7*M9</f>
        <v>11.3498683375</v>
      </c>
      <c s="19" r="N22">
        <f>N7*N9</f>
        <v>2.6406843</v>
      </c>
      <c s="19" r="O22"/>
      <c s="9" r="P22"/>
      <c s="12" r="Q22"/>
    </row>
    <row r="23">
      <c s="19" r="A23"/>
      <c s="19" r="B23"/>
      <c s="19" r="C23"/>
      <c s="19" r="D23"/>
      <c s="19" r="E23"/>
      <c s="19" r="F23"/>
      <c s="19" r="G23"/>
      <c s="19" r="H23">
        <f>830/923</f>
        <v>0.899241603466956</v>
      </c>
      <c s="19" r="I23">
        <f>518/615</f>
        <v>0.842276422764228</v>
      </c>
      <c s="19" r="J23">
        <f>672/0.85</f>
        <v>790.588235294118</v>
      </c>
      <c s="19" r="K23">
        <f>J23*0.85</f>
        <v>672</v>
      </c>
      <c s="19" r="L23"/>
      <c s="19" r="M23"/>
      <c s="19" r="N23"/>
      <c s="19" r="O23">
        <f>AVERAGE(672,791)</f>
        <v>731.5</v>
      </c>
      <c s="9" r="P23">
        <f>O23/$O$7</f>
        <v>0.787814217839621</v>
      </c>
      <c s="12" r="Q23">
        <f>P23*1000</f>
        <v>787.814217839621</v>
      </c>
    </row>
    <row r="24">
      <c t="s" s="19" r="A24">
        <v>43</v>
      </c>
      <c s="19" r="B24"/>
      <c s="19" r="C24"/>
      <c s="19" r="D24"/>
      <c s="19" r="E24"/>
      <c s="19" r="F24"/>
      <c s="19" r="G24"/>
      <c s="19" r="H24"/>
      <c s="19" r="I24"/>
      <c s="19" r="J24"/>
      <c s="19" r="K24"/>
      <c s="19" r="L24"/>
      <c s="19" r="M24"/>
      <c s="19" r="N24"/>
      <c s="19" r="O24"/>
      <c s="19" r="P24"/>
      <c s="19" r="Q24"/>
    </row>
    <row r="25">
      <c t="s" s="19" r="A25">
        <v>44</v>
      </c>
      <c s="19" r="B25"/>
      <c s="19" r="C25"/>
      <c s="19" r="D25"/>
      <c s="19" r="E25"/>
      <c s="19" r="F25"/>
      <c s="19" r="G25"/>
      <c s="19" r="H25"/>
      <c s="19" r="I25"/>
      <c s="19" r="J25"/>
      <c s="19" r="K25"/>
      <c s="19" r="L25"/>
      <c s="19" r="M25"/>
      <c s="19" r="N25"/>
      <c s="19" r="O25"/>
      <c s="19" r="P25"/>
      <c s="19" r="Q25"/>
    </row>
    <row r="26">
      <c t="s" s="19" r="A26">
        <v>45</v>
      </c>
      <c s="19" r="B26"/>
      <c s="19" r="C26"/>
      <c s="19" r="D26"/>
      <c s="19" r="E26"/>
      <c s="19" r="F26"/>
      <c s="19" r="G26"/>
      <c s="19" r="H26"/>
      <c s="19" r="I26"/>
      <c s="19" r="J26"/>
      <c s="19" r="K26"/>
      <c s="19" r="L26"/>
      <c s="19" r="M26"/>
      <c s="19" r="N26"/>
      <c s="19" r="O26"/>
      <c s="19" r="P26"/>
      <c s="19" r="Q26"/>
    </row>
    <row r="27">
      <c t="s" s="19" r="A27">
        <v>46</v>
      </c>
      <c s="19" r="B27"/>
      <c s="19" r="C27"/>
      <c s="19" r="D27"/>
      <c s="19" r="E27"/>
      <c s="19" r="F27"/>
      <c s="19" r="G27"/>
      <c s="19" r="H27"/>
      <c s="19" r="I27"/>
      <c s="19" r="J27"/>
      <c s="19" r="K27"/>
      <c s="19" r="L27"/>
      <c s="19" r="M27"/>
      <c s="19" r="N27"/>
      <c s="19" r="O27"/>
      <c s="19" r="P27"/>
      <c s="19" r="Q27"/>
    </row>
    <row r="28">
      <c s="19" r="A28"/>
      <c s="19" r="B28"/>
      <c s="19" r="C28"/>
      <c s="19" r="D28"/>
      <c s="19" r="E28"/>
      <c s="19" r="F28"/>
      <c s="19" r="G28"/>
      <c s="19" r="H28"/>
      <c s="19" r="I28"/>
      <c s="19" r="J28"/>
      <c s="19" r="K28"/>
      <c s="19" r="L28"/>
      <c s="19" r="M28"/>
      <c s="19" r="N28"/>
      <c s="19" r="O28"/>
      <c s="19" r="P28"/>
      <c s="19" r="Q28"/>
    </row>
    <row r="29">
      <c t="s" s="18" r="A29">
        <v>47</v>
      </c>
      <c s="19" r="B29"/>
      <c s="19" r="C29"/>
      <c s="19" r="D29"/>
      <c s="19" r="E29"/>
      <c s="19" r="F29"/>
      <c s="19" r="G29"/>
      <c s="19" r="H29"/>
      <c s="19" r="I29"/>
      <c s="19" r="J29"/>
      <c s="19" r="K29"/>
      <c s="19" r="L29"/>
      <c s="19" r="M29"/>
      <c s="19" r="N29"/>
      <c s="19" r="O29"/>
      <c s="19" r="P29"/>
      <c s="19" r="Q29"/>
    </row>
    <row r="30">
      <c t="s" s="18" r="A30">
        <v>48</v>
      </c>
      <c s="19" r="B30"/>
      <c s="19" r="C30"/>
      <c s="19" r="D30"/>
      <c s="19" r="E30"/>
      <c s="19" r="F30"/>
      <c s="19" r="G30"/>
      <c s="19" r="H30"/>
      <c s="19" r="I30"/>
      <c s="19" r="J30"/>
      <c s="19" r="K30"/>
      <c s="19" r="L30"/>
      <c s="19" r="M30"/>
      <c s="19" r="N30"/>
      <c s="19" r="O30"/>
      <c s="19" r="P30"/>
      <c s="19" r="Q30"/>
    </row>
    <row r="31">
      <c t="s" s="18" r="A31">
        <v>49</v>
      </c>
      <c s="19" r="B31"/>
      <c s="19" r="C31"/>
      <c s="19" r="D31"/>
      <c s="19" r="E31"/>
      <c s="19" r="F31"/>
      <c s="19" r="G31"/>
      <c s="19" r="H31"/>
      <c s="19" r="I31"/>
      <c s="19" r="J31"/>
      <c s="19" r="K31"/>
      <c s="19" r="L31"/>
      <c s="19" r="M31"/>
      <c s="19" r="N31"/>
      <c s="19" r="O31"/>
      <c s="19" r="P31"/>
      <c s="19" r="Q31"/>
    </row>
    <row customHeight="1" r="32" ht="15.75">
      <c s="5" r="A32"/>
      <c s="19" r="B32"/>
      <c s="19" r="C32"/>
      <c s="19" r="D32"/>
      <c s="19" r="E32"/>
      <c s="19" r="F32"/>
      <c s="19" r="G32"/>
      <c s="19" r="H32"/>
      <c s="19" r="I32"/>
      <c s="19" r="J32"/>
      <c s="19" r="K32"/>
      <c s="19" r="L32"/>
      <c s="19" r="M32"/>
      <c s="19" r="N32"/>
      <c s="19" r="O32"/>
      <c s="19" r="P32"/>
      <c s="19" r="Q32"/>
    </row>
    <row r="33">
      <c s="19" r="A33"/>
      <c s="19" r="B33"/>
      <c s="19" r="C33"/>
      <c s="19" r="D33"/>
      <c s="19" r="E33"/>
      <c s="19" r="F33"/>
      <c s="19" r="G33"/>
      <c s="19" r="H33"/>
      <c s="19" r="I33"/>
      <c s="19" r="J33"/>
      <c s="19" r="K33"/>
      <c s="19" r="L33"/>
      <c s="19" r="M33"/>
      <c s="19" r="N33"/>
      <c s="19" r="O33"/>
      <c s="19" r="P33"/>
      <c s="19" r="Q33"/>
    </row>
    <row r="34">
      <c s="19" r="A34"/>
      <c s="19" r="B34"/>
      <c s="19" r="C34"/>
      <c s="19" r="D34"/>
      <c s="19" r="E34"/>
      <c s="19" r="F34"/>
      <c s="19" r="G34"/>
      <c s="19" r="H34"/>
      <c s="19" r="I34"/>
      <c s="19" r="J34"/>
      <c s="19" r="K34"/>
      <c s="19" r="L34"/>
      <c s="19" r="M34"/>
      <c s="19" r="N34"/>
      <c s="19" r="O34"/>
      <c s="19" r="P34"/>
      <c s="19" r="Q34"/>
    </row>
    <row r="35">
      <c t="s" s="18" r="A35">
        <v>50</v>
      </c>
      <c s="19" r="B35"/>
      <c s="19" r="C35"/>
      <c s="19" r="D35"/>
      <c s="19" r="E35"/>
      <c s="19" r="F35"/>
      <c s="19" r="G35"/>
      <c s="19" r="H35"/>
      <c s="19" r="I35"/>
      <c s="19" r="J35"/>
      <c s="19" r="K35"/>
      <c s="19" r="L35"/>
      <c s="19" r="M35"/>
      <c s="19" r="N35"/>
      <c s="19" r="O35"/>
      <c s="19" r="P35"/>
      <c s="19" r="Q35"/>
    </row>
    <row r="36">
      <c t="s" s="18" r="A36">
        <v>51</v>
      </c>
      <c s="19" r="B36"/>
      <c s="19" r="C36"/>
      <c s="19" r="D36"/>
      <c s="19" r="E36"/>
      <c s="19" r="F36"/>
      <c s="19" r="G36"/>
      <c s="19" r="H36"/>
      <c s="19" r="I36"/>
      <c s="19" r="J36"/>
      <c s="19" r="K36"/>
      <c s="19" r="L36"/>
      <c s="19" r="M36"/>
      <c s="19" r="N36"/>
      <c s="19" r="O36"/>
      <c s="19" r="P36"/>
      <c s="19" r="Q36"/>
    </row>
    <row r="37">
      <c s="19" r="A37"/>
      <c s="19" r="B37"/>
      <c s="19" r="C37"/>
      <c s="19" r="D37"/>
      <c s="19" r="E37"/>
      <c s="19" r="F37"/>
      <c s="19" r="G37"/>
      <c s="19" r="H37"/>
      <c s="19" r="I37"/>
      <c s="19" r="J37"/>
      <c s="19" r="K37"/>
      <c s="19" r="L37"/>
      <c s="19" r="M37"/>
      <c s="19" r="N37"/>
      <c s="19" r="O37"/>
      <c s="19" r="P37"/>
      <c s="19" r="Q37"/>
    </row>
    <row r="38">
      <c t="s" s="19" r="A38">
        <v>52</v>
      </c>
      <c s="19" r="B38"/>
      <c s="19" r="C38"/>
      <c s="19" r="D38"/>
      <c s="19" r="E38"/>
      <c s="19" r="F38"/>
      <c s="19" r="G38"/>
      <c s="19" r="H38"/>
      <c s="19" r="I38"/>
      <c s="19" r="J38"/>
      <c s="19" r="K38"/>
      <c s="19" r="L38"/>
      <c s="19" r="M38"/>
      <c s="19" r="N38"/>
      <c s="19" r="O38"/>
      <c s="19" r="P38"/>
      <c s="19" r="Q38"/>
    </row>
    <row r="39">
      <c t="s" s="19" r="A39">
        <v>53</v>
      </c>
      <c s="19" r="B39"/>
      <c s="19" r="C39"/>
      <c s="19" r="D39"/>
      <c s="19" r="E39"/>
      <c s="19" r="F39"/>
      <c s="19" r="G39"/>
      <c s="19" r="H39"/>
      <c s="19" r="I39"/>
      <c s="19" r="J39"/>
      <c s="19" r="K39"/>
      <c s="19" r="L39"/>
      <c s="19" r="M39"/>
      <c s="19" r="N39"/>
      <c s="19" r="O39"/>
      <c s="19" r="P39"/>
      <c s="19" r="Q39"/>
    </row>
    <row r="40">
      <c t="s" s="19" r="A40">
        <v>54</v>
      </c>
      <c s="19" r="B40"/>
      <c s="19" r="C40"/>
      <c s="19" r="D40"/>
      <c s="19" r="E40"/>
      <c s="19" r="F40"/>
      <c s="19" r="G40"/>
      <c s="19" r="H40"/>
      <c s="19" r="I40"/>
      <c s="19" r="J40"/>
      <c s="19" r="K40"/>
      <c s="19" r="L40"/>
      <c s="19" r="M40"/>
      <c s="19" r="N40"/>
      <c s="19" r="O40"/>
      <c s="19" r="P40"/>
      <c s="19" r="Q40"/>
    </row>
    <row r="41">
      <c t="s" s="19" r="A41">
        <v>55</v>
      </c>
      <c s="19" r="B41"/>
      <c s="19" r="C41"/>
      <c s="19" r="D41"/>
      <c s="19" r="E41"/>
      <c s="19" r="F41"/>
      <c s="19" r="G41"/>
      <c s="19" r="H41"/>
      <c s="19" r="I41"/>
      <c s="19" r="J41"/>
      <c s="19" r="K41"/>
      <c s="19" r="L41"/>
      <c s="19" r="M41"/>
      <c s="19" r="N41"/>
      <c s="19" r="O41"/>
      <c s="19" r="P41"/>
      <c s="19" r="Q41"/>
    </row>
    <row r="42">
      <c s="19" r="A42"/>
      <c t="s" s="19" r="B42">
        <v>56</v>
      </c>
      <c s="19" r="C42"/>
      <c s="19" r="D42"/>
      <c s="19" r="E42"/>
      <c s="19" r="F42"/>
      <c s="19" r="G42"/>
      <c s="19" r="H42"/>
      <c s="19" r="I42"/>
      <c s="19" r="J42"/>
      <c s="19" r="K42"/>
      <c s="19" r="L42"/>
      <c s="19" r="M42"/>
      <c s="19" r="N42"/>
      <c s="19" r="O42"/>
      <c s="19" r="P42"/>
      <c s="19" r="Q42"/>
    </row>
    <row r="43">
      <c t="s" s="19" r="A43">
        <v>57</v>
      </c>
      <c s="19" r="B43"/>
      <c s="19" r="C43"/>
      <c s="19" r="D43"/>
      <c s="19" r="E43"/>
      <c s="19" r="F43"/>
      <c s="19" r="G43"/>
      <c s="19" r="H43"/>
      <c s="19" r="I43"/>
      <c s="19" r="J43"/>
      <c s="19" r="K43"/>
      <c s="19" r="L43"/>
      <c s="19" r="M43"/>
      <c s="19" r="N43"/>
      <c s="19" r="O43"/>
      <c s="19" r="P43"/>
      <c s="19" r="Q43"/>
    </row>
    <row r="44">
      <c s="19" r="A44"/>
      <c s="19" r="B44"/>
      <c s="19" r="C44"/>
      <c s="19" r="D44"/>
      <c s="19" r="E44"/>
      <c s="19" r="F44"/>
      <c s="19" r="G44"/>
      <c s="19" r="H44"/>
      <c s="19" r="I44"/>
      <c s="19" r="J44">
        <f>7908.77*2</f>
        <v>15817.54</v>
      </c>
      <c s="19" r="K44"/>
      <c s="19" r="L44"/>
      <c s="19" r="M44"/>
      <c s="19" r="N44"/>
      <c s="19" r="O44"/>
      <c s="19" r="P44"/>
      <c s="19" r="Q44"/>
    </row>
    <row r="45">
      <c t="s" s="19" r="A45">
        <v>58</v>
      </c>
      <c s="19" r="B45"/>
      <c s="19" r="C45"/>
      <c s="19" r="D45"/>
      <c s="19" r="E45"/>
      <c s="19" r="F45"/>
      <c s="19" r="G45"/>
      <c s="19" r="H45"/>
      <c s="19" r="I45"/>
      <c s="19" r="J45"/>
      <c s="19" r="K45"/>
      <c s="19" r="L45"/>
      <c s="19" r="M45"/>
      <c s="19" r="N45"/>
      <c s="19" r="O45"/>
      <c s="19" r="P45"/>
      <c s="19" r="Q45"/>
    </row>
    <row r="46">
      <c t="s" s="19" r="A46">
        <v>59</v>
      </c>
      <c s="19" r="B46"/>
      <c s="19" r="C46"/>
      <c s="19" r="D46"/>
      <c s="19" r="E46"/>
      <c s="19" r="F46"/>
      <c s="19" r="G46"/>
      <c s="19" r="H46"/>
      <c s="19" r="I46"/>
      <c s="19" r="J46"/>
      <c s="19" r="K46"/>
      <c s="19" r="L46"/>
      <c s="19" r="M46"/>
      <c s="19" r="N46"/>
      <c s="19" r="O46"/>
      <c s="19" r="P46"/>
      <c s="19" r="Q46"/>
    </row>
    <row r="47">
      <c t="s" s="19" r="A47">
        <v>60</v>
      </c>
      <c s="19" r="B47"/>
      <c s="19" r="C47"/>
      <c s="19" r="D47"/>
      <c s="19" r="E47"/>
      <c s="19" r="F47"/>
      <c s="19" r="G47"/>
      <c s="19" r="H47"/>
      <c s="19" r="I47"/>
      <c s="19" r="J47"/>
      <c s="19" r="K47"/>
      <c s="19" r="L47"/>
      <c s="19" r="M47"/>
      <c s="19" r="N47"/>
      <c s="19" r="O47"/>
      <c s="19" r="P47"/>
      <c s="19" r="Q47"/>
    </row>
    <row r="48">
      <c t="s" s="19" r="A48">
        <v>61</v>
      </c>
      <c s="19" r="B48"/>
      <c s="19" r="C48"/>
      <c s="19" r="D48"/>
      <c s="19" r="E48"/>
      <c s="19" r="F48"/>
      <c s="19" r="G48"/>
      <c s="19" r="H48"/>
      <c s="19" r="I48"/>
      <c s="19" r="J48"/>
      <c s="19" r="K48"/>
      <c s="19" r="L48"/>
      <c s="19" r="M48"/>
      <c s="19" r="N48"/>
      <c s="19" r="O48"/>
      <c s="19" r="P48"/>
      <c s="19" r="Q48"/>
    </row>
    <row r="49">
      <c t="s" s="19" r="A49">
        <v>62</v>
      </c>
      <c s="19" r="B49"/>
      <c s="19" r="C49"/>
      <c s="19" r="D49"/>
      <c s="19" r="E49"/>
      <c s="19" r="F49"/>
      <c s="19" r="G49"/>
      <c s="19" r="H49"/>
      <c s="19" r="I49"/>
      <c s="19" r="J49"/>
      <c s="19" r="K49"/>
      <c s="19" r="L49"/>
      <c s="19" r="M49"/>
      <c s="19" r="N49"/>
      <c s="19" r="O49"/>
      <c s="19" r="P49"/>
      <c s="19" r="Q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89.57"/>
    <col min="2" customWidth="1" max="2" width="106.0"/>
    <col min="3" customWidth="1" max="3" width="19.0"/>
    <col min="4" customWidth="1" max="4" width="13.57"/>
  </cols>
  <sheetData>
    <row customHeight="1" r="1" ht="15.75">
      <c t="s" s="16" r="A1">
        <v>63</v>
      </c>
      <c s="19" r="B1"/>
      <c s="19" r="C1"/>
      <c s="19" r="D1"/>
      <c s="19" r="E1"/>
      <c s="19" r="F1"/>
    </row>
    <row customHeight="1" r="2" ht="15.75">
      <c t="s" s="8" r="A2">
        <v>64</v>
      </c>
      <c s="19" r="B2"/>
      <c s="19" r="C2"/>
      <c s="19" r="D2"/>
      <c s="19" r="E2"/>
      <c s="19" r="F2"/>
    </row>
    <row r="3">
      <c t="str" s="17" r="A3">
        <f>HYPERLINK("http://wisp.cals.wisc.edu/","http://wisp.cals.wisc.edu/")</f>
        <v>http://wisp.cals.wisc.edu/</v>
      </c>
      <c s="19" r="B3"/>
      <c s="19" r="C3"/>
      <c s="19" r="D3"/>
      <c s="19" r="E3"/>
      <c s="19" r="F3"/>
    </row>
    <row r="4">
      <c t="s" s="19" r="A4">
        <v>65</v>
      </c>
      <c s="19" r="B4"/>
      <c s="19" r="C4"/>
      <c s="19" r="D4"/>
      <c s="19" r="E4"/>
      <c s="19" r="F4"/>
    </row>
    <row r="5">
      <c t="s" s="19" r="A5">
        <v>66</v>
      </c>
      <c s="19" r="B5"/>
      <c s="19" r="C5"/>
      <c s="19" r="D5"/>
      <c s="19" r="E5"/>
      <c s="19" r="F5"/>
    </row>
    <row r="6">
      <c t="s" s="19" r="A6">
        <v>67</v>
      </c>
      <c s="19" r="B6"/>
      <c s="19" r="C6"/>
      <c s="19" r="D6"/>
      <c s="19" r="E6"/>
      <c s="19" r="F6"/>
    </row>
    <row r="7">
      <c t="s" s="19" r="A7">
        <v>68</v>
      </c>
      <c s="19" r="B7"/>
      <c s="19" r="C7"/>
      <c s="19" r="D7"/>
      <c s="19" r="E7"/>
      <c s="19" r="F7"/>
    </row>
    <row r="8">
      <c t="s" s="19" r="A8">
        <v>69</v>
      </c>
      <c s="19" r="B8"/>
      <c s="19" r="C8"/>
      <c s="19" r="D8"/>
      <c s="19" r="E8"/>
      <c s="19" r="F8"/>
    </row>
    <row r="9">
      <c t="str" s="17" r="A9">
        <f>HYPERLINK("http://www.ndsu.edu/fileadmin/aben/Corn_Crop_Curves.pdf","http://www.ndsu.edu/fileadmin/aben/Corn_Crop_Curves.pdf")</f>
        <v>http://www.ndsu.edu/fileadmin/aben/Corn_Crop_Curves.pdf</v>
      </c>
      <c s="19" r="B9"/>
      <c s="19" r="C9"/>
      <c s="19" r="D9"/>
      <c s="19" r="E9"/>
      <c s="19" r="F9"/>
    </row>
    <row r="10">
      <c s="19" r="A10"/>
      <c s="19" r="B10"/>
      <c s="19" r="C10"/>
      <c s="19" r="D10"/>
      <c s="19" r="E10"/>
      <c s="19" r="F10"/>
    </row>
    <row r="11">
      <c s="19" r="A11"/>
      <c s="19" r="B11"/>
      <c s="19" r="C11"/>
      <c s="19" r="D11"/>
      <c s="19" r="E11"/>
      <c s="19" r="F11"/>
    </row>
    <row r="12">
      <c t="s" s="4" r="A12">
        <v>70</v>
      </c>
      <c s="19" r="B12"/>
      <c s="19" r="C12"/>
      <c s="19" r="D12"/>
      <c s="19" r="E12"/>
      <c s="19" r="F12"/>
    </row>
    <row r="13">
      <c t="s" s="19" r="A13">
        <v>71</v>
      </c>
      <c t="s" s="14" r="B13">
        <v>72</v>
      </c>
      <c s="19" r="C13"/>
      <c s="19" r="D13"/>
      <c s="19" r="E13"/>
      <c s="19" r="F13"/>
    </row>
    <row r="14">
      <c t="s" s="19" r="A14">
        <v>73</v>
      </c>
      <c s="14" r="B14"/>
      <c s="19" r="C14"/>
      <c s="19" r="D14"/>
      <c s="19" r="E14"/>
      <c s="19" r="F14"/>
    </row>
    <row r="15">
      <c t="s" s="19" r="A15">
        <v>74</v>
      </c>
      <c s="14" r="B15"/>
      <c s="19" r="C15"/>
      <c s="19" r="D15"/>
      <c s="19" r="E15"/>
      <c s="19" r="F15"/>
    </row>
    <row r="16">
      <c t="s" s="19" r="A16">
        <v>75</v>
      </c>
      <c t="s" s="14" r="B16">
        <v>76</v>
      </c>
      <c s="19" r="C16"/>
      <c s="19" r="D16"/>
      <c s="19" r="E16"/>
      <c s="19" r="F16"/>
    </row>
    <row r="17">
      <c t="s" s="19" r="A17">
        <v>77</v>
      </c>
      <c s="14" r="B17"/>
      <c s="19" r="C17"/>
      <c s="19" r="D17"/>
      <c s="19" r="E17"/>
      <c s="19" r="F17"/>
    </row>
    <row customHeight="1" r="18" ht="30.0">
      <c t="s" s="1" r="A18">
        <v>78</v>
      </c>
      <c t="s" s="19" r="B18">
        <v>79</v>
      </c>
      <c s="19" r="C18"/>
      <c s="19" r="D18"/>
      <c s="19" r="E18"/>
      <c s="19" r="F18"/>
    </row>
    <row customHeight="1" r="19" ht="45.0">
      <c t="s" s="1" r="A19">
        <v>80</v>
      </c>
      <c s="19" r="B19"/>
      <c s="19" r="C19"/>
      <c s="19" r="D19"/>
      <c s="19" r="E19"/>
      <c s="19" r="F19"/>
    </row>
    <row customHeight="1" r="20" ht="60.0">
      <c t="s" s="1" r="A20">
        <v>81</v>
      </c>
      <c s="19" r="B20"/>
      <c s="19" r="C20"/>
      <c s="19" r="D20"/>
      <c s="19" r="E20"/>
      <c s="19" r="F20"/>
    </row>
    <row r="21">
      <c s="19" r="A21"/>
      <c s="19" r="B21"/>
      <c s="19" r="C21"/>
      <c s="19" r="D21"/>
      <c s="19" r="E21"/>
      <c s="19" r="F21"/>
    </row>
    <row r="22">
      <c s="19" r="A22"/>
      <c s="19" r="B22"/>
      <c s="19" r="C22"/>
      <c s="19" r="D22"/>
      <c s="19" r="E22"/>
      <c s="19" r="F22"/>
    </row>
    <row r="23">
      <c t="s" s="4" r="A23">
        <v>82</v>
      </c>
      <c s="19" r="B23"/>
      <c s="19" r="C23"/>
      <c s="19" r="D23"/>
      <c s="19" r="E23"/>
      <c s="19" r="F23"/>
    </row>
    <row customHeight="1" r="24" ht="60.0">
      <c t="s" s="1" r="A24">
        <v>83</v>
      </c>
      <c s="19" r="B24"/>
      <c s="19" r="C24"/>
      <c s="19" r="D24"/>
      <c s="19" r="E24"/>
      <c s="19" r="F24"/>
    </row>
    <row customHeight="1" r="25" ht="45.0">
      <c t="s" s="1" r="A25">
        <v>84</v>
      </c>
      <c t="s" s="1" r="B25">
        <v>85</v>
      </c>
      <c s="19" r="C25"/>
      <c s="19" r="D25"/>
      <c s="19" r="E25"/>
      <c s="19" r="F25"/>
    </row>
    <row r="26">
      <c s="19" r="A26"/>
      <c s="19" r="B26"/>
      <c s="19" r="C26"/>
      <c s="19" r="D26"/>
      <c s="19" r="E26"/>
      <c s="19" r="F26"/>
    </row>
    <row r="27">
      <c s="19" r="A27"/>
      <c s="19" r="B27"/>
      <c s="19" r="C27"/>
      <c s="19" r="D27"/>
      <c s="19" r="E27"/>
      <c s="19" r="F27"/>
    </row>
    <row r="28">
      <c t="s" s="6" r="A28">
        <v>86</v>
      </c>
      <c s="19" r="B28"/>
      <c s="19" r="C28"/>
      <c s="19" r="D28"/>
      <c s="19" r="E28"/>
      <c s="19" r="F28"/>
    </row>
    <row customHeight="1" r="29" ht="45.0">
      <c s="19" r="A29"/>
      <c t="s" s="19" r="B29">
        <v>87</v>
      </c>
      <c t="s" s="1" r="C29">
        <v>88</v>
      </c>
      <c t="s" s="1" r="D29">
        <v>89</v>
      </c>
      <c s="19" r="E29"/>
      <c s="19" r="F29"/>
    </row>
    <row r="30">
      <c t="s" s="14" r="A30">
        <v>90</v>
      </c>
      <c s="14" r="B30">
        <v>0.3</v>
      </c>
      <c s="19" r="C30">
        <v>0.68</v>
      </c>
      <c s="19" r="D30">
        <v>0.4</v>
      </c>
      <c s="19" r="E30"/>
      <c s="19" r="F30"/>
    </row>
    <row r="31">
      <c t="s" s="15" r="A31">
        <v>91</v>
      </c>
      <c s="15" r="B31">
        <v>0.69</v>
      </c>
      <c s="19" r="C31">
        <v>0.94</v>
      </c>
      <c s="19" r="D31">
        <v>0.65</v>
      </c>
      <c s="19" r="E31"/>
      <c s="19" r="F31"/>
    </row>
    <row r="32">
      <c t="s" s="15" r="A32">
        <v>92</v>
      </c>
      <c s="15" r="B32">
        <v>0.69</v>
      </c>
      <c s="19" r="C32">
        <v>0.96</v>
      </c>
      <c s="19" r="D32">
        <v>0.81</v>
      </c>
      <c s="19" r="E32"/>
      <c s="19" r="F32"/>
    </row>
    <row r="33">
      <c t="s" s="15" r="A33">
        <v>93</v>
      </c>
      <c s="15" r="B33">
        <v>0.2</v>
      </c>
      <c s="19" r="C33">
        <v>0.8</v>
      </c>
      <c s="19" r="D33">
        <v>0.8</v>
      </c>
      <c s="19" r="E33"/>
      <c s="19" r="F33"/>
    </row>
    <row r="34">
      <c t="s" s="15" r="A34">
        <v>31</v>
      </c>
      <c s="15" r="B34">
        <v>0.3</v>
      </c>
      <c s="19" r="C34">
        <v>1</v>
      </c>
      <c s="19" r="D34">
        <v>0.8</v>
      </c>
      <c s="19" r="E34"/>
      <c s="19" r="F34"/>
    </row>
    <row r="35">
      <c s="19" r="A35"/>
      <c s="19" r="B35"/>
      <c s="19" r="C35"/>
      <c s="19" r="D35"/>
      <c s="19" r="E35"/>
      <c s="19" r="F35"/>
    </row>
    <row r="36">
      <c s="19" r="A36"/>
      <c s="19" r="B36"/>
      <c s="19" r="C36"/>
      <c s="19" r="D36"/>
      <c s="19" r="E36"/>
      <c s="19" r="F36"/>
    </row>
    <row r="37">
      <c t="s" s="4" r="A37">
        <v>94</v>
      </c>
      <c s="19" r="B37"/>
      <c s="19" r="C37"/>
      <c s="19" r="D37"/>
      <c s="19" r="E37"/>
      <c s="19" r="F37"/>
    </row>
    <row customHeight="1" r="38" ht="45.0">
      <c t="s" s="1" r="A38">
        <v>95</v>
      </c>
      <c t="s" s="19" r="B38">
        <v>96</v>
      </c>
      <c s="19" r="C38"/>
      <c s="19" r="D38"/>
      <c s="19" r="E38"/>
      <c s="19" r="F38"/>
    </row>
    <row customHeight="1" r="39" ht="45.0">
      <c t="s" s="1" r="A39">
        <v>97</v>
      </c>
      <c t="s" s="19" r="B39">
        <v>98</v>
      </c>
      <c s="19" r="C39"/>
      <c s="19" r="D39"/>
      <c s="19" r="E39"/>
      <c s="19" r="F39"/>
    </row>
  </sheetData>
  <mergeCells count="2">
    <mergeCell ref="B13:B15"/>
    <mergeCell ref="B16:B17"/>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style="1" width="38.57"/>
    <col min="2" customWidth="1" max="2" width="11.14"/>
    <col min="3" customWidth="1" max="4" width="9.86"/>
    <col min="5" customWidth="1" max="5" width="10.0"/>
    <col min="6" customWidth="1" max="6" width="7.86"/>
    <col min="7" customWidth="1" max="7" width="10.14"/>
    <col min="8" customWidth="1" max="8" width="7.57"/>
    <col min="9" customWidth="1" max="9" width="17.29"/>
    <col min="10" customWidth="1" max="10" width="13.43"/>
    <col min="11" customWidth="1" max="11" width="19.14"/>
    <col min="12" customWidth="1" max="12" width="13.43"/>
    <col min="13" customWidth="1" max="13" style="12" width="11.0"/>
  </cols>
  <sheetData>
    <row s="4" customFormat="1" r="1">
      <c t="s" s="7" r="A1">
        <v>99</v>
      </c>
      <c s="4" r="B1"/>
      <c s="4" r="C1"/>
      <c s="4" r="D1"/>
      <c s="4" r="E1"/>
      <c s="4" r="F1"/>
      <c s="4" r="G1"/>
      <c s="4" r="H1"/>
      <c s="4" r="I1"/>
      <c s="4" r="J1"/>
      <c s="4" r="K1"/>
      <c s="4" r="L1"/>
      <c s="13" r="M1"/>
    </row>
    <row s="4" customFormat="1" r="2">
      <c t="s" s="7" r="A2">
        <v>100</v>
      </c>
      <c t="s" s="4" r="B2">
        <v>101</v>
      </c>
      <c t="s" s="4" r="C2">
        <v>102</v>
      </c>
      <c t="s" s="4" r="D2">
        <v>103</v>
      </c>
      <c t="s" s="4" r="E2">
        <v>101</v>
      </c>
      <c t="s" s="4" r="F2">
        <v>104</v>
      </c>
      <c t="s" s="4" r="G2">
        <v>102</v>
      </c>
      <c t="s" s="4" r="H2">
        <v>105</v>
      </c>
      <c t="s" s="4" r="I2">
        <v>106</v>
      </c>
      <c t="s" s="4" r="J2">
        <v>107</v>
      </c>
      <c t="s" s="4" r="K2">
        <v>108</v>
      </c>
      <c t="s" s="4" r="L2">
        <v>109</v>
      </c>
      <c t="s" s="13" r="M2">
        <v>110</v>
      </c>
    </row>
    <row r="3">
      <c t="s" s="1" r="A3">
        <v>31</v>
      </c>
      <c s="19" r="B3">
        <v>0.3</v>
      </c>
      <c s="19" r="C3">
        <v>1.2</v>
      </c>
      <c s="19" r="D3">
        <v>0.5</v>
      </c>
      <c s="19" r="E3">
        <v>30</v>
      </c>
      <c s="19" r="F3">
        <v>40</v>
      </c>
      <c s="19" r="G3">
        <v>50</v>
      </c>
      <c s="19" r="H3">
        <v>30</v>
      </c>
      <c s="3" r="I3">
        <v>41044</v>
      </c>
      <c s="19" r="J3">
        <f>((E3+F3)+G3)+H3</f>
        <v>150</v>
      </c>
      <c s="19" r="K3">
        <f>((((J3*B3)+(G3*(C3-B3)))+(H3*(D3-B3)))+(0.5*(F3*(C3-B3))))+(0.5*(H3*(C3-D3)))</f>
        <v>124.5</v>
      </c>
      <c s="19" r="L3">
        <f>K3/J3</f>
        <v>0.83</v>
      </c>
      <c s="12" r="M3">
        <f>L3*1000</f>
        <v>830</v>
      </c>
    </row>
    <row r="4">
      <c t="s" s="1" r="A4">
        <v>37</v>
      </c>
      <c s="19" r="B4">
        <v>0.4</v>
      </c>
      <c s="19" r="C4">
        <v>1.15</v>
      </c>
      <c s="19" r="D4">
        <v>0.5</v>
      </c>
      <c s="19" r="E4">
        <v>20</v>
      </c>
      <c s="19" r="F4">
        <v>25</v>
      </c>
      <c s="19" r="G4">
        <v>75</v>
      </c>
      <c s="19" r="H4">
        <v>30</v>
      </c>
      <c s="3" r="I4">
        <v>41030</v>
      </c>
      <c s="19" r="J4">
        <f>((E4+F4)+G4)+H4</f>
        <v>150</v>
      </c>
      <c s="19" r="K4">
        <f>((((J4*B4)+(G4*(C4-B4)))+(H4*(D4-B4)))+(0.5*(F4*(C4-B4))))+(0.5*(H4*(C4-D4)))</f>
        <v>138.375</v>
      </c>
      <c s="19" r="L4">
        <f>K4/J4</f>
        <v>0.9225</v>
      </c>
      <c s="12" r="M4">
        <f>L4*1000</f>
        <v>922.5</v>
      </c>
    </row>
    <row r="5">
      <c t="s" s="1" r="A5">
        <v>38</v>
      </c>
      <c s="19" r="B5">
        <v>0.7</v>
      </c>
      <c s="19" r="C5">
        <v>1.15</v>
      </c>
      <c s="19" r="D5">
        <v>0.3</v>
      </c>
      <c s="19" r="E5">
        <v>20</v>
      </c>
      <c s="19" r="F5">
        <v>60</v>
      </c>
      <c s="19" r="G5">
        <v>70</v>
      </c>
      <c s="19" r="H5">
        <v>30</v>
      </c>
      <c s="3" r="I5">
        <v>41244</v>
      </c>
      <c s="19" r="J5">
        <f>((E5+F5)+G5)+H5</f>
        <v>180</v>
      </c>
      <c s="19" r="K5">
        <f>((((J5*B5)+(G5*(C5-B5)))+(H5*(D5-B5)))+(0.5*(F5*(C5-B5))))+(0.5*(H5*(C5-D5)))</f>
        <v>171.75</v>
      </c>
      <c s="19" r="L5">
        <f>K5/J5</f>
        <v>0.954166666666666</v>
      </c>
      <c s="12" r="M5">
        <f>L5*1000</f>
        <v>954.166666666666</v>
      </c>
    </row>
    <row r="6">
      <c t="s" s="1" r="A6">
        <v>111</v>
      </c>
      <c s="19" r="B6">
        <v>1.05</v>
      </c>
      <c s="19" r="C6">
        <v>1.2</v>
      </c>
      <c s="19" r="D6">
        <v>0.9</v>
      </c>
      <c s="19" r="E6">
        <v>30</v>
      </c>
      <c s="19" r="F6">
        <v>30</v>
      </c>
      <c s="19" r="G6">
        <v>60</v>
      </c>
      <c s="19" r="H6">
        <v>30</v>
      </c>
      <c s="3" r="I6">
        <v>41044</v>
      </c>
      <c s="19" r="J6">
        <f>((E6+F6)+G6)+H6</f>
        <v>150</v>
      </c>
      <c s="19" r="K6">
        <f>((((J6*B6)+(G6*(C6-B6)))+(H6*(D6-B6)))+(0.5*(F6*(C6-B6))))+(0.5*(H6*(C6-D6)))</f>
        <v>168.75</v>
      </c>
      <c s="19" r="L6">
        <f>K6/J6</f>
        <v>1.125</v>
      </c>
      <c s="12" r="M6">
        <f>L6*1000</f>
        <v>1125</v>
      </c>
    </row>
    <row r="7">
      <c t="s" s="1" r="A7">
        <v>112</v>
      </c>
      <c s="19" r="B7">
        <v>0.3</v>
      </c>
      <c s="19" r="C7">
        <v>1.15</v>
      </c>
      <c s="19" r="D7">
        <v>0.25</v>
      </c>
      <c s="19" r="E7">
        <v>40</v>
      </c>
      <c s="19" r="F7">
        <v>30</v>
      </c>
      <c s="19" r="G7">
        <v>40</v>
      </c>
      <c s="19" r="H7">
        <v>20</v>
      </c>
      <c s="3" r="I7">
        <v>41197</v>
      </c>
      <c s="19" r="J7">
        <f>((E7+F7)+G7)+H7</f>
        <v>130</v>
      </c>
      <c s="19" r="K7">
        <f>((((J7*B7)+(G7*(C7-B7)))+(H7*(D7-B7)))+(0.5*(F7*(C7-B7))))+(0.5*(H7*(C7-D7)))</f>
        <v>93.75</v>
      </c>
      <c s="19" r="L7">
        <f>K7/J7</f>
        <v>0.721153846153846</v>
      </c>
      <c s="12" r="M7">
        <f>L7*1000</f>
        <v>721.153846153846</v>
      </c>
    </row>
    <row r="8">
      <c t="s" s="1" r="A8">
        <v>113</v>
      </c>
      <c s="19" r="B8">
        <v>0.3</v>
      </c>
      <c s="19" r="C8">
        <v>1.15</v>
      </c>
      <c s="19" r="D8">
        <v>0.25</v>
      </c>
      <c s="19" r="E8">
        <v>20</v>
      </c>
      <c s="19" r="F8">
        <v>60</v>
      </c>
      <c s="19" r="G8">
        <v>70</v>
      </c>
      <c s="19" r="H8">
        <v>30</v>
      </c>
      <c s="3" r="I8">
        <v>41244</v>
      </c>
      <c s="19" r="J8">
        <f>((E8+F8)+G8)+H8</f>
        <v>180</v>
      </c>
      <c s="19" r="K8">
        <f>((((J8*B8)+(G8*(C8-B8)))+(H8*(D8-B8)))+(0.5*(F8*(C8-B8))))+(0.5*(H8*(C8-D8)))</f>
        <v>151</v>
      </c>
      <c s="19" r="L8">
        <f>K8/J8</f>
        <v>0.838888888888889</v>
      </c>
      <c s="12" r="M8">
        <f>L8*1000</f>
        <v>838.888888888889</v>
      </c>
    </row>
    <row r="9">
      <c t="s" s="1" r="A9">
        <v>114</v>
      </c>
      <c s="19" r="B9">
        <v>0.3</v>
      </c>
      <c s="19" r="C9">
        <v>1</v>
      </c>
      <c s="19" r="D9">
        <v>0.55</v>
      </c>
      <c s="19" r="E9">
        <v>20</v>
      </c>
      <c s="19" r="F9">
        <v>35</v>
      </c>
      <c s="19" r="G9">
        <v>45</v>
      </c>
      <c s="19" r="H9">
        <v>30</v>
      </c>
      <c s="3" r="I9">
        <v>41061</v>
      </c>
      <c s="19" r="J9">
        <f>((E9+F9)+G9)+H9</f>
        <v>130</v>
      </c>
      <c s="19" r="K9">
        <f>((((J9*B9)+(G9*(C9-B9)))+(H9*(D9-B9)))+(0.5*(F9*(C9-B9))))+(0.5*(H9*(C9-D9)))</f>
        <v>97</v>
      </c>
      <c s="19" r="L9">
        <f>K9/J9</f>
        <v>0.746153846153846</v>
      </c>
      <c s="12" r="M9">
        <f>L9*1000</f>
        <v>746.153846153846</v>
      </c>
    </row>
    <row r="10">
      <c t="s" s="1" r="A10">
        <v>115</v>
      </c>
      <c s="19" r="B10">
        <v>0.3</v>
      </c>
      <c s="19" r="C10">
        <v>1.1</v>
      </c>
      <c s="19" r="D10">
        <v>0.3</v>
      </c>
      <c s="19" r="E10">
        <v>20</v>
      </c>
      <c s="19" r="F10">
        <v>30</v>
      </c>
      <c s="19" r="G10">
        <v>50</v>
      </c>
      <c s="19" r="H10">
        <v>30</v>
      </c>
      <c s="3" r="I10">
        <v>41044</v>
      </c>
      <c s="19" r="J10">
        <f>((E10+F10)+G10)+H10</f>
        <v>130</v>
      </c>
      <c s="19" r="K10">
        <f>((((J10*B10)+(G10*(C10-B10)))+(H10*(D10-B10)))+(0.5*(F10*(C10-B10))))+(0.5*(H10*(C10-D10)))</f>
        <v>103</v>
      </c>
      <c s="19" r="L10">
        <f>K10/J10</f>
        <v>0.792307692307692</v>
      </c>
      <c s="12" r="M10">
        <f>L10*1000</f>
        <v>792.307692307692</v>
      </c>
    </row>
    <row r="11">
      <c t="s" s="1" r="A11">
        <v>116</v>
      </c>
      <c s="19" r="B11">
        <v>0.3</v>
      </c>
      <c s="19" r="C11">
        <v>1.15</v>
      </c>
      <c s="19" r="D11">
        <v>0.4</v>
      </c>
      <c s="19" r="E11">
        <v>15</v>
      </c>
      <c s="19" r="F11">
        <v>20</v>
      </c>
      <c s="19" r="G11">
        <v>35</v>
      </c>
      <c s="19" r="H11">
        <v>20</v>
      </c>
      <c s="3" r="I11">
        <v>41044</v>
      </c>
      <c s="19" r="J11">
        <f>((E11+F11)+G11)+H11</f>
        <v>90</v>
      </c>
      <c s="19" r="K11">
        <f>((((J11*B11)+(G11*(C11-B11)))+(H11*(D11-B11)))+(0.5*(F11*(C11-B11))))+(0.5*(H11*(C11-D11)))</f>
        <v>74.75</v>
      </c>
      <c s="19" r="L11">
        <f>K11/J11</f>
        <v>0.830555555555556</v>
      </c>
      <c s="12" r="M11">
        <f>L11*1000</f>
        <v>830.555555555556</v>
      </c>
    </row>
    <row r="12">
      <c t="s" s="1" r="A12">
        <v>117</v>
      </c>
      <c s="19" r="B12">
        <v>0.5</v>
      </c>
      <c s="19" r="C12">
        <v>1.15</v>
      </c>
      <c s="19" r="D12">
        <v>0.75</v>
      </c>
      <c s="19" r="E12">
        <v>25</v>
      </c>
      <c s="19" r="F12">
        <v>30</v>
      </c>
      <c s="19" r="G12">
        <v>45</v>
      </c>
      <c s="19" r="H12">
        <v>30</v>
      </c>
      <c s="3" r="I12">
        <v>41030</v>
      </c>
      <c s="19" r="J12">
        <f>((E12+F12)+G12)+H12</f>
        <v>130</v>
      </c>
      <c s="19" r="K12">
        <f>((((J12*B12)+(G12*(C12-B12)))+(H12*(D12-B12)))+(0.5*(F12*(C12-B12))))+(0.5*(H12*(C12-D12)))</f>
        <v>117.5</v>
      </c>
      <c s="19" r="L12">
        <f>K12/J12</f>
        <v>0.903846153846154</v>
      </c>
      <c s="12" r="M12">
        <f>L12*1000</f>
        <v>903.846153846154</v>
      </c>
    </row>
    <row r="13">
      <c t="s" s="1" r="A13">
        <v>118</v>
      </c>
      <c s="19" r="B13">
        <v>0.4</v>
      </c>
      <c s="19" r="C13">
        <v>1.25</v>
      </c>
      <c s="19" r="D13">
        <v>0.75</v>
      </c>
      <c s="19" r="E13">
        <v>30</v>
      </c>
      <c s="19" r="F13">
        <v>60</v>
      </c>
      <c s="19" r="G13">
        <v>180</v>
      </c>
      <c s="19" r="H13">
        <v>95</v>
      </c>
      <c s="3" r="I13">
        <v>40983</v>
      </c>
      <c s="19" r="J13">
        <f>((E13+F13)+G13)+H13</f>
        <v>365</v>
      </c>
      <c s="19" r="K13">
        <f>((((J13*B13)+(G13*(C13-B13)))+(H13*(D13-B13)))+(0.5*(F13*(C13-B13))))+(0.5*(H13*(C13-D13)))</f>
        <v>381.5</v>
      </c>
      <c s="19" r="L13">
        <f>K13/J13</f>
        <v>1.04520547945205</v>
      </c>
      <c s="12" r="M13">
        <f>L13*1000</f>
        <v>1045.20547945206</v>
      </c>
    </row>
    <row r="14">
      <c t="s" s="1" r="A14">
        <v>119</v>
      </c>
      <c s="19" r="B14">
        <v>0.35</v>
      </c>
      <c s="19" r="C14">
        <v>1.2</v>
      </c>
      <c s="19" r="D14">
        <v>0.7</v>
      </c>
      <c s="19" r="E14">
        <v>50</v>
      </c>
      <c s="19" r="F14">
        <v>40</v>
      </c>
      <c s="19" r="G14">
        <v>50</v>
      </c>
      <c s="19" r="H14">
        <v>40</v>
      </c>
      <c s="3" r="I14">
        <v>41044</v>
      </c>
      <c s="19" r="J14">
        <f>((E14+F14)+G14)+H14</f>
        <v>180</v>
      </c>
      <c s="19" r="K14">
        <f>((((J14*B14)+(G14*(C14-B14)))+(H14*(D14-B14)))+(0.5*(F14*(C14-B14))))+(0.5*(H14*(C14-D14)))</f>
        <v>146.5</v>
      </c>
      <c s="19" r="L14">
        <f>K14/J14</f>
        <v>0.813888888888889</v>
      </c>
      <c s="12" r="M14">
        <f>L14*1000</f>
        <v>813.888888888889</v>
      </c>
    </row>
    <row r="15">
      <c t="s" s="1" r="A15">
        <v>120</v>
      </c>
      <c s="19" r="B15">
        <v>0.35</v>
      </c>
      <c s="19" r="C15">
        <v>1.15</v>
      </c>
      <c s="19" r="D15">
        <v>0.35</v>
      </c>
      <c s="19" r="E15">
        <v>25</v>
      </c>
      <c s="19" r="F15">
        <v>35</v>
      </c>
      <c s="19" r="G15">
        <v>45</v>
      </c>
      <c s="19" r="H15">
        <v>25</v>
      </c>
      <c s="3" r="I15">
        <v>41030</v>
      </c>
      <c s="19" r="J15">
        <f>((E15+F15)+G15)+H15</f>
        <v>130</v>
      </c>
      <c s="19" r="K15">
        <f>((((J15*B15)+(G15*(C15-B15)))+(H15*(D15-B15)))+(0.5*(F15*(C15-B15))))+(0.5*(H15*(C15-D15)))</f>
        <v>105.5</v>
      </c>
      <c s="19" r="L15">
        <f>K15/J15</f>
        <v>0.811538461538462</v>
      </c>
      <c s="12" r="M15">
        <f>L15*1000</f>
        <v>811.538461538462</v>
      </c>
    </row>
    <row r="16">
      <c t="s" s="1" r="A16">
        <v>121</v>
      </c>
      <c s="19" r="B16">
        <v>0.35</v>
      </c>
      <c s="19" r="C16">
        <v>1.2</v>
      </c>
      <c s="19" r="D16">
        <v>0.6</v>
      </c>
      <c s="19" r="E16">
        <v>30</v>
      </c>
      <c s="19" r="F16">
        <v>50</v>
      </c>
      <c s="19" r="G16">
        <v>60</v>
      </c>
      <c s="19" r="H16">
        <v>55</v>
      </c>
      <c s="3" r="I16">
        <v>41044</v>
      </c>
      <c s="19" r="J16">
        <f>((E16+F16)+G16)+H16</f>
        <v>195</v>
      </c>
      <c s="19" r="K16">
        <f>((((J16*B16)+(G16*(C16-B16)))+(H16*(D16-B16)))+(0.5*(F16*(C16-B16))))+(0.5*(H16*(C16-D16)))</f>
        <v>170.75</v>
      </c>
      <c s="19" r="L16">
        <f>K16/J16</f>
        <v>0.875641025641026</v>
      </c>
      <c s="12" r="M16">
        <f>L16*1000</f>
        <v>875.641025641026</v>
      </c>
    </row>
    <row r="17">
      <c t="s" s="1" r="A17">
        <v>122</v>
      </c>
      <c s="19" r="B17">
        <v>0.4</v>
      </c>
      <c s="19" r="C17">
        <v>1.15</v>
      </c>
      <c s="19" r="D17">
        <v>0.6</v>
      </c>
      <c s="19" r="E17">
        <v>35</v>
      </c>
      <c s="19" r="F17">
        <v>45</v>
      </c>
      <c s="19" r="G17">
        <v>35</v>
      </c>
      <c s="19" r="H17">
        <v>25</v>
      </c>
      <c s="3" r="I17">
        <v>41061</v>
      </c>
      <c s="19" r="J17">
        <f>((E17+F17)+G17)+H17</f>
        <v>140</v>
      </c>
      <c s="19" r="K17">
        <f>((((J17*B17)+(G17*(C17-B17)))+(H17*(D17-B17)))+(0.5*(F17*(C17-B17))))+(0.5*(H17*(C17-D17)))</f>
        <v>111</v>
      </c>
      <c s="19" r="L17">
        <f>K17/J17</f>
        <v>0.792857142857143</v>
      </c>
      <c s="12" r="M17">
        <f>L17*1000</f>
        <v>792.857142857143</v>
      </c>
    </row>
    <row r="18">
      <c t="s" s="1" r="A18">
        <v>123</v>
      </c>
      <c s="19" r="B18">
        <v>0.7</v>
      </c>
      <c s="19" r="C18">
        <v>1.05</v>
      </c>
      <c s="19" r="D18">
        <v>0.95</v>
      </c>
      <c s="19" r="E18">
        <v>35</v>
      </c>
      <c s="19" r="F18">
        <v>45</v>
      </c>
      <c s="19" r="G18">
        <v>40</v>
      </c>
      <c s="19" r="H18">
        <v>15</v>
      </c>
      <c s="3" r="I18">
        <v>41044</v>
      </c>
      <c s="19" r="J18">
        <f>((E18+F18)+G18)+H18</f>
        <v>135</v>
      </c>
      <c s="19" r="K18">
        <f>((((J18*B18)+(G18*(C18-B18)))+(H18*(D18-B18)))+(0.5*(F18*(C18-B18))))+(0.5*(H18*(C18-D18)))</f>
        <v>120.875</v>
      </c>
      <c s="19" r="L18">
        <f>K18/J18</f>
        <v>0.89537037037037</v>
      </c>
      <c s="12" r="M18">
        <f>L18*1000</f>
        <v>895.37037037037</v>
      </c>
    </row>
    <row customHeight="1" r="19" ht="30.0">
      <c t="s" s="1" r="A19">
        <v>124</v>
      </c>
      <c s="19" r="B19">
        <v>0.3</v>
      </c>
      <c s="19" r="C19">
        <v>1.1125</v>
      </c>
      <c s="19" r="D19">
        <v>0.26</v>
      </c>
      <c s="19" r="E19">
        <v>25</v>
      </c>
      <c s="19" r="F19">
        <v>45</v>
      </c>
      <c s="19" r="G19">
        <v>59</v>
      </c>
      <c s="19" r="H19">
        <v>29</v>
      </c>
      <c s="3" r="I19">
        <v>41244</v>
      </c>
      <c s="19" r="J19">
        <f>((E19+F19)+G19)+H19</f>
        <v>158</v>
      </c>
      <c s="19" r="K19">
        <f>((((J19*B19)+(G19*(C19-B19)))+(H19*(D19-B19)))+(0.5*(F19*(C19-B19))))+(0.5*(H19*(C19-D19)))</f>
        <v>124.82</v>
      </c>
      <c s="19" r="L19">
        <f>K19/J19</f>
        <v>0.79</v>
      </c>
      <c s="12" r="M19">
        <f>L19*1000</f>
        <v>790</v>
      </c>
    </row>
    <row r="20">
      <c t="s" s="1" r="A20">
        <v>125</v>
      </c>
      <c s="19" r="B20">
        <v>0.7</v>
      </c>
      <c s="19" r="C20">
        <v>1.15</v>
      </c>
      <c s="19" r="D20">
        <v>0.3</v>
      </c>
      <c s="19" r="E20">
        <v>20</v>
      </c>
      <c s="19" r="F20">
        <v>60</v>
      </c>
      <c s="19" r="G20">
        <v>70</v>
      </c>
      <c s="19" r="H20">
        <v>30</v>
      </c>
      <c s="3" r="I20"/>
      <c s="19" r="J20">
        <f>((E20+F20)+G20)+H20</f>
        <v>180</v>
      </c>
      <c s="19" r="K20">
        <f>((((J20*B20)+(G20*(C20-B20)))+(H20*(D20-B20)))+(0.5*(F20*(C20-B20))))+(0.5*(H20*(C20-D20)))</f>
        <v>171.75</v>
      </c>
      <c s="19" r="L20">
        <f>K20/J20</f>
        <v>0.954166666666666</v>
      </c>
      <c s="12" r="M20">
        <f>L20*1000</f>
        <v>954.166666666666</v>
      </c>
    </row>
    <row r="21">
      <c t="s" s="1" r="A21">
        <v>126</v>
      </c>
      <c s="19" r="B21">
        <v>0.7</v>
      </c>
      <c s="19" r="C21">
        <v>1.15</v>
      </c>
      <c s="19" r="D21">
        <v>0.3</v>
      </c>
      <c s="19" r="E21">
        <v>20</v>
      </c>
      <c s="19" r="F21">
        <v>60</v>
      </c>
      <c s="19" r="G21">
        <v>70</v>
      </c>
      <c s="19" r="H21">
        <v>30</v>
      </c>
      <c s="3" r="I21"/>
      <c s="19" r="J21">
        <f>((E21+F21)+G21)+H21</f>
        <v>180</v>
      </c>
      <c s="19" r="K21">
        <f>((((J21*B21)+(G21*(C21-B21)))+(H21*(D21-B21)))+(0.5*(F21*(C21-B21))))+(0.5*(H21*(C21-D21)))</f>
        <v>171.75</v>
      </c>
      <c s="19" r="L21">
        <f>K21/J21</f>
        <v>0.954166666666666</v>
      </c>
      <c s="12" r="M21">
        <f>L21*1000</f>
        <v>954.166666666666</v>
      </c>
    </row>
    <row r="22">
      <c t="s" s="1" r="A22">
        <v>127</v>
      </c>
      <c s="19" r="B22">
        <v>0.7</v>
      </c>
      <c s="19" r="C22">
        <v>1.15</v>
      </c>
      <c s="19" r="D22">
        <v>0.3</v>
      </c>
      <c s="19" r="E22">
        <v>20</v>
      </c>
      <c s="19" r="F22">
        <v>60</v>
      </c>
      <c s="19" r="G22">
        <v>70</v>
      </c>
      <c s="19" r="H22">
        <v>30</v>
      </c>
      <c s="3" r="I22"/>
      <c s="19" r="J22">
        <f>((E22+F22)+G22)+H22</f>
        <v>180</v>
      </c>
      <c s="19" r="K22">
        <f>((((J22*B22)+(G22*(C22-B22)))+(H22*(D22-B22)))+(0.5*(F22*(C22-B22))))+(0.5*(H22*(C22-D22)))</f>
        <v>171.75</v>
      </c>
      <c s="19" r="L22">
        <f>K22/J22</f>
        <v>0.954166666666666</v>
      </c>
      <c s="12" r="M22">
        <f>L22*1000</f>
        <v>954.166666666666</v>
      </c>
    </row>
    <row r="23">
      <c t="s" s="1" r="A23">
        <v>128</v>
      </c>
      <c s="19" r="B23">
        <v>0.7</v>
      </c>
      <c s="19" r="C23">
        <v>1.15</v>
      </c>
      <c s="19" r="D23">
        <v>0.3</v>
      </c>
      <c s="19" r="E23">
        <v>20</v>
      </c>
      <c s="19" r="F23">
        <v>60</v>
      </c>
      <c s="19" r="G23">
        <v>70</v>
      </c>
      <c s="19" r="H23">
        <v>30</v>
      </c>
      <c s="3" r="I23"/>
      <c s="19" r="J23">
        <f>((E23+F23)+G23)+H23</f>
        <v>180</v>
      </c>
      <c s="19" r="K23">
        <f>((((J23*B23)+(G23*(C23-B23)))+(H23*(D23-B23)))+(0.5*(F23*(C23-B23))))+(0.5*(H23*(C23-D23)))</f>
        <v>171.75</v>
      </c>
      <c s="19" r="L23">
        <f>K23/J23</f>
        <v>0.954166666666666</v>
      </c>
      <c s="12" r="M23">
        <f>L23*1000</f>
        <v>954.166666666666</v>
      </c>
    </row>
    <row customHeight="1" r="24" ht="30.0">
      <c t="s" s="1" r="A24">
        <v>129</v>
      </c>
      <c s="19" r="B24">
        <v>0.4</v>
      </c>
      <c s="19" r="C24">
        <v>1.15</v>
      </c>
      <c s="19" r="D24">
        <v>0.5</v>
      </c>
      <c s="19" r="E24">
        <v>20</v>
      </c>
      <c s="19" r="F24">
        <v>25</v>
      </c>
      <c s="19" r="G24">
        <v>75</v>
      </c>
      <c s="19" r="H24">
        <v>30</v>
      </c>
      <c s="3" r="I24">
        <v>41030</v>
      </c>
      <c s="19" r="J24">
        <f>((E24+F24)+G24)+H24</f>
        <v>150</v>
      </c>
      <c s="19" r="K24">
        <f>((((J24*B24)+(G24*(C24-B24)))+(H24*(D24-B24)))+(0.5*(F24*(C24-B24))))+(0.5*(H24*(C24-D24)))</f>
        <v>138.375</v>
      </c>
      <c s="19" r="L24">
        <f>K24/J24</f>
        <v>0.9225</v>
      </c>
      <c s="12" r="M24">
        <f>L24*1000</f>
        <v>922.5</v>
      </c>
    </row>
    <row r="25">
      <c t="s" s="1" r="A25">
        <v>130</v>
      </c>
      <c s="19" r="B25">
        <v>0.5</v>
      </c>
      <c s="19" r="C25">
        <v>1.15</v>
      </c>
      <c s="19" r="D25">
        <v>0.8</v>
      </c>
      <c s="19" r="E25">
        <v>20</v>
      </c>
      <c s="19" r="F25">
        <v>30</v>
      </c>
      <c s="19" r="G25">
        <v>30</v>
      </c>
      <c s="19" r="H25">
        <v>30</v>
      </c>
      <c s="3" r="I25">
        <v>41044</v>
      </c>
      <c s="19" r="J25">
        <f>((E25+F25)+G25)+H25</f>
        <v>110</v>
      </c>
      <c s="19" r="K25">
        <f>((((J25*B25)+(G25*(C25-B25)))+(H25*(D25-B25)))+(0.5*(F25*(C25-B25))))+(0.5*(H25*(C25-D25)))</f>
        <v>98.5</v>
      </c>
      <c s="19" r="L25">
        <f>K25/J25</f>
        <v>0.895454545454546</v>
      </c>
      <c s="12" r="M25">
        <f>L25*1000</f>
        <v>895.454545454546</v>
      </c>
    </row>
    <row customHeight="1" r="26" ht="30.0">
      <c t="s" s="1" r="A26">
        <v>131</v>
      </c>
      <c s="19" r="B26">
        <v>0.3</v>
      </c>
      <c s="19" r="C26">
        <v>1.05</v>
      </c>
      <c s="19" r="D26">
        <v>0.5</v>
      </c>
      <c s="19" r="E26">
        <v>20</v>
      </c>
      <c s="19" r="F26">
        <v>40</v>
      </c>
      <c s="19" r="G26">
        <v>120</v>
      </c>
      <c s="19" r="H26">
        <v>60</v>
      </c>
      <c s="3" r="I26">
        <v>41061</v>
      </c>
      <c s="19" r="J26">
        <f>((E26+F26)+G26)+H26</f>
        <v>240</v>
      </c>
      <c s="19" r="K26">
        <f>((((J26*B26)+(G26*(C26-B26)))+(H26*(D26-B26)))+(0.5*(F26*(C26-B26))))+(0.5*(H26*(C26-D26)))</f>
        <v>205.5</v>
      </c>
      <c s="19" r="L26">
        <f>K26/J26</f>
        <v>0.85625</v>
      </c>
      <c s="12" r="M26">
        <f>L26*1000</f>
        <v>856.25</v>
      </c>
    </row>
    <row customHeight="1" r="27" ht="45.0">
      <c t="s" s="1" r="A27">
        <v>132</v>
      </c>
      <c s="19" r="B27">
        <v>0.5</v>
      </c>
      <c s="19" r="C27">
        <v>1.2</v>
      </c>
      <c s="19" r="D27">
        <v>0.95</v>
      </c>
      <c s="19" r="E27">
        <v>60</v>
      </c>
      <c s="19" r="F27">
        <v>90</v>
      </c>
      <c s="19" r="G27">
        <v>120</v>
      </c>
      <c s="19" r="H27">
        <v>95</v>
      </c>
      <c s="3" r="I27">
        <v>40923</v>
      </c>
      <c s="19" r="J27">
        <f>((E27+F27)+G27)+H27</f>
        <v>365</v>
      </c>
      <c s="19" r="K27">
        <f>((((J27*B27)+(G27*(C27-B27)))+(H27*(D27-B27)))+(0.5*(F27*(C27-B27))))+(0.5*(H27*(C27-D27)))</f>
        <v>352.625</v>
      </c>
      <c s="19" r="L27">
        <f>K27/J27</f>
        <v>0.966095890410959</v>
      </c>
      <c s="12" r="M27">
        <f>L27*1000</f>
        <v>966.095890410959</v>
      </c>
    </row>
    <row r="28">
      <c t="s" s="1" r="A28">
        <v>133</v>
      </c>
      <c s="19" r="B28"/>
      <c s="19" r="C28"/>
      <c s="19" r="D28"/>
      <c s="19" r="E28"/>
      <c s="19" r="F28"/>
      <c s="19" r="G28"/>
      <c s="19" r="H28"/>
      <c s="19" r="I28"/>
      <c s="19" r="J28">
        <f>((E28+F28)+G28)+H28</f>
        <v>0</v>
      </c>
      <c s="19" r="K28">
        <f>((((J28*B28)+(G28*(C28-B28)))+(H28*(D28-B28)))+(0.5*(F28*(C28-B28))))+(0.5*(H28*(C28-D28)))</f>
        <v>0</v>
      </c>
      <c s="19" r="L28"/>
      <c s="12" r="M28">
        <v>1000</v>
      </c>
    </row>
    <row r="29">
      <c t="s" s="1" r="A29">
        <v>134</v>
      </c>
      <c s="19" r="B29">
        <v>0.85</v>
      </c>
      <c s="19" r="C29">
        <v>0.85</v>
      </c>
      <c s="19" r="D29">
        <v>0.85</v>
      </c>
      <c s="19" r="E29"/>
      <c s="19" r="F29"/>
      <c s="19" r="G29"/>
      <c s="19" r="H29"/>
      <c s="19" r="I29"/>
      <c s="19" r="J29">
        <f>((E29+F29)+G29)+H29</f>
        <v>0</v>
      </c>
      <c s="19" r="K29">
        <f>((((J29*B29)+(G29*(C29-B29)))+(H29*(D29-B29)))+(0.5*(F29*(C29-B29))))+(0.5*(H29*(C29-D29)))</f>
        <v>0</v>
      </c>
      <c s="19" r="L29">
        <f>D29</f>
        <v>0.85</v>
      </c>
      <c s="12" r="M29">
        <f>L29*1000</f>
        <v>850</v>
      </c>
    </row>
    <row r="30">
      <c t="s" s="1" r="A30">
        <v>135</v>
      </c>
      <c s="19" r="B30">
        <v>0.4</v>
      </c>
      <c s="19" r="C30">
        <v>0.95</v>
      </c>
      <c s="19" r="D30">
        <v>0.9</v>
      </c>
      <c s="19" r="E30"/>
      <c s="19" r="F30"/>
      <c s="19" r="G30"/>
      <c s="19" r="H30"/>
      <c s="19" r="I30"/>
      <c s="19" r="J30">
        <f>((E30+F30)+G30)+H30</f>
        <v>0</v>
      </c>
      <c s="19" r="K30">
        <f>((((J30*B30)+(G30*(C30-B30)))+(H30*(D30-B30)))+(0.5*(F30*(C30-B30))))+(0.5*(H30*(C30-D30)))</f>
        <v>0</v>
      </c>
      <c s="19" r="L30">
        <f>AVERAGE(C30:D30)</f>
        <v>0.925</v>
      </c>
      <c s="12" r="M30">
        <f>L30*1000</f>
        <v>925</v>
      </c>
    </row>
    <row r="31">
      <c t="s" s="1" r="A31">
        <v>136</v>
      </c>
      <c s="19" r="B31">
        <v>0.4</v>
      </c>
      <c s="19" r="C31">
        <v>0.95</v>
      </c>
      <c s="19" r="D31">
        <v>0.4</v>
      </c>
      <c s="19" r="E31">
        <v>10</v>
      </c>
      <c s="19" r="F31">
        <v>15</v>
      </c>
      <c s="19" r="G31">
        <v>75</v>
      </c>
      <c s="19" r="H31">
        <v>35</v>
      </c>
      <c s="3" r="I31">
        <v>41014</v>
      </c>
      <c s="19" r="J31">
        <f>((E31+F31)+G31)+H31</f>
        <v>135</v>
      </c>
      <c s="19" r="K31">
        <f>((((J31*B31)+(G31*(C31-B31)))+(H31*(D31-B31)))+(0.5*(F31*(C31-B31))))+(0.5*(H31*(C31-D31)))</f>
        <v>109</v>
      </c>
      <c s="19" r="L31">
        <f>K31/J31</f>
        <v>0.807407407407408</v>
      </c>
      <c s="12" r="M31">
        <f>L31*1000</f>
        <v>807.407407407408</v>
      </c>
    </row>
    <row r="32">
      <c t="s" s="1" r="A32">
        <v>137</v>
      </c>
      <c s="19" r="B32">
        <v>0.4</v>
      </c>
      <c s="19" r="C32">
        <v>0.95</v>
      </c>
      <c s="19" r="D32">
        <v>0.9</v>
      </c>
      <c s="19" r="E32"/>
      <c s="19" r="F32"/>
      <c s="19" r="G32"/>
      <c s="19" r="H32"/>
      <c s="19" r="I32"/>
      <c s="19" r="J32">
        <f>((E32+F32)+G32)+H32</f>
        <v>0</v>
      </c>
      <c s="19" r="K32">
        <f>((((J32*B32)+(G32*(C32-B32)))+(H32*(D32-B32)))+(0.5*(F32*(C32-B32))))+(0.5*(H32*(C32-D32)))</f>
        <v>0</v>
      </c>
      <c s="19" r="L32">
        <f>AVERAGE(C32:D32)</f>
        <v>0.925</v>
      </c>
      <c s="12" r="M32">
        <f>L32*1000</f>
        <v>925</v>
      </c>
    </row>
    <row r="33">
      <c t="s" s="1" r="A33">
        <v>138</v>
      </c>
      <c s="19" r="B33">
        <v>0.4</v>
      </c>
      <c s="19" r="C33">
        <v>0.95</v>
      </c>
      <c s="19" r="D33">
        <v>0.9</v>
      </c>
      <c s="19" r="E33">
        <v>10</v>
      </c>
      <c s="19" r="F33">
        <v>20</v>
      </c>
      <c s="19" r="G33">
        <v>75</v>
      </c>
      <c s="19" r="H33">
        <v>35</v>
      </c>
      <c s="19" r="I33"/>
      <c s="19" r="J33">
        <f>((E33+F33)+G33)+H33</f>
        <v>140</v>
      </c>
      <c s="19" r="K33">
        <f>((((J33*B33)+(G33*(C33-B33)))+(H33*(D33-B33)))+(0.5*(F33*(C33-B33))))+(0.5*(H33*(C33-D33)))</f>
        <v>121.125</v>
      </c>
      <c s="19" r="L33">
        <f>K33/J33</f>
        <v>0.865178571428572</v>
      </c>
      <c s="12" r="M33">
        <f>L33*1000</f>
        <v>865.178571428572</v>
      </c>
    </row>
    <row r="34">
      <c t="s" s="1" r="A34">
        <v>139</v>
      </c>
      <c s="19" r="B34">
        <v>0.4</v>
      </c>
      <c s="19" r="C34">
        <v>0.95</v>
      </c>
      <c s="19" r="D34">
        <v>0.9</v>
      </c>
      <c s="19" r="E34"/>
      <c s="19" r="F34"/>
      <c s="19" r="G34"/>
      <c s="19" r="H34"/>
      <c s="19" r="I34"/>
      <c s="19" r="J34">
        <f>((E34+F34)+G34)+H34</f>
        <v>0</v>
      </c>
      <c s="19" r="K34">
        <f>((((J34*B34)+(G34*(C34-B34)))+(H34*(D34-B34)))+(0.5*(F34*(C34-B34))))+(0.5*(H34*(C34-D34)))</f>
        <v>0</v>
      </c>
      <c s="19" r="L34">
        <f>AVERAGE(B34:D34)</f>
        <v>0.75</v>
      </c>
      <c s="12" r="M34">
        <f>L34*1000</f>
        <v>750</v>
      </c>
    </row>
    <row customHeight="1" r="35" ht="30.0">
      <c t="s" s="1" r="A35">
        <v>140</v>
      </c>
      <c s="19" r="B35">
        <v>0.3</v>
      </c>
      <c s="19" r="C35">
        <v>1.2</v>
      </c>
      <c s="19" r="D35">
        <v>0.3</v>
      </c>
      <c s="19" r="E35">
        <v>10</v>
      </c>
      <c s="19" r="F35">
        <v>30</v>
      </c>
      <c s="19" r="G35">
        <v>80</v>
      </c>
      <c s="19" r="H35">
        <v>20</v>
      </c>
      <c t="s" s="19" r="I35">
        <v>141</v>
      </c>
      <c s="19" r="J35">
        <f>((E35+F35)+G35)+H35</f>
        <v>140</v>
      </c>
      <c s="19" r="K35">
        <f>((((J35*B35)+(G35*(C35-B35)))+(H35*(D35-B35)))+(0.5*(F35*(C35-B35))))+(0.5*(H35*(C35-D35)))</f>
        <v>136.5</v>
      </c>
      <c s="19" r="L35">
        <f>K35/J35</f>
        <v>0.975</v>
      </c>
      <c s="12" r="M35">
        <f>L35*1000</f>
        <v>975</v>
      </c>
    </row>
    <row customHeight="1" r="36" ht="30.0">
      <c t="s" s="1" r="A36">
        <v>142</v>
      </c>
      <c s="19" r="B36"/>
      <c s="19" r="C36">
        <v>0.6525</v>
      </c>
      <c s="19" r="D36">
        <v>1.2525</v>
      </c>
      <c s="19" r="E36"/>
      <c s="19" r="F36"/>
      <c s="19" r="G36"/>
      <c s="19" r="H36"/>
      <c s="19" r="I36"/>
      <c s="19" r="J36">
        <f>((E36+F36)+G36)+H36</f>
        <v>0</v>
      </c>
      <c s="19" r="K36">
        <f>((((J36*B36)+(G36*(C36-B36)))+(H36*(D36-B36)))+(0.5*(F36*(C36-B36))))+(0.5*(H36*(C36-D36)))</f>
        <v>0</v>
      </c>
      <c s="19" r="L36">
        <f>AVERAGE(C36:D36)</f>
        <v>0.9525</v>
      </c>
      <c t="str" s="12" r="M36">
        <f>#REF!</f>
        <v>#REF!:explicit</v>
      </c>
    </row>
    <row r="37">
      <c s="1" r="A37"/>
      <c s="19" r="B37"/>
      <c s="19" r="C37"/>
      <c s="19" r="D37"/>
      <c s="19" r="E37"/>
      <c s="19" r="F37"/>
      <c s="19" r="G37"/>
      <c s="19" r="H37"/>
      <c s="19" r="I37"/>
      <c s="19" r="J37"/>
      <c s="19" r="K37"/>
      <c s="19" r="L37"/>
      <c s="19" r="M37"/>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2" customWidth="1" max="2" width="16.0"/>
    <col min="3" customWidth="1" max="3" width="13.57"/>
  </cols>
  <sheetData>
    <row r="1">
      <c s="19" r="A1"/>
      <c t="s" s="19" r="B1">
        <v>143</v>
      </c>
      <c s="19" r="C1"/>
      <c s="19" r="D1"/>
      <c s="19" r="E1"/>
      <c s="19" r="F1"/>
      <c s="19" r="G1"/>
      <c s="19" r="H1"/>
      <c s="19" r="I1"/>
      <c s="19" r="J1"/>
      <c s="19" r="K1"/>
      <c s="19" r="L1"/>
      <c s="19" r="M1"/>
      <c s="19" r="N1"/>
      <c s="19" r="O1"/>
      <c s="19" r="P1"/>
      <c s="19" r="Q1"/>
      <c s="19" r="R1"/>
      <c s="19" r="S1"/>
      <c s="19" r="T1"/>
    </row>
    <row r="2">
      <c t="s" s="19" r="A2">
        <v>144</v>
      </c>
      <c t="s" s="19" r="B2">
        <v>145</v>
      </c>
      <c s="19" r="C2"/>
      <c s="19" r="D2"/>
      <c s="19" r="E2"/>
      <c s="19" r="F2"/>
      <c s="19" r="G2"/>
      <c s="19" r="H2"/>
      <c s="19" r="I2"/>
      <c s="19" r="J2"/>
      <c s="19" r="K2"/>
      <c s="19" r="L2"/>
      <c s="19" r="M2"/>
      <c s="19" r="N2"/>
      <c s="19" r="O2"/>
      <c s="19" r="P2"/>
      <c s="19" r="Q2"/>
      <c s="19" r="R2"/>
      <c s="19" r="S2"/>
      <c s="19" r="T2"/>
    </row>
    <row r="3">
      <c t="s" s="19" r="A3">
        <v>146</v>
      </c>
      <c s="19" r="B3">
        <v>1</v>
      </c>
      <c s="19" r="C3">
        <v>2</v>
      </c>
      <c s="19" r="D3">
        <v>3</v>
      </c>
      <c s="19" r="E3">
        <v>4</v>
      </c>
      <c s="19" r="F3">
        <v>5</v>
      </c>
      <c s="19" r="G3">
        <v>6</v>
      </c>
      <c s="19" r="H3">
        <v>7</v>
      </c>
      <c s="19" r="I3">
        <v>8</v>
      </c>
      <c s="19" r="J3">
        <v>9</v>
      </c>
      <c s="19" r="K3">
        <v>10</v>
      </c>
      <c s="19" r="L3">
        <v>11</v>
      </c>
      <c s="19" r="M3">
        <v>12</v>
      </c>
      <c s="19" r="N3">
        <v>13</v>
      </c>
      <c s="19" r="O3">
        <v>14</v>
      </c>
      <c s="19" r="P3">
        <v>15</v>
      </c>
      <c s="19" r="Q3">
        <v>16</v>
      </c>
      <c s="19" r="R3">
        <v>17</v>
      </c>
      <c s="19" r="S3">
        <v>18</v>
      </c>
      <c s="19" r="T3"/>
    </row>
    <row r="4">
      <c t="s" s="19" r="A4">
        <v>147</v>
      </c>
      <c s="19" r="B4">
        <v>0.01</v>
      </c>
      <c s="19" r="C4">
        <v>0.02</v>
      </c>
      <c s="11" r="D4">
        <v>0.03</v>
      </c>
      <c s="11" r="E4">
        <v>0.04</v>
      </c>
      <c s="11" r="F4">
        <v>0.05</v>
      </c>
      <c s="11" r="G4">
        <v>0.06</v>
      </c>
      <c s="11" r="H4">
        <v>0.08</v>
      </c>
      <c s="11" r="I4">
        <v>0.09</v>
      </c>
      <c s="11" r="J4">
        <v>0.09</v>
      </c>
      <c s="11" r="K4">
        <v>0.1</v>
      </c>
      <c s="11" r="L4">
        <v>0.1</v>
      </c>
      <c s="11" r="M4">
        <v>0.1</v>
      </c>
      <c s="11" r="N4">
        <v>0.09</v>
      </c>
      <c s="11" r="O4">
        <v>0.07</v>
      </c>
      <c s="11" r="P4">
        <v>0.06</v>
      </c>
      <c s="11" r="Q4">
        <v>0.05</v>
      </c>
      <c s="11" r="R4">
        <v>0.04</v>
      </c>
      <c s="11" r="S4">
        <v>0.03</v>
      </c>
      <c s="19" r="T4"/>
    </row>
    <row r="5">
      <c t="s" s="19" r="A5">
        <v>148</v>
      </c>
      <c s="19" r="B5">
        <v>0.02</v>
      </c>
      <c s="19" r="C5">
        <v>0.03</v>
      </c>
      <c s="11" r="D5">
        <v>0.04</v>
      </c>
      <c s="11" r="E5">
        <v>0.06</v>
      </c>
      <c s="11" r="F5">
        <v>0.08</v>
      </c>
      <c s="19" r="G5">
        <v>0.09</v>
      </c>
      <c s="11" r="H5">
        <v>0.11</v>
      </c>
      <c s="11" r="I5">
        <v>0.12</v>
      </c>
      <c s="11" r="J5">
        <v>0.13</v>
      </c>
      <c s="11" r="K5">
        <v>0.15</v>
      </c>
      <c s="11" r="L5">
        <v>0.14</v>
      </c>
      <c s="11" r="M5">
        <v>0.14</v>
      </c>
      <c s="11" r="N5">
        <v>0.13</v>
      </c>
      <c s="11" r="O5">
        <v>0.11</v>
      </c>
      <c s="11" r="P5">
        <v>0.09</v>
      </c>
      <c s="11" r="Q5">
        <v>0.07</v>
      </c>
      <c s="11" r="R5">
        <v>0.06</v>
      </c>
      <c s="11" r="S5">
        <v>0.04</v>
      </c>
      <c s="19" r="T5"/>
    </row>
    <row r="6">
      <c t="s" s="19" r="A6">
        <v>149</v>
      </c>
      <c s="19" r="B6">
        <v>0.03</v>
      </c>
      <c s="19" r="C6">
        <v>0.04</v>
      </c>
      <c s="11" r="D6">
        <v>0.05</v>
      </c>
      <c s="11" r="E6">
        <v>0.07</v>
      </c>
      <c s="11" r="F6">
        <v>0.1</v>
      </c>
      <c s="11" r="G6">
        <v>0.12</v>
      </c>
      <c s="11" r="H6">
        <v>0.15</v>
      </c>
      <c s="11" r="I6">
        <v>0.16</v>
      </c>
      <c s="11" r="J6">
        <v>0.17</v>
      </c>
      <c s="11" r="K6">
        <v>0.19</v>
      </c>
      <c s="11" r="L6">
        <v>0.19</v>
      </c>
      <c s="11" r="M6">
        <v>0.18</v>
      </c>
      <c s="11" r="N6">
        <v>0.17</v>
      </c>
      <c s="11" r="O6">
        <v>0.14</v>
      </c>
      <c s="11" r="P6">
        <v>0.11</v>
      </c>
      <c s="11" r="Q6">
        <v>0.09</v>
      </c>
      <c s="11" r="R6">
        <v>0.07</v>
      </c>
      <c s="11" r="S6">
        <v>0.05</v>
      </c>
      <c s="19" r="T6"/>
    </row>
    <row r="7">
      <c t="s" s="19" r="A7">
        <v>150</v>
      </c>
      <c s="19" r="B7">
        <v>0.03</v>
      </c>
      <c s="19" r="C7">
        <v>0.05</v>
      </c>
      <c s="11" r="D7">
        <v>0.07</v>
      </c>
      <c s="11" r="E7">
        <v>0.09</v>
      </c>
      <c s="11" r="F7">
        <v>0.13</v>
      </c>
      <c s="11" r="G7">
        <v>0.15</v>
      </c>
      <c s="11" r="H7">
        <v>0.18</v>
      </c>
      <c s="11" r="I7">
        <v>0.2</v>
      </c>
      <c s="11" r="J7">
        <v>0.22</v>
      </c>
      <c s="11" r="K7">
        <v>0.24</v>
      </c>
      <c s="11" r="L7">
        <v>0.23</v>
      </c>
      <c s="11" r="M7">
        <v>0.22</v>
      </c>
      <c s="11" r="N7">
        <v>0.21</v>
      </c>
      <c s="11" r="O7">
        <v>0.17</v>
      </c>
      <c s="11" r="P7">
        <v>0.14</v>
      </c>
      <c s="11" r="Q7">
        <v>0.11</v>
      </c>
      <c s="11" r="R7">
        <v>0.09</v>
      </c>
      <c s="11" r="S7">
        <v>0.06</v>
      </c>
      <c s="19" r="T7"/>
    </row>
    <row r="8">
      <c t="s" s="19" r="A8">
        <v>151</v>
      </c>
      <c s="19" r="B8">
        <v>0.04</v>
      </c>
      <c s="19" r="C8">
        <v>0.06</v>
      </c>
      <c s="11" r="D8">
        <v>0.08</v>
      </c>
      <c s="11" r="E8">
        <v>0.11</v>
      </c>
      <c s="11" r="F8">
        <v>0.15</v>
      </c>
      <c s="11" r="G8">
        <v>0.18</v>
      </c>
      <c s="11" r="H8">
        <v>0.21</v>
      </c>
      <c s="11" r="I8">
        <v>0.24</v>
      </c>
      <c s="11" r="J8">
        <v>0.26</v>
      </c>
      <c s="11" r="K8">
        <v>0.28</v>
      </c>
      <c s="11" r="L8">
        <v>0.27</v>
      </c>
      <c s="11" r="M8">
        <v>0.26</v>
      </c>
      <c s="11" r="N8">
        <v>0.25</v>
      </c>
      <c s="11" r="O8">
        <v>0.2</v>
      </c>
      <c s="11" r="P8">
        <v>0.17</v>
      </c>
      <c s="11" r="Q8">
        <v>0.13</v>
      </c>
      <c s="11" r="R8">
        <v>0.11</v>
      </c>
      <c s="11" r="S8">
        <v>0.07</v>
      </c>
      <c s="19" r="T8"/>
    </row>
    <row r="9">
      <c s="19" r="A9"/>
      <c s="19" r="B9"/>
      <c t="s" s="19" r="C9">
        <v>152</v>
      </c>
      <c s="19" r="D9"/>
      <c s="19" r="E9"/>
      <c t="s" s="19" r="F9">
        <v>153</v>
      </c>
      <c s="19" r="G9"/>
      <c s="19" r="H9"/>
      <c t="s" s="19" r="I9">
        <v>154</v>
      </c>
      <c t="s" s="19" r="J9">
        <v>155</v>
      </c>
      <c s="19" r="K9"/>
      <c s="19" r="L9"/>
      <c s="19" r="M9"/>
      <c s="19" r="N9"/>
      <c s="19" r="O9"/>
      <c s="19" r="P9"/>
      <c s="19" r="Q9"/>
      <c s="19" r="R9"/>
      <c s="19" r="S9"/>
      <c s="19" r="T9"/>
    </row>
    <row r="10">
      <c s="19" r="A10"/>
      <c t="s" s="19" r="B10">
        <v>156</v>
      </c>
      <c s="19" r="C10"/>
      <c s="19" r="D10"/>
      <c s="19" r="E10"/>
      <c s="19" r="F10"/>
      <c s="19" r="G10"/>
      <c s="19" r="H10"/>
      <c s="19" r="I10"/>
      <c s="19" r="J10"/>
      <c s="19" r="K10"/>
      <c s="19" r="L10"/>
      <c s="19" r="M10"/>
      <c s="19" r="N10"/>
      <c s="19" r="O10"/>
      <c s="19" r="P10"/>
      <c s="19" r="Q10"/>
      <c s="19" r="R10"/>
      <c s="19" r="S10"/>
      <c s="19" r="T10"/>
    </row>
    <row r="11">
      <c t="s" s="19" r="A11">
        <v>149</v>
      </c>
      <c s="19" r="B11">
        <f>B6*25.4</f>
        <v>0.762</v>
      </c>
      <c s="19" r="C11">
        <f>C6*25.4</f>
        <v>1.016</v>
      </c>
      <c s="19" r="D11">
        <f>D6*25.4</f>
        <v>1.27</v>
      </c>
      <c s="19" r="E11">
        <f>E6*25.4</f>
        <v>1.778</v>
      </c>
      <c s="19" r="F11">
        <f>F6*25.4</f>
        <v>2.54</v>
      </c>
      <c s="19" r="G11">
        <f>G6*25.4</f>
        <v>3.048</v>
      </c>
      <c s="19" r="H11">
        <f>H6*25.4</f>
        <v>3.81</v>
      </c>
      <c s="19" r="I11">
        <f>I6*25.4</f>
        <v>4.064</v>
      </c>
      <c s="19" r="J11">
        <f>J6*25.4</f>
        <v>4.318</v>
      </c>
      <c s="19" r="K11">
        <f>K6*25.4</f>
        <v>4.826</v>
      </c>
      <c s="19" r="L11">
        <f>L6*25.4</f>
        <v>4.826</v>
      </c>
      <c s="19" r="M11">
        <f>M6*25.4</f>
        <v>4.572</v>
      </c>
      <c s="19" r="N11">
        <f>N6*25.4</f>
        <v>4.318</v>
      </c>
      <c s="19" r="O11">
        <f>O6*25.4</f>
        <v>3.556</v>
      </c>
      <c s="19" r="P11">
        <f>P6*25.4</f>
        <v>2.794</v>
      </c>
      <c s="19" r="Q11">
        <f>Q6*25.4</f>
        <v>2.286</v>
      </c>
      <c s="19" r="R11">
        <f>R6*25.4</f>
        <v>1.778</v>
      </c>
      <c s="19" r="S11">
        <f>S6*25.4</f>
        <v>1.27</v>
      </c>
      <c s="19" r="T11">
        <f>SUM(B11:S11)</f>
        <v>52.832</v>
      </c>
    </row>
    <row r="12">
      <c s="19" r="A12"/>
      <c s="19" r="B12"/>
      <c s="19" r="C12"/>
      <c s="19" r="D12"/>
      <c s="19" r="E12"/>
      <c s="19" r="F12"/>
      <c s="19" r="G12"/>
      <c s="19" r="H12"/>
      <c s="19" r="I12"/>
      <c s="19" r="J12"/>
      <c s="19" r="K12"/>
      <c s="19" r="L12"/>
      <c s="19" r="M12"/>
      <c s="19" r="N12"/>
      <c s="19" r="O12"/>
      <c s="19" r="P12"/>
      <c s="19" r="Q12"/>
      <c s="19" r="R12"/>
      <c s="19" r="S12"/>
      <c s="19" r="T12"/>
    </row>
    <row r="13">
      <c s="19" r="A13"/>
      <c t="s" s="19" r="B13">
        <v>157</v>
      </c>
      <c s="19" r="C13"/>
      <c s="19" r="D13"/>
      <c s="19" r="E13"/>
      <c s="19" r="F13"/>
      <c s="19" r="G13"/>
      <c s="19" r="H13"/>
      <c s="19" r="I13"/>
      <c s="19" r="J13"/>
      <c s="19" r="K13"/>
      <c s="19" r="L13"/>
      <c s="19" r="M13"/>
      <c s="19" r="N13"/>
      <c s="19" r="O13"/>
      <c s="19" r="P13"/>
      <c s="19" r="Q13"/>
      <c s="19" r="R13"/>
      <c s="19" r="S13"/>
      <c s="19" r="T13"/>
    </row>
    <row r="14">
      <c s="19" r="A14"/>
      <c t="s" s="19" r="B14">
        <v>158</v>
      </c>
      <c s="19" r="C14"/>
      <c t="s" s="19" r="D14">
        <v>159</v>
      </c>
      <c s="19" r="E14"/>
      <c s="19" r="F14"/>
      <c s="19" r="G14"/>
      <c s="19" r="H14"/>
      <c s="19" r="I14"/>
      <c s="19" r="J14"/>
      <c s="19" r="K14"/>
      <c s="19" r="L14"/>
      <c s="19" r="M14"/>
      <c s="19" r="N14"/>
      <c s="19" r="O14"/>
      <c s="19" r="P14"/>
      <c s="19" r="Q14"/>
      <c s="19" r="R14"/>
      <c s="19" r="S14"/>
      <c s="19" r="T14"/>
    </row>
    <row r="15">
      <c s="19" r="A15">
        <v>5</v>
      </c>
      <c s="19" r="B15">
        <v>0</v>
      </c>
      <c t="s" s="19" r="C15">
        <v>160</v>
      </c>
      <c s="19" r="D15">
        <v>0.3</v>
      </c>
      <c s="19" r="E15"/>
      <c t="s" s="19" r="F15">
        <v>161</v>
      </c>
      <c s="19" r="G15"/>
      <c s="19" r="H15"/>
      <c s="19" r="I15"/>
      <c s="19" r="J15"/>
      <c s="19" r="K15"/>
      <c s="19" r="L15"/>
      <c s="19" r="M15"/>
      <c s="19" r="N15"/>
      <c s="19" r="O15"/>
      <c s="19" r="P15"/>
      <c s="19" r="Q15"/>
      <c s="19" r="R15"/>
      <c s="19" r="S15"/>
      <c s="19" r="T15"/>
    </row>
    <row r="16">
      <c s="19" r="A16"/>
      <c s="19" r="B16">
        <v>10</v>
      </c>
      <c s="19" r="C16"/>
      <c s="19" r="D16">
        <v>0.3</v>
      </c>
      <c s="19" r="E16"/>
      <c t="s" s="19" r="F16">
        <v>162</v>
      </c>
      <c t="s" s="19" r="G16">
        <v>163</v>
      </c>
      <c s="19" r="H16"/>
      <c s="19" r="I16"/>
      <c s="19" r="J16"/>
      <c s="19" r="K16"/>
      <c s="19" r="L16"/>
      <c s="19" r="M16"/>
      <c s="19" r="N16"/>
      <c s="19" r="O16"/>
      <c s="19" r="P16"/>
      <c s="19" r="Q16"/>
      <c s="19" r="R16"/>
      <c s="19" r="S16"/>
      <c s="19" r="T16"/>
    </row>
    <row r="17">
      <c s="19" r="A17"/>
      <c s="19" r="B17">
        <v>20</v>
      </c>
      <c s="19" r="C17"/>
      <c s="19" r="D17">
        <v>0.32</v>
      </c>
      <c s="19" r="E17"/>
      <c s="19" r="F17"/>
      <c s="19" r="G17"/>
      <c s="19" r="H17"/>
      <c s="19" r="I17"/>
      <c s="19" r="J17"/>
      <c s="19" r="K17"/>
      <c s="19" r="L17"/>
      <c s="19" r="M17"/>
      <c s="19" r="N17"/>
      <c s="19" r="O17"/>
      <c s="19" r="P17"/>
      <c s="19" r="Q17"/>
      <c s="19" r="R17"/>
      <c s="19" r="S17"/>
      <c s="19" r="T17"/>
    </row>
    <row r="18">
      <c s="19" r="A18"/>
      <c s="19" r="B18">
        <v>30</v>
      </c>
      <c s="19" r="C18"/>
      <c s="19" r="D18">
        <v>0.35</v>
      </c>
      <c s="19" r="E18"/>
      <c s="19" r="F18"/>
      <c s="19" r="G18"/>
      <c s="19" r="H18"/>
      <c s="19" r="I18"/>
      <c s="19" r="J18"/>
      <c s="19" r="K18"/>
      <c s="19" r="L18"/>
      <c s="19" r="M18"/>
      <c s="19" r="N18"/>
      <c s="19" r="O18"/>
      <c s="19" r="P18"/>
      <c s="19" r="Q18"/>
      <c s="19" r="R18"/>
      <c s="19" r="S18"/>
      <c s="19" r="T18"/>
    </row>
    <row r="19">
      <c s="19" r="A19"/>
      <c s="19" r="B19">
        <v>40</v>
      </c>
      <c s="19" r="C19"/>
      <c s="19" r="D19">
        <v>0.4</v>
      </c>
      <c s="19" r="E19"/>
      <c s="19" r="F19"/>
      <c s="19" r="G19"/>
      <c s="19" r="H19"/>
      <c s="19" r="I19"/>
      <c s="19" r="J19"/>
      <c s="19" r="K19"/>
      <c s="19" r="L19"/>
      <c s="19" r="M19"/>
      <c s="19" r="N19"/>
      <c s="19" r="O19"/>
      <c s="19" r="P19"/>
      <c s="19" r="Q19"/>
      <c s="19" r="R19"/>
      <c s="19" r="S19"/>
      <c s="19" r="T19"/>
    </row>
    <row r="20">
      <c s="19" r="A20">
        <v>6</v>
      </c>
      <c s="19" r="B20">
        <v>50</v>
      </c>
      <c s="19" r="C20"/>
      <c s="19" r="D20">
        <v>0.51</v>
      </c>
      <c s="19" r="E20"/>
      <c s="19" r="F20"/>
      <c s="19" r="G20"/>
      <c s="19" r="H20"/>
      <c s="19" r="I20"/>
      <c s="19" r="J20"/>
      <c s="19" r="K20"/>
      <c s="19" r="L20"/>
      <c s="19" r="M20"/>
      <c s="19" r="N20"/>
      <c s="19" r="O20"/>
      <c s="19" r="P20"/>
      <c s="19" r="Q20"/>
      <c s="19" r="R20"/>
      <c s="19" r="S20"/>
      <c s="19" r="T20"/>
    </row>
    <row r="21">
      <c s="19" r="A21"/>
      <c s="19" r="B21">
        <v>60</v>
      </c>
      <c s="19" r="C21"/>
      <c s="19" r="D21">
        <v>0.6</v>
      </c>
      <c s="19" r="E21"/>
      <c s="19" r="F21"/>
      <c s="19" r="G21"/>
      <c s="19" r="H21"/>
      <c s="19" r="I21"/>
      <c s="19" r="J21"/>
      <c s="19" r="K21"/>
      <c s="19" r="L21"/>
      <c s="19" r="M21"/>
      <c s="19" r="N21"/>
      <c s="19" r="O21"/>
      <c s="19" r="P21"/>
      <c s="19" r="Q21"/>
      <c s="19" r="R21"/>
      <c s="19" r="S21"/>
      <c s="19" r="T21"/>
    </row>
    <row r="22">
      <c s="19" r="A22"/>
      <c s="19" r="B22">
        <v>70</v>
      </c>
      <c s="19" r="C22"/>
      <c s="19" r="D22">
        <v>0.7</v>
      </c>
      <c s="19" r="E22"/>
      <c s="19" r="F22"/>
      <c s="19" r="G22"/>
      <c s="19" r="H22"/>
      <c s="19" r="I22"/>
      <c s="19" r="J22"/>
      <c s="19" r="K22"/>
      <c s="19" r="L22"/>
      <c s="19" r="M22"/>
      <c s="19" r="N22"/>
      <c s="19" r="O22"/>
      <c s="19" r="P22"/>
      <c s="19" r="Q22"/>
      <c s="19" r="R22"/>
      <c s="19" r="S22"/>
      <c s="19" r="T22"/>
    </row>
    <row r="23">
      <c s="19" r="A23"/>
      <c s="19" r="B23">
        <v>80</v>
      </c>
      <c s="19" r="C23"/>
      <c s="19" r="D23">
        <v>0.8</v>
      </c>
      <c s="19" r="E23"/>
      <c s="19" r="F23"/>
      <c s="19" r="G23"/>
      <c s="19" r="H23"/>
      <c s="19" r="I23"/>
      <c s="19" r="J23"/>
      <c s="19" r="K23"/>
      <c s="19" r="L23"/>
      <c s="19" r="M23"/>
      <c s="19" r="N23"/>
      <c s="19" r="O23"/>
      <c s="19" r="P23"/>
      <c s="19" r="Q23"/>
      <c s="19" r="R23"/>
      <c s="19" r="S23"/>
      <c s="19" r="T23"/>
    </row>
    <row r="24">
      <c s="19" r="A24"/>
      <c s="19" r="B24">
        <v>90</v>
      </c>
      <c s="19" r="C24"/>
      <c s="19" r="D24">
        <v>0.9</v>
      </c>
      <c s="19" r="E24"/>
      <c s="19" r="F24"/>
      <c s="19" r="G24"/>
      <c s="19" r="H24"/>
      <c s="19" r="I24"/>
      <c s="19" r="J24"/>
      <c s="19" r="K24"/>
      <c s="19" r="L24"/>
      <c s="19" r="M24"/>
      <c s="19" r="N24"/>
      <c s="19" r="O24"/>
      <c s="19" r="P24"/>
      <c s="19" r="Q24"/>
      <c s="19" r="R24"/>
      <c s="19" r="S24"/>
      <c s="19" r="T24"/>
    </row>
    <row r="25">
      <c s="19" r="A25">
        <v>7</v>
      </c>
      <c s="19" r="B25">
        <v>100</v>
      </c>
      <c t="s" s="19" r="C25">
        <v>164</v>
      </c>
      <c s="19" r="D25">
        <v>1</v>
      </c>
      <c t="s" s="19" r="E25">
        <v>165</v>
      </c>
      <c s="19" r="F25"/>
      <c s="19" r="G25"/>
      <c s="19" r="H25"/>
      <c s="19" r="I25"/>
      <c s="19" r="J25"/>
      <c s="19" r="K25"/>
      <c s="19" r="L25"/>
      <c s="19" r="M25"/>
      <c s="19" r="N25"/>
      <c s="19" r="O25"/>
      <c s="19" r="P25"/>
      <c s="19" r="Q25"/>
      <c s="19" r="R25"/>
      <c s="19" r="S25"/>
      <c s="19" r="T25"/>
    </row>
    <row r="26">
      <c s="19" r="A26"/>
      <c s="19" r="B26">
        <v>110</v>
      </c>
      <c s="19" r="C26"/>
      <c s="19" r="D26">
        <v>1</v>
      </c>
      <c s="19" r="E26"/>
      <c s="19" r="F26"/>
      <c s="19" r="G26"/>
      <c s="19" r="H26"/>
      <c s="19" r="I26"/>
      <c s="19" r="J26"/>
      <c s="19" r="K26"/>
      <c s="19" r="L26"/>
      <c s="19" r="M26"/>
      <c s="19" r="N26"/>
      <c s="19" r="O26"/>
      <c s="19" r="P26"/>
      <c s="19" r="Q26"/>
      <c s="19" r="R26"/>
      <c s="19" r="S26"/>
      <c s="19" r="T26"/>
    </row>
    <row r="27">
      <c s="19" r="A27"/>
      <c s="19" r="B27">
        <v>120</v>
      </c>
      <c s="19" r="C27"/>
      <c s="19" r="D27">
        <v>1</v>
      </c>
      <c s="19" r="E27"/>
      <c s="19" r="F27"/>
      <c s="19" r="G27"/>
      <c s="19" r="H27"/>
      <c s="19" r="I27"/>
      <c s="19" r="J27"/>
      <c s="19" r="K27"/>
      <c s="19" r="L27"/>
      <c s="19" r="M27"/>
      <c s="19" r="N27"/>
      <c s="19" r="O27"/>
      <c s="19" r="P27"/>
      <c s="19" r="Q27"/>
      <c s="19" r="R27"/>
      <c s="19" r="S27"/>
      <c s="19" r="T27"/>
    </row>
    <row r="28">
      <c s="19" r="A28">
        <v>8</v>
      </c>
      <c s="19" r="B28">
        <v>130</v>
      </c>
      <c s="19" r="C28"/>
      <c s="19" r="D28">
        <v>1</v>
      </c>
      <c s="19" r="E28"/>
      <c s="19" r="F28"/>
      <c s="19" r="G28"/>
      <c s="19" r="H28"/>
      <c s="19" r="I28"/>
      <c s="19" r="J28"/>
      <c s="19" r="K28"/>
      <c s="19" r="L28"/>
      <c s="19" r="M28"/>
      <c s="19" r="N28"/>
      <c s="19" r="O28"/>
      <c s="19" r="P28"/>
      <c s="19" r="Q28"/>
      <c s="19" r="R28"/>
      <c s="19" r="S28"/>
      <c s="19" r="T28"/>
    </row>
    <row r="29">
      <c s="19" r="A29"/>
      <c s="19" r="B29">
        <v>140</v>
      </c>
      <c s="19" r="C29"/>
      <c s="19" r="D29">
        <v>0.98</v>
      </c>
      <c s="19" r="E29"/>
      <c s="19" r="F29"/>
      <c s="19" r="G29"/>
      <c s="19" r="H29"/>
      <c s="19" r="I29"/>
      <c s="19" r="J29"/>
      <c s="19" r="K29"/>
      <c s="19" r="L29"/>
      <c s="19" r="M29"/>
      <c s="19" r="N29"/>
      <c s="19" r="O29"/>
      <c s="19" r="P29"/>
      <c s="19" r="Q29"/>
      <c s="19" r="R29"/>
      <c s="19" r="S29"/>
      <c s="19" r="T29"/>
    </row>
    <row r="30">
      <c s="19" r="A30"/>
      <c s="19" r="B30">
        <v>150</v>
      </c>
      <c s="19" r="C30"/>
      <c s="19" r="D30">
        <v>0.95</v>
      </c>
      <c s="19" r="E30"/>
      <c s="19" r="F30"/>
      <c s="19" r="G30"/>
      <c s="19" r="H30"/>
      <c s="19" r="I30"/>
      <c s="19" r="J30"/>
      <c s="19" r="K30"/>
      <c s="19" r="L30"/>
      <c s="19" r="M30"/>
      <c s="19" r="N30"/>
      <c s="19" r="O30"/>
      <c s="19" r="P30"/>
      <c s="19" r="Q30"/>
      <c s="19" r="R30"/>
      <c s="19" r="S30"/>
      <c s="19" r="T30"/>
    </row>
    <row r="31">
      <c s="19" r="A31">
        <v>9</v>
      </c>
      <c s="19" r="B31">
        <v>160</v>
      </c>
      <c s="19" r="C31"/>
      <c s="19" r="D31">
        <v>0.92</v>
      </c>
      <c s="19" r="E31"/>
      <c s="19" r="F31"/>
      <c s="19" r="G31"/>
      <c s="19" r="H31"/>
      <c s="19" r="I31"/>
      <c s="19" r="J31"/>
      <c s="19" r="K31"/>
      <c s="19" r="L31"/>
      <c s="19" r="M31"/>
      <c s="19" r="N31"/>
      <c s="19" r="O31"/>
      <c s="19" r="P31"/>
      <c s="19" r="Q31"/>
      <c s="19" r="R31"/>
      <c s="19" r="S31"/>
      <c s="19" r="T31"/>
    </row>
    <row r="32">
      <c s="19" r="A32"/>
      <c s="19" r="B32">
        <v>170</v>
      </c>
      <c s="19" r="C32"/>
      <c s="19" r="D32">
        <v>0.89</v>
      </c>
      <c s="19" r="E32"/>
      <c s="19" r="F32"/>
      <c s="19" r="G32"/>
      <c s="19" r="H32"/>
      <c s="19" r="I32"/>
      <c s="19" r="J32">
        <v>10</v>
      </c>
      <c s="19" r="K32"/>
      <c s="19" r="L32"/>
      <c s="19" r="M32"/>
      <c s="19" r="N32"/>
      <c s="19" r="O32"/>
      <c s="19" r="P32"/>
      <c s="19" r="Q32"/>
      <c s="19" r="R32"/>
      <c s="19" r="S32"/>
      <c s="19" r="T32"/>
    </row>
    <row r="33">
      <c s="19" r="A33"/>
      <c s="19" r="B33">
        <v>180</v>
      </c>
      <c s="19" r="C33"/>
      <c s="19" r="D33">
        <v>0.86</v>
      </c>
      <c s="19" r="E33"/>
      <c s="19" r="F33"/>
      <c s="19" r="G33"/>
      <c s="19" r="H33"/>
      <c s="19" r="I33"/>
      <c s="19" r="J33"/>
      <c s="19" r="K33"/>
      <c s="19" r="L33"/>
      <c s="19" r="M33"/>
      <c s="19" r="N33"/>
      <c s="19" r="O33"/>
      <c s="19" r="P33"/>
      <c s="19" r="Q33"/>
      <c s="19" r="R33"/>
      <c s="19" r="S33"/>
      <c s="19" r="T33"/>
    </row>
    <row r="34">
      <c s="19" r="A34"/>
      <c s="19" r="B34">
        <v>190</v>
      </c>
      <c s="19" r="C34"/>
      <c s="19" r="D34">
        <v>0.83</v>
      </c>
      <c s="19" r="E34"/>
      <c s="19" r="F34"/>
      <c s="19" r="G34"/>
      <c s="19" r="H34"/>
      <c s="19" r="I34"/>
      <c s="19" r="J34"/>
      <c s="19" r="K34"/>
      <c s="19" r="L34"/>
      <c s="19" r="M34"/>
      <c s="19" r="N34"/>
      <c s="19" r="O34"/>
      <c s="19" r="P34"/>
      <c s="19" r="Q34"/>
      <c s="19" r="R34"/>
      <c s="19" r="S34"/>
      <c s="19" r="T34"/>
    </row>
    <row r="35">
      <c s="19" r="A35">
        <v>10</v>
      </c>
      <c s="19" r="B35">
        <v>200</v>
      </c>
      <c t="s" s="19" r="C35">
        <v>166</v>
      </c>
      <c s="19" r="D35">
        <v>0.8</v>
      </c>
      <c t="s" s="19" r="E35">
        <v>167</v>
      </c>
      <c s="19" r="F35"/>
      <c s="19" r="G35"/>
      <c s="19" r="H35"/>
      <c s="19" r="I35"/>
      <c s="19" r="J35"/>
      <c s="19" r="K35"/>
      <c s="19" r="L35"/>
      <c s="19" r="M35"/>
      <c s="19" r="N35"/>
      <c s="19" r="O35"/>
      <c s="19" r="P35"/>
      <c s="19" r="Q35"/>
      <c s="19" r="R35"/>
      <c s="19" r="S35"/>
      <c s="19" r="T35"/>
    </row>
    <row r="36">
      <c s="19" r="A36">
        <v>11</v>
      </c>
      <c s="19" r="B36"/>
      <c s="19" r="C36"/>
      <c s="19" r="D36">
        <f>AVERAGE(D35,D15)</f>
        <v>0.55</v>
      </c>
      <c s="19" r="E36"/>
      <c s="19" r="F36"/>
      <c s="19" r="G36"/>
      <c s="19" r="H36"/>
      <c s="19" r="I36"/>
      <c s="19" r="J36"/>
      <c s="19" r="K36"/>
      <c s="19" r="L36"/>
      <c s="19" r="M36"/>
      <c s="19" r="N36"/>
      <c s="19" r="O36"/>
      <c s="19" r="P36"/>
      <c s="19" r="Q36"/>
      <c s="19" r="R36"/>
      <c s="19" r="S36"/>
      <c s="19" r="T36"/>
    </row>
  </sheetData>
  <drawing r:id="rId1"/>
</worksheet>
</file>