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clairemoore-cantwell/GitHub/GLaPL/Combo/"/>
    </mc:Choice>
  </mc:AlternateContent>
  <xr:revisionPtr revIDLastSave="0" documentId="13_ncr:1_{8FC2E45D-D019-E94E-98CC-CF663347F133}" xr6:coauthVersionLast="47" xr6:coauthVersionMax="47" xr10:uidLastSave="{00000000-0000-0000-0000-000000000000}"/>
  <bookViews>
    <workbookView xWindow="28820" yWindow="460" windowWidth="38160" windowHeight="19320" activeTab="1" xr2:uid="{6D016418-8590-7F42-9768-866F63012115}"/>
  </bookViews>
  <sheets>
    <sheet name="GSRTab" sheetId="1" r:id="rId1"/>
    <sheet name="GSRTab_hidden" sheetId="6" r:id="rId2"/>
    <sheet name="RSTTab" sheetId="2" r:id="rId3"/>
    <sheet name="RSTTab_hidden" sheetId="3" r:id="rId4"/>
    <sheet name="secretCalculator" sheetId="5" r:id="rId5"/>
  </sheets>
  <definedNames>
    <definedName name="solver_adj" localSheetId="0" hidden="1">GSRTab!$E$5:$R$5</definedName>
    <definedName name="solver_adj" localSheetId="2" hidden="1">RSTTab!$E$5:$R$5</definedName>
    <definedName name="solver_adj" localSheetId="3" hidden="1">RSTTab_hidden!$F$6:$S$6</definedName>
    <definedName name="solver_cvg" localSheetId="0" hidden="1">0.0001</definedName>
    <definedName name="solver_cvg" localSheetId="2" hidden="1">0.0001</definedName>
    <definedName name="solver_cvg" localSheetId="3" hidden="1">0.0001</definedName>
    <definedName name="solver_drv" localSheetId="0" hidden="1">1</definedName>
    <definedName name="solver_drv" localSheetId="2" hidden="1">1</definedName>
    <definedName name="solver_drv" localSheetId="3" hidden="1">1</definedName>
    <definedName name="solver_eng" localSheetId="0" hidden="1">1</definedName>
    <definedName name="solver_eng" localSheetId="2" hidden="1">1</definedName>
    <definedName name="solver_eng" localSheetId="3" hidden="1">1</definedName>
    <definedName name="solver_itr" localSheetId="0" hidden="1">2147483647</definedName>
    <definedName name="solver_itr" localSheetId="2" hidden="1">2147483647</definedName>
    <definedName name="solver_itr" localSheetId="3" hidden="1">2147483647</definedName>
    <definedName name="solver_lin" localSheetId="0" hidden="1">2</definedName>
    <definedName name="solver_lin" localSheetId="2" hidden="1">2</definedName>
    <definedName name="solver_lin" localSheetId="3" hidden="1">2</definedName>
    <definedName name="solver_mip" localSheetId="0" hidden="1">2147483647</definedName>
    <definedName name="solver_mip" localSheetId="2" hidden="1">2147483647</definedName>
    <definedName name="solver_mip" localSheetId="3" hidden="1">2147483647</definedName>
    <definedName name="solver_mni" localSheetId="0" hidden="1">30</definedName>
    <definedName name="solver_mni" localSheetId="2" hidden="1">30</definedName>
    <definedName name="solver_mni" localSheetId="3" hidden="1">30</definedName>
    <definedName name="solver_mrt" localSheetId="0" hidden="1">0.075</definedName>
    <definedName name="solver_mrt" localSheetId="2" hidden="1">0.075</definedName>
    <definedName name="solver_mrt" localSheetId="3" hidden="1">0.075</definedName>
    <definedName name="solver_msl" localSheetId="0" hidden="1">2</definedName>
    <definedName name="solver_msl" localSheetId="2" hidden="1">2</definedName>
    <definedName name="solver_msl" localSheetId="3" hidden="1">2</definedName>
    <definedName name="solver_neg" localSheetId="0" hidden="1">2</definedName>
    <definedName name="solver_neg" localSheetId="2" hidden="1">1</definedName>
    <definedName name="solver_neg" localSheetId="3" hidden="1">1</definedName>
    <definedName name="solver_nod" localSheetId="0" hidden="1">2147483647</definedName>
    <definedName name="solver_nod" localSheetId="2" hidden="1">2147483647</definedName>
    <definedName name="solver_nod" localSheetId="3" hidden="1">2147483647</definedName>
    <definedName name="solver_num" localSheetId="0" hidden="1">0</definedName>
    <definedName name="solver_num" localSheetId="2" hidden="1">0</definedName>
    <definedName name="solver_num" localSheetId="3" hidden="1">0</definedName>
    <definedName name="solver_opt" localSheetId="0" hidden="1">GSRTab!$X$9</definedName>
    <definedName name="solver_opt" localSheetId="2" hidden="1">RSTTab!$X$8</definedName>
    <definedName name="solver_opt" localSheetId="3" hidden="1">RSTTab_hidden!$Z$11</definedName>
    <definedName name="solver_pre" localSheetId="0" hidden="1">0.000001</definedName>
    <definedName name="solver_pre" localSheetId="2" hidden="1">0.000001</definedName>
    <definedName name="solver_pre" localSheetId="3" hidden="1">0.000001</definedName>
    <definedName name="solver_rbv" localSheetId="0" hidden="1">1</definedName>
    <definedName name="solver_rbv" localSheetId="2" hidden="1">1</definedName>
    <definedName name="solver_rbv" localSheetId="3" hidden="1">1</definedName>
    <definedName name="solver_rlx" localSheetId="0" hidden="1">2</definedName>
    <definedName name="solver_rlx" localSheetId="2" hidden="1">2</definedName>
    <definedName name="solver_rlx" localSheetId="3" hidden="1">2</definedName>
    <definedName name="solver_rsd" localSheetId="0" hidden="1">0</definedName>
    <definedName name="solver_rsd" localSheetId="2" hidden="1">0</definedName>
    <definedName name="solver_rsd" localSheetId="3" hidden="1">0</definedName>
    <definedName name="solver_scl" localSheetId="0" hidden="1">1</definedName>
    <definedName name="solver_scl" localSheetId="2" hidden="1">1</definedName>
    <definedName name="solver_scl" localSheetId="3" hidden="1">1</definedName>
    <definedName name="solver_sho" localSheetId="0" hidden="1">2</definedName>
    <definedName name="solver_sho" localSheetId="2" hidden="1">2</definedName>
    <definedName name="solver_sho" localSheetId="3" hidden="1">2</definedName>
    <definedName name="solver_ssz" localSheetId="0" hidden="1">100</definedName>
    <definedName name="solver_ssz" localSheetId="2" hidden="1">100</definedName>
    <definedName name="solver_ssz" localSheetId="3" hidden="1">100</definedName>
    <definedName name="solver_tim" localSheetId="0" hidden="1">2147483647</definedName>
    <definedName name="solver_tim" localSheetId="2" hidden="1">2147483647</definedName>
    <definedName name="solver_tim" localSheetId="3" hidden="1">2147483647</definedName>
    <definedName name="solver_tol" localSheetId="0" hidden="1">0.01</definedName>
    <definedName name="solver_tol" localSheetId="2" hidden="1">0.01</definedName>
    <definedName name="solver_tol" localSheetId="3" hidden="1">0.01</definedName>
    <definedName name="solver_typ" localSheetId="0" hidden="1">1</definedName>
    <definedName name="solver_typ" localSheetId="2" hidden="1">1</definedName>
    <definedName name="solver_typ" localSheetId="3" hidden="1">1</definedName>
    <definedName name="solver_val" localSheetId="0" hidden="1">0</definedName>
    <definedName name="solver_val" localSheetId="2" hidden="1">0</definedName>
    <definedName name="solver_val" localSheetId="3" hidden="1">0</definedName>
    <definedName name="solver_ver" localSheetId="0" hidden="1">2</definedName>
    <definedName name="solver_ver" localSheetId="2" hidden="1">2</definedName>
    <definedName name="solver_ver" localSheetId="3"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 i="5" l="1" a="1"/>
  <c r="H5" i="5" s="1"/>
  <c r="H6" i="5" a="1"/>
  <c r="H6" i="5" s="1"/>
  <c r="H7" i="5" a="1"/>
  <c r="H7" i="5" s="1"/>
  <c r="H8" i="5" a="1"/>
  <c r="H8" i="5" s="1"/>
  <c r="H9" i="5" a="1"/>
  <c r="H9" i="5" s="1"/>
  <c r="H10" i="5" a="1"/>
  <c r="H10" i="5" s="1"/>
  <c r="H4" i="5" a="1"/>
  <c r="H4" i="5" s="1"/>
  <c r="K4" i="5" a="1"/>
  <c r="K4" i="5" s="1"/>
  <c r="G4" i="5" a="1"/>
  <c r="G4" i="5" s="1"/>
  <c r="J4" i="5" a="1"/>
  <c r="J4" i="5" s="1"/>
  <c r="X7" i="6"/>
  <c r="W9" i="3"/>
  <c r="X9" i="3" s="1"/>
  <c r="W10" i="3"/>
  <c r="X10" i="3" s="1"/>
  <c r="W19" i="3"/>
  <c r="X19" i="3" s="1"/>
  <c r="W20" i="3"/>
  <c r="X20" i="3" s="1"/>
  <c r="W29" i="3"/>
  <c r="X29" i="3" s="1"/>
  <c r="W30" i="3"/>
  <c r="X30" i="3" s="1"/>
  <c r="W7" i="6"/>
  <c r="J5" i="3"/>
  <c r="K5" i="3"/>
  <c r="L5" i="3"/>
  <c r="M5" i="3"/>
  <c r="N5" i="3"/>
  <c r="O5" i="3"/>
  <c r="P5" i="3"/>
  <c r="Q5" i="3"/>
  <c r="R5" i="3"/>
  <c r="J2" i="3"/>
  <c r="K2" i="3"/>
  <c r="L2" i="3"/>
  <c r="M2" i="3"/>
  <c r="N2" i="3"/>
  <c r="O2" i="3"/>
  <c r="P2" i="3"/>
  <c r="Q2" i="3"/>
  <c r="R2" i="3"/>
  <c r="F5" i="3"/>
  <c r="F2" i="3"/>
  <c r="G4" i="3"/>
  <c r="G5" i="3" s="1"/>
  <c r="H4" i="3"/>
  <c r="H5" i="3" s="1"/>
  <c r="I4" i="3"/>
  <c r="I5" i="3" s="1"/>
  <c r="S4" i="3"/>
  <c r="S5" i="3" s="1"/>
  <c r="F4" i="3"/>
  <c r="T9" i="3"/>
  <c r="U9" i="3" s="1"/>
  <c r="T10" i="3"/>
  <c r="U10" i="3" s="1"/>
  <c r="T11" i="3"/>
  <c r="U11" i="3" s="1"/>
  <c r="T12" i="3"/>
  <c r="U12" i="3" s="1"/>
  <c r="T13" i="3"/>
  <c r="U13" i="3" s="1"/>
  <c r="T14" i="3"/>
  <c r="U14" i="3" s="1"/>
  <c r="T15" i="3"/>
  <c r="U15" i="3" s="1"/>
  <c r="T16" i="3"/>
  <c r="U16" i="3" s="1"/>
  <c r="T17" i="3"/>
  <c r="U17" i="3" s="1"/>
  <c r="T18" i="3"/>
  <c r="U18" i="3" s="1"/>
  <c r="T19" i="3"/>
  <c r="U19" i="3" s="1"/>
  <c r="T20" i="3"/>
  <c r="U20" i="3" s="1"/>
  <c r="T21" i="3"/>
  <c r="U21" i="3" s="1"/>
  <c r="T22" i="3"/>
  <c r="U22" i="3" s="1"/>
  <c r="T23" i="3"/>
  <c r="U23" i="3" s="1"/>
  <c r="T24" i="3"/>
  <c r="U24" i="3" s="1"/>
  <c r="T25" i="3"/>
  <c r="U25" i="3" s="1"/>
  <c r="T26" i="3"/>
  <c r="U26" i="3" s="1"/>
  <c r="T27" i="3"/>
  <c r="U27" i="3" s="1"/>
  <c r="T28" i="3"/>
  <c r="U28" i="3" s="1"/>
  <c r="T29" i="3"/>
  <c r="U29" i="3" s="1"/>
  <c r="T30" i="3"/>
  <c r="U30" i="3" s="1"/>
  <c r="T31" i="3"/>
  <c r="U31" i="3" s="1"/>
  <c r="T32" i="3"/>
  <c r="U32" i="3" s="1"/>
  <c r="T33" i="3"/>
  <c r="U33" i="3" s="1"/>
  <c r="T34" i="3"/>
  <c r="U34" i="3" s="1"/>
  <c r="T35" i="3"/>
  <c r="U35" i="3" s="1"/>
  <c r="T36" i="3"/>
  <c r="U36" i="3" s="1"/>
  <c r="T37" i="3"/>
  <c r="U37" i="3" s="1"/>
  <c r="T38" i="3"/>
  <c r="U38" i="3" s="1"/>
  <c r="T39" i="3"/>
  <c r="U39" i="3" s="1"/>
  <c r="T40" i="3"/>
  <c r="U40" i="3" s="1"/>
  <c r="T41" i="3"/>
  <c r="U41" i="3" s="1"/>
  <c r="T42" i="3"/>
  <c r="U42" i="3" s="1"/>
  <c r="T43" i="3"/>
  <c r="U43" i="3" s="1"/>
  <c r="T44" i="3"/>
  <c r="U44" i="3" s="1"/>
  <c r="T45" i="3"/>
  <c r="U45" i="3" s="1"/>
  <c r="T46" i="3"/>
  <c r="U46" i="3" s="1"/>
  <c r="T47" i="3"/>
  <c r="U47" i="3" s="1"/>
  <c r="T48" i="3"/>
  <c r="U48" i="3" s="1"/>
  <c r="T49" i="3"/>
  <c r="U49" i="3" s="1"/>
  <c r="T50" i="3"/>
  <c r="U50" i="3" s="1"/>
  <c r="T51" i="3"/>
  <c r="U51" i="3" s="1"/>
  <c r="T52" i="3"/>
  <c r="U52" i="3" s="1"/>
  <c r="T53" i="3"/>
  <c r="U53" i="3" s="1"/>
  <c r="T54" i="3"/>
  <c r="U54" i="3" s="1"/>
  <c r="T55" i="3"/>
  <c r="U55" i="3" s="1"/>
  <c r="T56" i="3"/>
  <c r="U56" i="3" s="1"/>
  <c r="T57" i="3"/>
  <c r="U57" i="3" s="1"/>
  <c r="T8" i="3"/>
  <c r="U8" i="3" s="1"/>
  <c r="I4" i="1"/>
  <c r="I2" i="1"/>
  <c r="H4" i="1"/>
  <c r="H2" i="1"/>
  <c r="H50" i="1"/>
  <c r="H48" i="1"/>
  <c r="H47" i="1"/>
  <c r="H46" i="1"/>
  <c r="H44" i="1"/>
  <c r="H43" i="1"/>
  <c r="H42" i="1"/>
  <c r="H38" i="1"/>
  <c r="H36" i="1"/>
  <c r="H34" i="1"/>
  <c r="H33" i="1"/>
  <c r="H32" i="1"/>
  <c r="H30" i="1"/>
  <c r="H29" i="1"/>
  <c r="H28" i="1"/>
  <c r="H26" i="1"/>
  <c r="H25" i="1"/>
  <c r="H23" i="1"/>
  <c r="H22" i="1"/>
  <c r="H21" i="1"/>
  <c r="H20" i="1"/>
  <c r="H18" i="1"/>
  <c r="H17" i="1"/>
  <c r="H15" i="1"/>
  <c r="H14" i="1"/>
  <c r="H13" i="1"/>
  <c r="H12" i="1"/>
  <c r="H10" i="1"/>
  <c r="H9" i="1"/>
  <c r="H7" i="1"/>
  <c r="G2" i="1"/>
  <c r="G4" i="1"/>
  <c r="G7" i="1"/>
  <c r="G9" i="1"/>
  <c r="G10" i="1"/>
  <c r="G12" i="1"/>
  <c r="G13" i="1"/>
  <c r="G14" i="1"/>
  <c r="G15" i="1"/>
  <c r="G17" i="1"/>
  <c r="G18" i="1"/>
  <c r="G20" i="1"/>
  <c r="G21" i="1"/>
  <c r="G22" i="1"/>
  <c r="G23" i="1"/>
  <c r="G25" i="1"/>
  <c r="G26" i="1"/>
  <c r="G28" i="1"/>
  <c r="G29" i="1"/>
  <c r="G30" i="1"/>
  <c r="G32" i="1"/>
  <c r="G33" i="1"/>
  <c r="G34" i="1"/>
  <c r="G36" i="1"/>
  <c r="G38" i="1"/>
  <c r="G42" i="1"/>
  <c r="G43" i="1"/>
  <c r="G44" i="1"/>
  <c r="G46" i="1"/>
  <c r="G47" i="1"/>
  <c r="G48" i="1"/>
  <c r="G50" i="1"/>
  <c r="E4" i="5" a="1"/>
  <c r="E4" i="5" s="1"/>
  <c r="D4" i="5" a="1"/>
  <c r="D4" i="5" s="1"/>
  <c r="K9" i="5" l="1" a="1"/>
  <c r="K9" i="5" s="1"/>
  <c r="K10" i="5" a="1"/>
  <c r="K10" i="5" s="1"/>
  <c r="K5" i="5" a="1"/>
  <c r="K5" i="5" s="1"/>
  <c r="K8" i="5" a="1"/>
  <c r="K8" i="5" s="1"/>
  <c r="K7" i="5" a="1"/>
  <c r="K7" i="5" s="1"/>
  <c r="K6" i="5" a="1"/>
  <c r="K6" i="5" s="1"/>
  <c r="I2" i="3"/>
  <c r="H2" i="3"/>
  <c r="S2" i="3"/>
  <c r="G2" i="3"/>
  <c r="V56" i="3"/>
  <c r="W56" i="3" s="1"/>
  <c r="X56" i="3" s="1"/>
  <c r="V52" i="3"/>
  <c r="W52" i="3" s="1"/>
  <c r="X52" i="3" s="1"/>
  <c r="V48" i="3"/>
  <c r="W48" i="3" s="1"/>
  <c r="X48" i="3" s="1"/>
  <c r="V40" i="3"/>
  <c r="W40" i="3" s="1"/>
  <c r="X40" i="3" s="1"/>
  <c r="V24" i="3"/>
  <c r="W24" i="3" s="1"/>
  <c r="X24" i="3" s="1"/>
  <c r="V16" i="3"/>
  <c r="W16" i="3" s="1"/>
  <c r="X16" i="3" s="1"/>
  <c r="V55" i="3"/>
  <c r="W55" i="3" s="1"/>
  <c r="X55" i="3" s="1"/>
  <c r="V51" i="3"/>
  <c r="W51" i="3" s="1"/>
  <c r="X51" i="3" s="1"/>
  <c r="V47" i="3"/>
  <c r="W47" i="3" s="1"/>
  <c r="X47" i="3" s="1"/>
  <c r="V43" i="3"/>
  <c r="W43" i="3" s="1"/>
  <c r="X43" i="3" s="1"/>
  <c r="V39" i="3"/>
  <c r="W39" i="3" s="1"/>
  <c r="X39" i="3" s="1"/>
  <c r="V23" i="3"/>
  <c r="W23" i="3" s="1"/>
  <c r="X23" i="3" s="1"/>
  <c r="V54" i="3"/>
  <c r="W54" i="3" s="1"/>
  <c r="X54" i="3" s="1"/>
  <c r="V50" i="3"/>
  <c r="W50" i="3" s="1"/>
  <c r="X50" i="3" s="1"/>
  <c r="V46" i="3"/>
  <c r="W46" i="3" s="1"/>
  <c r="X46" i="3" s="1"/>
  <c r="V42" i="3"/>
  <c r="W42" i="3" s="1"/>
  <c r="X42" i="3" s="1"/>
  <c r="V38" i="3"/>
  <c r="W38" i="3" s="1"/>
  <c r="X38" i="3" s="1"/>
  <c r="V26" i="3"/>
  <c r="W26" i="3" s="1"/>
  <c r="X26" i="3" s="1"/>
  <c r="V22" i="3"/>
  <c r="W22" i="3" s="1"/>
  <c r="X22" i="3" s="1"/>
  <c r="V18" i="3"/>
  <c r="V14" i="3"/>
  <c r="W14" i="3" s="1"/>
  <c r="X14" i="3" s="1"/>
  <c r="V10" i="3"/>
  <c r="V19" i="3"/>
  <c r="V57" i="3"/>
  <c r="W57" i="3" s="1"/>
  <c r="X57" i="3" s="1"/>
  <c r="V53" i="3"/>
  <c r="W53" i="3" s="1"/>
  <c r="X53" i="3" s="1"/>
  <c r="V49" i="3"/>
  <c r="W49" i="3" s="1"/>
  <c r="X49" i="3" s="1"/>
  <c r="V45" i="3"/>
  <c r="W45" i="3" s="1"/>
  <c r="X45" i="3" s="1"/>
  <c r="V41" i="3"/>
  <c r="W41" i="3" s="1"/>
  <c r="X41" i="3" s="1"/>
  <c r="V25" i="3"/>
  <c r="W25" i="3" s="1"/>
  <c r="X25" i="3" s="1"/>
  <c r="V21" i="3"/>
  <c r="W21" i="3" s="1"/>
  <c r="X21" i="3" s="1"/>
  <c r="V17" i="3"/>
  <c r="W17" i="3" s="1"/>
  <c r="X17" i="3" s="1"/>
  <c r="V13" i="3"/>
  <c r="W13" i="3" s="1"/>
  <c r="X13" i="3" s="1"/>
  <c r="V9" i="3"/>
  <c r="V15" i="3"/>
  <c r="W15" i="3" s="1"/>
  <c r="X15" i="3" s="1"/>
  <c r="V44" i="3"/>
  <c r="W44" i="3" s="1"/>
  <c r="X44" i="3" s="1"/>
  <c r="V20" i="3"/>
  <c r="V12" i="3"/>
  <c r="W12" i="3" s="1"/>
  <c r="X12" i="3" s="1"/>
  <c r="V27" i="3"/>
  <c r="W27" i="3" s="1"/>
  <c r="X27" i="3" s="1"/>
  <c r="V11" i="3"/>
  <c r="W11" i="3" s="1"/>
  <c r="X11" i="3" s="1"/>
  <c r="V28" i="3"/>
  <c r="V32" i="3"/>
  <c r="W32" i="3" s="1"/>
  <c r="X32" i="3" s="1"/>
  <c r="V36" i="3"/>
  <c r="W36" i="3" s="1"/>
  <c r="X36" i="3" s="1"/>
  <c r="V29" i="3"/>
  <c r="V33" i="3"/>
  <c r="W33" i="3" s="1"/>
  <c r="X33" i="3" s="1"/>
  <c r="V37" i="3"/>
  <c r="W37" i="3" s="1"/>
  <c r="X37" i="3" s="1"/>
  <c r="V30" i="3"/>
  <c r="V34" i="3"/>
  <c r="W34" i="3" s="1"/>
  <c r="X34" i="3" s="1"/>
  <c r="V31" i="3"/>
  <c r="W31" i="3" s="1"/>
  <c r="X31" i="3" s="1"/>
  <c r="V35" i="3"/>
  <c r="W35" i="3" s="1"/>
  <c r="X35" i="3" s="1"/>
  <c r="V8" i="3"/>
  <c r="W8" i="3" l="1"/>
  <c r="X8" i="3" s="1"/>
  <c r="W28" i="3"/>
  <c r="X28" i="3" s="1"/>
  <c r="W18" i="3"/>
  <c r="X18" i="3" s="1"/>
  <c r="Y7" i="3" l="1"/>
  <c r="Z12" i="3" s="1"/>
  <c r="W8" i="6"/>
  <c r="X8" i="6" s="1"/>
  <c r="W9" i="6"/>
  <c r="X9" i="6" s="1"/>
  <c r="W18" i="6"/>
  <c r="X18" i="6" s="1"/>
  <c r="W19" i="6"/>
  <c r="X19" i="6" s="1"/>
  <c r="W28" i="6"/>
  <c r="X28" i="6" s="1"/>
  <c r="W29" i="6"/>
  <c r="X29" i="6" s="1"/>
  <c r="X2" i="6"/>
  <c r="A4" i="5" a="1"/>
  <c r="A4" i="5" s="1"/>
  <c r="I56" i="6"/>
  <c r="I54" i="6"/>
  <c r="I53" i="6"/>
  <c r="I52" i="6"/>
  <c r="I50" i="6"/>
  <c r="I49" i="6"/>
  <c r="I48" i="6"/>
  <c r="I44" i="6"/>
  <c r="I42" i="6"/>
  <c r="I40" i="6"/>
  <c r="I39" i="6"/>
  <c r="I38" i="6"/>
  <c r="I36" i="6"/>
  <c r="I35" i="6"/>
  <c r="I34" i="6"/>
  <c r="I32" i="6"/>
  <c r="I31" i="6"/>
  <c r="I29" i="6"/>
  <c r="I28" i="6"/>
  <c r="T28" i="6" s="1"/>
  <c r="U28" i="6" s="1"/>
  <c r="I27" i="6"/>
  <c r="H29" i="6"/>
  <c r="H28" i="6"/>
  <c r="I26" i="6"/>
  <c r="I25" i="6"/>
  <c r="I24" i="6"/>
  <c r="I22" i="6"/>
  <c r="I21" i="6"/>
  <c r="T10" i="6"/>
  <c r="U10" i="6" s="1"/>
  <c r="T13" i="6"/>
  <c r="U13" i="6" s="1"/>
  <c r="T20" i="6"/>
  <c r="U20" i="6" s="1"/>
  <c r="T23" i="6"/>
  <c r="U23" i="6" s="1"/>
  <c r="T30" i="6"/>
  <c r="U30" i="6" s="1"/>
  <c r="T33" i="6"/>
  <c r="U33" i="6" s="1"/>
  <c r="T37" i="6"/>
  <c r="U37" i="6" s="1"/>
  <c r="T41" i="6"/>
  <c r="U41" i="6" s="1"/>
  <c r="T43" i="6"/>
  <c r="U43" i="6" s="1"/>
  <c r="T45" i="6"/>
  <c r="U45" i="6" s="1"/>
  <c r="T46" i="6"/>
  <c r="U46" i="6" s="1"/>
  <c r="T47" i="6"/>
  <c r="U47" i="6" s="1"/>
  <c r="T51" i="6"/>
  <c r="U51" i="6" s="1"/>
  <c r="T55" i="6"/>
  <c r="U55" i="6" s="1"/>
  <c r="I19" i="6"/>
  <c r="I18" i="6"/>
  <c r="I17" i="6"/>
  <c r="I16" i="6"/>
  <c r="I15" i="6"/>
  <c r="I14" i="6"/>
  <c r="I12" i="6"/>
  <c r="I11" i="6"/>
  <c r="H19" i="6"/>
  <c r="T19" i="6" s="1"/>
  <c r="U19" i="6" s="1"/>
  <c r="H18" i="6"/>
  <c r="T18" i="6" s="1"/>
  <c r="U18" i="6" s="1"/>
  <c r="I9" i="6"/>
  <c r="I8" i="6"/>
  <c r="I7" i="6"/>
  <c r="H9" i="6"/>
  <c r="H8" i="6"/>
  <c r="T8" i="6" s="1"/>
  <c r="U8" i="6" s="1"/>
  <c r="Z11" i="3" l="1"/>
  <c r="T9" i="6"/>
  <c r="U9" i="6" s="1"/>
  <c r="T29" i="6"/>
  <c r="U29" i="6" s="1"/>
  <c r="H56" i="6" l="1"/>
  <c r="T56" i="6" s="1"/>
  <c r="U56" i="6" s="1"/>
  <c r="H54" i="6"/>
  <c r="T54" i="6" s="1"/>
  <c r="U54" i="6" s="1"/>
  <c r="H53" i="6"/>
  <c r="T53" i="6" s="1"/>
  <c r="U53" i="6" s="1"/>
  <c r="H52" i="6"/>
  <c r="T52" i="6" s="1"/>
  <c r="U52" i="6" s="1"/>
  <c r="H50" i="6"/>
  <c r="T50" i="6" s="1"/>
  <c r="U50" i="6" s="1"/>
  <c r="H49" i="6"/>
  <c r="T49" i="6" s="1"/>
  <c r="U49" i="6" s="1"/>
  <c r="H48" i="6"/>
  <c r="T48" i="6" s="1"/>
  <c r="U48" i="6" s="1"/>
  <c r="V48" i="6" s="1"/>
  <c r="W48" i="6" s="1"/>
  <c r="X48" i="6" s="1"/>
  <c r="H44" i="6"/>
  <c r="T44" i="6" s="1"/>
  <c r="U44" i="6" s="1"/>
  <c r="H42" i="6"/>
  <c r="T42" i="6" s="1"/>
  <c r="U42" i="6" s="1"/>
  <c r="H40" i="6"/>
  <c r="T40" i="6" s="1"/>
  <c r="U40" i="6" s="1"/>
  <c r="H39" i="6"/>
  <c r="T39" i="6" s="1"/>
  <c r="U39" i="6" s="1"/>
  <c r="H38" i="6"/>
  <c r="T38" i="6" s="1"/>
  <c r="U38" i="6" s="1"/>
  <c r="H36" i="6"/>
  <c r="T36" i="6" s="1"/>
  <c r="U36" i="6" s="1"/>
  <c r="H35" i="6"/>
  <c r="T35" i="6" s="1"/>
  <c r="U35" i="6" s="1"/>
  <c r="H34" i="6"/>
  <c r="T34" i="6" s="1"/>
  <c r="U34" i="6" s="1"/>
  <c r="H32" i="6"/>
  <c r="T32" i="6" s="1"/>
  <c r="U32" i="6" s="1"/>
  <c r="H31" i="6"/>
  <c r="T31" i="6" s="1"/>
  <c r="U31" i="6" s="1"/>
  <c r="H27" i="6"/>
  <c r="T27" i="6" s="1"/>
  <c r="U27" i="6" s="1"/>
  <c r="H26" i="6"/>
  <c r="T26" i="6" s="1"/>
  <c r="U26" i="6" s="1"/>
  <c r="H25" i="6"/>
  <c r="T25" i="6" s="1"/>
  <c r="U25" i="6" s="1"/>
  <c r="H24" i="6"/>
  <c r="T24" i="6" s="1"/>
  <c r="U24" i="6" s="1"/>
  <c r="H22" i="6"/>
  <c r="T22" i="6" s="1"/>
  <c r="U22" i="6" s="1"/>
  <c r="H21" i="6"/>
  <c r="T21" i="6" s="1"/>
  <c r="U21" i="6" s="1"/>
  <c r="H17" i="6"/>
  <c r="T17" i="6" s="1"/>
  <c r="U17" i="6" s="1"/>
  <c r="H16" i="6"/>
  <c r="T16" i="6" s="1"/>
  <c r="U16" i="6" s="1"/>
  <c r="H15" i="6"/>
  <c r="T15" i="6" s="1"/>
  <c r="U15" i="6" s="1"/>
  <c r="H14" i="6"/>
  <c r="T14" i="6" s="1"/>
  <c r="U14" i="6" s="1"/>
  <c r="H12" i="6"/>
  <c r="T12" i="6" s="1"/>
  <c r="U12" i="6" s="1"/>
  <c r="H11" i="6"/>
  <c r="T11" i="6" s="1"/>
  <c r="U11" i="6" s="1"/>
  <c r="H7" i="6"/>
  <c r="T7" i="6" s="1"/>
  <c r="S4" i="6"/>
  <c r="R4" i="6"/>
  <c r="Q4" i="6"/>
  <c r="P4" i="6"/>
  <c r="O4" i="6"/>
  <c r="N4" i="6"/>
  <c r="M4" i="6"/>
  <c r="L4" i="6"/>
  <c r="K4" i="6"/>
  <c r="I4" i="6"/>
  <c r="H4" i="6"/>
  <c r="G4" i="6"/>
  <c r="F4" i="6"/>
  <c r="S2" i="6"/>
  <c r="R2" i="6"/>
  <c r="Q2" i="6"/>
  <c r="P2" i="6"/>
  <c r="O2" i="6"/>
  <c r="N2" i="6"/>
  <c r="M2" i="6"/>
  <c r="L2" i="6"/>
  <c r="K2" i="6"/>
  <c r="I2" i="6"/>
  <c r="H2" i="6"/>
  <c r="G2" i="6"/>
  <c r="F2" i="6"/>
  <c r="V42" i="6" l="1"/>
  <c r="W42" i="6" s="1"/>
  <c r="X42" i="6" s="1"/>
  <c r="U7" i="6"/>
  <c r="E7" i="5" a="1"/>
  <c r="E7" i="5" s="1"/>
  <c r="E5" i="5" a="1"/>
  <c r="E5" i="5" s="1"/>
  <c r="E6" i="5" a="1"/>
  <c r="E6" i="5" s="1"/>
  <c r="E9" i="5" a="1"/>
  <c r="E9" i="5" s="1"/>
  <c r="E8" i="5" a="1"/>
  <c r="E8" i="5" s="1"/>
  <c r="E10" i="5" a="1"/>
  <c r="E10" i="5" s="1"/>
  <c r="V14" i="6"/>
  <c r="W14" i="6" s="1"/>
  <c r="X14" i="6" s="1"/>
  <c r="V26" i="6"/>
  <c r="W26" i="6" s="1"/>
  <c r="X26" i="6" s="1"/>
  <c r="V34" i="6"/>
  <c r="W34" i="6" s="1"/>
  <c r="X34" i="6" s="1"/>
  <c r="V16" i="6"/>
  <c r="W16" i="6" s="1"/>
  <c r="X16" i="6" s="1"/>
  <c r="V41" i="6"/>
  <c r="W41" i="6" s="1"/>
  <c r="X41" i="6" s="1"/>
  <c r="V39" i="6"/>
  <c r="W39" i="6" s="1"/>
  <c r="X39" i="6" s="1"/>
  <c r="V40" i="6"/>
  <c r="W40" i="6" s="1"/>
  <c r="X40" i="6" s="1"/>
  <c r="V38" i="6"/>
  <c r="W38" i="6" s="1"/>
  <c r="X38" i="6" s="1"/>
  <c r="V37" i="6"/>
  <c r="W37" i="6" s="1"/>
  <c r="X37" i="6" s="1"/>
  <c r="V15" i="6"/>
  <c r="W15" i="6" s="1"/>
  <c r="X15" i="6" s="1"/>
  <c r="V36" i="6"/>
  <c r="W36" i="6" s="1"/>
  <c r="X36" i="6" s="1"/>
  <c r="V33" i="6"/>
  <c r="W33" i="6" s="1"/>
  <c r="X33" i="6" s="1"/>
  <c r="V30" i="6"/>
  <c r="W30" i="6" s="1"/>
  <c r="X30" i="6" s="1"/>
  <c r="V28" i="6"/>
  <c r="V29" i="6"/>
  <c r="V27" i="6"/>
  <c r="W27" i="6" s="1"/>
  <c r="X27" i="6" s="1"/>
  <c r="V31" i="6"/>
  <c r="W31" i="6" s="1"/>
  <c r="X31" i="6" s="1"/>
  <c r="V32" i="6"/>
  <c r="W32" i="6" s="1"/>
  <c r="X32" i="6" s="1"/>
  <c r="V35" i="6"/>
  <c r="W35" i="6" s="1"/>
  <c r="X35" i="6" s="1"/>
  <c r="V24" i="6"/>
  <c r="W24" i="6" s="1"/>
  <c r="X24" i="6" s="1"/>
  <c r="V17" i="6"/>
  <c r="V22" i="6"/>
  <c r="W22" i="6" s="1"/>
  <c r="X22" i="6" s="1"/>
  <c r="V20" i="6"/>
  <c r="W20" i="6" s="1"/>
  <c r="X20" i="6" s="1"/>
  <c r="V21" i="6"/>
  <c r="W21" i="6" s="1"/>
  <c r="X21" i="6" s="1"/>
  <c r="V19" i="6"/>
  <c r="V18" i="6"/>
  <c r="V23" i="6"/>
  <c r="W23" i="6" s="1"/>
  <c r="X23" i="6" s="1"/>
  <c r="V25" i="6"/>
  <c r="W25" i="6" s="1"/>
  <c r="X25" i="6" s="1"/>
  <c r="V55" i="6"/>
  <c r="W55" i="6" s="1"/>
  <c r="X55" i="6" s="1"/>
  <c r="V56" i="6"/>
  <c r="W56" i="6" s="1"/>
  <c r="X56" i="6" s="1"/>
  <c r="V53" i="6"/>
  <c r="W53" i="6" s="1"/>
  <c r="X53" i="6" s="1"/>
  <c r="V54" i="6"/>
  <c r="W54" i="6" s="1"/>
  <c r="X54" i="6" s="1"/>
  <c r="V50" i="6"/>
  <c r="W50" i="6" s="1"/>
  <c r="X50" i="6" s="1"/>
  <c r="V51" i="6"/>
  <c r="W51" i="6" s="1"/>
  <c r="X51" i="6" s="1"/>
  <c r="V52" i="6"/>
  <c r="W52" i="6" s="1"/>
  <c r="X52" i="6" s="1"/>
  <c r="V49" i="6"/>
  <c r="W49" i="6" s="1"/>
  <c r="X49" i="6" s="1"/>
  <c r="V7" i="6"/>
  <c r="V11" i="6"/>
  <c r="W11" i="6" s="1"/>
  <c r="X11" i="6" s="1"/>
  <c r="V10" i="6"/>
  <c r="W10" i="6" s="1"/>
  <c r="X10" i="6" s="1"/>
  <c r="V12" i="6"/>
  <c r="W12" i="6" s="1"/>
  <c r="X12" i="6" s="1"/>
  <c r="V13" i="6"/>
  <c r="W13" i="6" s="1"/>
  <c r="X13" i="6" s="1"/>
  <c r="V8" i="6"/>
  <c r="V9" i="6"/>
  <c r="V44" i="6"/>
  <c r="W44" i="6" s="1"/>
  <c r="X44" i="6" s="1"/>
  <c r="V46" i="6"/>
  <c r="W46" i="6" s="1"/>
  <c r="X46" i="6" s="1"/>
  <c r="V43" i="6"/>
  <c r="W43" i="6" s="1"/>
  <c r="X43" i="6" s="1"/>
  <c r="V45" i="6"/>
  <c r="W45" i="6" s="1"/>
  <c r="X45" i="6" s="1"/>
  <c r="V47" i="6"/>
  <c r="W47" i="6" s="1"/>
  <c r="X47" i="6" s="1"/>
  <c r="W17" i="6" l="1"/>
  <c r="X17" i="6" s="1"/>
  <c r="Y6" i="6" s="1"/>
  <c r="Z11" i="6" s="1"/>
  <c r="Z10" i="6" l="1"/>
  <c r="S8" i="1"/>
  <c r="T8" i="1" s="1"/>
  <c r="S11" i="1"/>
  <c r="T11" i="1" s="1"/>
  <c r="S16" i="1"/>
  <c r="T16" i="1" s="1"/>
  <c r="S19" i="1"/>
  <c r="T19" i="1" s="1"/>
  <c r="S24" i="1"/>
  <c r="T24" i="1" s="1"/>
  <c r="S27" i="1"/>
  <c r="T27" i="1" s="1"/>
  <c r="S31" i="1"/>
  <c r="T31" i="1" s="1"/>
  <c r="S35" i="1"/>
  <c r="T35" i="1" s="1"/>
  <c r="S37" i="1"/>
  <c r="T37" i="1" s="1"/>
  <c r="S39" i="1"/>
  <c r="T39" i="1" s="1"/>
  <c r="S40" i="1"/>
  <c r="T40" i="1" s="1"/>
  <c r="S41" i="1"/>
  <c r="T41" i="1" s="1"/>
  <c r="S45" i="1"/>
  <c r="T45" i="1" s="1"/>
  <c r="S49" i="1"/>
  <c r="T49" i="1" s="1"/>
  <c r="J2" i="1"/>
  <c r="J4" i="1"/>
  <c r="R4" i="1"/>
  <c r="Q4" i="1"/>
  <c r="P4" i="1"/>
  <c r="O4" i="1"/>
  <c r="N4" i="1"/>
  <c r="M4" i="1"/>
  <c r="L4" i="1"/>
  <c r="K4" i="1"/>
  <c r="F4" i="1"/>
  <c r="E4" i="1"/>
  <c r="R2" i="1"/>
  <c r="Q2" i="1"/>
  <c r="P2" i="1"/>
  <c r="O2" i="1"/>
  <c r="N2" i="1"/>
  <c r="M2" i="1"/>
  <c r="L2" i="1"/>
  <c r="K2" i="1"/>
  <c r="F2" i="1"/>
  <c r="E2" i="1"/>
  <c r="S7" i="2"/>
  <c r="Q2" i="2"/>
  <c r="Q4" i="2"/>
  <c r="S50" i="2"/>
  <c r="T50" i="2" s="1"/>
  <c r="S49" i="2"/>
  <c r="T49" i="2" s="1"/>
  <c r="S48" i="2"/>
  <c r="T48" i="2" s="1"/>
  <c r="S47" i="2"/>
  <c r="T47" i="2" s="1"/>
  <c r="S8" i="2"/>
  <c r="T8" i="2" s="1"/>
  <c r="S9" i="2"/>
  <c r="T9" i="2" s="1"/>
  <c r="S10" i="2"/>
  <c r="T10" i="2" s="1"/>
  <c r="S11" i="2"/>
  <c r="T11" i="2" s="1"/>
  <c r="S12" i="2"/>
  <c r="T12" i="2" s="1"/>
  <c r="S13" i="2"/>
  <c r="T13" i="2" s="1"/>
  <c r="S14" i="2"/>
  <c r="T14" i="2" s="1"/>
  <c r="S15" i="2"/>
  <c r="T15" i="2" s="1"/>
  <c r="S16" i="2"/>
  <c r="T16" i="2" s="1"/>
  <c r="S17" i="2"/>
  <c r="T17" i="2" s="1"/>
  <c r="S18" i="2"/>
  <c r="T18" i="2" s="1"/>
  <c r="S19" i="2"/>
  <c r="T19" i="2" s="1"/>
  <c r="S20" i="2"/>
  <c r="T20" i="2" s="1"/>
  <c r="S21" i="2"/>
  <c r="T21" i="2" s="1"/>
  <c r="S22" i="2"/>
  <c r="T22" i="2" s="1"/>
  <c r="S23" i="2"/>
  <c r="T23" i="2" s="1"/>
  <c r="S24" i="2"/>
  <c r="T24" i="2" s="1"/>
  <c r="S25" i="2"/>
  <c r="T25" i="2" s="1"/>
  <c r="S26" i="2"/>
  <c r="T26" i="2" s="1"/>
  <c r="S27" i="2"/>
  <c r="T27" i="2" s="1"/>
  <c r="S28" i="2"/>
  <c r="T28" i="2" s="1"/>
  <c r="S29" i="2"/>
  <c r="T29" i="2" s="1"/>
  <c r="S30" i="2"/>
  <c r="T30" i="2" s="1"/>
  <c r="S31" i="2"/>
  <c r="T31" i="2" s="1"/>
  <c r="S32" i="2"/>
  <c r="T32" i="2" s="1"/>
  <c r="S33" i="2"/>
  <c r="T33" i="2" s="1"/>
  <c r="S34" i="2"/>
  <c r="T34" i="2" s="1"/>
  <c r="S35" i="2"/>
  <c r="T35" i="2" s="1"/>
  <c r="S36" i="2"/>
  <c r="T36" i="2" s="1"/>
  <c r="S37" i="2"/>
  <c r="T37" i="2" s="1"/>
  <c r="S38" i="2"/>
  <c r="T38" i="2" s="1"/>
  <c r="S39" i="2"/>
  <c r="T39" i="2" s="1"/>
  <c r="S40" i="2"/>
  <c r="T40" i="2" s="1"/>
  <c r="S41" i="2"/>
  <c r="T41" i="2" s="1"/>
  <c r="S42" i="2"/>
  <c r="T42" i="2" s="1"/>
  <c r="S43" i="2"/>
  <c r="T43" i="2" s="1"/>
  <c r="S44" i="2"/>
  <c r="T44" i="2" s="1"/>
  <c r="S45" i="2"/>
  <c r="T45" i="2" s="1"/>
  <c r="S46" i="2"/>
  <c r="T46" i="2" s="1"/>
  <c r="F2" i="2"/>
  <c r="G2" i="2"/>
  <c r="H2" i="2"/>
  <c r="I2" i="2"/>
  <c r="J2" i="2"/>
  <c r="K2" i="2"/>
  <c r="L2" i="2"/>
  <c r="M2" i="2"/>
  <c r="N2" i="2"/>
  <c r="O2" i="2"/>
  <c r="P2" i="2"/>
  <c r="R2" i="2"/>
  <c r="E2" i="2"/>
  <c r="F4" i="2"/>
  <c r="G4" i="2"/>
  <c r="H4" i="2"/>
  <c r="I4" i="2"/>
  <c r="J4" i="2"/>
  <c r="K4" i="2"/>
  <c r="L4" i="2"/>
  <c r="M4" i="2"/>
  <c r="N4" i="2"/>
  <c r="O4" i="2"/>
  <c r="P4" i="2"/>
  <c r="R4" i="2"/>
  <c r="E4" i="2"/>
  <c r="T7" i="2" l="1"/>
  <c r="S9" i="1"/>
  <c r="T9" i="1" s="1"/>
  <c r="S14" i="1"/>
  <c r="T14" i="1" s="1"/>
  <c r="S20" i="1"/>
  <c r="T20" i="1" s="1"/>
  <c r="S25" i="1"/>
  <c r="T25" i="1" s="1"/>
  <c r="S30" i="1"/>
  <c r="T30" i="1" s="1"/>
  <c r="S36" i="1"/>
  <c r="T36" i="1" s="1"/>
  <c r="S44" i="1"/>
  <c r="T44" i="1" s="1"/>
  <c r="S50" i="1"/>
  <c r="T50" i="1" s="1"/>
  <c r="S10" i="1"/>
  <c r="T10" i="1" s="1"/>
  <c r="S15" i="1"/>
  <c r="T15" i="1" s="1"/>
  <c r="S21" i="1"/>
  <c r="T21" i="1" s="1"/>
  <c r="S26" i="1"/>
  <c r="T26" i="1" s="1"/>
  <c r="S32" i="1"/>
  <c r="T32" i="1" s="1"/>
  <c r="S38" i="1"/>
  <c r="T38" i="1" s="1"/>
  <c r="S46" i="1"/>
  <c r="T46" i="1" s="1"/>
  <c r="S12" i="1"/>
  <c r="T12" i="1" s="1"/>
  <c r="S17" i="1"/>
  <c r="T17" i="1" s="1"/>
  <c r="S22" i="1"/>
  <c r="T22" i="1" s="1"/>
  <c r="S28" i="1"/>
  <c r="T28" i="1" s="1"/>
  <c r="S33" i="1"/>
  <c r="T33" i="1" s="1"/>
  <c r="S42" i="1"/>
  <c r="T42" i="1" s="1"/>
  <c r="S47" i="1"/>
  <c r="T47" i="1" s="1"/>
  <c r="S7" i="1"/>
  <c r="S13" i="1"/>
  <c r="T13" i="1" s="1"/>
  <c r="S18" i="1"/>
  <c r="T18" i="1" s="1"/>
  <c r="S23" i="1"/>
  <c r="T23" i="1" s="1"/>
  <c r="S29" i="1"/>
  <c r="T29" i="1" s="1"/>
  <c r="S34" i="1"/>
  <c r="T34" i="1" s="1"/>
  <c r="S43" i="1"/>
  <c r="T43" i="1" s="1"/>
  <c r="S48" i="1"/>
  <c r="T48" i="1" s="1"/>
  <c r="U50" i="2"/>
  <c r="V50" i="2" s="1"/>
  <c r="U49" i="2"/>
  <c r="V49" i="2" s="1"/>
  <c r="U48" i="2"/>
  <c r="V48" i="2" s="1"/>
  <c r="U47" i="2"/>
  <c r="V47" i="2" s="1"/>
  <c r="U43" i="2"/>
  <c r="V43" i="2" s="1"/>
  <c r="U27" i="2"/>
  <c r="V27" i="2" s="1"/>
  <c r="U19" i="2"/>
  <c r="V19" i="2" s="1"/>
  <c r="U7" i="2"/>
  <c r="V7" i="2" s="1"/>
  <c r="U39" i="2"/>
  <c r="V39" i="2" s="1"/>
  <c r="U35" i="2"/>
  <c r="V35" i="2" s="1"/>
  <c r="U31" i="2"/>
  <c r="V31" i="2" s="1"/>
  <c r="U23" i="2"/>
  <c r="V23" i="2" s="1"/>
  <c r="U44" i="2"/>
  <c r="V44" i="2" s="1"/>
  <c r="U15" i="2"/>
  <c r="V15" i="2" s="1"/>
  <c r="U11" i="2"/>
  <c r="V11" i="2" s="1"/>
  <c r="U46" i="2"/>
  <c r="V46" i="2" s="1"/>
  <c r="U42" i="2"/>
  <c r="V42" i="2" s="1"/>
  <c r="U38" i="2"/>
  <c r="V38" i="2" s="1"/>
  <c r="U34" i="2"/>
  <c r="V34" i="2" s="1"/>
  <c r="U30" i="2"/>
  <c r="V30" i="2" s="1"/>
  <c r="U26" i="2"/>
  <c r="V26" i="2" s="1"/>
  <c r="U22" i="2"/>
  <c r="V22" i="2" s="1"/>
  <c r="U18" i="2"/>
  <c r="V18" i="2" s="1"/>
  <c r="U14" i="2"/>
  <c r="V14" i="2" s="1"/>
  <c r="U10" i="2"/>
  <c r="V10" i="2" s="1"/>
  <c r="U45" i="2"/>
  <c r="V45" i="2" s="1"/>
  <c r="U41" i="2"/>
  <c r="V41" i="2" s="1"/>
  <c r="U37" i="2"/>
  <c r="V37" i="2" s="1"/>
  <c r="U33" i="2"/>
  <c r="V33" i="2" s="1"/>
  <c r="U29" i="2"/>
  <c r="V29" i="2" s="1"/>
  <c r="U25" i="2"/>
  <c r="V25" i="2" s="1"/>
  <c r="U21" i="2"/>
  <c r="V21" i="2" s="1"/>
  <c r="U17" i="2"/>
  <c r="V17" i="2" s="1"/>
  <c r="U13" i="2"/>
  <c r="V13" i="2" s="1"/>
  <c r="U9" i="2"/>
  <c r="V9" i="2" s="1"/>
  <c r="U40" i="2"/>
  <c r="V40" i="2" s="1"/>
  <c r="U36" i="2"/>
  <c r="V36" i="2" s="1"/>
  <c r="U32" i="2"/>
  <c r="V32" i="2" s="1"/>
  <c r="U28" i="2"/>
  <c r="V28" i="2" s="1"/>
  <c r="U24" i="2"/>
  <c r="V24" i="2" s="1"/>
  <c r="U20" i="2"/>
  <c r="V20" i="2" s="1"/>
  <c r="U16" i="2"/>
  <c r="V16" i="2" s="1"/>
  <c r="U12" i="2"/>
  <c r="V12" i="2" s="1"/>
  <c r="U8" i="2"/>
  <c r="V8" i="2" s="1"/>
  <c r="T7" i="1" l="1"/>
  <c r="B4" i="5" a="1"/>
  <c r="B4" i="5" s="1"/>
  <c r="B5" i="5" a="1"/>
  <c r="B5" i="5" s="1"/>
  <c r="B10" i="5" a="1"/>
  <c r="B10" i="5" s="1"/>
  <c r="B6" i="5" a="1"/>
  <c r="B6" i="5" s="1"/>
  <c r="B7" i="5" a="1"/>
  <c r="B7" i="5" s="1"/>
  <c r="B8" i="5" a="1"/>
  <c r="B8" i="5" s="1"/>
  <c r="B9" i="5" a="1"/>
  <c r="B9" i="5" s="1"/>
  <c r="U37" i="1"/>
  <c r="V37" i="1" s="1"/>
  <c r="U41" i="1"/>
  <c r="V41" i="1" s="1"/>
  <c r="U40" i="1"/>
  <c r="V40" i="1" s="1"/>
  <c r="U10" i="1"/>
  <c r="V10" i="1" s="1"/>
  <c r="U39" i="1"/>
  <c r="V39" i="1" s="1"/>
  <c r="U38" i="1"/>
  <c r="V38" i="1" s="1"/>
  <c r="U33" i="1"/>
  <c r="V33" i="1" s="1"/>
  <c r="U46" i="1"/>
  <c r="V46" i="1" s="1"/>
  <c r="U50" i="1"/>
  <c r="V50" i="1" s="1"/>
  <c r="U14" i="1"/>
  <c r="V14" i="1" s="1"/>
  <c r="U48" i="1"/>
  <c r="V48" i="1" s="1"/>
  <c r="U8" i="1"/>
  <c r="V8" i="1" s="1"/>
  <c r="U13" i="1"/>
  <c r="V13" i="1" s="1"/>
  <c r="U19" i="1"/>
  <c r="V19" i="1" s="1"/>
  <c r="U12" i="1"/>
  <c r="V12" i="1" s="1"/>
  <c r="U7" i="1"/>
  <c r="V7" i="1" s="1"/>
  <c r="U27" i="1"/>
  <c r="V27" i="1" s="1"/>
  <c r="U29" i="1"/>
  <c r="V29" i="1" s="1"/>
  <c r="U28" i="1"/>
  <c r="V28" i="1" s="1"/>
  <c r="U42" i="1"/>
  <c r="V42" i="1" s="1"/>
  <c r="U11" i="1"/>
  <c r="V11" i="1" s="1"/>
  <c r="U9" i="1"/>
  <c r="V9" i="1" s="1"/>
  <c r="U44" i="1"/>
  <c r="V44" i="1" s="1"/>
  <c r="U36" i="1"/>
  <c r="V36" i="1" s="1"/>
  <c r="U45" i="1"/>
  <c r="V45" i="1" s="1"/>
  <c r="U43" i="1"/>
  <c r="V43" i="1" s="1"/>
  <c r="U20" i="1"/>
  <c r="V20" i="1" s="1"/>
  <c r="U15" i="1"/>
  <c r="V15" i="1" s="1"/>
  <c r="U23" i="1"/>
  <c r="V23" i="1" s="1"/>
  <c r="U17" i="1"/>
  <c r="V17" i="1" s="1"/>
  <c r="U22" i="1"/>
  <c r="V22" i="1" s="1"/>
  <c r="U16" i="1"/>
  <c r="V16" i="1" s="1"/>
  <c r="U18" i="1"/>
  <c r="V18" i="1" s="1"/>
  <c r="U26" i="1"/>
  <c r="V26" i="1" s="1"/>
  <c r="U25" i="1"/>
  <c r="V25" i="1" s="1"/>
  <c r="U30" i="1"/>
  <c r="V30" i="1" s="1"/>
  <c r="U21" i="1"/>
  <c r="V21" i="1" s="1"/>
  <c r="U24" i="1"/>
  <c r="V24" i="1" s="1"/>
  <c r="U31" i="1"/>
  <c r="V31" i="1" s="1"/>
  <c r="U49" i="1"/>
  <c r="V49" i="1" s="1"/>
  <c r="U47" i="1"/>
  <c r="V47" i="1" s="1"/>
  <c r="U32" i="1"/>
  <c r="V32" i="1" s="1"/>
  <c r="U35" i="1"/>
  <c r="V35" i="1" s="1"/>
  <c r="U34" i="1"/>
  <c r="V34" i="1" s="1"/>
  <c r="W6" i="2"/>
  <c r="W6" i="1" l="1"/>
  <c r="X9" i="1" s="1"/>
  <c r="X9" i="2"/>
  <c r="X8" i="2"/>
  <c r="X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tc={67A07324-2BF3-014B-AA95-88594CB4D272}</author>
    <author>tc={C3E0C61C-F1D3-674C-BE4A-326D69093761}</author>
    <author>tc={6FE0BD9E-649A-E349-ABC2-E9D7964E1B8D}</author>
    <author>tc={CE85B7B6-F2E7-9840-ABA5-022C7DCF0DF5}</author>
    <author>tc={AE1E6C07-F040-1B4E-88BF-327E3C547656}</author>
    <author>tc={5003F90A-A7FD-414E-BC34-0A607A548FF7}</author>
  </authors>
  <commentList>
    <comment ref="A6" authorId="0" shapeId="0" xr:uid="{67A07324-2BF3-014B-AA95-88594CB4D272}">
      <text>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text>
    </comment>
    <comment ref="K6" authorId="1" shapeId="0" xr:uid="{C3E0C61C-F1D3-674C-BE4A-326D69093761}">
      <text>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with different activation on the t</t>
      </text>
    </comment>
    <comment ref="B7" authorId="2" shapeId="0" xr:uid="{6FE0BD9E-649A-E349-ABC2-E9D7964E1B8D}">
      <text>
        <t xml:space="preserve">[Threaded comment]
Your version of Excel allows you to read this threaded comment; however, any edits to it will get removed if the file is opened in a newer version of Excel. Learn more: https://go.microsoft.com/fwlink/?linkid=870924
Comment:
    assume this is the coalesced candidate
</t>
      </text>
    </comment>
    <comment ref="B9" authorId="3" shapeId="0" xr:uid="{CE85B7B6-F2E7-9840-ABA5-022C7DCF0DF5}">
      <text>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text>
    </comment>
    <comment ref="B11" authorId="4" shapeId="0" xr:uid="{AE1E6C07-F040-1B4E-88BF-327E3C547656}">
      <text>
        <t>[Threaded comment]
Your version of Excel allows you to read this threaded comment; however, any edits to it will get removed if the file is opened in a newer version of Excel. Learn more: https://go.microsoft.com/fwlink/?linkid=870924
Comment:
    ‘q’ stands for glottal stop here</t>
      </text>
    </comment>
    <comment ref="B32" authorId="5" shapeId="0" xr:uid="{5003F90A-A7FD-414E-BC34-0A607A548FF7}">
      <text>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tc={2AC44C96-C079-EF43-A739-9E7F9B8F7F84}</author>
    <author>tc={B503D736-1EB5-DA4E-8C2D-947A10953B85}</author>
    <author>tc={DA7B5BF4-8FFB-3B4B-8AC3-5E7DA734243E}</author>
    <author>tc={5F5D6F89-E85E-5844-99FD-D00F5B3BA008}</author>
    <author>tc={2621C94D-A63A-C24F-A2DA-C8417A6D6C98}</author>
    <author>tc={D5C7BF60-AE0A-CE47-A9A2-28249A5BD504}</author>
    <author>tc={2E4B42D7-48E2-5845-9607-C153059EFF79}</author>
    <author>tc={AF128964-526F-214D-8BF5-B61C0F2DE12A}</author>
    <author>tc={A1BCCC45-8964-6F4B-9155-B6AD894C7DE5}</author>
  </authors>
  <commentList>
    <comment ref="A6" authorId="0" shapeId="0" xr:uid="{2AC44C96-C079-EF43-A739-9E7F9B8F7F84}">
      <text>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text>
    </comment>
    <comment ref="H6" authorId="1" shapeId="0" xr:uid="{B503D736-1EB5-DA4E-8C2D-947A10953B85}">
      <text>
        <t>[Threaded comment]
Your version of Excel allows you to read this threaded comment; however, any edits to it will get removed if the file is opened in a newer version of Excel. Learn more: https://go.microsoft.com/fwlink/?linkid=870924
Comment:
    Recall from Smolensky and Goldrick, 2014, that Max assigns rewards for the sum total of activation that is realized.  here, we’re only assigning rewards for the consonants in between the vowels</t>
      </text>
    </comment>
    <comment ref="I6" authorId="2" shapeId="0" xr:uid="{DA7B5BF4-8FFB-3B4B-8AC3-5E7DA734243E}">
      <text>
        <t>[Threaded comment]
Your version of Excel allows you to read this threaded comment; however, any edits to it will get removed if the file is opened in a newer version of Excel. Learn more: https://go.microsoft.com/fwlink/?linkid=870924
Comment:
    Recall (Smolensky and Goldbrick, 2014) that Dep assigns violations for the gap between the total underlying activation for a segment, and 1.  So, it’s 1-(total activation)</t>
      </text>
    </comment>
    <comment ref="L6" authorId="3" shapeId="0" xr:uid="{5F5D6F89-E85E-5844-99FD-D00F5B3BA008}">
      <text>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here, is entirely different lexeme with different PFCs</t>
      </text>
    </comment>
    <comment ref="B7" authorId="4" shapeId="0" xr:uid="{2621C94D-A63A-C24F-A2DA-C8417A6D6C98}">
      <text>
        <t xml:space="preserve">[Threaded comment]
Your version of Excel allows you to read this threaded comment; however, any edits to it will get removed if the file is opened in a newer version of Excel. Learn more: https://go.microsoft.com/fwlink/?linkid=870924
Comment:
    l: comes from left hand side
r: comes from right hand side
</t>
      </text>
    </comment>
    <comment ref="B11" authorId="5" shapeId="0" xr:uid="{D5C7BF60-AE0A-CE47-A9A2-28249A5BD504}">
      <text>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text>
    </comment>
    <comment ref="B13" authorId="6" shapeId="0" xr:uid="{2E4B42D7-48E2-5845-9607-C153059EFF79}">
      <text>
        <t>[Threaded comment]
Your version of Excel allows you to read this threaded comment; however, any edits to it will get removed if the file is opened in a newer version of Excel. Learn more: https://go.microsoft.com/fwlink/?linkid=870924
Comment:
    ‘q’ stands for glottal stop here</t>
      </text>
    </comment>
    <comment ref="I14" authorId="7" shapeId="0" xr:uid="{AF128964-526F-214D-8BF5-B61C0F2DE12A}">
      <text>
        <t xml:space="preserve">[Threaded comment]
Your version of Excel allows you to read this threaded comment; however, any edits to it will get removed if the file is opened in a newer version of Excel. Learn more: https://go.microsoft.com/fwlink/?linkid=870924
Comment:
    Note that each segment’s Dep violation is independently bounded at 0 and 1
</t>
      </text>
    </comment>
    <comment ref="B38" authorId="8" shapeId="0" xr:uid="{A1BCCC45-8964-6F4B-9155-B6AD894C7DE5}">
      <text>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tc={0F51A72B-96F4-2E45-B54A-8983BB4261A7}</author>
    <author>tc={E16DBFF4-688F-F340-95E9-94F35D6A699F}</author>
    <author>tc={A9397F12-2229-8E48-9F4B-384EA02206A7}</author>
    <author>tc={B4B26EE7-9DB2-A444-AF19-E2F6CC835D8A}</author>
    <author>tc={0BB0F3E8-7334-E84E-9419-FE7AFFBE3705}</author>
    <author>tc={3DAE1923-BCC2-7543-A1D2-ED580CF96E7B}</author>
    <author>tc={2CF5AF7E-2180-FE48-AAA8-D30F51D21C5D}</author>
    <author>tc={DB46045C-4D5B-9746-986E-0EA9CD6B5C80}</author>
    <author>tc={6A68315C-34A7-D948-8B49-EF5287DACC46}</author>
    <author>tc={A6D31109-ADF2-8A4B-B6B5-A08EBA708EC1}</author>
    <author>tc={DE56721B-3F30-A84F-89D4-B4366AC64D26}</author>
  </authors>
  <commentList>
    <comment ref="A6" authorId="0" shapeId="0" xr:uid="{0F51A72B-96F4-2E45-B54A-8983BB4261A7}">
      <text>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text>
    </comment>
    <comment ref="G6" authorId="1" shapeId="0" xr:uid="{E16DBFF4-688F-F340-95E9-94F35D6A699F}">
      <text>
        <t>[Threaded comment]
Your version of Excel allows you to read this threaded comment; however, any edits to it will get removed if the file is opened in a newer version of Excel. Learn more: https://go.microsoft.com/fwlink/?linkid=870924
Comment:
    assigning violations only to the material between vowels.  This is a blanket constraint standing in for *coronal, *nasal, *fricative…
Reply:
    It assigns one violation per segment with any features on it (no violations to glottal stop, written as ‘q’ in this spreadsheet)
Reply:
    it’s output-oriented, so it doesn’t care whether the features are supported by a PFC or not</t>
      </text>
    </comment>
    <comment ref="H6" authorId="2" shapeId="0" xr:uid="{A9397F12-2229-8E48-9F4B-384EA02206A7}">
      <text>
        <t>[Threaded comment]
Your version of Excel allows you to read this threaded comment; however, any edits to it will get removed if the file is opened in a newer version of Excel. Learn more: https://go.microsoft.com/fwlink/?linkid=870924
Comment:
    assign a violation per root node (here, for simplicity, just between the vowels)</t>
      </text>
    </comment>
    <comment ref="J6" authorId="3" shapeId="0" xr:uid="{B4B26EE7-9DB2-A444-AF19-E2F6CC835D8A}">
      <text>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here, is entirely different lexeme with different PFCs</t>
      </text>
    </comment>
    <comment ref="R6" authorId="4" shapeId="0" xr:uid="{0BB0F3E8-7334-E84E-9419-FE7AFFBE3705}">
      <text>
        <t>[Threaded comment]
Your version of Excel allows you to read this threaded comment; however, any edits to it will get removed if the file is opened in a newer version of Excel. Learn more: https://go.microsoft.com/fwlink/?linkid=870924
Comment:
    rough equivalent of Uniformity, and does similar work to S&amp;G’s Align constraints.  Violated when all elements of Morpheme 1 do not precede all elements of Morpheme 2</t>
      </text>
    </comment>
    <comment ref="B7" authorId="5" shapeId="0" xr:uid="{3DAE1923-BCC2-7543-A1D2-ED580CF96E7B}">
      <text>
        <t xml:space="preserve">[Threaded comment]
Your version of Excel allows you to read this threaded comment; however, any edits to it will get removed if the file is opened in a newer version of Excel. Learn more: https://go.microsoft.com/fwlink/?linkid=870924
Comment:
    assume this is the coalesced candidate
</t>
      </text>
    </comment>
    <comment ref="B9" authorId="6" shapeId="0" xr:uid="{2CF5AF7E-2180-FE48-AAA8-D30F51D21C5D}">
      <text>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text>
    </comment>
    <comment ref="B11" authorId="7" shapeId="0" xr:uid="{DB46045C-4D5B-9746-986E-0EA9CD6B5C80}">
      <text>
        <t>[Threaded comment]
Your version of Excel allows you to read this threaded comment; however, any edits to it will get removed if the file is opened in a newer version of Excel. Learn more: https://go.microsoft.com/fwlink/?linkid=870924
Comment:
    ‘q’ stands for glottal stop here</t>
      </text>
    </comment>
    <comment ref="A31" authorId="8" shapeId="0" xr:uid="{6A68315C-34A7-D948-8B49-EF5287DACC46}">
      <text>
        <t>[Threaded comment]
Your version of Excel allows you to read this threaded comment; however, any edits to it will get removed if the file is opened in a newer version of Excel. Learn more: https://go.microsoft.com/fwlink/?linkid=870924
Comment:
    No PFC’s for ‘joli’ because there is no underlying final consonant</t>
      </text>
    </comment>
    <comment ref="B32" authorId="9" shapeId="0" xr:uid="{A6D31109-ADF2-8A4B-B6B5-A08EBA708EC1}">
      <text>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text>
    </comment>
    <comment ref="A37" authorId="10" shapeId="0" xr:uid="{DE56721B-3F30-A84F-89D4-B4366AC64D26}">
      <text>
        <t>[Threaded comment]
Your version of Excel allows you to read this threaded comment; however, any edits to it will get removed if the file is opened in a newer version of Excel. Learn more: https://go.microsoft.com/fwlink/?linkid=870924
Comment:
    No PFCs for ‘ero’ because there is no underlying initial consonant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tc={AA44BF03-B035-194C-B2DB-B5F710EFB719}</author>
    <author>tc={8BEF8F29-EB17-CB42-A5EA-4C750D9725E2}</author>
    <author>tc={F2D30437-C809-2745-AEE0-2C789A7315CC}</author>
    <author>tc={E2B7CC98-F2B7-0E43-A26D-E93135B32367}</author>
    <author>tc={C37838A1-0A99-A34E-9E03-DBE5224D95FE}</author>
    <author>tc={4F5A8AB0-C25D-FB4D-9119-2EF253DCA65A}</author>
    <author>tc={F4BAF33F-1966-4842-95CF-8F572845F68C}</author>
    <author>tc={402ECD69-C20E-574C-81A2-15833532B1B4}</author>
    <author>tc={95393770-A5EA-C441-B8E8-09661D1B04EC}</author>
    <author>tc={EB122BA7-596E-714B-BF47-657082CD90B4}</author>
    <author>tc={6FD43CC0-6126-A648-B934-9A8A51366681}</author>
    <author>tc={EC10E1B5-9E7D-3245-8C1B-118E4435B387}</author>
  </authors>
  <commentList>
    <comment ref="A7" authorId="0" shapeId="0" xr:uid="{AA44BF03-B035-194C-B2DB-B5F710EFB719}">
      <text>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text>
    </comment>
    <comment ref="H7" authorId="1" shapeId="0" xr:uid="{8BEF8F29-EB17-CB42-A5EA-4C750D9725E2}">
      <text>
        <t>[Threaded comment]
Your version of Excel allows you to read this threaded comment; however, any edits to it will get removed if the file is opened in a newer version of Excel. Learn more: https://go.microsoft.com/fwlink/?linkid=870924
Comment:
    assigning violations only to the material between vowels.  This is a blanket constraint standing in for *coronal, *nasal, *fricative…
Reply:
    It assigns one violation per segment with any features on it (no violations to glottal stop, written as ‘q’ in this spreadsheet)
Reply:
    it’s output-oriented, so it doesn’t care whether the features are supported by a PFC or not</t>
      </text>
    </comment>
    <comment ref="I7" authorId="2" shapeId="0" xr:uid="{F2D30437-C809-2745-AEE0-2C789A7315CC}">
      <text>
        <t>[Threaded comment]
Your version of Excel allows you to read this threaded comment; however, any edits to it will get removed if the file is opened in a newer version of Excel. Learn more: https://go.microsoft.com/fwlink/?linkid=870924
Comment:
    assign a violation per root node (here, for simplicity, just between the vowels)</t>
      </text>
    </comment>
    <comment ref="K7" authorId="3" shapeId="0" xr:uid="{E2B7CC98-F2B7-0E43-A26D-E93135B32367}">
      <text>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here, is entirely different lexeme with different PFCs</t>
      </text>
    </comment>
    <comment ref="S7" authorId="4" shapeId="0" xr:uid="{C37838A1-0A99-A34E-9E03-DBE5224D95FE}">
      <text>
        <t>[Threaded comment]
Your version of Excel allows you to read this threaded comment; however, any edits to it will get removed if the file is opened in a newer version of Excel. Learn more: https://go.microsoft.com/fwlink/?linkid=870924
Comment:
    rough equivalent of Uniformity, and does similar work to S&amp;G’s Align constraints.  Violated when all elements of Morpheme 1 do not precede all elements of Morpheme 2</t>
      </text>
    </comment>
    <comment ref="B8" authorId="5" shapeId="0" xr:uid="{4F5A8AB0-C25D-FB4D-9119-2EF253DCA65A}">
      <text>
        <t xml:space="preserve">[Threaded comment]
Your version of Excel allows you to read this threaded comment; however, any edits to it will get removed if the file is opened in a newer version of Excel. Learn more: https://go.microsoft.com/fwlink/?linkid=870924
Comment:
    assume this is the coalesced candidate
</t>
      </text>
    </comment>
    <comment ref="B12" authorId="6" shapeId="0" xr:uid="{F4BAF33F-1966-4842-95CF-8F572845F68C}">
      <text>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text>
    </comment>
    <comment ref="B14" authorId="7" shapeId="0" xr:uid="{402ECD69-C20E-574C-81A2-15833532B1B4}">
      <text>
        <t>[Threaded comment]
Your version of Excel allows you to read this threaded comment; however, any edits to it will get removed if the file is opened in a newer version of Excel. Learn more: https://go.microsoft.com/fwlink/?linkid=870924
Comment:
    ‘q’ stands for glottal stop here</t>
      </text>
    </comment>
    <comment ref="A38" authorId="8" shapeId="0" xr:uid="{95393770-A5EA-C441-B8E8-09661D1B04EC}">
      <text>
        <t>[Threaded comment]
Your version of Excel allows you to read this threaded comment; however, any edits to it will get removed if the file is opened in a newer version of Excel. Learn more: https://go.microsoft.com/fwlink/?linkid=870924
Comment:
    No PFC’s for ‘joli’ because there is no underlying final consonant</t>
      </text>
    </comment>
    <comment ref="B39" authorId="9" shapeId="0" xr:uid="{EB122BA7-596E-714B-BF47-657082CD90B4}">
      <text>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text>
    </comment>
    <comment ref="C39" authorId="10" shapeId="0" xr:uid="{6FD43CC0-6126-A648-B934-9A8A51366681}">
      <text>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text>
    </comment>
    <comment ref="A44" authorId="11" shapeId="0" xr:uid="{EC10E1B5-9E7D-3245-8C1B-118E4435B387}">
      <text>
        <t>[Threaded comment]
Your version of Excel allows you to read this threaded comment; however, any edits to it will get removed if the file is opened in a newer version of Excel. Learn more: https://go.microsoft.com/fwlink/?linkid=870924
Comment:
    No PFCs for ‘ero’ because there is no underlying initial consonant</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<sst xmlns="http://schemas.openxmlformats.org/spreadsheetml/2006/main" count="605" uniqueCount="101">
  <si>
    <t>petit_ami</t>
  </si>
  <si>
    <t>petitami</t>
  </si>
  <si>
    <t>petiami</t>
  </si>
  <si>
    <t>L1 penalty</t>
  </si>
  <si>
    <t>sigma:</t>
  </si>
  <si>
    <t>mu:</t>
  </si>
  <si>
    <t>L2 penalty</t>
  </si>
  <si>
    <t>input</t>
  </si>
  <si>
    <t>tab.prob</t>
  </si>
  <si>
    <t>H</t>
  </si>
  <si>
    <t>eH</t>
  </si>
  <si>
    <t>Likelihood:</t>
  </si>
  <si>
    <t>candidate</t>
  </si>
  <si>
    <t>obs.prob</t>
  </si>
  <si>
    <t>petizami</t>
  </si>
  <si>
    <t>petinami</t>
  </si>
  <si>
    <t>le_ami</t>
  </si>
  <si>
    <t>lezami</t>
  </si>
  <si>
    <t>leami</t>
  </si>
  <si>
    <t>letami</t>
  </si>
  <si>
    <t>lenami</t>
  </si>
  <si>
    <t>un_ami</t>
  </si>
  <si>
    <t>unami</t>
  </si>
  <si>
    <t>uami</t>
  </si>
  <si>
    <t>utami</t>
  </si>
  <si>
    <t>uzami</t>
  </si>
  <si>
    <t>petit_hero</t>
  </si>
  <si>
    <t>petiero</t>
  </si>
  <si>
    <t>petitero</t>
  </si>
  <si>
    <t>petizero</t>
  </si>
  <si>
    <t>petinero</t>
  </si>
  <si>
    <t>*hiatus</t>
  </si>
  <si>
    <t>petit_t</t>
  </si>
  <si>
    <t>t_ami</t>
  </si>
  <si>
    <t>z_ami</t>
  </si>
  <si>
    <t>n_ami</t>
  </si>
  <si>
    <t>petittami</t>
  </si>
  <si>
    <t>petitzami</t>
  </si>
  <si>
    <t>petitnami</t>
  </si>
  <si>
    <t>NoCoda</t>
  </si>
  <si>
    <t>joli_ami</t>
  </si>
  <si>
    <t>leztami</t>
  </si>
  <si>
    <t>lezzami</t>
  </si>
  <si>
    <t>leznami</t>
  </si>
  <si>
    <t>untami</t>
  </si>
  <si>
    <t>unzami</t>
  </si>
  <si>
    <t>unnami</t>
  </si>
  <si>
    <t>joliami</t>
  </si>
  <si>
    <t>jolitami</t>
  </si>
  <si>
    <t>jolizami</t>
  </si>
  <si>
    <t>jolinami</t>
  </si>
  <si>
    <t>petiqami</t>
  </si>
  <si>
    <t>leqami</t>
  </si>
  <si>
    <t>uqami</t>
  </si>
  <si>
    <t>joliqami</t>
  </si>
  <si>
    <t>jolittami</t>
  </si>
  <si>
    <t>petiqero</t>
  </si>
  <si>
    <t>petittero</t>
  </si>
  <si>
    <t>petite_kope</t>
  </si>
  <si>
    <t>petitkope</t>
  </si>
  <si>
    <t>petikope</t>
  </si>
  <si>
    <t>petiope</t>
  </si>
  <si>
    <t>petizkope</t>
  </si>
  <si>
    <t>le_z</t>
  </si>
  <si>
    <t>petite_t</t>
  </si>
  <si>
    <t>un_n</t>
  </si>
  <si>
    <t>k_kope</t>
  </si>
  <si>
    <t>*Struc</t>
  </si>
  <si>
    <t>*Feature</t>
  </si>
  <si>
    <t>M1_prec_M2</t>
  </si>
  <si>
    <t>Need to learn a weight for this constraint --&gt; it must be considered a general markedness constraint?</t>
  </si>
  <si>
    <t>weights --&gt;</t>
  </si>
  <si>
    <t>pred.prob</t>
  </si>
  <si>
    <t>Objective (L1)</t>
  </si>
  <si>
    <t>Objective (L2)</t>
  </si>
  <si>
    <t>petite_traktur</t>
  </si>
  <si>
    <t>petittraktur</t>
  </si>
  <si>
    <t>petitraktur</t>
  </si>
  <si>
    <t>petiaktur</t>
  </si>
  <si>
    <t>petiztraktur</t>
  </si>
  <si>
    <t>t_traktur</t>
  </si>
  <si>
    <t>Uniformity</t>
  </si>
  <si>
    <t>Max</t>
  </si>
  <si>
    <t>Dep</t>
  </si>
  <si>
    <t>GSRTab</t>
  </si>
  <si>
    <t>GSRTab_hidden</t>
  </si>
  <si>
    <t>RSTTab</t>
  </si>
  <si>
    <t>RSTTab_hidden</t>
  </si>
  <si>
    <t>surface</t>
  </si>
  <si>
    <t>petit(lr)ami</t>
  </si>
  <si>
    <t>petit(l)ami</t>
  </si>
  <si>
    <t>petit(r)ami</t>
  </si>
  <si>
    <t>DRAG THESE CELLS DOWN TO FILL COLUMN A</t>
  </si>
  <si>
    <t>lez(l)ami</t>
  </si>
  <si>
    <t>lez(r)ami</t>
  </si>
  <si>
    <t>lez(lr)ami</t>
  </si>
  <si>
    <t>un(l)ami</t>
  </si>
  <si>
    <t>un(r)ami</t>
  </si>
  <si>
    <t>un(lr)ami</t>
  </si>
  <si>
    <t>cand.prob</t>
  </si>
  <si>
    <t>sigmas: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</si>
</sst>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theme="5" tint="0.39997558519241921"/>
      <name val="Calibri"/>
      <family val="2"/>
      <scheme val="minor"/>
    </font>
    <font>
      <sz val="10"/>
      <color rgb="FF000000"/>
      <name val="Tahoma"/>
      <family val="2"/>
    </font>
    <font>
      <b/>
      <sz val="12"/>
      <color theme="9" tint="-0.499984740745262"/>
      <name val="Calibri"/>
      <family val="2"/>
      <scheme val="minor"/>
    </font>
    <font>
      <sz val="12"/>
      <color theme="0" tint="-0.34998626667073579"/>
      <name val="Calibri"/>
      <family val="2"/>
      <scheme val="minor"/>
    </font>
    <font>
      <sz val="12"/>
      <color theme="0" tint="-0.249977111117893"/>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9">
    <border>
      <left/>
      <right/>
      <top/>
      <bottom/>
      <diagonal/>
    </border>
    <border>
      <left/>
      <right/>
      <top style="thin">
        <color theme="1" tint="0.34998626667073579"/>
      </top>
      <bottom/>
      <diagonal/>
    </border>
    <border>
      <left/>
      <right/>
      <top/>
      <bottom style="thin">
        <color theme="1" tint="0.34998626667073579"/>
      </bottom>
      <diagonal/>
    </border>
    <border>
      <left/>
      <right style="slantDashDot">
        <color theme="1" tint="4.9989318521683403E-2"/>
      </right>
      <top/>
      <bottom/>
      <diagonal/>
    </border>
    <border>
      <left/>
      <right style="slantDashDot">
        <color theme="1" tint="4.9989318521683403E-2"/>
      </right>
      <top style="thin">
        <color theme="1" tint="0.34998626667073579"/>
      </top>
      <bottom/>
      <diagonal/>
    </border>
    <border>
      <left/>
      <right/>
      <top style="slantDashDot">
        <color theme="1" tint="4.9989318521683403E-2"/>
      </top>
      <bottom style="thin">
        <color theme="1" tint="0.34998626667073579"/>
      </bottom>
      <diagonal/>
    </border>
    <border>
      <left/>
      <right style="slantDashDot">
        <color theme="1" tint="4.9989318521683403E-2"/>
      </right>
      <top style="slantDashDot">
        <color theme="1" tint="4.9989318521683403E-2"/>
      </top>
      <bottom style="thin">
        <color theme="1" tint="0.34998626667073579"/>
      </bottom>
      <diagonal/>
    </border>
    <border>
      <left/>
      <right/>
      <top style="thin">
        <color theme="1" tint="0.14999847407452621"/>
      </top>
      <bottom/>
      <diagonal/>
    </border>
    <border>
      <left/>
      <right style="slantDashDot">
        <color theme="1" tint="4.9989318521683403E-2"/>
      </right>
      <top style="thin">
        <color theme="1" tint="0.14999847407452621"/>
      </top>
      <bottom/>
      <diagonal/>
    </border>
  </borders>
  <cellStyleXfs count="1">
    <xf numFmtId="0" fontId="0" fillId="0" borderId="0"/>
  </cellStyleXfs>
  <cellXfs count="60">
    <xf numFmtId="0" fontId="0" fillId="0" borderId="0" xfId="0"/>
    <xf numFmtId="0" fontId="0" fillId="0" borderId="1" xfId="0" applyBorder="1"/>
    <xf numFmtId="0" fontId="1" fillId="0" borderId="0" xfId="0" applyFont="1"/>
    <xf numFmtId="0" fontId="0" fillId="0" borderId="0" xfId="0" applyBorder="1"/>
    <xf numFmtId="0" fontId="0" fillId="0" borderId="2" xfId="0" applyBorder="1"/>
    <xf numFmtId="0" fontId="0" fillId="0" borderId="0" xfId="0" applyFill="1" applyBorder="1"/>
    <xf numFmtId="0" fontId="1" fillId="2" borderId="0" xfId="0" applyFont="1" applyFill="1" applyAlignment="1">
      <alignment horizontal="center"/>
    </xf>
    <xf numFmtId="0" fontId="0" fillId="3" borderId="0" xfId="0" applyFill="1" applyAlignment="1">
      <alignment horizontal="center"/>
    </xf>
    <xf numFmtId="0" fontId="1" fillId="2" borderId="1" xfId="0" applyFont="1" applyFill="1" applyBorder="1" applyAlignment="1">
      <alignment horizontal="center"/>
    </xf>
    <xf numFmtId="0" fontId="0" fillId="3" borderId="1" xfId="0" applyFill="1" applyBorder="1" applyAlignment="1">
      <alignment horizontal="center"/>
    </xf>
    <xf numFmtId="0" fontId="2" fillId="3" borderId="1" xfId="0" applyFont="1" applyFill="1" applyBorder="1" applyAlignment="1">
      <alignment horizontal="center"/>
    </xf>
    <xf numFmtId="0" fontId="2" fillId="3" borderId="0" xfId="0" applyFont="1" applyFill="1" applyAlignment="1">
      <alignment horizontal="center"/>
    </xf>
    <xf numFmtId="0" fontId="0" fillId="3" borderId="1" xfId="0" applyFont="1" applyFill="1" applyBorder="1" applyAlignment="1">
      <alignment horizontal="center"/>
    </xf>
    <xf numFmtId="0" fontId="0" fillId="3" borderId="0" xfId="0" applyFont="1" applyFill="1" applyAlignment="1">
      <alignment horizontal="center"/>
    </xf>
    <xf numFmtId="0" fontId="0" fillId="0" borderId="5" xfId="0" applyBorder="1"/>
    <xf numFmtId="0" fontId="1" fillId="2" borderId="5" xfId="0" applyFont="1" applyFill="1" applyBorder="1" applyAlignment="1">
      <alignment horizontal="center"/>
    </xf>
    <xf numFmtId="0" fontId="0" fillId="3" borderId="5" xfId="0" applyFill="1" applyBorder="1" applyAlignment="1">
      <alignment horizontal="center"/>
    </xf>
    <xf numFmtId="0" fontId="0" fillId="5" borderId="3" xfId="0" applyFill="1" applyBorder="1" applyAlignment="1">
      <alignment horizontal="center"/>
    </xf>
    <xf numFmtId="0" fontId="0" fillId="5" borderId="6" xfId="0" applyFill="1" applyBorder="1" applyAlignment="1">
      <alignment horizontal="center"/>
    </xf>
    <xf numFmtId="0" fontId="0" fillId="5" borderId="4" xfId="0" applyFill="1" applyBorder="1" applyAlignment="1">
      <alignment horizontal="center"/>
    </xf>
    <xf numFmtId="0" fontId="4" fillId="5" borderId="3" xfId="0" applyFont="1" applyFill="1" applyBorder="1" applyAlignment="1">
      <alignment horizontal="center"/>
    </xf>
    <xf numFmtId="0" fontId="0" fillId="5" borderId="3" xfId="0" applyFont="1" applyFill="1" applyBorder="1" applyAlignment="1">
      <alignment horizontal="center"/>
    </xf>
    <xf numFmtId="0" fontId="0" fillId="0" borderId="0" xfId="0" applyAlignment="1">
      <alignment horizontal="center"/>
    </xf>
    <xf numFmtId="0" fontId="0" fillId="0" borderId="5" xfId="0" applyBorder="1" applyAlignment="1">
      <alignment horizontal="center"/>
    </xf>
    <xf numFmtId="0" fontId="0" fillId="0" borderId="1" xfId="0" applyBorder="1" applyAlignment="1">
      <alignment horizontal="center"/>
    </xf>
    <xf numFmtId="0" fontId="5" fillId="0" borderId="0" xfId="0" applyFont="1" applyAlignment="1">
      <alignment horizontal="center"/>
    </xf>
    <xf numFmtId="0" fontId="5" fillId="0" borderId="5" xfId="0" applyFont="1" applyBorder="1" applyAlignment="1">
      <alignment horizontal="center"/>
    </xf>
    <xf numFmtId="0" fontId="5" fillId="0" borderId="1" xfId="0" applyFont="1" applyBorder="1" applyAlignment="1">
      <alignment horizontal="center"/>
    </xf>
    <xf numFmtId="0" fontId="6" fillId="0" borderId="1" xfId="0" applyFont="1" applyBorder="1" applyAlignment="1">
      <alignment horizontal="center"/>
    </xf>
    <xf numFmtId="0" fontId="6" fillId="0" borderId="0" xfId="0" applyFont="1" applyAlignment="1">
      <alignment horizontal="center"/>
    </xf>
    <xf numFmtId="0" fontId="0" fillId="0" borderId="7" xfId="0" applyFill="1" applyBorder="1"/>
    <xf numFmtId="0" fontId="0" fillId="0" borderId="7" xfId="0" applyBorder="1"/>
    <xf numFmtId="0" fontId="1" fillId="2" borderId="7" xfId="0" applyFont="1" applyFill="1" applyBorder="1" applyAlignment="1">
      <alignment horizontal="center"/>
    </xf>
    <xf numFmtId="0" fontId="0" fillId="3" borderId="7" xfId="0" applyFill="1" applyBorder="1" applyAlignment="1">
      <alignment horizontal="center"/>
    </xf>
    <xf numFmtId="0" fontId="0" fillId="5" borderId="8" xfId="0" applyFill="1" applyBorder="1" applyAlignment="1">
      <alignment horizontal="center"/>
    </xf>
    <xf numFmtId="0" fontId="0" fillId="0" borderId="7" xfId="0" applyBorder="1" applyAlignment="1">
      <alignment horizontal="center"/>
    </xf>
    <xf numFmtId="0" fontId="5" fillId="0" borderId="7" xfId="0" applyFont="1" applyBorder="1" applyAlignment="1">
      <alignment horizontal="center"/>
    </xf>
    <xf numFmtId="0" fontId="2" fillId="3" borderId="7" xfId="0" applyFont="1" applyFill="1" applyBorder="1" applyAlignment="1">
      <alignment horizontal="center"/>
    </xf>
    <xf numFmtId="0" fontId="1" fillId="5" borderId="0" xfId="0" applyFont="1" applyFill="1" applyAlignment="1">
      <alignment horizontal="center"/>
    </xf>
    <xf numFmtId="0" fontId="1" fillId="5" borderId="5" xfId="0" applyFont="1" applyFill="1" applyBorder="1" applyAlignment="1">
      <alignment horizontal="center"/>
    </xf>
    <xf numFmtId="0" fontId="1" fillId="5" borderId="1" xfId="0" applyFont="1" applyFill="1" applyBorder="1" applyAlignment="1">
      <alignment horizontal="center"/>
    </xf>
    <xf numFmtId="0" fontId="1" fillId="5" borderId="7" xfId="0" applyFont="1" applyFill="1" applyBorder="1" applyAlignment="1">
      <alignment horizontal="center"/>
    </xf>
    <xf numFmtId="0" fontId="1" fillId="4" borderId="0" xfId="0" applyFont="1" applyFill="1" applyAlignment="1">
      <alignment horizontal="center"/>
    </xf>
    <xf numFmtId="0" fontId="1" fillId="4" borderId="5" xfId="0" applyFont="1" applyFill="1" applyBorder="1" applyAlignment="1">
      <alignment horizontal="center"/>
    </xf>
    <xf numFmtId="0" fontId="1" fillId="4" borderId="1" xfId="0" applyFont="1" applyFill="1" applyBorder="1" applyAlignment="1">
      <alignment horizontal="center"/>
    </xf>
    <xf numFmtId="0" fontId="1" fillId="4" borderId="7" xfId="0" applyFont="1" applyFill="1" applyBorder="1" applyAlignment="1">
      <alignment horizontal="center"/>
    </xf>
    <xf numFmtId="2" fontId="0" fillId="0" borderId="0" xfId="0" applyNumberFormat="1" applyAlignment="1">
      <alignment horizontal="center"/>
    </xf>
    <xf numFmtId="2" fontId="0" fillId="0" borderId="5" xfId="0" applyNumberFormat="1" applyBorder="1" applyAlignment="1">
      <alignment horizontal="center"/>
    </xf>
    <xf numFmtId="2" fontId="0" fillId="0" borderId="1" xfId="0" applyNumberFormat="1" applyBorder="1" applyAlignment="1">
      <alignment horizontal="center"/>
    </xf>
    <xf numFmtId="2" fontId="0" fillId="0" borderId="7" xfId="0" applyNumberFormat="1" applyBorder="1" applyAlignment="1">
      <alignment horizontal="center"/>
    </xf>
    <xf numFmtId="0" fontId="1" fillId="2" borderId="0" xfId="0" applyFont="1" applyFill="1" applyBorder="1" applyAlignment="1">
      <alignment horizontal="center"/>
    </xf>
    <xf numFmtId="0" fontId="1" fillId="4" borderId="0" xfId="0" applyFont="1" applyFill="1" applyBorder="1" applyAlignment="1">
      <alignment horizontal="center"/>
    </xf>
    <xf numFmtId="0" fontId="1" fillId="5" borderId="0" xfId="0" applyFont="1" applyFill="1" applyBorder="1" applyAlignment="1">
      <alignment horizontal="center"/>
    </xf>
    <xf numFmtId="0" fontId="0" fillId="3" borderId="0" xfId="0" applyFill="1" applyBorder="1" applyAlignment="1">
      <alignment horizontal="center"/>
    </xf>
    <xf numFmtId="0" fontId="2" fillId="3" borderId="0" xfId="0" applyFont="1" applyFill="1" applyBorder="1" applyAlignment="1">
      <alignment horizontal="center"/>
    </xf>
    <xf numFmtId="0" fontId="0" fillId="0" borderId="0" xfId="0" applyBorder="1" applyAlignment="1">
      <alignment horizontal="center"/>
    </xf>
    <xf numFmtId="0" fontId="5" fillId="0" borderId="0" xfId="0" applyFont="1" applyBorder="1" applyAlignment="1">
      <alignment horizontal="center"/>
    </xf>
    <xf numFmtId="2" fontId="0" fillId="0" borderId="0" xfId="0" applyNumberFormat="1" applyBorder="1" applyAlignment="1">
      <alignment horizontal="center"/>
    </xf>
    <xf numFmtId="0" fontId="6" fillId="0" borderId="0" xfId="0" applyFont="1" applyBorder="1" applyAlignment="1">
      <alignment horizontal="center"/>
    </xf>
    <xf numFmtId="0" fontId="0" fillId="3" borderId="0" xfId="0" applyFont="1" applyFill="1" applyBorder="1" applyAlignment="1">
      <alignment horizontal="center"/>
    </xf>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person displayName="Claire Moore-Cantwell" id="{3134BA73-E82B-7942-94E7-8B7BFCEDC6FA}" userId="S::cmooreca@sfu.ca::eb4038ea-f934-4b93-96e1-65f40fc746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 dT="2021-06-29T01:07:00.38" personId="{3134BA73-E82B-7942-94E7-8B7BFCEDC6FA}" id="{67A07324-2BF3-014B-AA95-88594CB4D272}">
    <text>Inside the fancy lines is what you should copy-paste into a plain text file, to run the learner</text>
  </threadedComment>
  <threadedComment ref="K6" dT="2021-06-29T00:34:35.39" personId="{3134BA73-E82B-7942-94E7-8B7BFCEDC6FA}" id="{C3E0C61C-F1D3-674C-BE4A-326D69093761}">
    <text>note: ‘petite’ as the feminine has a different lexical entry, with different activation on the t</text>
  </threadedComment>
  <threadedComment ref="B7" dT="2021-06-29T00:31:39.19" personId="{3134BA73-E82B-7942-94E7-8B7BFCEDC6FA}" id="{6FE0BD9E-649A-E349-ABC2-E9D7964E1B8D}">
    <text xml:space="preserve">assume this is the coalesced candidate
</text>
  </threadedComment>
  <threadedComment ref="B9" dT="2021-06-29T00:45:56.96" personId="{3134BA73-E82B-7942-94E7-8B7BFCEDC6FA}" id="{CE85B7B6-F2E7-9840-ABA5-022C7DCF0DF5}">
    <text>this ‘z’ comes from ‘ami’ only, since ‘petit’ does not have a ‘z’</text>
  </threadedComment>
  <threadedComment ref="B11" dT="2021-06-29T00:44:01.04" personId="{3134BA73-E82B-7942-94E7-8B7BFCEDC6FA}" id="{AE1E6C07-F040-1B4E-88BF-327E3C547656}">
    <text>‘q’ stands for glottal stop here</text>
  </threadedComment>
  <threadedComment ref="B32" dT="2021-06-29T00:43:39.36" personId="{3134BA73-E82B-7942-94E7-8B7BFCEDC6FA}" id="{5003F90A-A7FD-414E-BC34-0A607A548FF7}">
    <text>this one, the ’t’ is assumed to come completely from ‘ami’ since ‘joli’ does not have one</text>
  </threadedComment>
</ThreadedComments>
</file>

<file path=xl/threadedComments/threadedComment2.xml><?xml version="1.0" encoding="utf-8"?>
<ThreadedComments xmlns="http://schemas.microsoft.com/office/spreadsheetml/2018/threadedcomments" xmlns:x="http://schemas.openxmlformats.org/spreadsheetml/2006/main">
  <threadedComment ref="A6" dT="2021-06-29T01:07:00.38" personId="{3134BA73-E82B-7942-94E7-8B7BFCEDC6FA}" id="{2AC44C96-C079-EF43-A739-9E7F9B8F7F84}">
    <text>Inside the fancy lines is what you should copy-paste into a plain text file, to run the learner</text>
  </threadedComment>
  <threadedComment ref="H6" dT="2021-07-07T20:30:22.81" personId="{3134BA73-E82B-7942-94E7-8B7BFCEDC6FA}" id="{B503D736-1EB5-DA4E-8C2D-947A10953B85}">
    <text>Recall from Smolensky and Goldrick, 2014, that Max assigns rewards for the sum total of activation that is realized.  here, we’re only assigning rewards for the consonants in between the vowels</text>
  </threadedComment>
  <threadedComment ref="I6" dT="2021-07-07T20:31:16.01" personId="{3134BA73-E82B-7942-94E7-8B7BFCEDC6FA}" id="{DA7B5BF4-8FFB-3B4B-8AC3-5E7DA734243E}">
    <text>Recall (Smolensky and Goldbrick, 2014) that Dep assigns violations for the gap between the total underlying activation for a segment, and 1.  So, it’s 1-(total activation)</text>
  </threadedComment>
  <threadedComment ref="L6" dT="2021-06-29T00:34:35.39" personId="{3134BA73-E82B-7942-94E7-8B7BFCEDC6FA}" id="{5F5D6F89-E85E-5844-99FD-D00F5B3BA008}">
    <text>note: ‘petite’ as the feminine has a different lexical entry.  here, is entirely different lexeme with different PFCs</text>
  </threadedComment>
  <threadedComment ref="B7" dT="2021-07-07T20:38:14.63" personId="{3134BA73-E82B-7942-94E7-8B7BFCEDC6FA}" id="{2621C94D-A63A-C24F-A2DA-C8417A6D6C98}">
    <text xml:space="preserve">l: comes from left hand side
r: comes from right hand side
</text>
  </threadedComment>
  <threadedComment ref="B11" dT="2021-06-29T00:45:56.96" personId="{3134BA73-E82B-7942-94E7-8B7BFCEDC6FA}" id="{D5C7BF60-AE0A-CE47-A9A2-28249A5BD504}">
    <text>this ‘z’ comes from ‘ami’ only, since ‘petit’ does not have a ‘z’</text>
  </threadedComment>
  <threadedComment ref="B13" dT="2021-06-29T00:44:01.04" personId="{3134BA73-E82B-7942-94E7-8B7BFCEDC6FA}" id="{2E4B42D7-48E2-5845-9607-C153059EFF79}">
    <text>‘q’ stands for glottal stop here</text>
  </threadedComment>
  <threadedComment ref="I14" dT="2021-07-07T20:57:55.72" personId="{3134BA73-E82B-7942-94E7-8B7BFCEDC6FA}" id="{AF128964-526F-214D-8BF5-B61C0F2DE12A}">
    <text xml:space="preserve">Note that each segment’s Dep violation is independently bounded at 0 and 1
</text>
  </threadedComment>
  <threadedComment ref="B38" dT="2021-06-29T00:43:39.36" personId="{3134BA73-E82B-7942-94E7-8B7BFCEDC6FA}" id="{A1BCCC45-8964-6F4B-9155-B6AD894C7DE5}">
    <text>this one, the ’t’ is assumed to come completely from ‘ami’ since ‘joli’ does not have one</text>
  </threadedComment>
</ThreadedComments>
</file>

<file path=xl/threadedComments/threadedComment3.xml><?xml version="1.0" encoding="utf-8"?>
<ThreadedComments xmlns="http://schemas.microsoft.com/office/spreadsheetml/2018/threadedcomments" xmlns:x="http://schemas.openxmlformats.org/spreadsheetml/2006/main">
  <threadedComment ref="A6" dT="2021-06-29T01:07:00.38" personId="{3134BA73-E82B-7942-94E7-8B7BFCEDC6FA}" id="{0F51A72B-96F4-2E45-B54A-8983BB4261A7}">
    <text>Inside the fancy lines is what you should copy-paste into a plain text file, to run the learner</text>
  </threadedComment>
  <threadedComment ref="G6" dT="2021-06-29T00:50:35.26" personId="{3134BA73-E82B-7942-94E7-8B7BFCEDC6FA}" id="{E16DBFF4-688F-F340-95E9-94F35D6A699F}">
    <text>assigning violations only to the material between vowels.  This is a blanket constraint standing in for *coronal, *nasal, *fricative…</text>
  </threadedComment>
  <threadedComment ref="G6" dT="2021-06-29T00:51:07.19" personId="{3134BA73-E82B-7942-94E7-8B7BFCEDC6FA}" id="{5ADEFD95-984F-D84A-AEF7-743BC8874C80}" parentId="{E16DBFF4-688F-F340-95E9-94F35D6A699F}">
    <text>It assigns one violation per segment with any features on it (no violations to glottal stop, written as ‘q’ in this spreadsheet)</text>
  </threadedComment>
  <threadedComment ref="G6" dT="2021-06-29T00:51:36.26" personId="{3134BA73-E82B-7942-94E7-8B7BFCEDC6FA}" id="{57791D8E-6FD0-0245-BFD2-D4EF0C0619EE}" parentId="{E16DBFF4-688F-F340-95E9-94F35D6A699F}">
    <text>it’s output-oriented, so it doesn’t care whether the features are supported by a PFC or not</text>
  </threadedComment>
  <threadedComment ref="H6" dT="2021-06-29T00:53:13.02" personId="{3134BA73-E82B-7942-94E7-8B7BFCEDC6FA}" id="{A9397F12-2229-8E48-9F4B-384EA02206A7}">
    <text>assign a violation per root node (here, for simplicity, just between the vowels)</text>
  </threadedComment>
  <threadedComment ref="J6" dT="2021-06-29T00:34:35.39" personId="{3134BA73-E82B-7942-94E7-8B7BFCEDC6FA}" id="{B4B26EE7-9DB2-A444-AF19-E2F6CC835D8A}">
    <text>note: ‘petite’ as the feminine has a different lexical entry.  here, is entirely different lexeme with different PFCs</text>
  </threadedComment>
  <threadedComment ref="R6" dT="2021-06-29T01:03:10.55" personId="{3134BA73-E82B-7942-94E7-8B7BFCEDC6FA}" id="{0BB0F3E8-7334-E84E-9419-FE7AFFBE3705}">
    <text>rough equivalent of Uniformity, and does similar work to S&amp;G’s Align constraints.  Violated when all elements of Morpheme 1 do not precede all elements of Morpheme 2</text>
  </threadedComment>
  <threadedComment ref="B7" dT="2021-06-29T00:31:39.19" personId="{3134BA73-E82B-7942-94E7-8B7BFCEDC6FA}" id="{3DAE1923-BCC2-7543-A1D2-ED580CF96E7B}">
    <text xml:space="preserve">assume this is the coalesced candidate
</text>
  </threadedComment>
  <threadedComment ref="B9" dT="2021-06-29T00:45:56.96" personId="{3134BA73-E82B-7942-94E7-8B7BFCEDC6FA}" id="{2CF5AF7E-2180-FE48-AAA8-D30F51D21C5D}">
    <text>this ‘z’ comes from ‘ami’ only, since ‘petit’ does not have a ‘z’</text>
  </threadedComment>
  <threadedComment ref="B11" dT="2021-06-29T00:44:01.04" personId="{3134BA73-E82B-7942-94E7-8B7BFCEDC6FA}" id="{DB46045C-4D5B-9746-986E-0EA9CD6B5C80}">
    <text>‘q’ stands for glottal stop here</text>
  </threadedComment>
  <threadedComment ref="A31" dT="2021-06-29T00:41:19.62" personId="{3134BA73-E82B-7942-94E7-8B7BFCEDC6FA}" id="{6A68315C-34A7-D948-8B49-EF5287DACC46}">
    <text>No PFC’s for ‘joli’ because there is no underlying final consonant</text>
  </threadedComment>
  <threadedComment ref="B32" dT="2021-06-29T00:43:39.36" personId="{3134BA73-E82B-7942-94E7-8B7BFCEDC6FA}" id="{A6D31109-ADF2-8A4B-B6B5-A08EBA708EC1}">
    <text>this one, the ’t’ is assumed to come completely from ‘ami’ since ‘joli’ does not have one</text>
  </threadedComment>
  <threadedComment ref="A37" dT="2021-06-29T00:40:54.68" personId="{3134BA73-E82B-7942-94E7-8B7BFCEDC6FA}" id="{DE56721B-3F30-A84F-89D4-B4366AC64D26}">
    <text>No PFCs for ‘ero’ because there is no underlying initial consonant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1-06-29T01:07:00.38" personId="{3134BA73-E82B-7942-94E7-8B7BFCEDC6FA}" id="{AA44BF03-B035-194C-B2DB-B5F710EFB719}">
    <text>Inside the fancy lines is what you should copy-paste into a plain text file, to run the learner</text>
  </threadedComment>
  <threadedComment ref="H7" dT="2021-06-29T00:50:35.26" personId="{3134BA73-E82B-7942-94E7-8B7BFCEDC6FA}" id="{8BEF8F29-EB17-CB42-A5EA-4C750D9725E2}">
    <text>assigning violations only to the material between vowels.  This is a blanket constraint standing in for *coronal, *nasal, *fricative…</text>
  </threadedComment>
  <threadedComment ref="H7" dT="2021-06-29T00:51:07.19" personId="{3134BA73-E82B-7942-94E7-8B7BFCEDC6FA}" id="{E9F7B5A6-41ED-784D-B078-2B3AD6FAC9E2}" parentId="{8BEF8F29-EB17-CB42-A5EA-4C750D9725E2}">
    <text>It assigns one violation per segment with any features on it (no violations to glottal stop, written as ‘q’ in this spreadsheet)</text>
  </threadedComment>
  <threadedComment ref="H7" dT="2021-06-29T00:51:36.26" personId="{3134BA73-E82B-7942-94E7-8B7BFCEDC6FA}" id="{2215FF14-59B9-CF4C-9AD8-FDEBD9F2BD2D}" parentId="{8BEF8F29-EB17-CB42-A5EA-4C750D9725E2}">
    <text>it’s output-oriented, so it doesn’t care whether the features are supported by a PFC or not</text>
  </threadedComment>
  <threadedComment ref="I7" dT="2021-06-29T00:53:13.02" personId="{3134BA73-E82B-7942-94E7-8B7BFCEDC6FA}" id="{F2D30437-C809-2745-AEE0-2C789A7315CC}">
    <text>assign a violation per root node (here, for simplicity, just between the vowels)</text>
  </threadedComment>
  <threadedComment ref="K7" dT="2021-06-29T00:34:35.39" personId="{3134BA73-E82B-7942-94E7-8B7BFCEDC6FA}" id="{E2B7CC98-F2B7-0E43-A26D-E93135B32367}">
    <text>note: ‘petite’ as the feminine has a different lexical entry.  here, is entirely different lexeme with different PFCs</text>
  </threadedComment>
  <threadedComment ref="S7" dT="2021-06-29T01:03:10.55" personId="{3134BA73-E82B-7942-94E7-8B7BFCEDC6FA}" id="{C37838A1-0A99-A34E-9E03-DBE5224D95FE}">
    <text>rough equivalent of Uniformity, and does similar work to S&amp;G’s Align constraints.  Violated when all elements of Morpheme 1 do not precede all elements of Morpheme 2</text>
  </threadedComment>
  <threadedComment ref="B8" dT="2021-06-29T00:31:39.19" personId="{3134BA73-E82B-7942-94E7-8B7BFCEDC6FA}" id="{4F5A8AB0-C25D-FB4D-9119-2EF253DCA65A}">
    <text xml:space="preserve">assume this is the coalesced candidate
</text>
  </threadedComment>
  <threadedComment ref="B12" dT="2021-06-29T00:45:56.96" personId="{3134BA73-E82B-7942-94E7-8B7BFCEDC6FA}" id="{F4BAF33F-1966-4842-95CF-8F572845F68C}">
    <text>this ‘z’ comes from ‘ami’ only, since ‘petit’ does not have a ‘z’</text>
  </threadedComment>
  <threadedComment ref="B14" dT="2021-06-29T00:44:01.04" personId="{3134BA73-E82B-7942-94E7-8B7BFCEDC6FA}" id="{402ECD69-C20E-574C-81A2-15833532B1B4}">
    <text>‘q’ stands for glottal stop here</text>
  </threadedComment>
  <threadedComment ref="A38" dT="2021-06-29T00:41:19.62" personId="{3134BA73-E82B-7942-94E7-8B7BFCEDC6FA}" id="{95393770-A5EA-C441-B8E8-09661D1B04EC}">
    <text>No PFC’s for ‘joli’ because there is no underlying final consonant</text>
  </threadedComment>
  <threadedComment ref="B39" dT="2021-06-29T00:43:39.36" personId="{3134BA73-E82B-7942-94E7-8B7BFCEDC6FA}" id="{EB122BA7-596E-714B-BF47-657082CD90B4}">
    <text>this one, the ’t’ is assumed to come completely from ‘ami’ since ‘joli’ does not have one</text>
  </threadedComment>
  <threadedComment ref="C39" dT="2021-06-29T00:43:39.36" personId="{3134BA73-E82B-7942-94E7-8B7BFCEDC6FA}" id="{6FD43CC0-6126-A648-B934-9A8A51366681}">
    <text>this one, the ’t’ is assumed to come completely from ‘ami’ since ‘joli’ does not have one</text>
  </threadedComment>
  <threadedComment ref="A44" dT="2021-06-29T00:40:54.68" personId="{3134BA73-E82B-7942-94E7-8B7BFCEDC6FA}" id="{EC10E1B5-9E7D-3245-8C1B-118E4435B387}">
    <text>No PFCs for ‘ero’ because there is no underlying initial consonant</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952CB-BA06-6C44-855B-3B3D98D8050D}">
  <dimension ref="A2:X50"/>
  <sheetViews>
    <sheetView topLeftCell="A2" zoomScale="125" zoomScaleNormal="125" workbookViewId="0">
      <pane xSplit="2540" ySplit="1800" topLeftCell="B4" activePane="bottomRight"/>
      <selection sqref="A1:XFD1048576"/>
      <selection pane="topRight" activeCell="H1" sqref="H1:H50"/>
      <selection pane="bottomLeft" activeCell="A6" sqref="A6:XFD50"/>
      <selection pane="bottomRight" activeCell="P15" sqref="P15"/>
    </sheetView>
  </sheetViews>
  <sheetFormatPr baseColWidth="10" defaultRowHeight="16" x14ac:dyDescent="0.2"/>
  <cols>
    <col min="1" max="1" width="13" customWidth="1"/>
    <col min="5" max="6" width="9.33203125" style="6" customWidth="1"/>
    <col min="7" max="8" width="9.33203125" style="42" customWidth="1"/>
    <col min="9" max="9" width="12.83203125" style="38" customWidth="1"/>
    <col min="10" max="16" width="9.33203125" style="7" customWidth="1"/>
    <col min="17" max="18" width="8.83203125" style="7" customWidth="1"/>
    <col min="19" max="19" width="5.5" style="22" customWidth="1"/>
    <col min="20" max="20" width="3.6640625" style="25" customWidth="1"/>
    <col min="21" max="21" width="9.6640625" style="46" customWidth="1"/>
    <col min="22" max="22" width="10.1640625" style="22" customWidth="1"/>
    <col min="23" max="23" width="13" customWidth="1"/>
  </cols>
  <sheetData>
    <row r="2" spans="1:24" x14ac:dyDescent="0.2">
      <c r="D2" t="s">
        <v>3</v>
      </c>
      <c r="E2" s="6">
        <f>(E5-E3)*SQRT(2)/$C$3^2</f>
        <v>-9.4568296567345395E-5</v>
      </c>
      <c r="F2" s="6">
        <f t="shared" ref="F2:R2" si="0">(F5-F3)*SQRT(2)/$C$3^2</f>
        <v>-4.0592610077015137E-4</v>
      </c>
      <c r="G2" s="42">
        <f t="shared" si="0"/>
        <v>-5.743769109470239E-4</v>
      </c>
      <c r="H2" s="42">
        <f t="shared" si="0"/>
        <v>7.0710678118654751E-4</v>
      </c>
      <c r="I2" s="38">
        <f t="shared" si="0"/>
        <v>-1.3395220819406989E-3</v>
      </c>
      <c r="J2" s="7">
        <f t="shared" si="0"/>
        <v>6.8462839837091682E-6</v>
      </c>
      <c r="K2" s="7">
        <f t="shared" si="0"/>
        <v>5.5071987493230886E-4</v>
      </c>
      <c r="L2" s="7">
        <f t="shared" si="0"/>
        <v>8.9387265989972808E-5</v>
      </c>
      <c r="M2" s="7">
        <f t="shared" si="0"/>
        <v>8.9387261006503536E-5</v>
      </c>
      <c r="N2" s="7">
        <f t="shared" si="0"/>
        <v>6.6984038684536481E-6</v>
      </c>
      <c r="O2" s="7">
        <f t="shared" si="0"/>
        <v>-2.7869372023345757E-5</v>
      </c>
      <c r="P2" s="7">
        <f t="shared" si="0"/>
        <v>-2.7869379634500435E-5</v>
      </c>
      <c r="Q2" s="7">
        <f t="shared" si="0"/>
        <v>1.1309770303795003E-5</v>
      </c>
      <c r="R2" s="7">
        <f t="shared" si="0"/>
        <v>5.6626772423166449E-6</v>
      </c>
    </row>
    <row r="3" spans="1:24" x14ac:dyDescent="0.2">
      <c r="B3" t="s">
        <v>4</v>
      </c>
      <c r="C3">
        <v>100</v>
      </c>
      <c r="D3" t="s">
        <v>5</v>
      </c>
      <c r="E3" s="6">
        <v>0</v>
      </c>
      <c r="F3" s="6">
        <v>0</v>
      </c>
      <c r="G3" s="42">
        <v>0</v>
      </c>
      <c r="H3" s="42">
        <v>0</v>
      </c>
      <c r="I3" s="38">
        <v>0</v>
      </c>
      <c r="J3" s="7">
        <v>0</v>
      </c>
      <c r="K3" s="7">
        <v>0</v>
      </c>
      <c r="L3" s="7">
        <v>0</v>
      </c>
      <c r="M3" s="7">
        <v>0</v>
      </c>
      <c r="N3" s="7">
        <v>0</v>
      </c>
      <c r="O3" s="7">
        <v>0</v>
      </c>
      <c r="P3" s="7">
        <v>0</v>
      </c>
      <c r="Q3" s="7">
        <v>0</v>
      </c>
      <c r="R3" s="7">
        <v>0</v>
      </c>
    </row>
    <row r="4" spans="1:24" x14ac:dyDescent="0.2">
      <c r="D4" t="s">
        <v>6</v>
      </c>
      <c r="E4" s="6">
        <f>(E5-E3)^2/2/$C$3</f>
        <v>2.235790678912347E-3</v>
      </c>
      <c r="F4" s="6">
        <f t="shared" ref="F4:R4" si="1">(F5-F3)^2/2/$C$3</f>
        <v>4.1193999821614764E-2</v>
      </c>
      <c r="G4" s="42">
        <f t="shared" si="1"/>
        <v>8.2477208957261364E-2</v>
      </c>
      <c r="H4" s="42">
        <f t="shared" si="1"/>
        <v>0.125</v>
      </c>
      <c r="I4" s="38">
        <f t="shared" si="1"/>
        <v>0.44857985200168604</v>
      </c>
      <c r="J4" s="7">
        <f t="shared" si="1"/>
        <v>1.171790109639817E-5</v>
      </c>
      <c r="K4" s="7">
        <f t="shared" si="1"/>
        <v>7.5823095161364457E-2</v>
      </c>
      <c r="L4" s="7">
        <f t="shared" si="1"/>
        <v>1.9975208302905373E-3</v>
      </c>
      <c r="M4" s="7">
        <f t="shared" si="1"/>
        <v>1.9975206075611967E-3</v>
      </c>
      <c r="N4" s="7">
        <f t="shared" si="1"/>
        <v>1.12171535962287E-5</v>
      </c>
      <c r="O4" s="7">
        <f t="shared" si="1"/>
        <v>1.9417547424391176E-4</v>
      </c>
      <c r="P4" s="7">
        <f t="shared" si="1"/>
        <v>1.9417558030297686E-4</v>
      </c>
      <c r="Q4" s="7">
        <f t="shared" si="1"/>
        <v>3.1977726081150827E-5</v>
      </c>
      <c r="R4" s="7">
        <f t="shared" si="1"/>
        <v>8.0164783876627108E-6</v>
      </c>
    </row>
    <row r="5" spans="1:24" ht="17" thickBot="1" x14ac:dyDescent="0.25">
      <c r="D5" t="s">
        <v>71</v>
      </c>
      <c r="E5" s="6">
        <v>-0.66869883788030426</v>
      </c>
      <c r="F5" s="6">
        <v>-2.8703309851518783</v>
      </c>
      <c r="G5" s="42">
        <v>-4.0614580868762236</v>
      </c>
      <c r="H5" s="42">
        <v>5</v>
      </c>
      <c r="I5" s="38">
        <v>-9.4718514768939031</v>
      </c>
      <c r="J5" s="7">
        <v>4.8410538308096038E-2</v>
      </c>
      <c r="K5" s="7">
        <v>3.8941775809884289</v>
      </c>
      <c r="L5" s="7">
        <v>0.63206341933235421</v>
      </c>
      <c r="M5" s="7">
        <v>0.63206338409390506</v>
      </c>
      <c r="N5" s="7">
        <v>4.7364867985097772E-2</v>
      </c>
      <c r="O5" s="7">
        <v>-0.19706621945118435</v>
      </c>
      <c r="P5" s="7">
        <v>-0.1970662732701752</v>
      </c>
      <c r="Q5" s="7">
        <v>7.9972152754756859E-2</v>
      </c>
      <c r="R5" s="7">
        <v>4.0041174777128381E-2</v>
      </c>
    </row>
    <row r="6" spans="1:24" s="14" customFormat="1" x14ac:dyDescent="0.2">
      <c r="A6" s="14" t="s">
        <v>7</v>
      </c>
      <c r="B6" s="14" t="s">
        <v>12</v>
      </c>
      <c r="C6" s="14" t="s">
        <v>13</v>
      </c>
      <c r="D6" s="14" t="s">
        <v>8</v>
      </c>
      <c r="E6" s="15" t="s">
        <v>39</v>
      </c>
      <c r="F6" s="15" t="s">
        <v>31</v>
      </c>
      <c r="G6" s="43" t="s">
        <v>82</v>
      </c>
      <c r="H6" s="43" t="s">
        <v>83</v>
      </c>
      <c r="I6" s="39" t="s">
        <v>81</v>
      </c>
      <c r="J6" s="16" t="s">
        <v>32</v>
      </c>
      <c r="K6" s="16" t="s">
        <v>64</v>
      </c>
      <c r="L6" s="16" t="s">
        <v>63</v>
      </c>
      <c r="M6" s="16" t="s">
        <v>65</v>
      </c>
      <c r="N6" s="16" t="s">
        <v>33</v>
      </c>
      <c r="O6" s="16" t="s">
        <v>34</v>
      </c>
      <c r="P6" s="16" t="s">
        <v>35</v>
      </c>
      <c r="Q6" s="16" t="s">
        <v>66</v>
      </c>
      <c r="R6" s="16" t="s">
        <v>80</v>
      </c>
      <c r="S6" s="23" t="s">
        <v>9</v>
      </c>
      <c r="T6" s="26" t="s">
        <v>10</v>
      </c>
      <c r="U6" s="47" t="s">
        <v>72</v>
      </c>
      <c r="V6" s="23" t="s">
        <v>11</v>
      </c>
      <c r="W6" s="14">
        <f>SUMPRODUCT(V7:V50,C7:C50)</f>
        <v>-0.19620338184250885</v>
      </c>
    </row>
    <row r="7" spans="1:24" s="1" customFormat="1" x14ac:dyDescent="0.2">
      <c r="A7" s="1" t="s">
        <v>0</v>
      </c>
      <c r="B7" s="1" t="s">
        <v>1</v>
      </c>
      <c r="C7" s="1">
        <v>1</v>
      </c>
      <c r="D7" s="1">
        <v>1</v>
      </c>
      <c r="E7" s="8">
        <v>0</v>
      </c>
      <c r="F7" s="8">
        <v>0</v>
      </c>
      <c r="G7" s="44">
        <f>J5+N5</f>
        <v>9.577540629319381E-2</v>
      </c>
      <c r="H7" s="44">
        <f>MIN(MAX(1-(J5+N5),0),1)</f>
        <v>0.90422459370680619</v>
      </c>
      <c r="I7" s="40">
        <v>1</v>
      </c>
      <c r="J7" s="9"/>
      <c r="K7" s="10"/>
      <c r="L7" s="10"/>
      <c r="M7" s="10"/>
      <c r="N7" s="9"/>
      <c r="O7" s="9"/>
      <c r="P7" s="9"/>
      <c r="Q7" s="10"/>
      <c r="R7" s="10"/>
      <c r="S7" s="24">
        <f>-SUMPRODUCT(E$5:I$5,E7:I7)</f>
        <v>5.3397163067732203</v>
      </c>
      <c r="T7" s="27">
        <f t="shared" ref="T7:T50" si="2">EXP(S7)</f>
        <v>208.45356503544042</v>
      </c>
      <c r="U7" s="48">
        <f>T7/SUMIF(A:A,A7,T:T)</f>
        <v>0.92191403574481268</v>
      </c>
      <c r="V7" s="28">
        <f>LN(U7)</f>
        <v>-8.1303296491648441E-2</v>
      </c>
    </row>
    <row r="8" spans="1:24" x14ac:dyDescent="0.2">
      <c r="A8" t="s">
        <v>0</v>
      </c>
      <c r="B8" t="s">
        <v>2</v>
      </c>
      <c r="C8">
        <v>0</v>
      </c>
      <c r="D8">
        <v>1</v>
      </c>
      <c r="E8" s="6">
        <v>0</v>
      </c>
      <c r="F8" s="6">
        <v>1</v>
      </c>
      <c r="G8" s="42">
        <v>0</v>
      </c>
      <c r="H8" s="42">
        <v>0</v>
      </c>
      <c r="I8" s="38">
        <v>0</v>
      </c>
      <c r="K8" s="11"/>
      <c r="L8" s="11"/>
      <c r="M8" s="11"/>
      <c r="Q8" s="11"/>
      <c r="R8" s="11"/>
      <c r="S8" s="22">
        <f>-SUMPRODUCT(E$5:I$5,E8:I8)</f>
        <v>2.8703309851518783</v>
      </c>
      <c r="T8" s="25">
        <f t="shared" si="2"/>
        <v>17.642856757169465</v>
      </c>
      <c r="U8" s="46">
        <f>T8/SUMIF(A:A,A8,T:T)</f>
        <v>7.8027916060367672E-2</v>
      </c>
      <c r="V8" s="29">
        <f t="shared" ref="V8:V50" si="3">LN(U8)</f>
        <v>-2.5506886181129906</v>
      </c>
      <c r="W8" s="2" t="s">
        <v>73</v>
      </c>
      <c r="X8">
        <f>W6-SUM(E2:R2)</f>
        <v>-0.1952003680191394</v>
      </c>
    </row>
    <row r="9" spans="1:24" x14ac:dyDescent="0.2">
      <c r="A9" t="s">
        <v>0</v>
      </c>
      <c r="B9" t="s">
        <v>14</v>
      </c>
      <c r="C9">
        <v>0</v>
      </c>
      <c r="D9">
        <v>1</v>
      </c>
      <c r="E9" s="6">
        <v>0</v>
      </c>
      <c r="F9" s="6">
        <v>0</v>
      </c>
      <c r="G9" s="42">
        <f>O5</f>
        <v>-0.19706621945118435</v>
      </c>
      <c r="H9" s="42">
        <f>MIN(MAX(1-(O5),0),1)</f>
        <v>1</v>
      </c>
      <c r="I9" s="38">
        <v>0</v>
      </c>
      <c r="K9" s="11"/>
      <c r="L9" s="11"/>
      <c r="M9" s="11"/>
      <c r="Q9" s="11"/>
      <c r="R9" s="11"/>
      <c r="S9" s="22">
        <f>-SUMPRODUCT(E$5:I$5,E9:I9)</f>
        <v>-5.8003761906401374</v>
      </c>
      <c r="T9" s="25">
        <f t="shared" si="2"/>
        <v>3.0264160218201018E-3</v>
      </c>
      <c r="U9" s="46">
        <f>T9/SUMIF(A:A,A9,T:T)</f>
        <v>1.3384733468312573E-5</v>
      </c>
      <c r="V9" s="29">
        <f t="shared" si="3"/>
        <v>-11.221395793905007</v>
      </c>
      <c r="W9" s="2" t="s">
        <v>74</v>
      </c>
      <c r="X9">
        <f>W6-SUM(E4:R4)</f>
        <v>-0.97595965021490794</v>
      </c>
    </row>
    <row r="10" spans="1:24" x14ac:dyDescent="0.2">
      <c r="A10" t="s">
        <v>0</v>
      </c>
      <c r="B10" t="s">
        <v>15</v>
      </c>
      <c r="C10">
        <v>0</v>
      </c>
      <c r="D10">
        <v>1</v>
      </c>
      <c r="E10" s="6">
        <v>0</v>
      </c>
      <c r="F10" s="6">
        <v>0</v>
      </c>
      <c r="G10" s="42">
        <f>P5</f>
        <v>-0.1970662732701752</v>
      </c>
      <c r="H10" s="42">
        <f>MIN(MAX(1-(P5),0),1)</f>
        <v>1</v>
      </c>
      <c r="I10" s="38">
        <v>0</v>
      </c>
      <c r="K10" s="11"/>
      <c r="L10" s="11"/>
      <c r="M10" s="11"/>
      <c r="Q10" s="11"/>
      <c r="R10" s="11"/>
      <c r="S10" s="22">
        <f>-SUMPRODUCT(E$5:I$5,E10:I10)</f>
        <v>-5.8003764092237127</v>
      </c>
      <c r="T10" s="25">
        <f t="shared" si="2"/>
        <v>3.0264153602953398E-3</v>
      </c>
      <c r="U10" s="46">
        <f>T10/SUMIF(A:A,A10,T:T)</f>
        <v>1.3384730542629997E-5</v>
      </c>
      <c r="V10" s="29">
        <f t="shared" si="3"/>
        <v>-11.221396012488581</v>
      </c>
    </row>
    <row r="11" spans="1:24" x14ac:dyDescent="0.2">
      <c r="A11" t="s">
        <v>0</v>
      </c>
      <c r="B11" t="s">
        <v>51</v>
      </c>
      <c r="C11">
        <v>0</v>
      </c>
      <c r="D11">
        <v>1</v>
      </c>
      <c r="E11" s="6">
        <v>0</v>
      </c>
      <c r="F11" s="6">
        <v>0</v>
      </c>
      <c r="G11" s="42">
        <v>0</v>
      </c>
      <c r="H11" s="42">
        <v>1</v>
      </c>
      <c r="I11" s="38">
        <v>0</v>
      </c>
      <c r="K11" s="11"/>
      <c r="L11" s="11"/>
      <c r="M11" s="11"/>
      <c r="Q11" s="11"/>
      <c r="R11" s="11"/>
      <c r="S11" s="22">
        <f>-SUMPRODUCT(E$5:I$5,E11:I11)</f>
        <v>-5</v>
      </c>
      <c r="T11" s="25">
        <f t="shared" si="2"/>
        <v>6.737946999085467E-3</v>
      </c>
      <c r="U11" s="46">
        <f>T11/SUMIF(A:A,A11,T:T)</f>
        <v>2.979948032793503E-5</v>
      </c>
      <c r="V11" s="29">
        <f t="shared" si="3"/>
        <v>-10.421019603264869</v>
      </c>
    </row>
    <row r="12" spans="1:24" x14ac:dyDescent="0.2">
      <c r="A12" t="s">
        <v>0</v>
      </c>
      <c r="B12" t="s">
        <v>36</v>
      </c>
      <c r="C12">
        <v>0</v>
      </c>
      <c r="D12">
        <v>1</v>
      </c>
      <c r="E12" s="6">
        <v>1</v>
      </c>
      <c r="F12" s="6">
        <v>0</v>
      </c>
      <c r="G12" s="42">
        <f>J5+N5</f>
        <v>9.577540629319381E-2</v>
      </c>
      <c r="H12" s="42">
        <f>MIN(MAX((1-J5),0),1)+MIN(MAX(1-(N5),0),1)</f>
        <v>1.9042245937068061</v>
      </c>
      <c r="I12" s="38">
        <v>0</v>
      </c>
      <c r="K12" s="11"/>
      <c r="L12" s="11"/>
      <c r="M12" s="11"/>
      <c r="Q12" s="11"/>
      <c r="R12" s="11"/>
      <c r="S12" s="22">
        <f>-SUMPRODUCT(E$5:I$5,E12:I12)</f>
        <v>-8.4634363322403772</v>
      </c>
      <c r="T12" s="25">
        <f t="shared" si="2"/>
        <v>2.1104560039106028E-4</v>
      </c>
      <c r="U12" s="46">
        <f>T12/SUMIF(A:A,A12,T:T)</f>
        <v>9.3337766206891259E-7</v>
      </c>
      <c r="V12" s="29">
        <f t="shared" si="3"/>
        <v>-13.884455935505246</v>
      </c>
    </row>
    <row r="13" spans="1:24" x14ac:dyDescent="0.2">
      <c r="A13" t="s">
        <v>0</v>
      </c>
      <c r="B13" t="s">
        <v>37</v>
      </c>
      <c r="C13">
        <v>0</v>
      </c>
      <c r="D13">
        <v>1</v>
      </c>
      <c r="E13" s="6">
        <v>1</v>
      </c>
      <c r="F13" s="6">
        <v>0</v>
      </c>
      <c r="G13" s="42">
        <f>J5+O5</f>
        <v>-0.1486556811430883</v>
      </c>
      <c r="H13" s="42">
        <f>MIN(MAX(1-(J5),0),1)+MIN(MAX(1-(O5),0),1)</f>
        <v>1.9515894616919041</v>
      </c>
      <c r="I13" s="38">
        <v>0</v>
      </c>
      <c r="K13" s="11"/>
      <c r="L13" s="11"/>
      <c r="M13" s="11"/>
      <c r="Q13" s="11"/>
      <c r="R13" s="11"/>
      <c r="S13" s="22">
        <f>-SUMPRODUCT(E$5:I$5,E13:I13)</f>
        <v>-9.6930072889179062</v>
      </c>
      <c r="T13" s="25">
        <f t="shared" si="2"/>
        <v>6.1713534647208962E-5</v>
      </c>
      <c r="U13" s="46">
        <f>T13/SUMIF(A:A,A13,T:T)</f>
        <v>2.7293643923534123E-7</v>
      </c>
      <c r="V13" s="29">
        <f t="shared" si="3"/>
        <v>-15.114026892182775</v>
      </c>
    </row>
    <row r="14" spans="1:24" x14ac:dyDescent="0.2">
      <c r="A14" t="s">
        <v>0</v>
      </c>
      <c r="B14" t="s">
        <v>38</v>
      </c>
      <c r="C14">
        <v>0</v>
      </c>
      <c r="D14">
        <v>1</v>
      </c>
      <c r="E14" s="6">
        <v>1</v>
      </c>
      <c r="F14" s="6">
        <v>0</v>
      </c>
      <c r="G14" s="42">
        <f>J5+P5</f>
        <v>-0.14865573496207918</v>
      </c>
      <c r="H14" s="42">
        <f>MIN(MAX(1-(J5),0),1)+MIN(MAX(1-(P5),0),1)</f>
        <v>1.9515894616919041</v>
      </c>
      <c r="I14" s="38">
        <v>0</v>
      </c>
      <c r="K14" s="11"/>
      <c r="L14" s="11"/>
      <c r="M14" s="11"/>
      <c r="Q14" s="11"/>
      <c r="R14" s="11"/>
      <c r="S14" s="22">
        <f>-SUMPRODUCT(E$5:I$5,E14:I14)</f>
        <v>-9.6930075075014823</v>
      </c>
      <c r="T14" s="25">
        <f t="shared" si="2"/>
        <v>6.1713521157645343E-5</v>
      </c>
      <c r="U14" s="46">
        <f>T14/SUMIF(A:A,A14,T:T)</f>
        <v>2.7293637957592481E-7</v>
      </c>
      <c r="V14" s="29">
        <f t="shared" si="3"/>
        <v>-15.114027110766351</v>
      </c>
    </row>
    <row r="15" spans="1:24" s="1" customFormat="1" x14ac:dyDescent="0.2">
      <c r="A15" s="1" t="s">
        <v>16</v>
      </c>
      <c r="B15" s="1" t="s">
        <v>17</v>
      </c>
      <c r="C15" s="1">
        <v>1</v>
      </c>
      <c r="D15" s="1">
        <v>1</v>
      </c>
      <c r="E15" s="8">
        <v>0</v>
      </c>
      <c r="F15" s="8">
        <v>0</v>
      </c>
      <c r="G15" s="44">
        <f>L5+O5</f>
        <v>0.43499719988116986</v>
      </c>
      <c r="H15" s="44">
        <f>MIN(MAX(1-(L5+O5),0),1)</f>
        <v>0.56500280011883008</v>
      </c>
      <c r="I15" s="40">
        <v>1</v>
      </c>
      <c r="J15" s="10"/>
      <c r="K15" s="10"/>
      <c r="L15" s="12"/>
      <c r="M15" s="10"/>
      <c r="N15" s="9"/>
      <c r="O15" s="9"/>
      <c r="P15" s="9"/>
      <c r="Q15" s="10"/>
      <c r="R15" s="10"/>
      <c r="S15" s="24">
        <f>-SUMPRODUCT(E$5:I$5,E15:I15)</f>
        <v>8.4135603715256426</v>
      </c>
      <c r="T15" s="27">
        <f t="shared" si="2"/>
        <v>4507.7813509204989</v>
      </c>
      <c r="U15" s="48">
        <f>T15/SUMIF(A:A,A15,T:T)</f>
        <v>0.99608238059463006</v>
      </c>
      <c r="V15" s="28">
        <f t="shared" si="3"/>
        <v>-3.9253133775497776E-3</v>
      </c>
    </row>
    <row r="16" spans="1:24" x14ac:dyDescent="0.2">
      <c r="A16" t="s">
        <v>16</v>
      </c>
      <c r="B16" t="s">
        <v>18</v>
      </c>
      <c r="C16">
        <v>0</v>
      </c>
      <c r="D16">
        <v>1</v>
      </c>
      <c r="E16" s="6">
        <v>0</v>
      </c>
      <c r="F16" s="6">
        <v>1</v>
      </c>
      <c r="G16" s="42">
        <v>0</v>
      </c>
      <c r="H16" s="42">
        <v>0</v>
      </c>
      <c r="I16" s="38">
        <v>0</v>
      </c>
      <c r="J16" s="11"/>
      <c r="K16" s="11"/>
      <c r="L16" s="13"/>
      <c r="M16" s="11"/>
      <c r="Q16" s="11"/>
      <c r="R16" s="11"/>
      <c r="S16" s="22">
        <f>-SUMPRODUCT(E$5:I$5,E16:I16)</f>
        <v>2.8703309851518783</v>
      </c>
      <c r="T16" s="25">
        <f t="shared" si="2"/>
        <v>17.642856757169465</v>
      </c>
      <c r="U16" s="46">
        <f>T16/SUMIF(A:A,A16,T:T)</f>
        <v>3.8985339773817598E-3</v>
      </c>
      <c r="V16" s="29">
        <f t="shared" si="3"/>
        <v>-5.5471546997513146</v>
      </c>
    </row>
    <row r="17" spans="1:22" x14ac:dyDescent="0.2">
      <c r="A17" t="s">
        <v>16</v>
      </c>
      <c r="B17" t="s">
        <v>19</v>
      </c>
      <c r="C17">
        <v>0</v>
      </c>
      <c r="D17">
        <v>1</v>
      </c>
      <c r="E17" s="6">
        <v>0</v>
      </c>
      <c r="F17" s="6">
        <v>0</v>
      </c>
      <c r="G17" s="42">
        <f>N5</f>
        <v>4.7364867985097772E-2</v>
      </c>
      <c r="H17" s="42">
        <f>MIN(MAX(1-(N5),0),1)</f>
        <v>0.95263513201490224</v>
      </c>
      <c r="I17" s="38">
        <v>0</v>
      </c>
      <c r="J17" s="11"/>
      <c r="K17" s="11"/>
      <c r="L17" s="13"/>
      <c r="M17" s="11"/>
      <c r="Q17" s="11"/>
      <c r="R17" s="11"/>
      <c r="S17" s="22">
        <f>-SUMPRODUCT(E$5:I$5,E17:I17)</f>
        <v>-4.5708052339626111</v>
      </c>
      <c r="T17" s="25">
        <f t="shared" si="2"/>
        <v>1.0349622493824083E-2</v>
      </c>
      <c r="U17" s="46">
        <f>T17/SUMIF(A:A,A17,T:T)</f>
        <v>2.2869513424378688E-6</v>
      </c>
      <c r="V17" s="29">
        <f t="shared" si="3"/>
        <v>-12.988290918865804</v>
      </c>
    </row>
    <row r="18" spans="1:22" x14ac:dyDescent="0.2">
      <c r="A18" t="s">
        <v>16</v>
      </c>
      <c r="B18" t="s">
        <v>20</v>
      </c>
      <c r="C18">
        <v>0</v>
      </c>
      <c r="D18">
        <v>1</v>
      </c>
      <c r="E18" s="6">
        <v>0</v>
      </c>
      <c r="F18" s="6">
        <v>0</v>
      </c>
      <c r="G18" s="42">
        <f>P5</f>
        <v>-0.1970662732701752</v>
      </c>
      <c r="H18" s="42">
        <f>MIN(MAX(1-(P5),0),1)</f>
        <v>1</v>
      </c>
      <c r="I18" s="38">
        <v>0</v>
      </c>
      <c r="J18" s="11"/>
      <c r="K18" s="11"/>
      <c r="L18" s="13"/>
      <c r="M18" s="11"/>
      <c r="Q18" s="11"/>
      <c r="R18" s="11"/>
      <c r="S18" s="22">
        <f>-SUMPRODUCT(E$5:I$5,E18:I18)</f>
        <v>-5.8003764092237127</v>
      </c>
      <c r="T18" s="25">
        <f t="shared" si="2"/>
        <v>3.0264153602953398E-3</v>
      </c>
      <c r="U18" s="46">
        <f>T18/SUMIF(A:A,A18,T:T)</f>
        <v>6.6874561609683157E-7</v>
      </c>
      <c r="V18" s="29">
        <f t="shared" si="3"/>
        <v>-14.217862094126906</v>
      </c>
    </row>
    <row r="19" spans="1:22" x14ac:dyDescent="0.2">
      <c r="A19" t="s">
        <v>16</v>
      </c>
      <c r="B19" t="s">
        <v>52</v>
      </c>
      <c r="C19">
        <v>0</v>
      </c>
      <c r="D19">
        <v>1</v>
      </c>
      <c r="E19" s="6">
        <v>0</v>
      </c>
      <c r="F19" s="6">
        <v>0</v>
      </c>
      <c r="G19" s="42">
        <v>0</v>
      </c>
      <c r="H19" s="42">
        <v>1</v>
      </c>
      <c r="I19" s="38">
        <v>0</v>
      </c>
      <c r="J19" s="11"/>
      <c r="K19" s="11"/>
      <c r="L19" s="13"/>
      <c r="M19" s="11"/>
      <c r="Q19" s="11"/>
      <c r="R19" s="11"/>
      <c r="S19" s="22">
        <f>-SUMPRODUCT(E$5:I$5,E19:I19)</f>
        <v>-5</v>
      </c>
      <c r="T19" s="25">
        <f t="shared" si="2"/>
        <v>6.737946999085467E-3</v>
      </c>
      <c r="U19" s="46">
        <f>T19/SUMIF(A:A,A19,T:T)</f>
        <v>1.4888810624763294E-6</v>
      </c>
      <c r="V19" s="29">
        <f t="shared" si="3"/>
        <v>-13.417485684903193</v>
      </c>
    </row>
    <row r="20" spans="1:22" x14ac:dyDescent="0.2">
      <c r="A20" t="s">
        <v>16</v>
      </c>
      <c r="B20" t="s">
        <v>41</v>
      </c>
      <c r="C20">
        <v>0</v>
      </c>
      <c r="D20">
        <v>1</v>
      </c>
      <c r="E20" s="6">
        <v>1</v>
      </c>
      <c r="F20" s="6">
        <v>0</v>
      </c>
      <c r="G20" s="42">
        <f>L5+N5</f>
        <v>0.67942828731745197</v>
      </c>
      <c r="H20" s="42">
        <f>MIN(MAX(1-(L5),0),1)+MIN(MAX(1-(N5),0),1)</f>
        <v>1.320571712682548</v>
      </c>
      <c r="I20" s="38">
        <v>0</v>
      </c>
      <c r="J20" s="11"/>
      <c r="K20" s="11"/>
      <c r="L20" s="13"/>
      <c r="M20" s="11"/>
      <c r="Q20" s="11"/>
      <c r="R20" s="11"/>
      <c r="S20" s="22">
        <f>-SUMPRODUCT(E$5:I$5,E20:I20)</f>
        <v>-3.1746902135545079</v>
      </c>
      <c r="T20" s="25">
        <f t="shared" si="2"/>
        <v>4.1807053337514812E-2</v>
      </c>
      <c r="U20" s="46">
        <f>T20/SUMIF(A:A,A20,T:T)</f>
        <v>9.2380854287830038E-6</v>
      </c>
      <c r="V20" s="29">
        <f t="shared" si="3"/>
        <v>-11.5921758984577</v>
      </c>
    </row>
    <row r="21" spans="1:22" x14ac:dyDescent="0.2">
      <c r="A21" t="s">
        <v>16</v>
      </c>
      <c r="B21" t="s">
        <v>42</v>
      </c>
      <c r="C21">
        <v>0</v>
      </c>
      <c r="D21">
        <v>1</v>
      </c>
      <c r="E21" s="6">
        <v>1</v>
      </c>
      <c r="F21" s="6">
        <v>0</v>
      </c>
      <c r="G21" s="42">
        <f>L5+O5</f>
        <v>0.43499719988116986</v>
      </c>
      <c r="H21" s="42">
        <f>MIN(MAX(1-(L5),0),1)+MIN(MAX(1-(O5),0),1)</f>
        <v>1.3679365806676458</v>
      </c>
      <c r="I21" s="38">
        <v>0</v>
      </c>
      <c r="J21" s="11"/>
      <c r="K21" s="11"/>
      <c r="L21" s="13"/>
      <c r="M21" s="11"/>
      <c r="Q21" s="11"/>
      <c r="R21" s="11"/>
      <c r="S21" s="22">
        <f>-SUMPRODUCT(E$5:I$5,E21:I21)</f>
        <v>-4.4042611702320347</v>
      </c>
      <c r="T21" s="25">
        <f t="shared" si="2"/>
        <v>1.2225135372932079E-2</v>
      </c>
      <c r="U21" s="46">
        <f>T21/SUMIF(A:A,A21,T:T)</f>
        <v>2.7013825643684305E-6</v>
      </c>
      <c r="V21" s="29">
        <f t="shared" si="3"/>
        <v>-12.821746855135228</v>
      </c>
    </row>
    <row r="22" spans="1:22" x14ac:dyDescent="0.2">
      <c r="A22" t="s">
        <v>16</v>
      </c>
      <c r="B22" t="s">
        <v>43</v>
      </c>
      <c r="C22">
        <v>0</v>
      </c>
      <c r="D22">
        <v>1</v>
      </c>
      <c r="E22" s="6">
        <v>1</v>
      </c>
      <c r="F22" s="6">
        <v>0</v>
      </c>
      <c r="G22" s="42">
        <f>L5+P5</f>
        <v>0.43499714606217899</v>
      </c>
      <c r="H22" s="42">
        <f>MIN(MAX(1-(L5),0),1)+MIN(MAX(1-(P5),0),1)</f>
        <v>1.3679365806676458</v>
      </c>
      <c r="I22" s="38">
        <v>0</v>
      </c>
      <c r="J22" s="11"/>
      <c r="K22" s="11"/>
      <c r="L22" s="13"/>
      <c r="M22" s="11"/>
      <c r="Q22" s="11"/>
      <c r="R22" s="11"/>
      <c r="S22" s="22">
        <f>-SUMPRODUCT(E$5:I$5,E22:I22)</f>
        <v>-4.4042613888156099</v>
      </c>
      <c r="T22" s="25">
        <f t="shared" si="2"/>
        <v>1.2225132700718575E-2</v>
      </c>
      <c r="U22" s="46">
        <f>T22/SUMIF(A:A,A22,T:T)</f>
        <v>2.7013819738906363E-6</v>
      </c>
      <c r="V22" s="29">
        <f t="shared" si="3"/>
        <v>-12.821747073718802</v>
      </c>
    </row>
    <row r="23" spans="1:22" s="1" customFormat="1" x14ac:dyDescent="0.2">
      <c r="A23" s="1" t="s">
        <v>21</v>
      </c>
      <c r="B23" s="1" t="s">
        <v>22</v>
      </c>
      <c r="C23" s="1">
        <v>1</v>
      </c>
      <c r="D23" s="1">
        <v>1</v>
      </c>
      <c r="E23" s="8">
        <v>0</v>
      </c>
      <c r="F23" s="8">
        <v>0</v>
      </c>
      <c r="G23" s="44">
        <f>M5+P5</f>
        <v>0.43499711082372983</v>
      </c>
      <c r="H23" s="44">
        <f>MIN(MAX(1-(M5+P5),0),1)</f>
        <v>0.56500288917627017</v>
      </c>
      <c r="I23" s="40">
        <v>1</v>
      </c>
      <c r="J23" s="10"/>
      <c r="K23" s="10"/>
      <c r="L23" s="10"/>
      <c r="M23" s="12"/>
      <c r="N23" s="9"/>
      <c r="O23" s="9"/>
      <c r="P23" s="9"/>
      <c r="Q23" s="10"/>
      <c r="R23" s="10"/>
      <c r="S23" s="24">
        <f>-SUMPRODUCT(E$5:I$5,E23:I23)</f>
        <v>8.4135595645353831</v>
      </c>
      <c r="T23" s="27">
        <f t="shared" si="2"/>
        <v>4507.777713186324</v>
      </c>
      <c r="U23" s="48">
        <f>T23/SUMIF(A:A,A23,T:T)</f>
        <v>0.9960823774500448</v>
      </c>
      <c r="V23" s="28">
        <f t="shared" si="3"/>
        <v>-3.9253165345027822E-3</v>
      </c>
    </row>
    <row r="24" spans="1:22" x14ac:dyDescent="0.2">
      <c r="A24" t="s">
        <v>21</v>
      </c>
      <c r="B24" t="s">
        <v>23</v>
      </c>
      <c r="C24">
        <v>0</v>
      </c>
      <c r="D24">
        <v>1</v>
      </c>
      <c r="E24" s="6">
        <v>0</v>
      </c>
      <c r="F24" s="6">
        <v>1</v>
      </c>
      <c r="G24" s="42">
        <v>0</v>
      </c>
      <c r="H24" s="42">
        <v>0</v>
      </c>
      <c r="I24" s="38">
        <v>0</v>
      </c>
      <c r="J24" s="11"/>
      <c r="K24" s="11"/>
      <c r="L24" s="11"/>
      <c r="M24" s="13"/>
      <c r="Q24" s="11"/>
      <c r="R24" s="11"/>
      <c r="S24" s="22">
        <f>-SUMPRODUCT(E$5:I$5,E24:I24)</f>
        <v>2.8703309851518783</v>
      </c>
      <c r="T24" s="25">
        <f t="shared" si="2"/>
        <v>17.642856757169465</v>
      </c>
      <c r="U24" s="46">
        <f>T24/SUMIF(A:A,A24,T:T)</f>
        <v>3.8985371111544776E-3</v>
      </c>
      <c r="V24" s="29">
        <f t="shared" si="3"/>
        <v>-5.5471538959180071</v>
      </c>
    </row>
    <row r="25" spans="1:22" x14ac:dyDescent="0.2">
      <c r="A25" t="s">
        <v>21</v>
      </c>
      <c r="B25" t="s">
        <v>24</v>
      </c>
      <c r="C25">
        <v>0</v>
      </c>
      <c r="D25">
        <v>1</v>
      </c>
      <c r="E25" s="6">
        <v>0</v>
      </c>
      <c r="F25" s="6">
        <v>0</v>
      </c>
      <c r="G25" s="42">
        <f>N5</f>
        <v>4.7364867985097772E-2</v>
      </c>
      <c r="H25" s="42">
        <f>MIN(MAX(1-(N5),0),1)</f>
        <v>0.95263513201490224</v>
      </c>
      <c r="I25" s="38">
        <v>0</v>
      </c>
      <c r="J25" s="11"/>
      <c r="K25" s="11"/>
      <c r="L25" s="11"/>
      <c r="M25" s="13"/>
      <c r="Q25" s="11"/>
      <c r="R25" s="11"/>
      <c r="S25" s="22">
        <f>-SUMPRODUCT(E$5:I$5,E25:I25)</f>
        <v>-4.5708052339626111</v>
      </c>
      <c r="T25" s="25">
        <f t="shared" si="2"/>
        <v>1.0349622493824083E-2</v>
      </c>
      <c r="U25" s="46">
        <f>T25/SUMIF(A:A,A25,T:T)</f>
        <v>2.2869531807662674E-6</v>
      </c>
      <c r="V25" s="29">
        <f t="shared" si="3"/>
        <v>-12.988290115032497</v>
      </c>
    </row>
    <row r="26" spans="1:22" x14ac:dyDescent="0.2">
      <c r="A26" t="s">
        <v>21</v>
      </c>
      <c r="B26" t="s">
        <v>25</v>
      </c>
      <c r="C26">
        <v>0</v>
      </c>
      <c r="D26">
        <v>1</v>
      </c>
      <c r="E26" s="6">
        <v>0</v>
      </c>
      <c r="F26" s="6">
        <v>0</v>
      </c>
      <c r="G26" s="42">
        <f>O5</f>
        <v>-0.19706621945118435</v>
      </c>
      <c r="H26" s="42">
        <f>MIN(MAX(1-(O5),0),1)</f>
        <v>1</v>
      </c>
      <c r="I26" s="38">
        <v>0</v>
      </c>
      <c r="J26" s="11"/>
      <c r="K26" s="11"/>
      <c r="L26" s="11"/>
      <c r="M26" s="13"/>
      <c r="Q26" s="11"/>
      <c r="R26" s="11"/>
      <c r="S26" s="22">
        <f>-SUMPRODUCT(E$5:I$5,E26:I26)</f>
        <v>-5.8003761906401374</v>
      </c>
      <c r="T26" s="25">
        <f t="shared" si="2"/>
        <v>3.0264160218201018E-3</v>
      </c>
      <c r="U26" s="46">
        <f>T26/SUMIF(A:A,A26,T:T)</f>
        <v>6.6874629983398882E-7</v>
      </c>
      <c r="V26" s="29">
        <f t="shared" si="3"/>
        <v>-14.217861071710024</v>
      </c>
    </row>
    <row r="27" spans="1:22" x14ac:dyDescent="0.2">
      <c r="A27" t="s">
        <v>21</v>
      </c>
      <c r="B27" t="s">
        <v>53</v>
      </c>
      <c r="C27">
        <v>0</v>
      </c>
      <c r="D27">
        <v>1</v>
      </c>
      <c r="E27" s="6">
        <v>0</v>
      </c>
      <c r="F27" s="6">
        <v>0</v>
      </c>
      <c r="G27" s="42">
        <v>0</v>
      </c>
      <c r="H27" s="42">
        <v>1</v>
      </c>
      <c r="I27" s="38">
        <v>0</v>
      </c>
      <c r="J27" s="11"/>
      <c r="K27" s="11"/>
      <c r="L27" s="11"/>
      <c r="M27" s="13"/>
      <c r="Q27" s="11"/>
      <c r="R27" s="11"/>
      <c r="S27" s="22">
        <f>-SUMPRODUCT(E$5:I$5,E27:I27)</f>
        <v>-5</v>
      </c>
      <c r="T27" s="25">
        <f t="shared" si="2"/>
        <v>6.737946999085467E-3</v>
      </c>
      <c r="U27" s="46">
        <f>T27/SUMIF(A:A,A27,T:T)</f>
        <v>1.4888822592889981E-6</v>
      </c>
      <c r="V27" s="29">
        <f t="shared" si="3"/>
        <v>-13.417484881069885</v>
      </c>
    </row>
    <row r="28" spans="1:22" x14ac:dyDescent="0.2">
      <c r="A28" t="s">
        <v>21</v>
      </c>
      <c r="B28" t="s">
        <v>44</v>
      </c>
      <c r="C28">
        <v>0</v>
      </c>
      <c r="D28">
        <v>1</v>
      </c>
      <c r="E28" s="6">
        <v>1</v>
      </c>
      <c r="F28" s="6">
        <v>0</v>
      </c>
      <c r="G28" s="42">
        <f>M5+N5</f>
        <v>0.67942825207900281</v>
      </c>
      <c r="H28" s="42">
        <f>MIN(MAX(1-(M5),0),1)+MIN(MAX(1-(N5),0),1)</f>
        <v>1.3205717479209973</v>
      </c>
      <c r="I28" s="38">
        <v>0</v>
      </c>
      <c r="J28" s="11"/>
      <c r="K28" s="11"/>
      <c r="L28" s="11"/>
      <c r="M28" s="13"/>
      <c r="Q28" s="11"/>
      <c r="R28" s="11"/>
      <c r="S28" s="22">
        <f>-SUMPRODUCT(E$5:I$5,E28:I28)</f>
        <v>-3.1746905328662387</v>
      </c>
      <c r="T28" s="25">
        <f t="shared" si="2"/>
        <v>4.1807039988034381E-2</v>
      </c>
      <c r="U28" s="46">
        <f>T28/SUMIF(A:A,A28,T:T)</f>
        <v>9.2380899048357991E-6</v>
      </c>
      <c r="V28" s="29">
        <f t="shared" si="3"/>
        <v>-11.592175413936124</v>
      </c>
    </row>
    <row r="29" spans="1:22" x14ac:dyDescent="0.2">
      <c r="A29" t="s">
        <v>21</v>
      </c>
      <c r="B29" t="s">
        <v>45</v>
      </c>
      <c r="C29">
        <v>0</v>
      </c>
      <c r="D29">
        <v>1</v>
      </c>
      <c r="E29" s="6">
        <v>1</v>
      </c>
      <c r="F29" s="6">
        <v>0</v>
      </c>
      <c r="G29" s="42">
        <f>M5+O5</f>
        <v>0.4349971646427207</v>
      </c>
      <c r="H29" s="42">
        <f>MIN(MAX(1-(M5),0),1)+MIN(MAX(1-(O5),0),1)</f>
        <v>1.3679366159060948</v>
      </c>
      <c r="I29" s="38">
        <v>0</v>
      </c>
      <c r="J29" s="11"/>
      <c r="K29" s="11"/>
      <c r="L29" s="11"/>
      <c r="M29" s="13"/>
      <c r="Q29" s="11"/>
      <c r="R29" s="11"/>
      <c r="S29" s="22">
        <f>-SUMPRODUCT(E$5:I$5,E29:I29)</f>
        <v>-4.4042614895437637</v>
      </c>
      <c r="T29" s="25">
        <f t="shared" si="2"/>
        <v>1.2225131469303589E-2</v>
      </c>
      <c r="U29" s="46">
        <f>T29/SUMIF(A:A,A29,T:T)</f>
        <v>2.7013838732468897E-6</v>
      </c>
      <c r="V29" s="29">
        <f t="shared" si="3"/>
        <v>-12.821746370613649</v>
      </c>
    </row>
    <row r="30" spans="1:22" x14ac:dyDescent="0.2">
      <c r="A30" t="s">
        <v>21</v>
      </c>
      <c r="B30" t="s">
        <v>46</v>
      </c>
      <c r="C30">
        <v>0</v>
      </c>
      <c r="D30">
        <v>1</v>
      </c>
      <c r="E30" s="6">
        <v>1</v>
      </c>
      <c r="F30" s="6">
        <v>0</v>
      </c>
      <c r="G30" s="42">
        <f>M5+P5</f>
        <v>0.43499711082372983</v>
      </c>
      <c r="H30" s="42">
        <f>MIN(MAX(1-(M5),0),1)+MIN(MAX(1-(P5),0),1)</f>
        <v>1.3679366159060948</v>
      </c>
      <c r="I30" s="38">
        <v>0</v>
      </c>
      <c r="J30" s="11"/>
      <c r="K30" s="11"/>
      <c r="L30" s="11"/>
      <c r="M30" s="13"/>
      <c r="Q30" s="11"/>
      <c r="R30" s="11"/>
      <c r="S30" s="22">
        <f>-SUMPRODUCT(E$5:I$5,E30:I30)</f>
        <v>-4.404261708127339</v>
      </c>
      <c r="T30" s="25">
        <f t="shared" si="2"/>
        <v>1.2225128797090937E-2</v>
      </c>
      <c r="U30" s="46">
        <f>T30/SUMIF(A:A,A30,T:T)</f>
        <v>2.7013832827688093E-6</v>
      </c>
      <c r="V30" s="29">
        <f t="shared" si="3"/>
        <v>-12.821746589197225</v>
      </c>
    </row>
    <row r="31" spans="1:22" s="1" customFormat="1" x14ac:dyDescent="0.2">
      <c r="A31" s="1" t="s">
        <v>40</v>
      </c>
      <c r="B31" s="1" t="s">
        <v>47</v>
      </c>
      <c r="C31" s="1">
        <v>1</v>
      </c>
      <c r="D31" s="1">
        <v>1</v>
      </c>
      <c r="E31" s="8">
        <v>0</v>
      </c>
      <c r="F31" s="8">
        <v>1</v>
      </c>
      <c r="G31" s="44">
        <v>0</v>
      </c>
      <c r="H31" s="44">
        <v>0</v>
      </c>
      <c r="I31" s="40">
        <v>0</v>
      </c>
      <c r="J31" s="10"/>
      <c r="K31" s="10"/>
      <c r="L31" s="10"/>
      <c r="M31" s="10"/>
      <c r="N31" s="9"/>
      <c r="O31" s="9"/>
      <c r="P31" s="9"/>
      <c r="Q31" s="10"/>
      <c r="R31" s="10"/>
      <c r="S31" s="24">
        <f>-SUMPRODUCT(E$5:I$5,E31:I31)</f>
        <v>2.8703309851518783</v>
      </c>
      <c r="T31" s="27">
        <f t="shared" si="2"/>
        <v>17.642856757169465</v>
      </c>
      <c r="U31" s="48">
        <f>T31/SUMIF(A:A,A31,T:T)</f>
        <v>0.9986824223234243</v>
      </c>
      <c r="V31" s="28">
        <f t="shared" si="3"/>
        <v>-1.3184464452399166E-3</v>
      </c>
    </row>
    <row r="32" spans="1:22" x14ac:dyDescent="0.2">
      <c r="A32" s="3" t="s">
        <v>40</v>
      </c>
      <c r="B32" t="s">
        <v>48</v>
      </c>
      <c r="C32" s="5">
        <v>0</v>
      </c>
      <c r="D32">
        <v>1</v>
      </c>
      <c r="E32" s="6">
        <v>0</v>
      </c>
      <c r="F32" s="6">
        <v>0</v>
      </c>
      <c r="G32" s="42">
        <f>N5</f>
        <v>4.7364867985097772E-2</v>
      </c>
      <c r="H32" s="42">
        <f>MIN(MAX(1-(N5),0),1)</f>
        <v>0.95263513201490224</v>
      </c>
      <c r="I32" s="38">
        <v>0</v>
      </c>
      <c r="J32" s="11"/>
      <c r="K32" s="11"/>
      <c r="L32" s="11"/>
      <c r="M32" s="11"/>
      <c r="Q32" s="11"/>
      <c r="R32" s="11"/>
      <c r="S32" s="22">
        <f>-SUMPRODUCT(E$5:I$5,E32:I32)</f>
        <v>-4.5708052339626111</v>
      </c>
      <c r="T32" s="25">
        <f t="shared" si="2"/>
        <v>1.0349622493824083E-2</v>
      </c>
      <c r="U32" s="46">
        <f>T32/SUMIF(A:A,A32,T:T)</f>
        <v>5.8584537666016236E-4</v>
      </c>
      <c r="V32" s="29">
        <f t="shared" si="3"/>
        <v>-7.4424546655597288</v>
      </c>
    </row>
    <row r="33" spans="1:22" x14ac:dyDescent="0.2">
      <c r="A33" s="3" t="s">
        <v>40</v>
      </c>
      <c r="B33" t="s">
        <v>49</v>
      </c>
      <c r="C33" s="5">
        <v>0</v>
      </c>
      <c r="D33">
        <v>1</v>
      </c>
      <c r="E33" s="6">
        <v>0</v>
      </c>
      <c r="F33" s="6">
        <v>0</v>
      </c>
      <c r="G33" s="42">
        <f>O5</f>
        <v>-0.19706621945118435</v>
      </c>
      <c r="H33" s="42">
        <f>MIN(MAX(1-(O5),0),1)</f>
        <v>1</v>
      </c>
      <c r="I33" s="38">
        <v>0</v>
      </c>
      <c r="J33" s="11"/>
      <c r="K33" s="11"/>
      <c r="L33" s="11"/>
      <c r="M33" s="11"/>
      <c r="Q33" s="11"/>
      <c r="R33" s="11"/>
      <c r="S33" s="22">
        <f>-SUMPRODUCT(E$5:I$5,E33:I33)</f>
        <v>-5.8003761906401374</v>
      </c>
      <c r="T33" s="25">
        <f t="shared" si="2"/>
        <v>3.0264160218201018E-3</v>
      </c>
      <c r="U33" s="46">
        <f>T33/SUMIF(A:A,A33,T:T)</f>
        <v>1.7131173965925371E-4</v>
      </c>
      <c r="V33" s="29">
        <f t="shared" si="3"/>
        <v>-8.6720256222372551</v>
      </c>
    </row>
    <row r="34" spans="1:22" x14ac:dyDescent="0.2">
      <c r="A34" s="3" t="s">
        <v>40</v>
      </c>
      <c r="B34" t="s">
        <v>50</v>
      </c>
      <c r="C34" s="5">
        <v>0</v>
      </c>
      <c r="D34">
        <v>1</v>
      </c>
      <c r="E34" s="6">
        <v>0</v>
      </c>
      <c r="F34" s="6">
        <v>0</v>
      </c>
      <c r="G34" s="42">
        <f>P5</f>
        <v>-0.1970662732701752</v>
      </c>
      <c r="H34" s="42">
        <f>MIN(MAX(1-(P5),0),1)</f>
        <v>1</v>
      </c>
      <c r="I34" s="38">
        <v>0</v>
      </c>
      <c r="J34" s="11"/>
      <c r="K34" s="11"/>
      <c r="L34" s="11"/>
      <c r="M34" s="11"/>
      <c r="Q34" s="11"/>
      <c r="R34" s="11"/>
      <c r="S34" s="22">
        <f>-SUMPRODUCT(E$5:I$5,E34:I34)</f>
        <v>-5.8003764092237127</v>
      </c>
      <c r="T34" s="25">
        <f t="shared" si="2"/>
        <v>3.0264153602953398E-3</v>
      </c>
      <c r="U34" s="46">
        <f>T34/SUMIF(A:A,A34,T:T)</f>
        <v>1.7131170221332528E-4</v>
      </c>
      <c r="V34" s="29">
        <f t="shared" si="3"/>
        <v>-8.6720258408208313</v>
      </c>
    </row>
    <row r="35" spans="1:22" x14ac:dyDescent="0.2">
      <c r="A35" s="3" t="s">
        <v>40</v>
      </c>
      <c r="B35" t="s">
        <v>54</v>
      </c>
      <c r="C35" s="5">
        <v>0</v>
      </c>
      <c r="D35">
        <v>1</v>
      </c>
      <c r="E35" s="6">
        <v>0</v>
      </c>
      <c r="F35" s="6">
        <v>0</v>
      </c>
      <c r="G35" s="42">
        <v>0</v>
      </c>
      <c r="H35" s="42">
        <v>1</v>
      </c>
      <c r="I35" s="38">
        <v>0</v>
      </c>
      <c r="J35" s="11"/>
      <c r="K35" s="11"/>
      <c r="L35" s="11"/>
      <c r="M35" s="11"/>
      <c r="Q35" s="11"/>
      <c r="R35" s="11"/>
      <c r="S35" s="22">
        <f>-SUMPRODUCT(E$5:I$5,E35:I35)</f>
        <v>-5</v>
      </c>
      <c r="T35" s="25">
        <f t="shared" si="2"/>
        <v>6.737946999085467E-3</v>
      </c>
      <c r="U35" s="46">
        <f>T35/SUMIF(A:A,A35,T:T)</f>
        <v>3.8140474205227868E-4</v>
      </c>
      <c r="V35" s="29">
        <f t="shared" si="3"/>
        <v>-7.8716494315971186</v>
      </c>
    </row>
    <row r="36" spans="1:22" x14ac:dyDescent="0.2">
      <c r="A36" s="4" t="s">
        <v>40</v>
      </c>
      <c r="B36" t="s">
        <v>55</v>
      </c>
      <c r="C36" s="5">
        <v>0</v>
      </c>
      <c r="D36">
        <v>1</v>
      </c>
      <c r="E36" s="6">
        <v>1</v>
      </c>
      <c r="F36" s="6">
        <v>0</v>
      </c>
      <c r="G36" s="42">
        <f>N5</f>
        <v>4.7364867985097772E-2</v>
      </c>
      <c r="H36" s="42">
        <f>1+MIN(MAX(1-(N5),0),1)</f>
        <v>1.9526351320149022</v>
      </c>
      <c r="I36" s="38">
        <v>0</v>
      </c>
      <c r="J36" s="11"/>
      <c r="K36" s="11"/>
      <c r="L36" s="11"/>
      <c r="M36" s="11"/>
      <c r="Q36" s="11"/>
      <c r="R36" s="11"/>
      <c r="S36" s="22">
        <f>-SUMPRODUCT(E$5:I$5,E36:I36)</f>
        <v>-8.9021063960823064</v>
      </c>
      <c r="T36" s="25">
        <f t="shared" si="2"/>
        <v>1.3610193974158367E-4</v>
      </c>
      <c r="U36" s="46">
        <f>T36/SUMIF(A:A,A36,T:T)</f>
        <v>7.7041159906718126E-6</v>
      </c>
      <c r="V36" s="29">
        <f t="shared" si="3"/>
        <v>-11.773755827679425</v>
      </c>
    </row>
    <row r="37" spans="1:22" s="1" customFormat="1" x14ac:dyDescent="0.2">
      <c r="A37" s="3" t="s">
        <v>26</v>
      </c>
      <c r="B37" s="1" t="s">
        <v>27</v>
      </c>
      <c r="C37" s="1">
        <v>1</v>
      </c>
      <c r="D37" s="1">
        <v>1</v>
      </c>
      <c r="E37" s="8">
        <v>0</v>
      </c>
      <c r="F37" s="8">
        <v>1</v>
      </c>
      <c r="G37" s="44">
        <v>0</v>
      </c>
      <c r="H37" s="44">
        <v>0</v>
      </c>
      <c r="I37" s="40">
        <v>0</v>
      </c>
      <c r="J37" s="9"/>
      <c r="K37" s="10"/>
      <c r="L37" s="10"/>
      <c r="M37" s="10"/>
      <c r="N37" s="10"/>
      <c r="O37" s="10"/>
      <c r="P37" s="10"/>
      <c r="Q37" s="10"/>
      <c r="R37" s="10"/>
      <c r="S37" s="24">
        <f>-SUMPRODUCT(E$5:I$5,E37:I37)</f>
        <v>2.8703309851518783</v>
      </c>
      <c r="T37" s="27">
        <f t="shared" si="2"/>
        <v>17.642856757169465</v>
      </c>
      <c r="U37" s="48">
        <f>T37/SUMIF(A:A,A37,T:T)</f>
        <v>0.99825732758791419</v>
      </c>
      <c r="V37" s="28">
        <f t="shared" si="3"/>
        <v>-1.7441926320740813E-3</v>
      </c>
    </row>
    <row r="38" spans="1:22" x14ac:dyDescent="0.2">
      <c r="A38" t="s">
        <v>26</v>
      </c>
      <c r="B38" t="s">
        <v>28</v>
      </c>
      <c r="C38">
        <v>0</v>
      </c>
      <c r="D38">
        <v>1</v>
      </c>
      <c r="E38" s="6">
        <v>0</v>
      </c>
      <c r="F38" s="6">
        <v>0</v>
      </c>
      <c r="G38" s="42">
        <f>J5</f>
        <v>4.8410538308096038E-2</v>
      </c>
      <c r="H38" s="42">
        <f>MIN(MAX(1-(J5),0),1)</f>
        <v>0.95158946169190395</v>
      </c>
      <c r="I38" s="38">
        <v>0</v>
      </c>
      <c r="K38" s="11"/>
      <c r="L38" s="11"/>
      <c r="M38" s="11"/>
      <c r="N38" s="11"/>
      <c r="O38" s="11"/>
      <c r="P38" s="11"/>
      <c r="Q38" s="11"/>
      <c r="R38" s="11"/>
      <c r="S38" s="22">
        <f>-SUMPRODUCT(E$5:I$5,E38:I38)</f>
        <v>-4.5613299361580717</v>
      </c>
      <c r="T38" s="25">
        <f t="shared" si="2"/>
        <v>1.0448154321129497E-2</v>
      </c>
      <c r="U38" s="46">
        <f>T38/SUMIF(A:A,A38,T:T)</f>
        <v>5.9117107588590892E-4</v>
      </c>
      <c r="V38" s="29">
        <f t="shared" si="3"/>
        <v>-7.4334051139420243</v>
      </c>
    </row>
    <row r="39" spans="1:22" x14ac:dyDescent="0.2">
      <c r="A39" t="s">
        <v>26</v>
      </c>
      <c r="B39" t="s">
        <v>29</v>
      </c>
      <c r="C39">
        <v>0</v>
      </c>
      <c r="D39">
        <v>1</v>
      </c>
      <c r="E39" s="6">
        <v>0</v>
      </c>
      <c r="F39" s="6">
        <v>0</v>
      </c>
      <c r="G39" s="42">
        <v>0</v>
      </c>
      <c r="H39" s="42">
        <v>1</v>
      </c>
      <c r="I39" s="38">
        <v>0</v>
      </c>
      <c r="K39" s="11"/>
      <c r="L39" s="11"/>
      <c r="M39" s="11"/>
      <c r="N39" s="11"/>
      <c r="O39" s="11"/>
      <c r="P39" s="11"/>
      <c r="Q39" s="11"/>
      <c r="R39" s="11"/>
      <c r="S39" s="22">
        <f>-SUMPRODUCT(E$5:I$5,E39:I39)</f>
        <v>-5</v>
      </c>
      <c r="T39" s="25">
        <f t="shared" si="2"/>
        <v>6.737946999085467E-3</v>
      </c>
      <c r="U39" s="46">
        <f>T39/SUMIF(A:A,A39,T:T)</f>
        <v>3.8124239499948105E-4</v>
      </c>
      <c r="V39" s="29">
        <f t="shared" si="3"/>
        <v>-7.8720751777839526</v>
      </c>
    </row>
    <row r="40" spans="1:22" x14ac:dyDescent="0.2">
      <c r="A40" t="s">
        <v>26</v>
      </c>
      <c r="B40" t="s">
        <v>30</v>
      </c>
      <c r="C40">
        <v>0</v>
      </c>
      <c r="D40">
        <v>1</v>
      </c>
      <c r="E40" s="6">
        <v>0</v>
      </c>
      <c r="F40" s="6">
        <v>0</v>
      </c>
      <c r="G40" s="42">
        <v>0</v>
      </c>
      <c r="H40" s="42">
        <v>1</v>
      </c>
      <c r="I40" s="38">
        <v>0</v>
      </c>
      <c r="K40" s="11"/>
      <c r="L40" s="11"/>
      <c r="M40" s="11"/>
      <c r="N40" s="11"/>
      <c r="O40" s="11"/>
      <c r="P40" s="11"/>
      <c r="Q40" s="11"/>
      <c r="R40" s="11"/>
      <c r="S40" s="22">
        <f>-SUMPRODUCT(E$5:I$5,E40:I40)</f>
        <v>-5</v>
      </c>
      <c r="T40" s="25">
        <f t="shared" si="2"/>
        <v>6.737946999085467E-3</v>
      </c>
      <c r="U40" s="46">
        <f>T40/SUMIF(A:A,A40,T:T)</f>
        <v>3.8124239499948105E-4</v>
      </c>
      <c r="V40" s="29">
        <f t="shared" si="3"/>
        <v>-7.8720751777839526</v>
      </c>
    </row>
    <row r="41" spans="1:22" x14ac:dyDescent="0.2">
      <c r="A41" t="s">
        <v>26</v>
      </c>
      <c r="B41" t="s">
        <v>56</v>
      </c>
      <c r="C41">
        <v>0</v>
      </c>
      <c r="D41">
        <v>1</v>
      </c>
      <c r="E41" s="6">
        <v>0</v>
      </c>
      <c r="F41" s="6">
        <v>0</v>
      </c>
      <c r="G41" s="42">
        <v>0</v>
      </c>
      <c r="H41" s="42">
        <v>1</v>
      </c>
      <c r="I41" s="38">
        <v>0</v>
      </c>
      <c r="K41" s="11"/>
      <c r="L41" s="11"/>
      <c r="M41" s="11"/>
      <c r="N41" s="11"/>
      <c r="O41" s="11"/>
      <c r="P41" s="11"/>
      <c r="Q41" s="11"/>
      <c r="R41" s="11"/>
      <c r="S41" s="22">
        <f>-SUMPRODUCT(E$5:I$5,E41:I41)</f>
        <v>-5</v>
      </c>
      <c r="T41" s="25">
        <f t="shared" si="2"/>
        <v>6.737946999085467E-3</v>
      </c>
      <c r="U41" s="46">
        <f>T41/SUMIF(A:A,A41,T:T)</f>
        <v>3.8124239499948105E-4</v>
      </c>
      <c r="V41" s="29">
        <f t="shared" si="3"/>
        <v>-7.8720751777839526</v>
      </c>
    </row>
    <row r="42" spans="1:22" x14ac:dyDescent="0.2">
      <c r="A42" t="s">
        <v>26</v>
      </c>
      <c r="B42" t="s">
        <v>57</v>
      </c>
      <c r="C42">
        <v>0</v>
      </c>
      <c r="D42">
        <v>1</v>
      </c>
      <c r="E42" s="6">
        <v>1</v>
      </c>
      <c r="F42" s="6">
        <v>0</v>
      </c>
      <c r="G42" s="42">
        <f>J5</f>
        <v>4.8410538308096038E-2</v>
      </c>
      <c r="H42" s="42">
        <f>MIN(MAX(1-(J5),0),1)+1</f>
        <v>1.9515894616919041</v>
      </c>
      <c r="I42" s="38">
        <v>0</v>
      </c>
      <c r="K42" s="11"/>
      <c r="L42" s="11"/>
      <c r="M42" s="11"/>
      <c r="N42" s="11"/>
      <c r="O42" s="11"/>
      <c r="P42" s="11"/>
      <c r="Q42" s="11"/>
      <c r="R42" s="11"/>
      <c r="S42" s="22">
        <f>-SUMPRODUCT(E$5:I$5,E42:I42)</f>
        <v>-8.8926310982777679</v>
      </c>
      <c r="T42" s="25">
        <f t="shared" si="2"/>
        <v>1.3739767519768854E-4</v>
      </c>
      <c r="U42" s="46">
        <f>T42/SUMIF(A:A,A42,T:T)</f>
        <v>7.7741512016697815E-6</v>
      </c>
      <c r="V42" s="29">
        <f t="shared" si="3"/>
        <v>-11.76470627606172</v>
      </c>
    </row>
    <row r="43" spans="1:22" s="1" customFormat="1" x14ac:dyDescent="0.2">
      <c r="A43" s="1" t="s">
        <v>58</v>
      </c>
      <c r="B43" s="1" t="s">
        <v>59</v>
      </c>
      <c r="C43" s="1">
        <v>1</v>
      </c>
      <c r="D43" s="1">
        <v>1</v>
      </c>
      <c r="E43" s="8">
        <v>1</v>
      </c>
      <c r="F43" s="8">
        <v>0</v>
      </c>
      <c r="G43" s="44">
        <f>K5+Q5</f>
        <v>3.9741497337431859</v>
      </c>
      <c r="H43" s="44">
        <f>MIN(MAX(1-(K5),0),1)+MIN(MAX(1-(Q5),0),1)</f>
        <v>0.92002784724524311</v>
      </c>
      <c r="I43" s="40">
        <v>0</v>
      </c>
      <c r="J43" s="10"/>
      <c r="K43" s="12"/>
      <c r="L43" s="10"/>
      <c r="M43" s="10"/>
      <c r="N43" s="10"/>
      <c r="O43" s="10"/>
      <c r="P43" s="10"/>
      <c r="Q43" s="9"/>
      <c r="R43" s="10"/>
      <c r="S43" s="24">
        <f>-SUMPRODUCT(E$5:I$5,E43:I43)</f>
        <v>12.209402176222341</v>
      </c>
      <c r="T43" s="27">
        <f t="shared" si="2"/>
        <v>200667.01594726875</v>
      </c>
      <c r="U43" s="48">
        <f>T43/SUMIF(A:A,A43,T:T)</f>
        <v>0.99991201646458683</v>
      </c>
      <c r="V43" s="28">
        <f t="shared" si="3"/>
        <v>-8.7987406191468681E-5</v>
      </c>
    </row>
    <row r="44" spans="1:22" x14ac:dyDescent="0.2">
      <c r="A44" s="3" t="s">
        <v>58</v>
      </c>
      <c r="B44" s="5" t="s">
        <v>60</v>
      </c>
      <c r="C44" s="5">
        <v>0</v>
      </c>
      <c r="D44">
        <v>1</v>
      </c>
      <c r="E44" s="6">
        <v>0</v>
      </c>
      <c r="F44" s="6">
        <v>0</v>
      </c>
      <c r="G44" s="42">
        <f>Q5</f>
        <v>7.9972152754756859E-2</v>
      </c>
      <c r="H44" s="42">
        <f>MIN(MAX(1-(Q5),0),1)</f>
        <v>0.92002784724524311</v>
      </c>
      <c r="I44" s="38">
        <v>0</v>
      </c>
      <c r="J44" s="11"/>
      <c r="K44" s="13"/>
      <c r="L44" s="11"/>
      <c r="M44" s="11"/>
      <c r="N44" s="11"/>
      <c r="O44" s="11"/>
      <c r="P44" s="11"/>
      <c r="R44" s="11"/>
      <c r="S44" s="22">
        <f>-SUMPRODUCT(E$5:I$5,E44:I44)</f>
        <v>-4.2753356896955079</v>
      </c>
      <c r="T44" s="25">
        <f t="shared" si="2"/>
        <v>1.3907379371309063E-2</v>
      </c>
      <c r="U44" s="46">
        <f>T44/SUMIF(A:A,A44,T:T)</f>
        <v>6.9299658866497019E-8</v>
      </c>
      <c r="V44" s="29">
        <f t="shared" si="3"/>
        <v>-16.48482585332404</v>
      </c>
    </row>
    <row r="45" spans="1:22" x14ac:dyDescent="0.2">
      <c r="A45" s="3" t="s">
        <v>58</v>
      </c>
      <c r="B45" s="5" t="s">
        <v>61</v>
      </c>
      <c r="C45" s="5">
        <v>0</v>
      </c>
      <c r="D45">
        <v>1</v>
      </c>
      <c r="E45" s="6">
        <v>0</v>
      </c>
      <c r="F45" s="6">
        <v>1</v>
      </c>
      <c r="G45" s="42">
        <v>0</v>
      </c>
      <c r="H45" s="42">
        <v>0</v>
      </c>
      <c r="I45" s="38">
        <v>0</v>
      </c>
      <c r="J45" s="11"/>
      <c r="K45" s="13"/>
      <c r="L45" s="11"/>
      <c r="M45" s="11"/>
      <c r="N45" s="11"/>
      <c r="O45" s="11"/>
      <c r="P45" s="11"/>
      <c r="R45" s="11"/>
      <c r="S45" s="22">
        <f>-SUMPRODUCT(E$5:I$5,E45:I45)</f>
        <v>2.8703309851518783</v>
      </c>
      <c r="T45" s="25">
        <f t="shared" si="2"/>
        <v>17.642856757169465</v>
      </c>
      <c r="U45" s="46">
        <f>T45/SUMIF(A:A,A45,T:T)</f>
        <v>8.7913324434410079E-5</v>
      </c>
      <c r="V45" s="29">
        <f t="shared" si="3"/>
        <v>-9.3391591784766543</v>
      </c>
    </row>
    <row r="46" spans="1:22" x14ac:dyDescent="0.2">
      <c r="A46" s="3" t="s">
        <v>58</v>
      </c>
      <c r="B46" s="5" t="s">
        <v>62</v>
      </c>
      <c r="C46" s="5">
        <v>0</v>
      </c>
      <c r="D46">
        <v>1</v>
      </c>
      <c r="E46" s="6">
        <v>1</v>
      </c>
      <c r="F46" s="6">
        <v>0</v>
      </c>
      <c r="G46" s="42">
        <f>Q5</f>
        <v>7.9972152754756859E-2</v>
      </c>
      <c r="H46" s="42">
        <f>1+MIN(MAX(1-(Q5),0),1)</f>
        <v>1.920027847245243</v>
      </c>
      <c r="I46" s="38">
        <v>0</v>
      </c>
      <c r="J46" s="11"/>
      <c r="K46" s="13"/>
      <c r="L46" s="11"/>
      <c r="M46" s="11"/>
      <c r="N46" s="11"/>
      <c r="O46" s="11"/>
      <c r="P46" s="11"/>
      <c r="R46" s="11"/>
      <c r="S46" s="22">
        <f>-SUMPRODUCT(E$5:I$5,E46:I46)</f>
        <v>-8.6066368518152032</v>
      </c>
      <c r="T46" s="25">
        <f t="shared" si="2"/>
        <v>1.8288795656911646E-4</v>
      </c>
      <c r="U46" s="46">
        <f>T46/SUMIF(A:A,A46,T:T)</f>
        <v>9.1132000232747791E-10</v>
      </c>
      <c r="V46" s="29">
        <f t="shared" si="3"/>
        <v>-20.816127015443737</v>
      </c>
    </row>
    <row r="47" spans="1:22" s="31" customFormat="1" x14ac:dyDescent="0.2">
      <c r="A47" s="30" t="s">
        <v>75</v>
      </c>
      <c r="B47" s="30" t="s">
        <v>76</v>
      </c>
      <c r="C47" s="31">
        <v>1</v>
      </c>
      <c r="D47" s="31">
        <v>1</v>
      </c>
      <c r="E47" s="32">
        <v>1</v>
      </c>
      <c r="F47" s="32">
        <v>0</v>
      </c>
      <c r="G47" s="45">
        <f>K5+R5</f>
        <v>3.9342187557655572</v>
      </c>
      <c r="H47" s="45">
        <f>MIN(MAX(1-(K5),0),1)+MIN(MAX(1-(R5),0),1)</f>
        <v>0.95995882522287157</v>
      </c>
      <c r="I47" s="41">
        <v>0</v>
      </c>
      <c r="J47" s="37"/>
      <c r="K47" s="33"/>
      <c r="L47" s="37"/>
      <c r="M47" s="37"/>
      <c r="N47" s="37"/>
      <c r="O47" s="37"/>
      <c r="P47" s="37"/>
      <c r="Q47" s="37"/>
      <c r="R47" s="33"/>
      <c r="S47" s="35">
        <f>-SUMPRODUCT(E$5:I$5,E47:I47)</f>
        <v>11.847569292910084</v>
      </c>
      <c r="T47" s="36">
        <f t="shared" si="2"/>
        <v>139744.25665753122</v>
      </c>
      <c r="U47" s="49">
        <f>T47/SUMIF(A:A,A47,T:T)</f>
        <v>0.90131647993849029</v>
      </c>
      <c r="V47" s="35">
        <f t="shared" si="3"/>
        <v>-0.10389882895530239</v>
      </c>
    </row>
    <row r="48" spans="1:22" x14ac:dyDescent="0.2">
      <c r="A48" s="5" t="s">
        <v>75</v>
      </c>
      <c r="B48" s="5" t="s">
        <v>77</v>
      </c>
      <c r="C48" s="5">
        <v>0</v>
      </c>
      <c r="D48" s="5">
        <v>1</v>
      </c>
      <c r="E48" s="6">
        <v>0</v>
      </c>
      <c r="F48" s="6">
        <v>0</v>
      </c>
      <c r="G48" s="42">
        <f>R5</f>
        <v>4.0041174777128381E-2</v>
      </c>
      <c r="H48" s="42">
        <f>MIN(MAX(1-(K5+R5),0),1)</f>
        <v>0</v>
      </c>
      <c r="I48" s="38">
        <v>1</v>
      </c>
      <c r="J48" s="11"/>
      <c r="L48" s="11"/>
      <c r="M48" s="11"/>
      <c r="N48" s="11"/>
      <c r="O48" s="11"/>
      <c r="P48" s="11"/>
      <c r="Q48" s="11"/>
      <c r="S48" s="22">
        <f>-SUMPRODUCT(E$5:I$5,E48:I48)</f>
        <v>9.6344770300004949</v>
      </c>
      <c r="T48" s="25">
        <f t="shared" si="2"/>
        <v>15282.704299317336</v>
      </c>
      <c r="U48" s="46">
        <f>T48/SUMIF(A:A,A48,T:T)</f>
        <v>9.8569727103408528E-2</v>
      </c>
      <c r="V48" s="22">
        <f t="shared" si="3"/>
        <v>-2.3169910918648915</v>
      </c>
    </row>
    <row r="49" spans="1:22" x14ac:dyDescent="0.2">
      <c r="A49" s="5" t="s">
        <v>75</v>
      </c>
      <c r="B49" s="5" t="s">
        <v>78</v>
      </c>
      <c r="C49" s="5">
        <v>0</v>
      </c>
      <c r="D49" s="5">
        <v>1</v>
      </c>
      <c r="E49" s="6">
        <v>0</v>
      </c>
      <c r="F49" s="6">
        <v>1</v>
      </c>
      <c r="G49" s="42">
        <v>0</v>
      </c>
      <c r="H49" s="42">
        <v>0</v>
      </c>
      <c r="I49" s="38">
        <v>0</v>
      </c>
      <c r="J49" s="11"/>
      <c r="L49" s="11"/>
      <c r="M49" s="11"/>
      <c r="N49" s="11"/>
      <c r="O49" s="11"/>
      <c r="P49" s="11"/>
      <c r="Q49" s="11"/>
      <c r="S49" s="22">
        <f>-SUMPRODUCT(E$5:I$5,E49:I49)</f>
        <v>2.8703309851518783</v>
      </c>
      <c r="T49" s="25">
        <f t="shared" si="2"/>
        <v>17.642856757169465</v>
      </c>
      <c r="U49" s="46">
        <f>T49/SUMIF(A:A,A49,T:T)</f>
        <v>1.1379213664144525E-4</v>
      </c>
      <c r="V49" s="22">
        <f t="shared" si="3"/>
        <v>-9.0811371367135081</v>
      </c>
    </row>
    <row r="50" spans="1:22" x14ac:dyDescent="0.2">
      <c r="A50" s="5" t="s">
        <v>75</v>
      </c>
      <c r="B50" s="5" t="s">
        <v>79</v>
      </c>
      <c r="C50" s="5">
        <v>0</v>
      </c>
      <c r="D50" s="5">
        <v>1</v>
      </c>
      <c r="E50" s="6">
        <v>1</v>
      </c>
      <c r="F50" s="6">
        <v>0</v>
      </c>
      <c r="G50" s="42">
        <f>R5</f>
        <v>4.0041174777128381E-2</v>
      </c>
      <c r="H50" s="42">
        <f>1+MIN(MAX(1-(R5),0),1)</f>
        <v>1.9599588252228717</v>
      </c>
      <c r="I50" s="38">
        <v>0</v>
      </c>
      <c r="J50" s="11"/>
      <c r="L50" s="11"/>
      <c r="M50" s="11"/>
      <c r="N50" s="11"/>
      <c r="O50" s="11"/>
      <c r="P50" s="11"/>
      <c r="Q50" s="11"/>
      <c r="S50" s="22">
        <f>-SUMPRODUCT(E$5:I$5,E50:I50)</f>
        <v>-8.9684697351274618</v>
      </c>
      <c r="T50" s="25">
        <f t="shared" si="2"/>
        <v>1.2736294214432331E-4</v>
      </c>
      <c r="U50" s="46">
        <f>T50/SUMIF(A:A,A50,T:T)</f>
        <v>8.2146001155135472E-10</v>
      </c>
      <c r="V50" s="22">
        <f t="shared" si="3"/>
        <v>-20.919937856992849</v>
      </c>
    </row>
  </sheetData>
  <pageMargins left="0.7" right="0.7" top="0.75" bottom="0.75" header="0.3" footer="0.3"/>
  <ignoredErrors>
    <ignoredError sqref="S7 S8:S50"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00000000-000E-0000-0000-000001000000}">
            <xm:f>$S7=INDEX(secretCalculator!$A$4:$B$100000,MATCH($A7,secretCalculator!$A$4:$A$100000,0),2)</xm:f>
            <x14:dxf>
              <font>
                <color rgb="FF9C0006"/>
              </font>
              <fill>
                <patternFill>
                  <bgColor rgb="FFFFC7CE"/>
                </patternFill>
              </fill>
            </x14:dxf>
          </x14:cfRule>
          <xm:sqref>A7:S50</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165A2-3E40-4443-8001-FC6267ACCC55}">
  <dimension ref="A2:Z56"/>
  <sheetViews>
    <sheetView tabSelected="1" zoomScale="125" zoomScaleNormal="125" workbookViewId="0">
      <selection activeCell="AA8" sqref="AA8"/>
    </sheetView>
  </sheetViews>
  <sheetFormatPr baseColWidth="10" defaultRowHeight="16" x14ac:dyDescent="0.2"/>
  <cols>
    <col min="1" max="1" width="13" customWidth="1"/>
    <col min="6" max="7" width="9.33203125" style="6" customWidth="1"/>
    <col min="8" max="9" width="9.33203125" style="42" customWidth="1"/>
    <col min="10" max="10" width="12.83203125" style="38" customWidth="1"/>
    <col min="11" max="17" width="9.33203125" style="7" customWidth="1"/>
    <col min="18" max="19" width="8.83203125" style="7" customWidth="1"/>
    <col min="20" max="20" width="5.5" style="22" customWidth="1"/>
    <col min="21" max="21" width="3.6640625" style="25" customWidth="1"/>
    <col min="22" max="23" width="9.6640625" style="46" customWidth="1"/>
    <col min="24" max="24" width="10.1640625" style="22" customWidth="1"/>
    <col min="25" max="25" width="13" customWidth="1"/>
  </cols>
  <sheetData>
    <row r="2" spans="1:26" x14ac:dyDescent="0.2">
      <c r="E2" t="s">
        <v>3</v>
      </c>
      <c r="F2" s="6">
        <f>(F5-F3)*SQRT(2)/$D$3^2</f>
        <v>1.4142135623730951E-4</v>
      </c>
      <c r="G2" s="6">
        <f t="shared" ref="G2:S2" si="0">(G5-G3)*SQRT(2)/$D$3^2</f>
        <v>1.4142135623730951E-4</v>
      </c>
      <c r="H2" s="42">
        <f t="shared" si="0"/>
        <v>-2.8284271247461902E-4</v>
      </c>
      <c r="I2" s="42">
        <f t="shared" si="0"/>
        <v>7.0710678118654751E-4</v>
      </c>
      <c r="J2" s="38">
        <v>0</v>
      </c>
      <c r="K2" s="7">
        <f t="shared" si="0"/>
        <v>7.0710678118654754E-5</v>
      </c>
      <c r="L2" s="7">
        <f t="shared" si="0"/>
        <v>1.4142135623730951E-4</v>
      </c>
      <c r="M2" s="7">
        <f t="shared" si="0"/>
        <v>7.0710678118654754E-5</v>
      </c>
      <c r="N2" s="7">
        <f t="shared" si="0"/>
        <v>7.0710678118654754E-5</v>
      </c>
      <c r="O2" s="7">
        <f t="shared" si="0"/>
        <v>7.0710678118654754E-5</v>
      </c>
      <c r="P2" s="7">
        <f t="shared" si="0"/>
        <v>7.0710678118654754E-5</v>
      </c>
      <c r="Q2" s="7">
        <f t="shared" si="0"/>
        <v>7.0710678118654754E-5</v>
      </c>
      <c r="R2" s="7">
        <f t="shared" si="0"/>
        <v>1.4142135623730951E-4</v>
      </c>
      <c r="S2" s="7">
        <f t="shared" si="0"/>
        <v>1.4142135623730951E-4</v>
      </c>
      <c r="X2" s="22">
        <f>LN(1)</f>
        <v>0</v>
      </c>
    </row>
    <row r="3" spans="1:26" x14ac:dyDescent="0.2">
      <c r="C3" t="s">
        <v>4</v>
      </c>
      <c r="D3">
        <v>100</v>
      </c>
      <c r="E3" t="s">
        <v>5</v>
      </c>
      <c r="F3" s="6">
        <v>0</v>
      </c>
      <c r="G3" s="6">
        <v>0</v>
      </c>
      <c r="H3" s="42">
        <v>0</v>
      </c>
      <c r="I3" s="42">
        <v>0</v>
      </c>
      <c r="J3" s="38">
        <v>0</v>
      </c>
      <c r="K3" s="7">
        <v>0</v>
      </c>
      <c r="L3" s="7">
        <v>0</v>
      </c>
      <c r="M3" s="7">
        <v>0</v>
      </c>
      <c r="N3" s="7">
        <v>0</v>
      </c>
      <c r="O3" s="7">
        <v>0</v>
      </c>
      <c r="P3" s="7">
        <v>0</v>
      </c>
      <c r="Q3" s="7">
        <v>0</v>
      </c>
      <c r="R3" s="7">
        <v>0</v>
      </c>
      <c r="S3" s="7">
        <v>0</v>
      </c>
    </row>
    <row r="4" spans="1:26" x14ac:dyDescent="0.2">
      <c r="E4" t="s">
        <v>6</v>
      </c>
      <c r="F4" s="6">
        <f>(F5-F3)^2/2/$D$3</f>
        <v>5.0000000000000001E-3</v>
      </c>
      <c r="G4" s="6">
        <f t="shared" ref="G4:S4" si="1">(G5-G3)^2/2/$D$3</f>
        <v>5.0000000000000001E-3</v>
      </c>
      <c r="H4" s="42">
        <f t="shared" si="1"/>
        <v>0.02</v>
      </c>
      <c r="I4" s="42">
        <f t="shared" si="1"/>
        <v>0.125</v>
      </c>
      <c r="J4" s="38">
        <v>0</v>
      </c>
      <c r="K4" s="7">
        <f t="shared" si="1"/>
        <v>1.25E-3</v>
      </c>
      <c r="L4" s="7">
        <f t="shared" si="1"/>
        <v>5.0000000000000001E-3</v>
      </c>
      <c r="M4" s="7">
        <f t="shared" si="1"/>
        <v>1.25E-3</v>
      </c>
      <c r="N4" s="7">
        <f t="shared" si="1"/>
        <v>1.25E-3</v>
      </c>
      <c r="O4" s="7">
        <f t="shared" si="1"/>
        <v>1.25E-3</v>
      </c>
      <c r="P4" s="7">
        <f t="shared" si="1"/>
        <v>1.25E-3</v>
      </c>
      <c r="Q4" s="7">
        <f t="shared" si="1"/>
        <v>1.25E-3</v>
      </c>
      <c r="R4" s="7">
        <f t="shared" si="1"/>
        <v>5.0000000000000001E-3</v>
      </c>
      <c r="S4" s="7">
        <f t="shared" si="1"/>
        <v>5.0000000000000001E-3</v>
      </c>
    </row>
    <row r="5" spans="1:26" ht="17" thickBot="1" x14ac:dyDescent="0.25">
      <c r="E5" t="s">
        <v>71</v>
      </c>
      <c r="F5" s="6">
        <v>1</v>
      </c>
      <c r="G5" s="6">
        <v>1</v>
      </c>
      <c r="H5" s="42">
        <v>-2</v>
      </c>
      <c r="I5" s="42">
        <v>5</v>
      </c>
      <c r="J5" s="38">
        <v>1</v>
      </c>
      <c r="K5" s="7">
        <v>0.5</v>
      </c>
      <c r="L5" s="7">
        <v>1</v>
      </c>
      <c r="M5" s="7">
        <v>0.5</v>
      </c>
      <c r="N5" s="7">
        <v>0.5</v>
      </c>
      <c r="O5" s="7">
        <v>0.5</v>
      </c>
      <c r="P5" s="7">
        <v>0.5</v>
      </c>
      <c r="Q5" s="7">
        <v>0.5</v>
      </c>
      <c r="R5" s="7">
        <v>1</v>
      </c>
      <c r="S5" s="7">
        <v>1</v>
      </c>
    </row>
    <row r="6" spans="1:26" s="14" customFormat="1" x14ac:dyDescent="0.2">
      <c r="A6" s="14" t="s">
        <v>7</v>
      </c>
      <c r="B6" s="14" t="s">
        <v>12</v>
      </c>
      <c r="C6" s="14" t="s">
        <v>88</v>
      </c>
      <c r="D6" s="14" t="s">
        <v>13</v>
      </c>
      <c r="E6" s="14" t="s">
        <v>8</v>
      </c>
      <c r="F6" s="15" t="s">
        <v>39</v>
      </c>
      <c r="G6" s="15" t="s">
        <v>31</v>
      </c>
      <c r="H6" s="43" t="s">
        <v>82</v>
      </c>
      <c r="I6" s="43" t="s">
        <v>83</v>
      </c>
      <c r="J6" s="39" t="s">
        <v>81</v>
      </c>
      <c r="K6" s="16" t="s">
        <v>32</v>
      </c>
      <c r="L6" s="16" t="s">
        <v>64</v>
      </c>
      <c r="M6" s="16" t="s">
        <v>63</v>
      </c>
      <c r="N6" s="16" t="s">
        <v>65</v>
      </c>
      <c r="O6" s="16" t="s">
        <v>33</v>
      </c>
      <c r="P6" s="16" t="s">
        <v>34</v>
      </c>
      <c r="Q6" s="16" t="s">
        <v>35</v>
      </c>
      <c r="R6" s="16" t="s">
        <v>66</v>
      </c>
      <c r="S6" s="16" t="s">
        <v>80</v>
      </c>
      <c r="T6" s="23" t="s">
        <v>9</v>
      </c>
      <c r="U6" s="26" t="s">
        <v>10</v>
      </c>
      <c r="V6" s="47" t="s">
        <v>99</v>
      </c>
      <c r="W6" s="47" t="s">
        <v>72</v>
      </c>
      <c r="X6" s="23" t="s">
        <v>11</v>
      </c>
      <c r="Y6" s="14">
        <f>SUMPRODUCT(X8:X56,D8:D56)</f>
        <v>-2.5118046225947084</v>
      </c>
    </row>
    <row r="7" spans="1:26" s="3" customFormat="1" x14ac:dyDescent="0.2">
      <c r="A7" s="3" t="s">
        <v>0</v>
      </c>
      <c r="B7" s="3" t="s">
        <v>89</v>
      </c>
      <c r="C7" s="3" t="s">
        <v>1</v>
      </c>
      <c r="D7" s="3">
        <v>1</v>
      </c>
      <c r="E7" s="3">
        <v>1</v>
      </c>
      <c r="F7" s="50">
        <v>0</v>
      </c>
      <c r="G7" s="50">
        <v>0</v>
      </c>
      <c r="H7" s="51">
        <f>K5+O5</f>
        <v>1</v>
      </c>
      <c r="I7" s="51">
        <f>MIN(MAX(1-(K5+O5),0),1)</f>
        <v>0</v>
      </c>
      <c r="J7" s="52">
        <v>1</v>
      </c>
      <c r="K7" s="53"/>
      <c r="L7" s="53"/>
      <c r="M7" s="53"/>
      <c r="N7" s="53"/>
      <c r="O7" s="53"/>
      <c r="P7" s="53"/>
      <c r="Q7" s="53"/>
      <c r="R7" s="53"/>
      <c r="S7" s="53"/>
      <c r="T7" s="55">
        <f>-SUMPRODUCT(F$5:J$5,F7:J7)</f>
        <v>1</v>
      </c>
      <c r="U7" s="56">
        <f t="shared" ref="U7:U56" si="2">EXP(T7)</f>
        <v>2.7182818284590451</v>
      </c>
      <c r="V7" s="57">
        <f>U7/SUMIF(A:A,A7,U:U)</f>
        <v>0.67278095791344872</v>
      </c>
      <c r="W7" s="57">
        <f>IF(C7=C6,"",SUMIF(C:C,C7,V:V))</f>
        <v>0.78323140592247031</v>
      </c>
      <c r="X7" s="58">
        <f>IF(W7="","NA",LN(W7))</f>
        <v>-0.24432708907737069</v>
      </c>
    </row>
    <row r="8" spans="1:26" s="3" customFormat="1" x14ac:dyDescent="0.2">
      <c r="A8" s="3" t="s">
        <v>0</v>
      </c>
      <c r="B8" s="3" t="s">
        <v>90</v>
      </c>
      <c r="C8" s="3" t="s">
        <v>1</v>
      </c>
      <c r="D8" s="3">
        <v>1</v>
      </c>
      <c r="E8" s="3">
        <v>1</v>
      </c>
      <c r="F8" s="50">
        <v>0</v>
      </c>
      <c r="G8" s="50">
        <v>0</v>
      </c>
      <c r="H8" s="51">
        <f>K5</f>
        <v>0.5</v>
      </c>
      <c r="I8" s="51">
        <f>MIN(MAX(1-(K5),0),1)</f>
        <v>0.5</v>
      </c>
      <c r="J8" s="52">
        <v>0</v>
      </c>
      <c r="K8" s="53"/>
      <c r="L8" s="54"/>
      <c r="M8" s="54"/>
      <c r="N8" s="54"/>
      <c r="O8" s="53"/>
      <c r="P8" s="53"/>
      <c r="Q8" s="53"/>
      <c r="R8" s="54"/>
      <c r="S8" s="54"/>
      <c r="T8" s="55">
        <f t="shared" ref="T8:T56" si="3">-SUMPRODUCT(F$5:J$5,F8:J8)</f>
        <v>-1.5</v>
      </c>
      <c r="U8" s="56">
        <f t="shared" si="2"/>
        <v>0.22313016014842982</v>
      </c>
      <c r="V8" s="57">
        <f t="shared" ref="V8:V56" si="4">U8/SUMIF(A:A,A8,U:U)</f>
        <v>5.5225224004510749E-2</v>
      </c>
      <c r="W8" s="57" t="str">
        <f t="shared" ref="W8:W56" si="5">IF(C8=C7,"",SUMIF(C:C,C8,V:V))</f>
        <v/>
      </c>
      <c r="X8" s="58" t="str">
        <f t="shared" ref="X8:X56" si="6">IF(W8="","NA",LN(W8))</f>
        <v>NA</v>
      </c>
    </row>
    <row r="9" spans="1:26" s="3" customFormat="1" x14ac:dyDescent="0.2">
      <c r="A9" s="3" t="s">
        <v>0</v>
      </c>
      <c r="B9" s="5" t="s">
        <v>91</v>
      </c>
      <c r="C9" s="3" t="s">
        <v>1</v>
      </c>
      <c r="D9" s="3">
        <v>1</v>
      </c>
      <c r="E9" s="3">
        <v>1</v>
      </c>
      <c r="F9" s="50">
        <v>0</v>
      </c>
      <c r="G9" s="50">
        <v>0</v>
      </c>
      <c r="H9" s="51">
        <f>O5</f>
        <v>0.5</v>
      </c>
      <c r="I9" s="51">
        <f>MIN(MAX(1-(O5),0),1)</f>
        <v>0.5</v>
      </c>
      <c r="J9" s="52">
        <v>0</v>
      </c>
      <c r="K9" s="53"/>
      <c r="L9" s="54"/>
      <c r="M9" s="54"/>
      <c r="N9" s="54"/>
      <c r="O9" s="53"/>
      <c r="P9" s="53"/>
      <c r="Q9" s="53"/>
      <c r="R9" s="54"/>
      <c r="S9" s="54"/>
      <c r="T9" s="55">
        <f t="shared" si="3"/>
        <v>-1.5</v>
      </c>
      <c r="U9" s="56">
        <f t="shared" si="2"/>
        <v>0.22313016014842982</v>
      </c>
      <c r="V9" s="57">
        <f t="shared" si="4"/>
        <v>5.5225224004510749E-2</v>
      </c>
      <c r="W9" s="57" t="str">
        <f t="shared" si="5"/>
        <v/>
      </c>
      <c r="X9" s="58" t="str">
        <f t="shared" si="6"/>
        <v>NA</v>
      </c>
    </row>
    <row r="10" spans="1:26" x14ac:dyDescent="0.2">
      <c r="A10" t="s">
        <v>0</v>
      </c>
      <c r="B10" t="s">
        <v>2</v>
      </c>
      <c r="C10" s="5" t="s">
        <v>2</v>
      </c>
      <c r="D10">
        <v>0</v>
      </c>
      <c r="E10">
        <v>1</v>
      </c>
      <c r="F10" s="6">
        <v>0</v>
      </c>
      <c r="G10" s="6">
        <v>1</v>
      </c>
      <c r="H10" s="42">
        <v>0</v>
      </c>
      <c r="I10" s="42">
        <v>0</v>
      </c>
      <c r="J10" s="38">
        <v>0</v>
      </c>
      <c r="L10" s="11"/>
      <c r="M10" s="11"/>
      <c r="N10" s="11"/>
      <c r="R10" s="11"/>
      <c r="S10" s="11"/>
      <c r="T10" s="22">
        <f t="shared" si="3"/>
        <v>-1</v>
      </c>
      <c r="U10" s="25">
        <f t="shared" si="2"/>
        <v>0.36787944117144233</v>
      </c>
      <c r="V10" s="46">
        <f t="shared" si="4"/>
        <v>9.1051001495416187E-2</v>
      </c>
      <c r="W10" s="57">
        <f t="shared" si="5"/>
        <v>9.1051001495416187E-2</v>
      </c>
      <c r="X10" s="58">
        <f t="shared" si="6"/>
        <v>-2.3963354734685058</v>
      </c>
      <c r="Y10" s="2" t="s">
        <v>73</v>
      </c>
      <c r="Z10">
        <f>Y6-SUM(F2:S2)</f>
        <v>-2.5133602575133187</v>
      </c>
    </row>
    <row r="11" spans="1:26" x14ac:dyDescent="0.2">
      <c r="A11" t="s">
        <v>0</v>
      </c>
      <c r="B11" t="s">
        <v>14</v>
      </c>
      <c r="C11" s="5" t="s">
        <v>14</v>
      </c>
      <c r="D11">
        <v>0</v>
      </c>
      <c r="E11">
        <v>1</v>
      </c>
      <c r="F11" s="6">
        <v>0</v>
      </c>
      <c r="G11" s="6">
        <v>0</v>
      </c>
      <c r="H11" s="42">
        <f>P5</f>
        <v>0.5</v>
      </c>
      <c r="I11" s="42">
        <f>MIN(MAX(1-(P5),0),1)</f>
        <v>0.5</v>
      </c>
      <c r="J11" s="38">
        <v>0</v>
      </c>
      <c r="L11" s="11"/>
      <c r="M11" s="11"/>
      <c r="N11" s="11"/>
      <c r="R11" s="11"/>
      <c r="S11" s="11"/>
      <c r="T11" s="22">
        <f t="shared" si="3"/>
        <v>-1.5</v>
      </c>
      <c r="U11" s="25">
        <f t="shared" si="2"/>
        <v>0.22313016014842982</v>
      </c>
      <c r="V11" s="46">
        <f t="shared" si="4"/>
        <v>5.5225224004510749E-2</v>
      </c>
      <c r="W11" s="57">
        <f t="shared" si="5"/>
        <v>5.5225224004510749E-2</v>
      </c>
      <c r="X11" s="58">
        <f t="shared" si="6"/>
        <v>-2.8963354734685058</v>
      </c>
      <c r="Y11" s="2" t="s">
        <v>74</v>
      </c>
      <c r="Z11">
        <f>Y6-SUM(F4:S4)</f>
        <v>-2.6893046225947086</v>
      </c>
    </row>
    <row r="12" spans="1:26" x14ac:dyDescent="0.2">
      <c r="A12" t="s">
        <v>0</v>
      </c>
      <c r="B12" t="s">
        <v>15</v>
      </c>
      <c r="C12" s="5" t="s">
        <v>15</v>
      </c>
      <c r="D12">
        <v>0</v>
      </c>
      <c r="E12">
        <v>1</v>
      </c>
      <c r="F12" s="6">
        <v>0</v>
      </c>
      <c r="G12" s="6">
        <v>0</v>
      </c>
      <c r="H12" s="42">
        <f>Q5</f>
        <v>0.5</v>
      </c>
      <c r="I12" s="42">
        <f>MIN(MAX(1-(Q5),0),1)</f>
        <v>0.5</v>
      </c>
      <c r="J12" s="38">
        <v>0</v>
      </c>
      <c r="L12" s="11"/>
      <c r="M12" s="11"/>
      <c r="N12" s="11"/>
      <c r="R12" s="11"/>
      <c r="S12" s="11"/>
      <c r="T12" s="22">
        <f t="shared" si="3"/>
        <v>-1.5</v>
      </c>
      <c r="U12" s="25">
        <f t="shared" si="2"/>
        <v>0.22313016014842982</v>
      </c>
      <c r="V12" s="46">
        <f t="shared" si="4"/>
        <v>5.5225224004510749E-2</v>
      </c>
      <c r="W12" s="57">
        <f t="shared" si="5"/>
        <v>5.5225224004510749E-2</v>
      </c>
      <c r="X12" s="58">
        <f t="shared" si="6"/>
        <v>-2.8963354734685058</v>
      </c>
    </row>
    <row r="13" spans="1:26" x14ac:dyDescent="0.2">
      <c r="A13" t="s">
        <v>0</v>
      </c>
      <c r="B13" t="s">
        <v>51</v>
      </c>
      <c r="C13" s="5" t="s">
        <v>51</v>
      </c>
      <c r="D13">
        <v>0</v>
      </c>
      <c r="E13">
        <v>1</v>
      </c>
      <c r="F13" s="6">
        <v>0</v>
      </c>
      <c r="G13" s="6">
        <v>0</v>
      </c>
      <c r="H13" s="42">
        <v>0</v>
      </c>
      <c r="I13" s="42">
        <v>1</v>
      </c>
      <c r="J13" s="38">
        <v>0</v>
      </c>
      <c r="L13" s="11"/>
      <c r="M13" s="11"/>
      <c r="N13" s="11"/>
      <c r="R13" s="11"/>
      <c r="S13" s="11"/>
      <c r="T13" s="22">
        <f t="shared" si="3"/>
        <v>-5</v>
      </c>
      <c r="U13" s="25">
        <f t="shared" si="2"/>
        <v>6.737946999085467E-3</v>
      </c>
      <c r="V13" s="46">
        <f t="shared" si="4"/>
        <v>1.6676572638476387E-3</v>
      </c>
      <c r="W13" s="57">
        <f t="shared" si="5"/>
        <v>1.6676572638476387E-3</v>
      </c>
      <c r="X13" s="58">
        <f t="shared" si="6"/>
        <v>-6.3963354734685058</v>
      </c>
    </row>
    <row r="14" spans="1:26" x14ac:dyDescent="0.2">
      <c r="A14" t="s">
        <v>0</v>
      </c>
      <c r="B14" t="s">
        <v>36</v>
      </c>
      <c r="C14" s="5" t="s">
        <v>36</v>
      </c>
      <c r="D14">
        <v>0</v>
      </c>
      <c r="E14">
        <v>1</v>
      </c>
      <c r="F14" s="6">
        <v>1</v>
      </c>
      <c r="G14" s="6">
        <v>0</v>
      </c>
      <c r="H14" s="42">
        <f>K5+O5</f>
        <v>1</v>
      </c>
      <c r="I14" s="42">
        <f>MIN(MAX((1-K5),0),1)+MIN(MAX(1-(O5),0),1)</f>
        <v>1</v>
      </c>
      <c r="J14" s="38">
        <v>0</v>
      </c>
      <c r="L14" s="11"/>
      <c r="M14" s="11"/>
      <c r="N14" s="11"/>
      <c r="R14" s="11"/>
      <c r="S14" s="11"/>
      <c r="T14" s="22">
        <f t="shared" si="3"/>
        <v>-4</v>
      </c>
      <c r="U14" s="25">
        <f t="shared" si="2"/>
        <v>1.8315638888734179E-2</v>
      </c>
      <c r="V14" s="46">
        <f t="shared" si="4"/>
        <v>4.5331624364147675E-3</v>
      </c>
      <c r="W14" s="57">
        <f t="shared" si="5"/>
        <v>4.5331624364147675E-3</v>
      </c>
      <c r="X14" s="58">
        <f t="shared" si="6"/>
        <v>-5.3963354734685058</v>
      </c>
    </row>
    <row r="15" spans="1:26" x14ac:dyDescent="0.2">
      <c r="A15" t="s">
        <v>0</v>
      </c>
      <c r="B15" t="s">
        <v>37</v>
      </c>
      <c r="C15" s="5" t="s">
        <v>37</v>
      </c>
      <c r="D15">
        <v>0</v>
      </c>
      <c r="E15">
        <v>1</v>
      </c>
      <c r="F15" s="6">
        <v>1</v>
      </c>
      <c r="G15" s="6">
        <v>0</v>
      </c>
      <c r="H15" s="42">
        <f>K5+P5</f>
        <v>1</v>
      </c>
      <c r="I15" s="42">
        <f>MIN(MAX(1-(K5),0),1)+MIN(MAX(1-(P5),0),1)</f>
        <v>1</v>
      </c>
      <c r="J15" s="38">
        <v>0</v>
      </c>
      <c r="L15" s="11"/>
      <c r="M15" s="11"/>
      <c r="N15" s="11"/>
      <c r="R15" s="11"/>
      <c r="S15" s="11"/>
      <c r="T15" s="22">
        <f t="shared" si="3"/>
        <v>-4</v>
      </c>
      <c r="U15" s="25">
        <f t="shared" si="2"/>
        <v>1.8315638888734179E-2</v>
      </c>
      <c r="V15" s="46">
        <f t="shared" si="4"/>
        <v>4.5331624364147675E-3</v>
      </c>
      <c r="W15" s="57">
        <f t="shared" si="5"/>
        <v>4.5331624364147675E-3</v>
      </c>
      <c r="X15" s="58">
        <f t="shared" si="6"/>
        <v>-5.3963354734685058</v>
      </c>
    </row>
    <row r="16" spans="1:26" x14ac:dyDescent="0.2">
      <c r="A16" t="s">
        <v>0</v>
      </c>
      <c r="B16" t="s">
        <v>38</v>
      </c>
      <c r="C16" s="5" t="s">
        <v>38</v>
      </c>
      <c r="D16">
        <v>0</v>
      </c>
      <c r="E16">
        <v>1</v>
      </c>
      <c r="F16" s="6">
        <v>1</v>
      </c>
      <c r="G16" s="6">
        <v>0</v>
      </c>
      <c r="H16" s="42">
        <f>K5+Q5</f>
        <v>1</v>
      </c>
      <c r="I16" s="42">
        <f>MIN(MAX(1-(K5),0),1)+MIN(MAX(1-(Q5),0),1)</f>
        <v>1</v>
      </c>
      <c r="J16" s="38">
        <v>0</v>
      </c>
      <c r="L16" s="11"/>
      <c r="M16" s="11"/>
      <c r="N16" s="11"/>
      <c r="R16" s="11"/>
      <c r="S16" s="11"/>
      <c r="T16" s="22">
        <f t="shared" si="3"/>
        <v>-4</v>
      </c>
      <c r="U16" s="25">
        <f t="shared" si="2"/>
        <v>1.8315638888734179E-2</v>
      </c>
      <c r="V16" s="46">
        <f t="shared" si="4"/>
        <v>4.5331624364147675E-3</v>
      </c>
      <c r="W16" s="57">
        <f t="shared" si="5"/>
        <v>4.5331624364147675E-3</v>
      </c>
      <c r="X16" s="58">
        <f t="shared" si="6"/>
        <v>-5.3963354734685058</v>
      </c>
    </row>
    <row r="17" spans="1:24" s="1" customFormat="1" x14ac:dyDescent="0.2">
      <c r="A17" s="1" t="s">
        <v>16</v>
      </c>
      <c r="B17" s="1" t="s">
        <v>95</v>
      </c>
      <c r="C17" s="1" t="s">
        <v>17</v>
      </c>
      <c r="D17" s="1">
        <v>1</v>
      </c>
      <c r="E17" s="1">
        <v>1</v>
      </c>
      <c r="F17" s="8">
        <v>0</v>
      </c>
      <c r="G17" s="8">
        <v>0</v>
      </c>
      <c r="H17" s="44">
        <f>M5+P5</f>
        <v>1</v>
      </c>
      <c r="I17" s="44">
        <f>MIN(MAX(1-(M5+P5),0),1)</f>
        <v>0</v>
      </c>
      <c r="J17" s="40">
        <v>1</v>
      </c>
      <c r="K17" s="10"/>
      <c r="L17" s="10"/>
      <c r="M17" s="12"/>
      <c r="N17" s="10"/>
      <c r="O17" s="9"/>
      <c r="P17" s="9"/>
      <c r="Q17" s="9"/>
      <c r="R17" s="10"/>
      <c r="S17" s="10"/>
      <c r="T17" s="24">
        <f t="shared" si="3"/>
        <v>1</v>
      </c>
      <c r="U17" s="27">
        <f t="shared" si="2"/>
        <v>2.7182818284590451</v>
      </c>
      <c r="V17" s="48">
        <f t="shared" si="4"/>
        <v>0.67278095791344872</v>
      </c>
      <c r="W17" s="48">
        <f t="shared" si="5"/>
        <v>0.78323140592247031</v>
      </c>
      <c r="X17" s="28">
        <f t="shared" si="6"/>
        <v>-0.24432708907737069</v>
      </c>
    </row>
    <row r="18" spans="1:24" s="3" customFormat="1" x14ac:dyDescent="0.2">
      <c r="A18" t="s">
        <v>16</v>
      </c>
      <c r="B18" s="5" t="s">
        <v>93</v>
      </c>
      <c r="C18" s="5" t="s">
        <v>17</v>
      </c>
      <c r="D18" s="5">
        <v>1</v>
      </c>
      <c r="E18" s="5">
        <v>1</v>
      </c>
      <c r="F18" s="50">
        <v>0</v>
      </c>
      <c r="G18" s="50">
        <v>0</v>
      </c>
      <c r="H18" s="51">
        <f>M5</f>
        <v>0.5</v>
      </c>
      <c r="I18" s="51">
        <f>MIN(MAX(1-(M5),0),1)</f>
        <v>0.5</v>
      </c>
      <c r="J18" s="52">
        <v>0</v>
      </c>
      <c r="K18" s="54"/>
      <c r="L18" s="54"/>
      <c r="M18" s="59"/>
      <c r="N18" s="54"/>
      <c r="O18" s="53"/>
      <c r="P18" s="53"/>
      <c r="Q18" s="53"/>
      <c r="R18" s="54"/>
      <c r="S18" s="54"/>
      <c r="T18" s="55">
        <f t="shared" si="3"/>
        <v>-1.5</v>
      </c>
      <c r="U18" s="56">
        <f t="shared" si="2"/>
        <v>0.22313016014842982</v>
      </c>
      <c r="V18" s="57">
        <f t="shared" si="4"/>
        <v>5.5225224004510749E-2</v>
      </c>
      <c r="W18" s="57" t="str">
        <f t="shared" si="5"/>
        <v/>
      </c>
      <c r="X18" s="58" t="str">
        <f t="shared" si="6"/>
        <v>NA</v>
      </c>
    </row>
    <row r="19" spans="1:24" s="3" customFormat="1" x14ac:dyDescent="0.2">
      <c r="A19" t="s">
        <v>16</v>
      </c>
      <c r="B19" s="5" t="s">
        <v>94</v>
      </c>
      <c r="C19" s="5" t="s">
        <v>17</v>
      </c>
      <c r="D19" s="5">
        <v>1</v>
      </c>
      <c r="E19" s="5">
        <v>1</v>
      </c>
      <c r="F19" s="50">
        <v>0</v>
      </c>
      <c r="G19" s="50">
        <v>0</v>
      </c>
      <c r="H19" s="51">
        <f>P5</f>
        <v>0.5</v>
      </c>
      <c r="I19" s="51">
        <f>MIN(MAX(1-P5,0),1)</f>
        <v>0.5</v>
      </c>
      <c r="J19" s="52">
        <v>0</v>
      </c>
      <c r="K19" s="54"/>
      <c r="L19" s="54"/>
      <c r="M19" s="59"/>
      <c r="N19" s="54"/>
      <c r="O19" s="53"/>
      <c r="P19" s="53"/>
      <c r="Q19" s="53"/>
      <c r="R19" s="54"/>
      <c r="S19" s="54"/>
      <c r="T19" s="55">
        <f t="shared" si="3"/>
        <v>-1.5</v>
      </c>
      <c r="U19" s="56">
        <f t="shared" si="2"/>
        <v>0.22313016014842982</v>
      </c>
      <c r="V19" s="57">
        <f t="shared" si="4"/>
        <v>5.5225224004510749E-2</v>
      </c>
      <c r="W19" s="57" t="str">
        <f t="shared" si="5"/>
        <v/>
      </c>
      <c r="X19" s="58" t="str">
        <f t="shared" si="6"/>
        <v>NA</v>
      </c>
    </row>
    <row r="20" spans="1:24" x14ac:dyDescent="0.2">
      <c r="A20" t="s">
        <v>16</v>
      </c>
      <c r="B20" t="s">
        <v>18</v>
      </c>
      <c r="C20" t="s">
        <v>18</v>
      </c>
      <c r="D20">
        <v>0</v>
      </c>
      <c r="E20">
        <v>1</v>
      </c>
      <c r="F20" s="6">
        <v>0</v>
      </c>
      <c r="G20" s="6">
        <v>1</v>
      </c>
      <c r="H20" s="42">
        <v>0</v>
      </c>
      <c r="I20" s="42">
        <v>0</v>
      </c>
      <c r="J20" s="38">
        <v>0</v>
      </c>
      <c r="K20" s="11"/>
      <c r="L20" s="11"/>
      <c r="M20" s="13"/>
      <c r="N20" s="11"/>
      <c r="R20" s="11"/>
      <c r="S20" s="11"/>
      <c r="T20" s="22">
        <f t="shared" si="3"/>
        <v>-1</v>
      </c>
      <c r="U20" s="25">
        <f t="shared" si="2"/>
        <v>0.36787944117144233</v>
      </c>
      <c r="V20" s="46">
        <f t="shared" si="4"/>
        <v>9.1051001495416187E-2</v>
      </c>
      <c r="W20" s="46">
        <f t="shared" si="5"/>
        <v>9.1051001495416187E-2</v>
      </c>
      <c r="X20" s="29">
        <f t="shared" si="6"/>
        <v>-2.3963354734685058</v>
      </c>
    </row>
    <row r="21" spans="1:24" x14ac:dyDescent="0.2">
      <c r="A21" t="s">
        <v>16</v>
      </c>
      <c r="B21" t="s">
        <v>19</v>
      </c>
      <c r="C21" t="s">
        <v>19</v>
      </c>
      <c r="D21">
        <v>0</v>
      </c>
      <c r="E21">
        <v>1</v>
      </c>
      <c r="F21" s="6">
        <v>0</v>
      </c>
      <c r="G21" s="6">
        <v>0</v>
      </c>
      <c r="H21" s="42">
        <f>O5</f>
        <v>0.5</v>
      </c>
      <c r="I21" s="42">
        <f>MIN(MAX(1-(O5),0),1)</f>
        <v>0.5</v>
      </c>
      <c r="J21" s="38">
        <v>0</v>
      </c>
      <c r="K21" s="11"/>
      <c r="L21" s="11"/>
      <c r="M21" s="13"/>
      <c r="N21" s="11"/>
      <c r="R21" s="11"/>
      <c r="S21" s="11"/>
      <c r="T21" s="22">
        <f t="shared" si="3"/>
        <v>-1.5</v>
      </c>
      <c r="U21" s="25">
        <f t="shared" si="2"/>
        <v>0.22313016014842982</v>
      </c>
      <c r="V21" s="46">
        <f t="shared" si="4"/>
        <v>5.5225224004510749E-2</v>
      </c>
      <c r="W21" s="46">
        <f t="shared" si="5"/>
        <v>5.5225224004510749E-2</v>
      </c>
      <c r="X21" s="29">
        <f t="shared" si="6"/>
        <v>-2.8963354734685058</v>
      </c>
    </row>
    <row r="22" spans="1:24" x14ac:dyDescent="0.2">
      <c r="A22" t="s">
        <v>16</v>
      </c>
      <c r="B22" t="s">
        <v>20</v>
      </c>
      <c r="C22" t="s">
        <v>20</v>
      </c>
      <c r="D22">
        <v>0</v>
      </c>
      <c r="E22">
        <v>1</v>
      </c>
      <c r="F22" s="6">
        <v>0</v>
      </c>
      <c r="G22" s="6">
        <v>0</v>
      </c>
      <c r="H22" s="42">
        <f>Q5</f>
        <v>0.5</v>
      </c>
      <c r="I22" s="42">
        <f>MIN(MAX(1-(Q5),0),1)</f>
        <v>0.5</v>
      </c>
      <c r="J22" s="38">
        <v>0</v>
      </c>
      <c r="K22" s="11"/>
      <c r="L22" s="11"/>
      <c r="M22" s="13"/>
      <c r="N22" s="11"/>
      <c r="R22" s="11"/>
      <c r="S22" s="11"/>
      <c r="T22" s="22">
        <f t="shared" si="3"/>
        <v>-1.5</v>
      </c>
      <c r="U22" s="25">
        <f t="shared" si="2"/>
        <v>0.22313016014842982</v>
      </c>
      <c r="V22" s="46">
        <f t="shared" si="4"/>
        <v>5.5225224004510749E-2</v>
      </c>
      <c r="W22" s="46">
        <f t="shared" si="5"/>
        <v>5.5225224004510749E-2</v>
      </c>
      <c r="X22" s="29">
        <f t="shared" si="6"/>
        <v>-2.8963354734685058</v>
      </c>
    </row>
    <row r="23" spans="1:24" x14ac:dyDescent="0.2">
      <c r="A23" t="s">
        <v>16</v>
      </c>
      <c r="B23" t="s">
        <v>52</v>
      </c>
      <c r="C23" t="s">
        <v>52</v>
      </c>
      <c r="D23">
        <v>0</v>
      </c>
      <c r="E23">
        <v>1</v>
      </c>
      <c r="F23" s="6">
        <v>0</v>
      </c>
      <c r="G23" s="6">
        <v>0</v>
      </c>
      <c r="H23" s="42">
        <v>0</v>
      </c>
      <c r="I23" s="42">
        <v>1</v>
      </c>
      <c r="J23" s="38">
        <v>0</v>
      </c>
      <c r="K23" s="11"/>
      <c r="L23" s="11"/>
      <c r="M23" s="13"/>
      <c r="N23" s="11"/>
      <c r="R23" s="11"/>
      <c r="S23" s="11"/>
      <c r="T23" s="22">
        <f t="shared" si="3"/>
        <v>-5</v>
      </c>
      <c r="U23" s="25">
        <f t="shared" si="2"/>
        <v>6.737946999085467E-3</v>
      </c>
      <c r="V23" s="46">
        <f t="shared" si="4"/>
        <v>1.6676572638476387E-3</v>
      </c>
      <c r="W23" s="46">
        <f t="shared" si="5"/>
        <v>1.6676572638476387E-3</v>
      </c>
      <c r="X23" s="29">
        <f t="shared" si="6"/>
        <v>-6.3963354734685058</v>
      </c>
    </row>
    <row r="24" spans="1:24" x14ac:dyDescent="0.2">
      <c r="A24" t="s">
        <v>16</v>
      </c>
      <c r="B24" t="s">
        <v>41</v>
      </c>
      <c r="C24" t="s">
        <v>41</v>
      </c>
      <c r="D24">
        <v>0</v>
      </c>
      <c r="E24">
        <v>1</v>
      </c>
      <c r="F24" s="6">
        <v>1</v>
      </c>
      <c r="G24" s="6">
        <v>0</v>
      </c>
      <c r="H24" s="42">
        <f>M5+O5</f>
        <v>1</v>
      </c>
      <c r="I24" s="42">
        <f>MIN(MAX(1-(M5),0),1)+MIN(MAX(1-(O5),0),1)</f>
        <v>1</v>
      </c>
      <c r="J24" s="38">
        <v>0</v>
      </c>
      <c r="K24" s="11"/>
      <c r="L24" s="11"/>
      <c r="M24" s="13"/>
      <c r="N24" s="11"/>
      <c r="R24" s="11"/>
      <c r="S24" s="11"/>
      <c r="T24" s="22">
        <f t="shared" si="3"/>
        <v>-4</v>
      </c>
      <c r="U24" s="25">
        <f t="shared" si="2"/>
        <v>1.8315638888734179E-2</v>
      </c>
      <c r="V24" s="46">
        <f t="shared" si="4"/>
        <v>4.5331624364147675E-3</v>
      </c>
      <c r="W24" s="46">
        <f t="shared" si="5"/>
        <v>4.5331624364147675E-3</v>
      </c>
      <c r="X24" s="29">
        <f t="shared" si="6"/>
        <v>-5.3963354734685058</v>
      </c>
    </row>
    <row r="25" spans="1:24" x14ac:dyDescent="0.2">
      <c r="A25" t="s">
        <v>16</v>
      </c>
      <c r="B25" t="s">
        <v>42</v>
      </c>
      <c r="C25" t="s">
        <v>42</v>
      </c>
      <c r="D25">
        <v>0</v>
      </c>
      <c r="E25">
        <v>1</v>
      </c>
      <c r="F25" s="6">
        <v>1</v>
      </c>
      <c r="G25" s="6">
        <v>0</v>
      </c>
      <c r="H25" s="42">
        <f>M5+P5</f>
        <v>1</v>
      </c>
      <c r="I25" s="42">
        <f>MIN(MAX(1-(M5),0),1)+MIN(MAX(1-(P5),0),1)</f>
        <v>1</v>
      </c>
      <c r="J25" s="38">
        <v>0</v>
      </c>
      <c r="K25" s="11"/>
      <c r="L25" s="11"/>
      <c r="M25" s="13"/>
      <c r="N25" s="11"/>
      <c r="R25" s="11"/>
      <c r="S25" s="11"/>
      <c r="T25" s="22">
        <f t="shared" si="3"/>
        <v>-4</v>
      </c>
      <c r="U25" s="25">
        <f t="shared" si="2"/>
        <v>1.8315638888734179E-2</v>
      </c>
      <c r="V25" s="46">
        <f t="shared" si="4"/>
        <v>4.5331624364147675E-3</v>
      </c>
      <c r="W25" s="46">
        <f t="shared" si="5"/>
        <v>4.5331624364147675E-3</v>
      </c>
      <c r="X25" s="29">
        <f t="shared" si="6"/>
        <v>-5.3963354734685058</v>
      </c>
    </row>
    <row r="26" spans="1:24" x14ac:dyDescent="0.2">
      <c r="A26" t="s">
        <v>16</v>
      </c>
      <c r="B26" t="s">
        <v>43</v>
      </c>
      <c r="C26" t="s">
        <v>43</v>
      </c>
      <c r="D26">
        <v>0</v>
      </c>
      <c r="E26">
        <v>1</v>
      </c>
      <c r="F26" s="6">
        <v>1</v>
      </c>
      <c r="G26" s="6">
        <v>0</v>
      </c>
      <c r="H26" s="42">
        <f>M5+Q5</f>
        <v>1</v>
      </c>
      <c r="I26" s="42">
        <f>MIN(MAX(1-(M5),0),1)+MIN(MAX(1-(Q5),0),1)</f>
        <v>1</v>
      </c>
      <c r="J26" s="38">
        <v>0</v>
      </c>
      <c r="K26" s="11"/>
      <c r="L26" s="11"/>
      <c r="M26" s="13"/>
      <c r="N26" s="11"/>
      <c r="R26" s="11"/>
      <c r="S26" s="11"/>
      <c r="T26" s="22">
        <f t="shared" si="3"/>
        <v>-4</v>
      </c>
      <c r="U26" s="25">
        <f t="shared" si="2"/>
        <v>1.8315638888734179E-2</v>
      </c>
      <c r="V26" s="46">
        <f t="shared" si="4"/>
        <v>4.5331624364147675E-3</v>
      </c>
      <c r="W26" s="46">
        <f t="shared" si="5"/>
        <v>4.5331624364147675E-3</v>
      </c>
      <c r="X26" s="29">
        <f t="shared" si="6"/>
        <v>-5.3963354734685058</v>
      </c>
    </row>
    <row r="27" spans="1:24" s="1" customFormat="1" x14ac:dyDescent="0.2">
      <c r="A27" s="1" t="s">
        <v>21</v>
      </c>
      <c r="B27" s="1" t="s">
        <v>98</v>
      </c>
      <c r="C27" s="1" t="s">
        <v>22</v>
      </c>
      <c r="D27" s="1">
        <v>1</v>
      </c>
      <c r="E27" s="1">
        <v>1</v>
      </c>
      <c r="F27" s="8">
        <v>0</v>
      </c>
      <c r="G27" s="8">
        <v>0</v>
      </c>
      <c r="H27" s="44">
        <f>N5+Q5</f>
        <v>1</v>
      </c>
      <c r="I27" s="44">
        <f>MIN(MAX(1-(N5+Q5),0),1)</f>
        <v>0</v>
      </c>
      <c r="J27" s="40">
        <v>1</v>
      </c>
      <c r="K27" s="10"/>
      <c r="L27" s="10"/>
      <c r="M27" s="10"/>
      <c r="N27" s="12"/>
      <c r="O27" s="9"/>
      <c r="P27" s="9"/>
      <c r="Q27" s="9"/>
      <c r="R27" s="10"/>
      <c r="S27" s="10"/>
      <c r="T27" s="24">
        <f t="shared" si="3"/>
        <v>1</v>
      </c>
      <c r="U27" s="27">
        <f t="shared" si="2"/>
        <v>2.7182818284590451</v>
      </c>
      <c r="V27" s="48">
        <f t="shared" si="4"/>
        <v>0.67278095791344872</v>
      </c>
      <c r="W27" s="48">
        <f t="shared" si="5"/>
        <v>0.78323140592247031</v>
      </c>
      <c r="X27" s="28">
        <f t="shared" si="6"/>
        <v>-0.24432708907737069</v>
      </c>
    </row>
    <row r="28" spans="1:24" s="3" customFormat="1" x14ac:dyDescent="0.2">
      <c r="A28" t="s">
        <v>21</v>
      </c>
      <c r="B28" s="5" t="s">
        <v>96</v>
      </c>
      <c r="C28" s="5" t="s">
        <v>22</v>
      </c>
      <c r="D28" s="5">
        <v>1</v>
      </c>
      <c r="E28" s="5">
        <v>1</v>
      </c>
      <c r="F28" s="50">
        <v>0</v>
      </c>
      <c r="G28" s="50">
        <v>0</v>
      </c>
      <c r="H28" s="51">
        <f>N5</f>
        <v>0.5</v>
      </c>
      <c r="I28" s="51">
        <f>MIN(MAX(1-N5,0),1)</f>
        <v>0.5</v>
      </c>
      <c r="J28" s="52">
        <v>0</v>
      </c>
      <c r="K28" s="54"/>
      <c r="L28" s="54"/>
      <c r="M28" s="54"/>
      <c r="N28" s="59"/>
      <c r="O28" s="53"/>
      <c r="P28" s="53"/>
      <c r="Q28" s="53"/>
      <c r="R28" s="54"/>
      <c r="S28" s="54"/>
      <c r="T28" s="55">
        <f t="shared" si="3"/>
        <v>-1.5</v>
      </c>
      <c r="U28" s="56">
        <f t="shared" si="2"/>
        <v>0.22313016014842982</v>
      </c>
      <c r="V28" s="57">
        <f t="shared" si="4"/>
        <v>5.5225224004510749E-2</v>
      </c>
      <c r="W28" s="57" t="str">
        <f t="shared" si="5"/>
        <v/>
      </c>
      <c r="X28" s="58" t="str">
        <f t="shared" si="6"/>
        <v>NA</v>
      </c>
    </row>
    <row r="29" spans="1:24" s="3" customFormat="1" x14ac:dyDescent="0.2">
      <c r="A29" t="s">
        <v>21</v>
      </c>
      <c r="B29" s="5" t="s">
        <v>97</v>
      </c>
      <c r="C29" s="5" t="s">
        <v>22</v>
      </c>
      <c r="D29" s="5">
        <v>1</v>
      </c>
      <c r="E29" s="5">
        <v>1</v>
      </c>
      <c r="F29" s="50">
        <v>0</v>
      </c>
      <c r="G29" s="50">
        <v>0</v>
      </c>
      <c r="H29" s="51">
        <f>Q5</f>
        <v>0.5</v>
      </c>
      <c r="I29" s="51">
        <f>MIN(MAX(1-Q5,0),1)</f>
        <v>0.5</v>
      </c>
      <c r="J29" s="52">
        <v>0</v>
      </c>
      <c r="K29" s="54"/>
      <c r="L29" s="54"/>
      <c r="M29" s="54"/>
      <c r="N29" s="59"/>
      <c r="O29" s="53"/>
      <c r="P29" s="53"/>
      <c r="Q29" s="53"/>
      <c r="R29" s="54"/>
      <c r="S29" s="54"/>
      <c r="T29" s="55">
        <f t="shared" si="3"/>
        <v>-1.5</v>
      </c>
      <c r="U29" s="56">
        <f t="shared" si="2"/>
        <v>0.22313016014842982</v>
      </c>
      <c r="V29" s="57">
        <f t="shared" si="4"/>
        <v>5.5225224004510749E-2</v>
      </c>
      <c r="W29" s="57" t="str">
        <f t="shared" si="5"/>
        <v/>
      </c>
      <c r="X29" s="58" t="str">
        <f t="shared" si="6"/>
        <v>NA</v>
      </c>
    </row>
    <row r="30" spans="1:24" x14ac:dyDescent="0.2">
      <c r="A30" t="s">
        <v>21</v>
      </c>
      <c r="B30" t="s">
        <v>23</v>
      </c>
      <c r="C30" s="5" t="s">
        <v>23</v>
      </c>
      <c r="D30">
        <v>0</v>
      </c>
      <c r="E30">
        <v>1</v>
      </c>
      <c r="F30" s="6">
        <v>0</v>
      </c>
      <c r="G30" s="6">
        <v>1</v>
      </c>
      <c r="H30" s="42">
        <v>0</v>
      </c>
      <c r="I30" s="42">
        <v>0</v>
      </c>
      <c r="J30" s="38">
        <v>0</v>
      </c>
      <c r="K30" s="11"/>
      <c r="L30" s="11"/>
      <c r="M30" s="11"/>
      <c r="N30" s="13"/>
      <c r="R30" s="11"/>
      <c r="S30" s="11"/>
      <c r="T30" s="22">
        <f t="shared" si="3"/>
        <v>-1</v>
      </c>
      <c r="U30" s="25">
        <f t="shared" si="2"/>
        <v>0.36787944117144233</v>
      </c>
      <c r="V30" s="46">
        <f t="shared" si="4"/>
        <v>9.1051001495416187E-2</v>
      </c>
      <c r="W30" s="46">
        <f t="shared" si="5"/>
        <v>9.1051001495416187E-2</v>
      </c>
      <c r="X30" s="29">
        <f t="shared" si="6"/>
        <v>-2.3963354734685058</v>
      </c>
    </row>
    <row r="31" spans="1:24" x14ac:dyDescent="0.2">
      <c r="A31" t="s">
        <v>21</v>
      </c>
      <c r="B31" t="s">
        <v>24</v>
      </c>
      <c r="C31" s="5" t="s">
        <v>24</v>
      </c>
      <c r="D31">
        <v>0</v>
      </c>
      <c r="E31">
        <v>1</v>
      </c>
      <c r="F31" s="6">
        <v>0</v>
      </c>
      <c r="G31" s="6">
        <v>0</v>
      </c>
      <c r="H31" s="42">
        <f>O5</f>
        <v>0.5</v>
      </c>
      <c r="I31" s="42">
        <f>MIN(MAX(1-(O5),0),1)</f>
        <v>0.5</v>
      </c>
      <c r="J31" s="38">
        <v>0</v>
      </c>
      <c r="K31" s="11"/>
      <c r="L31" s="11"/>
      <c r="M31" s="11"/>
      <c r="N31" s="13"/>
      <c r="R31" s="11"/>
      <c r="S31" s="11"/>
      <c r="T31" s="22">
        <f t="shared" si="3"/>
        <v>-1.5</v>
      </c>
      <c r="U31" s="25">
        <f t="shared" si="2"/>
        <v>0.22313016014842982</v>
      </c>
      <c r="V31" s="46">
        <f t="shared" si="4"/>
        <v>5.5225224004510749E-2</v>
      </c>
      <c r="W31" s="46">
        <f t="shared" si="5"/>
        <v>5.5225224004510749E-2</v>
      </c>
      <c r="X31" s="29">
        <f t="shared" si="6"/>
        <v>-2.8963354734685058</v>
      </c>
    </row>
    <row r="32" spans="1:24" x14ac:dyDescent="0.2">
      <c r="A32" t="s">
        <v>21</v>
      </c>
      <c r="B32" t="s">
        <v>25</v>
      </c>
      <c r="C32" s="5" t="s">
        <v>25</v>
      </c>
      <c r="D32">
        <v>0</v>
      </c>
      <c r="E32">
        <v>1</v>
      </c>
      <c r="F32" s="6">
        <v>0</v>
      </c>
      <c r="G32" s="6">
        <v>0</v>
      </c>
      <c r="H32" s="42">
        <f>P5</f>
        <v>0.5</v>
      </c>
      <c r="I32" s="42">
        <f>MIN(MAX(1-(P5),0),1)</f>
        <v>0.5</v>
      </c>
      <c r="J32" s="38">
        <v>0</v>
      </c>
      <c r="K32" s="11"/>
      <c r="L32" s="11"/>
      <c r="M32" s="11"/>
      <c r="N32" s="13"/>
      <c r="R32" s="11"/>
      <c r="S32" s="11"/>
      <c r="T32" s="22">
        <f t="shared" si="3"/>
        <v>-1.5</v>
      </c>
      <c r="U32" s="25">
        <f t="shared" si="2"/>
        <v>0.22313016014842982</v>
      </c>
      <c r="V32" s="46">
        <f t="shared" si="4"/>
        <v>5.5225224004510749E-2</v>
      </c>
      <c r="W32" s="46">
        <f t="shared" si="5"/>
        <v>5.5225224004510749E-2</v>
      </c>
      <c r="X32" s="29">
        <f t="shared" si="6"/>
        <v>-2.8963354734685058</v>
      </c>
    </row>
    <row r="33" spans="1:24" x14ac:dyDescent="0.2">
      <c r="A33" t="s">
        <v>21</v>
      </c>
      <c r="B33" t="s">
        <v>53</v>
      </c>
      <c r="C33" s="5" t="s">
        <v>53</v>
      </c>
      <c r="D33">
        <v>0</v>
      </c>
      <c r="E33">
        <v>1</v>
      </c>
      <c r="F33" s="6">
        <v>0</v>
      </c>
      <c r="G33" s="6">
        <v>0</v>
      </c>
      <c r="H33" s="42">
        <v>0</v>
      </c>
      <c r="I33" s="42">
        <v>1</v>
      </c>
      <c r="J33" s="38">
        <v>0</v>
      </c>
      <c r="K33" s="11"/>
      <c r="L33" s="11"/>
      <c r="M33" s="11"/>
      <c r="N33" s="13"/>
      <c r="R33" s="11"/>
      <c r="S33" s="11"/>
      <c r="T33" s="22">
        <f t="shared" si="3"/>
        <v>-5</v>
      </c>
      <c r="U33" s="25">
        <f t="shared" si="2"/>
        <v>6.737946999085467E-3</v>
      </c>
      <c r="V33" s="46">
        <f t="shared" si="4"/>
        <v>1.6676572638476387E-3</v>
      </c>
      <c r="W33" s="46">
        <f t="shared" si="5"/>
        <v>1.6676572638476387E-3</v>
      </c>
      <c r="X33" s="29">
        <f t="shared" si="6"/>
        <v>-6.3963354734685058</v>
      </c>
    </row>
    <row r="34" spans="1:24" x14ac:dyDescent="0.2">
      <c r="A34" t="s">
        <v>21</v>
      </c>
      <c r="B34" t="s">
        <v>44</v>
      </c>
      <c r="C34" s="5" t="s">
        <v>44</v>
      </c>
      <c r="D34">
        <v>0</v>
      </c>
      <c r="E34">
        <v>1</v>
      </c>
      <c r="F34" s="6">
        <v>1</v>
      </c>
      <c r="G34" s="6">
        <v>0</v>
      </c>
      <c r="H34" s="42">
        <f>N5+O5</f>
        <v>1</v>
      </c>
      <c r="I34" s="42">
        <f>MIN(MAX(1-(N5),0),1)+MIN(MAX(1-(O5),0),1)</f>
        <v>1</v>
      </c>
      <c r="J34" s="38">
        <v>0</v>
      </c>
      <c r="K34" s="11"/>
      <c r="L34" s="11"/>
      <c r="M34" s="11"/>
      <c r="N34" s="13"/>
      <c r="R34" s="11"/>
      <c r="S34" s="11"/>
      <c r="T34" s="22">
        <f t="shared" si="3"/>
        <v>-4</v>
      </c>
      <c r="U34" s="25">
        <f t="shared" si="2"/>
        <v>1.8315638888734179E-2</v>
      </c>
      <c r="V34" s="46">
        <f t="shared" si="4"/>
        <v>4.5331624364147675E-3</v>
      </c>
      <c r="W34" s="46">
        <f t="shared" si="5"/>
        <v>4.5331624364147675E-3</v>
      </c>
      <c r="X34" s="29">
        <f t="shared" si="6"/>
        <v>-5.3963354734685058</v>
      </c>
    </row>
    <row r="35" spans="1:24" x14ac:dyDescent="0.2">
      <c r="A35" t="s">
        <v>21</v>
      </c>
      <c r="B35" t="s">
        <v>45</v>
      </c>
      <c r="C35" s="5" t="s">
        <v>45</v>
      </c>
      <c r="D35">
        <v>0</v>
      </c>
      <c r="E35">
        <v>1</v>
      </c>
      <c r="F35" s="6">
        <v>1</v>
      </c>
      <c r="G35" s="6">
        <v>0</v>
      </c>
      <c r="H35" s="42">
        <f>N5+P5</f>
        <v>1</v>
      </c>
      <c r="I35" s="42">
        <f>MIN(MAX(1-(N5),0),1)+MIN(MAX(1-(P5),0),1)</f>
        <v>1</v>
      </c>
      <c r="J35" s="38">
        <v>0</v>
      </c>
      <c r="K35" s="11"/>
      <c r="L35" s="11"/>
      <c r="M35" s="11"/>
      <c r="N35" s="13"/>
      <c r="R35" s="11"/>
      <c r="S35" s="11"/>
      <c r="T35" s="22">
        <f t="shared" si="3"/>
        <v>-4</v>
      </c>
      <c r="U35" s="25">
        <f t="shared" si="2"/>
        <v>1.8315638888734179E-2</v>
      </c>
      <c r="V35" s="46">
        <f t="shared" si="4"/>
        <v>4.5331624364147675E-3</v>
      </c>
      <c r="W35" s="46">
        <f t="shared" si="5"/>
        <v>4.5331624364147675E-3</v>
      </c>
      <c r="X35" s="29">
        <f t="shared" si="6"/>
        <v>-5.3963354734685058</v>
      </c>
    </row>
    <row r="36" spans="1:24" x14ac:dyDescent="0.2">
      <c r="A36" t="s">
        <v>21</v>
      </c>
      <c r="B36" t="s">
        <v>46</v>
      </c>
      <c r="C36" s="5" t="s">
        <v>46</v>
      </c>
      <c r="D36">
        <v>0</v>
      </c>
      <c r="E36">
        <v>1</v>
      </c>
      <c r="F36" s="6">
        <v>1</v>
      </c>
      <c r="G36" s="6">
        <v>0</v>
      </c>
      <c r="H36" s="42">
        <f>N5+Q5</f>
        <v>1</v>
      </c>
      <c r="I36" s="42">
        <f>MIN(MAX(1-(N5),0),1)+MIN(MAX(1-(Q5),0),1)</f>
        <v>1</v>
      </c>
      <c r="J36" s="38">
        <v>0</v>
      </c>
      <c r="K36" s="11"/>
      <c r="L36" s="11"/>
      <c r="M36" s="11"/>
      <c r="N36" s="13"/>
      <c r="R36" s="11"/>
      <c r="S36" s="11"/>
      <c r="T36" s="22">
        <f t="shared" si="3"/>
        <v>-4</v>
      </c>
      <c r="U36" s="25">
        <f t="shared" si="2"/>
        <v>1.8315638888734179E-2</v>
      </c>
      <c r="V36" s="46">
        <f t="shared" si="4"/>
        <v>4.5331624364147675E-3</v>
      </c>
      <c r="W36" s="46">
        <f t="shared" si="5"/>
        <v>4.5331624364147675E-3</v>
      </c>
      <c r="X36" s="29">
        <f t="shared" si="6"/>
        <v>-5.3963354734685058</v>
      </c>
    </row>
    <row r="37" spans="1:24" s="1" customFormat="1" x14ac:dyDescent="0.2">
      <c r="A37" s="1" t="s">
        <v>40</v>
      </c>
      <c r="B37" s="1" t="s">
        <v>47</v>
      </c>
      <c r="C37" s="1" t="s">
        <v>47</v>
      </c>
      <c r="D37" s="1">
        <v>1</v>
      </c>
      <c r="E37" s="1">
        <v>1</v>
      </c>
      <c r="F37" s="8">
        <v>0</v>
      </c>
      <c r="G37" s="8">
        <v>1</v>
      </c>
      <c r="H37" s="44">
        <v>0</v>
      </c>
      <c r="I37" s="44">
        <v>0</v>
      </c>
      <c r="J37" s="40">
        <v>0</v>
      </c>
      <c r="K37" s="10"/>
      <c r="L37" s="10"/>
      <c r="M37" s="10"/>
      <c r="N37" s="10"/>
      <c r="O37" s="9"/>
      <c r="P37" s="9"/>
      <c r="Q37" s="9"/>
      <c r="R37" s="10"/>
      <c r="S37" s="10"/>
      <c r="T37" s="24">
        <f t="shared" si="3"/>
        <v>-1</v>
      </c>
      <c r="U37" s="27">
        <f t="shared" si="2"/>
        <v>0.36787944117144233</v>
      </c>
      <c r="V37" s="48">
        <f t="shared" si="4"/>
        <v>0.35218571029275808</v>
      </c>
      <c r="W37" s="48">
        <f t="shared" si="5"/>
        <v>0.35218571029275808</v>
      </c>
      <c r="X37" s="28">
        <f t="shared" si="6"/>
        <v>-1.0435966564496617</v>
      </c>
    </row>
    <row r="38" spans="1:24" x14ac:dyDescent="0.2">
      <c r="A38" s="3" t="s">
        <v>40</v>
      </c>
      <c r="B38" t="s">
        <v>48</v>
      </c>
      <c r="C38" s="5" t="s">
        <v>48</v>
      </c>
      <c r="D38" s="5">
        <v>0</v>
      </c>
      <c r="E38">
        <v>1</v>
      </c>
      <c r="F38" s="6">
        <v>0</v>
      </c>
      <c r="G38" s="6">
        <v>0</v>
      </c>
      <c r="H38" s="42">
        <f>O5</f>
        <v>0.5</v>
      </c>
      <c r="I38" s="42">
        <f>MIN(MAX(1-(O5),0),1)</f>
        <v>0.5</v>
      </c>
      <c r="J38" s="38">
        <v>0</v>
      </c>
      <c r="K38" s="11"/>
      <c r="L38" s="11"/>
      <c r="M38" s="11"/>
      <c r="N38" s="11"/>
      <c r="R38" s="11"/>
      <c r="S38" s="11"/>
      <c r="T38" s="22">
        <f t="shared" si="3"/>
        <v>-1.5</v>
      </c>
      <c r="U38" s="25">
        <f t="shared" si="2"/>
        <v>0.22313016014842982</v>
      </c>
      <c r="V38" s="46">
        <f t="shared" si="4"/>
        <v>0.21361143120522894</v>
      </c>
      <c r="W38" s="46">
        <f t="shared" si="5"/>
        <v>0.21361143120522894</v>
      </c>
      <c r="X38" s="29">
        <f t="shared" si="6"/>
        <v>-1.5435966564496617</v>
      </c>
    </row>
    <row r="39" spans="1:24" x14ac:dyDescent="0.2">
      <c r="A39" s="3" t="s">
        <v>40</v>
      </c>
      <c r="B39" t="s">
        <v>49</v>
      </c>
      <c r="C39" s="5" t="s">
        <v>49</v>
      </c>
      <c r="D39" s="5">
        <v>0</v>
      </c>
      <c r="E39">
        <v>1</v>
      </c>
      <c r="F39" s="6">
        <v>0</v>
      </c>
      <c r="G39" s="6">
        <v>0</v>
      </c>
      <c r="H39" s="42">
        <f>P5</f>
        <v>0.5</v>
      </c>
      <c r="I39" s="42">
        <f>MIN(MAX(1-(P5),0),1)</f>
        <v>0.5</v>
      </c>
      <c r="J39" s="38">
        <v>0</v>
      </c>
      <c r="K39" s="11"/>
      <c r="L39" s="11"/>
      <c r="M39" s="11"/>
      <c r="N39" s="11"/>
      <c r="R39" s="11"/>
      <c r="S39" s="11"/>
      <c r="T39" s="22">
        <f t="shared" si="3"/>
        <v>-1.5</v>
      </c>
      <c r="U39" s="25">
        <f t="shared" si="2"/>
        <v>0.22313016014842982</v>
      </c>
      <c r="V39" s="46">
        <f t="shared" si="4"/>
        <v>0.21361143120522894</v>
      </c>
      <c r="W39" s="46">
        <f t="shared" si="5"/>
        <v>0.21361143120522894</v>
      </c>
      <c r="X39" s="29">
        <f t="shared" si="6"/>
        <v>-1.5435966564496617</v>
      </c>
    </row>
    <row r="40" spans="1:24" x14ac:dyDescent="0.2">
      <c r="A40" s="3" t="s">
        <v>40</v>
      </c>
      <c r="B40" t="s">
        <v>50</v>
      </c>
      <c r="C40" s="5" t="s">
        <v>50</v>
      </c>
      <c r="D40" s="5">
        <v>0</v>
      </c>
      <c r="E40">
        <v>1</v>
      </c>
      <c r="F40" s="6">
        <v>0</v>
      </c>
      <c r="G40" s="6">
        <v>0</v>
      </c>
      <c r="H40" s="42">
        <f>Q5</f>
        <v>0.5</v>
      </c>
      <c r="I40" s="42">
        <f>MIN(MAX(1-(Q5),0),1)</f>
        <v>0.5</v>
      </c>
      <c r="J40" s="38">
        <v>0</v>
      </c>
      <c r="K40" s="11"/>
      <c r="L40" s="11"/>
      <c r="M40" s="11"/>
      <c r="N40" s="11"/>
      <c r="R40" s="11"/>
      <c r="S40" s="11"/>
      <c r="T40" s="22">
        <f t="shared" si="3"/>
        <v>-1.5</v>
      </c>
      <c r="U40" s="25">
        <f t="shared" si="2"/>
        <v>0.22313016014842982</v>
      </c>
      <c r="V40" s="46">
        <f t="shared" si="4"/>
        <v>0.21361143120522894</v>
      </c>
      <c r="W40" s="46">
        <f t="shared" si="5"/>
        <v>0.21361143120522894</v>
      </c>
      <c r="X40" s="29">
        <f t="shared" si="6"/>
        <v>-1.5435966564496617</v>
      </c>
    </row>
    <row r="41" spans="1:24" x14ac:dyDescent="0.2">
      <c r="A41" s="3" t="s">
        <v>40</v>
      </c>
      <c r="B41" t="s">
        <v>54</v>
      </c>
      <c r="C41" s="5" t="s">
        <v>54</v>
      </c>
      <c r="D41" s="5">
        <v>0</v>
      </c>
      <c r="E41">
        <v>1</v>
      </c>
      <c r="F41" s="6">
        <v>0</v>
      </c>
      <c r="G41" s="6">
        <v>0</v>
      </c>
      <c r="H41" s="42">
        <v>0</v>
      </c>
      <c r="I41" s="42">
        <v>1</v>
      </c>
      <c r="J41" s="38">
        <v>0</v>
      </c>
      <c r="K41" s="11"/>
      <c r="L41" s="11"/>
      <c r="M41" s="11"/>
      <c r="N41" s="11"/>
      <c r="R41" s="11"/>
      <c r="S41" s="11"/>
      <c r="T41" s="22">
        <f t="shared" si="3"/>
        <v>-5</v>
      </c>
      <c r="U41" s="25">
        <f t="shared" si="2"/>
        <v>6.737946999085467E-3</v>
      </c>
      <c r="V41" s="46">
        <f t="shared" si="4"/>
        <v>6.450506291494509E-3</v>
      </c>
      <c r="W41" s="46">
        <f t="shared" si="5"/>
        <v>6.450506291494509E-3</v>
      </c>
      <c r="X41" s="29">
        <f t="shared" si="6"/>
        <v>-5.0435966564496617</v>
      </c>
    </row>
    <row r="42" spans="1:24" x14ac:dyDescent="0.2">
      <c r="A42" s="4" t="s">
        <v>40</v>
      </c>
      <c r="B42" t="s">
        <v>55</v>
      </c>
      <c r="C42" s="5" t="s">
        <v>55</v>
      </c>
      <c r="D42" s="5">
        <v>0</v>
      </c>
      <c r="E42">
        <v>1</v>
      </c>
      <c r="F42" s="6">
        <v>1</v>
      </c>
      <c r="G42" s="6">
        <v>0</v>
      </c>
      <c r="H42" s="42">
        <f>O5</f>
        <v>0.5</v>
      </c>
      <c r="I42" s="42">
        <f>1+MIN(MAX(1-(O5),0),1)</f>
        <v>1.5</v>
      </c>
      <c r="J42" s="38">
        <v>0</v>
      </c>
      <c r="K42" s="11"/>
      <c r="L42" s="11"/>
      <c r="M42" s="11"/>
      <c r="N42" s="11"/>
      <c r="R42" s="11"/>
      <c r="S42" s="11"/>
      <c r="T42" s="22">
        <f t="shared" si="3"/>
        <v>-7.5</v>
      </c>
      <c r="U42" s="25">
        <f t="shared" si="2"/>
        <v>5.5308437014783363E-4</v>
      </c>
      <c r="V42" s="46">
        <f t="shared" si="4"/>
        <v>5.2948980006077735E-4</v>
      </c>
      <c r="W42" s="46">
        <f t="shared" si="5"/>
        <v>5.2948980006077735E-4</v>
      </c>
      <c r="X42" s="29">
        <f t="shared" si="6"/>
        <v>-7.5435966564496617</v>
      </c>
    </row>
    <row r="43" spans="1:24" s="1" customFormat="1" x14ac:dyDescent="0.2">
      <c r="A43" s="3" t="s">
        <v>26</v>
      </c>
      <c r="B43" s="1" t="s">
        <v>27</v>
      </c>
      <c r="C43" s="1" t="s">
        <v>27</v>
      </c>
      <c r="D43" s="1">
        <v>1</v>
      </c>
      <c r="E43" s="1">
        <v>1</v>
      </c>
      <c r="F43" s="8">
        <v>0</v>
      </c>
      <c r="G43" s="8">
        <v>1</v>
      </c>
      <c r="H43" s="44">
        <v>0</v>
      </c>
      <c r="I43" s="44">
        <v>0</v>
      </c>
      <c r="J43" s="40">
        <v>0</v>
      </c>
      <c r="K43" s="9"/>
      <c r="L43" s="10"/>
      <c r="M43" s="10"/>
      <c r="N43" s="10"/>
      <c r="O43" s="10"/>
      <c r="P43" s="10"/>
      <c r="Q43" s="10"/>
      <c r="R43" s="10"/>
      <c r="S43" s="10"/>
      <c r="T43" s="24">
        <f t="shared" si="3"/>
        <v>-1</v>
      </c>
      <c r="U43" s="27">
        <f t="shared" si="2"/>
        <v>0.36787944117144233</v>
      </c>
      <c r="V43" s="48">
        <f t="shared" si="4"/>
        <v>0.60132977504626028</v>
      </c>
      <c r="W43" s="48">
        <f t="shared" si="5"/>
        <v>0.60132977504626028</v>
      </c>
      <c r="X43" s="28">
        <f t="shared" si="6"/>
        <v>-0.50861178437402066</v>
      </c>
    </row>
    <row r="44" spans="1:24" x14ac:dyDescent="0.2">
      <c r="A44" t="s">
        <v>26</v>
      </c>
      <c r="B44" t="s">
        <v>28</v>
      </c>
      <c r="C44" s="5" t="s">
        <v>28</v>
      </c>
      <c r="D44">
        <v>0</v>
      </c>
      <c r="E44">
        <v>1</v>
      </c>
      <c r="F44" s="6">
        <v>0</v>
      </c>
      <c r="G44" s="6">
        <v>0</v>
      </c>
      <c r="H44" s="42">
        <f>K5</f>
        <v>0.5</v>
      </c>
      <c r="I44" s="42">
        <f>MIN(MAX(1-(K5),0),1)</f>
        <v>0.5</v>
      </c>
      <c r="J44" s="38">
        <v>0</v>
      </c>
      <c r="L44" s="11"/>
      <c r="M44" s="11"/>
      <c r="N44" s="11"/>
      <c r="O44" s="11"/>
      <c r="P44" s="11"/>
      <c r="Q44" s="11"/>
      <c r="R44" s="11"/>
      <c r="S44" s="11"/>
      <c r="T44" s="22">
        <f t="shared" si="3"/>
        <v>-1.5</v>
      </c>
      <c r="U44" s="25">
        <f t="shared" si="2"/>
        <v>0.22313016014842982</v>
      </c>
      <c r="V44" s="46">
        <f t="shared" si="4"/>
        <v>0.36472494516365767</v>
      </c>
      <c r="W44" s="46">
        <f t="shared" si="5"/>
        <v>0.36472494516365767</v>
      </c>
      <c r="X44" s="29">
        <f t="shared" si="6"/>
        <v>-1.0086117843740208</v>
      </c>
    </row>
    <row r="45" spans="1:24" x14ac:dyDescent="0.2">
      <c r="A45" t="s">
        <v>26</v>
      </c>
      <c r="B45" t="s">
        <v>29</v>
      </c>
      <c r="C45" s="5" t="s">
        <v>29</v>
      </c>
      <c r="D45">
        <v>0</v>
      </c>
      <c r="E45">
        <v>1</v>
      </c>
      <c r="F45" s="6">
        <v>0</v>
      </c>
      <c r="G45" s="6">
        <v>0</v>
      </c>
      <c r="H45" s="42">
        <v>0</v>
      </c>
      <c r="I45" s="42">
        <v>1</v>
      </c>
      <c r="J45" s="38">
        <v>0</v>
      </c>
      <c r="L45" s="11"/>
      <c r="M45" s="11"/>
      <c r="N45" s="11"/>
      <c r="O45" s="11"/>
      <c r="P45" s="11"/>
      <c r="Q45" s="11"/>
      <c r="R45" s="11"/>
      <c r="S45" s="11"/>
      <c r="T45" s="22">
        <f t="shared" si="3"/>
        <v>-5</v>
      </c>
      <c r="U45" s="25">
        <f t="shared" si="2"/>
        <v>6.737946999085467E-3</v>
      </c>
      <c r="V45" s="46">
        <f t="shared" si="4"/>
        <v>1.1013739012791061E-2</v>
      </c>
      <c r="W45" s="46">
        <f t="shared" si="5"/>
        <v>1.1013739012791061E-2</v>
      </c>
      <c r="X45" s="29">
        <f t="shared" si="6"/>
        <v>-4.508611784374021</v>
      </c>
    </row>
    <row r="46" spans="1:24" x14ac:dyDescent="0.2">
      <c r="A46" t="s">
        <v>26</v>
      </c>
      <c r="B46" t="s">
        <v>30</v>
      </c>
      <c r="C46" s="5" t="s">
        <v>30</v>
      </c>
      <c r="D46">
        <v>0</v>
      </c>
      <c r="E46">
        <v>1</v>
      </c>
      <c r="F46" s="6">
        <v>0</v>
      </c>
      <c r="G46" s="6">
        <v>0</v>
      </c>
      <c r="H46" s="42">
        <v>0</v>
      </c>
      <c r="I46" s="42">
        <v>1</v>
      </c>
      <c r="J46" s="38">
        <v>0</v>
      </c>
      <c r="L46" s="11"/>
      <c r="M46" s="11"/>
      <c r="N46" s="11"/>
      <c r="O46" s="11"/>
      <c r="P46" s="11"/>
      <c r="Q46" s="11"/>
      <c r="R46" s="11"/>
      <c r="S46" s="11"/>
      <c r="T46" s="22">
        <f t="shared" si="3"/>
        <v>-5</v>
      </c>
      <c r="U46" s="25">
        <f t="shared" si="2"/>
        <v>6.737946999085467E-3</v>
      </c>
      <c r="V46" s="46">
        <f t="shared" si="4"/>
        <v>1.1013739012791061E-2</v>
      </c>
      <c r="W46" s="46">
        <f t="shared" si="5"/>
        <v>1.1013739012791061E-2</v>
      </c>
      <c r="X46" s="29">
        <f t="shared" si="6"/>
        <v>-4.508611784374021</v>
      </c>
    </row>
    <row r="47" spans="1:24" x14ac:dyDescent="0.2">
      <c r="A47" t="s">
        <v>26</v>
      </c>
      <c r="B47" t="s">
        <v>56</v>
      </c>
      <c r="C47" s="5" t="s">
        <v>56</v>
      </c>
      <c r="D47">
        <v>0</v>
      </c>
      <c r="E47">
        <v>1</v>
      </c>
      <c r="F47" s="6">
        <v>0</v>
      </c>
      <c r="G47" s="6">
        <v>0</v>
      </c>
      <c r="H47" s="42">
        <v>0</v>
      </c>
      <c r="I47" s="42">
        <v>1</v>
      </c>
      <c r="J47" s="38">
        <v>0</v>
      </c>
      <c r="L47" s="11"/>
      <c r="M47" s="11"/>
      <c r="N47" s="11"/>
      <c r="O47" s="11"/>
      <c r="P47" s="11"/>
      <c r="Q47" s="11"/>
      <c r="R47" s="11"/>
      <c r="S47" s="11"/>
      <c r="T47" s="22">
        <f t="shared" si="3"/>
        <v>-5</v>
      </c>
      <c r="U47" s="25">
        <f t="shared" si="2"/>
        <v>6.737946999085467E-3</v>
      </c>
      <c r="V47" s="46">
        <f t="shared" si="4"/>
        <v>1.1013739012791061E-2</v>
      </c>
      <c r="W47" s="46">
        <f t="shared" si="5"/>
        <v>1.1013739012791061E-2</v>
      </c>
      <c r="X47" s="29">
        <f t="shared" si="6"/>
        <v>-4.508611784374021</v>
      </c>
    </row>
    <row r="48" spans="1:24" x14ac:dyDescent="0.2">
      <c r="A48" t="s">
        <v>26</v>
      </c>
      <c r="B48" t="s">
        <v>57</v>
      </c>
      <c r="C48" s="5" t="s">
        <v>57</v>
      </c>
      <c r="D48">
        <v>0</v>
      </c>
      <c r="E48">
        <v>1</v>
      </c>
      <c r="F48" s="6">
        <v>1</v>
      </c>
      <c r="G48" s="6">
        <v>0</v>
      </c>
      <c r="H48" s="42">
        <f>K5</f>
        <v>0.5</v>
      </c>
      <c r="I48" s="42">
        <f>MIN(MAX(1-(K5),0),1)+1</f>
        <v>1.5</v>
      </c>
      <c r="J48" s="38">
        <v>0</v>
      </c>
      <c r="L48" s="11"/>
      <c r="M48" s="11"/>
      <c r="N48" s="11"/>
      <c r="O48" s="11"/>
      <c r="P48" s="11"/>
      <c r="Q48" s="11"/>
      <c r="R48" s="11"/>
      <c r="S48" s="11"/>
      <c r="T48" s="22">
        <f t="shared" si="3"/>
        <v>-7.5</v>
      </c>
      <c r="U48" s="25">
        <f t="shared" si="2"/>
        <v>5.5308437014783363E-4</v>
      </c>
      <c r="V48" s="46">
        <f t="shared" si="4"/>
        <v>9.0406275170893476E-4</v>
      </c>
      <c r="W48" s="46">
        <f t="shared" si="5"/>
        <v>9.0406275170893476E-4</v>
      </c>
      <c r="X48" s="29">
        <f t="shared" si="6"/>
        <v>-7.008611784374021</v>
      </c>
    </row>
    <row r="49" spans="1:24" s="1" customFormat="1" x14ac:dyDescent="0.2">
      <c r="A49" s="1" t="s">
        <v>58</v>
      </c>
      <c r="B49" s="1" t="s">
        <v>59</v>
      </c>
      <c r="C49" s="1" t="s">
        <v>59</v>
      </c>
      <c r="D49" s="1">
        <v>1</v>
      </c>
      <c r="E49" s="1">
        <v>1</v>
      </c>
      <c r="F49" s="8">
        <v>1</v>
      </c>
      <c r="G49" s="8">
        <v>0</v>
      </c>
      <c r="H49" s="44">
        <f>L5+R5</f>
        <v>2</v>
      </c>
      <c r="I49" s="44">
        <f>MIN(MAX(1-(L5),0),1)+MIN(MAX(1-(R5),0),1)</f>
        <v>0</v>
      </c>
      <c r="J49" s="40">
        <v>0</v>
      </c>
      <c r="K49" s="10"/>
      <c r="L49" s="12"/>
      <c r="M49" s="10"/>
      <c r="N49" s="10"/>
      <c r="O49" s="10"/>
      <c r="P49" s="10"/>
      <c r="Q49" s="10"/>
      <c r="R49" s="9"/>
      <c r="S49" s="10"/>
      <c r="T49" s="24">
        <f t="shared" si="3"/>
        <v>3</v>
      </c>
      <c r="U49" s="27">
        <f t="shared" si="2"/>
        <v>20.085536923187668</v>
      </c>
      <c r="V49" s="48">
        <f t="shared" si="4"/>
        <v>0.72092493756905374</v>
      </c>
      <c r="W49" s="48">
        <f t="shared" si="5"/>
        <v>0.72092493756905374</v>
      </c>
      <c r="X49" s="28">
        <f t="shared" si="6"/>
        <v>-0.32722025589766862</v>
      </c>
    </row>
    <row r="50" spans="1:24" x14ac:dyDescent="0.2">
      <c r="A50" s="3" t="s">
        <v>58</v>
      </c>
      <c r="B50" s="5" t="s">
        <v>60</v>
      </c>
      <c r="C50" s="5" t="s">
        <v>60</v>
      </c>
      <c r="D50" s="5">
        <v>0</v>
      </c>
      <c r="E50">
        <v>1</v>
      </c>
      <c r="F50" s="6">
        <v>0</v>
      </c>
      <c r="G50" s="6">
        <v>0</v>
      </c>
      <c r="H50" s="42">
        <f>R5</f>
        <v>1</v>
      </c>
      <c r="I50" s="42">
        <f>MIN(MAX(1-(R5),0),1)</f>
        <v>0</v>
      </c>
      <c r="J50" s="38">
        <v>0</v>
      </c>
      <c r="K50" s="11"/>
      <c r="L50" s="13"/>
      <c r="M50" s="11"/>
      <c r="N50" s="11"/>
      <c r="O50" s="11"/>
      <c r="P50" s="11"/>
      <c r="Q50" s="11"/>
      <c r="S50" s="11"/>
      <c r="T50" s="22">
        <f t="shared" si="3"/>
        <v>2</v>
      </c>
      <c r="U50" s="25">
        <f t="shared" si="2"/>
        <v>7.3890560989306504</v>
      </c>
      <c r="V50" s="46">
        <f t="shared" si="4"/>
        <v>0.26521346315946043</v>
      </c>
      <c r="W50" s="46">
        <f t="shared" si="5"/>
        <v>0.26521346315946043</v>
      </c>
      <c r="X50" s="29">
        <f t="shared" si="6"/>
        <v>-1.3272202558976687</v>
      </c>
    </row>
    <row r="51" spans="1:24" x14ac:dyDescent="0.2">
      <c r="A51" s="3" t="s">
        <v>58</v>
      </c>
      <c r="B51" s="5" t="s">
        <v>61</v>
      </c>
      <c r="C51" s="5" t="s">
        <v>61</v>
      </c>
      <c r="D51" s="5">
        <v>0</v>
      </c>
      <c r="E51">
        <v>1</v>
      </c>
      <c r="F51" s="6">
        <v>0</v>
      </c>
      <c r="G51" s="6">
        <v>1</v>
      </c>
      <c r="H51" s="42">
        <v>0</v>
      </c>
      <c r="I51" s="42">
        <v>0</v>
      </c>
      <c r="J51" s="38">
        <v>0</v>
      </c>
      <c r="K51" s="11"/>
      <c r="L51" s="13"/>
      <c r="M51" s="11"/>
      <c r="N51" s="11"/>
      <c r="O51" s="11"/>
      <c r="P51" s="11"/>
      <c r="Q51" s="11"/>
      <c r="S51" s="11"/>
      <c r="T51" s="22">
        <f t="shared" si="3"/>
        <v>-1</v>
      </c>
      <c r="U51" s="25">
        <f t="shared" si="2"/>
        <v>0.36787944117144233</v>
      </c>
      <c r="V51" s="46">
        <f t="shared" si="4"/>
        <v>1.3204200822398022E-2</v>
      </c>
      <c r="W51" s="46">
        <f t="shared" si="5"/>
        <v>1.3204200822398022E-2</v>
      </c>
      <c r="X51" s="29">
        <f t="shared" si="6"/>
        <v>-4.3272202558976689</v>
      </c>
    </row>
    <row r="52" spans="1:24" x14ac:dyDescent="0.2">
      <c r="A52" s="3" t="s">
        <v>58</v>
      </c>
      <c r="B52" s="5" t="s">
        <v>62</v>
      </c>
      <c r="C52" s="5" t="s">
        <v>62</v>
      </c>
      <c r="D52" s="5">
        <v>0</v>
      </c>
      <c r="E52">
        <v>1</v>
      </c>
      <c r="F52" s="6">
        <v>1</v>
      </c>
      <c r="G52" s="6">
        <v>0</v>
      </c>
      <c r="H52" s="42">
        <f>R5</f>
        <v>1</v>
      </c>
      <c r="I52" s="42">
        <f>1+MIN(MAX(1-(R5),0),1)</f>
        <v>1</v>
      </c>
      <c r="J52" s="38">
        <v>0</v>
      </c>
      <c r="K52" s="11"/>
      <c r="L52" s="13"/>
      <c r="M52" s="11"/>
      <c r="N52" s="11"/>
      <c r="O52" s="11"/>
      <c r="P52" s="11"/>
      <c r="Q52" s="11"/>
      <c r="S52" s="11"/>
      <c r="T52" s="22">
        <f t="shared" si="3"/>
        <v>-4</v>
      </c>
      <c r="U52" s="25">
        <f t="shared" si="2"/>
        <v>1.8315638888734179E-2</v>
      </c>
      <c r="V52" s="46">
        <f t="shared" si="4"/>
        <v>6.5739844908773554E-4</v>
      </c>
      <c r="W52" s="46">
        <f t="shared" si="5"/>
        <v>6.5739844908773554E-4</v>
      </c>
      <c r="X52" s="29">
        <f t="shared" si="6"/>
        <v>-7.3272202558976689</v>
      </c>
    </row>
    <row r="53" spans="1:24" s="31" customFormat="1" x14ac:dyDescent="0.2">
      <c r="A53" s="30" t="s">
        <v>75</v>
      </c>
      <c r="B53" s="30" t="s">
        <v>76</v>
      </c>
      <c r="C53" s="30" t="s">
        <v>76</v>
      </c>
      <c r="D53" s="31">
        <v>1</v>
      </c>
      <c r="E53" s="31">
        <v>1</v>
      </c>
      <c r="F53" s="32">
        <v>1</v>
      </c>
      <c r="G53" s="32">
        <v>0</v>
      </c>
      <c r="H53" s="45">
        <f>L5+S5</f>
        <v>2</v>
      </c>
      <c r="I53" s="45">
        <f>MIN(MAX(1-(L5),0),1)+MIN(MAX(1-(S5),0),1)</f>
        <v>0</v>
      </c>
      <c r="J53" s="41">
        <v>0</v>
      </c>
      <c r="K53" s="37"/>
      <c r="L53" s="33"/>
      <c r="M53" s="37"/>
      <c r="N53" s="37"/>
      <c r="O53" s="37"/>
      <c r="P53" s="37"/>
      <c r="Q53" s="37"/>
      <c r="R53" s="37"/>
      <c r="S53" s="33"/>
      <c r="T53" s="35">
        <f t="shared" si="3"/>
        <v>3</v>
      </c>
      <c r="U53" s="36">
        <f t="shared" si="2"/>
        <v>20.085536923187668</v>
      </c>
      <c r="V53" s="49">
        <f t="shared" si="4"/>
        <v>0.86612871682402448</v>
      </c>
      <c r="W53" s="49">
        <f t="shared" si="5"/>
        <v>0.86612871682402448</v>
      </c>
      <c r="X53" s="35">
        <f t="shared" si="6"/>
        <v>-0.14372174771861601</v>
      </c>
    </row>
    <row r="54" spans="1:24" x14ac:dyDescent="0.2">
      <c r="A54" s="5" t="s">
        <v>75</v>
      </c>
      <c r="B54" s="5" t="s">
        <v>77</v>
      </c>
      <c r="C54" s="5" t="s">
        <v>77</v>
      </c>
      <c r="D54" s="5">
        <v>0</v>
      </c>
      <c r="E54" s="5">
        <v>1</v>
      </c>
      <c r="F54" s="6">
        <v>0</v>
      </c>
      <c r="G54" s="6">
        <v>0</v>
      </c>
      <c r="H54" s="42">
        <f>S5</f>
        <v>1</v>
      </c>
      <c r="I54" s="42">
        <f>MIN(MAX(1-(L5+S5),0),1)</f>
        <v>0</v>
      </c>
      <c r="J54" s="38">
        <v>1</v>
      </c>
      <c r="K54" s="11"/>
      <c r="M54" s="11"/>
      <c r="N54" s="11"/>
      <c r="O54" s="11"/>
      <c r="P54" s="11"/>
      <c r="Q54" s="11"/>
      <c r="R54" s="11"/>
      <c r="T54" s="22">
        <f t="shared" si="3"/>
        <v>1</v>
      </c>
      <c r="U54" s="25">
        <f t="shared" si="2"/>
        <v>2.7182818284590451</v>
      </c>
      <c r="V54" s="46">
        <f t="shared" si="4"/>
        <v>0.11721777521074327</v>
      </c>
      <c r="W54" s="46">
        <f t="shared" si="5"/>
        <v>0.11721777521074327</v>
      </c>
      <c r="X54" s="22">
        <f t="shared" si="6"/>
        <v>-2.1437217477186161</v>
      </c>
    </row>
    <row r="55" spans="1:24" x14ac:dyDescent="0.2">
      <c r="A55" s="5" t="s">
        <v>75</v>
      </c>
      <c r="B55" s="5" t="s">
        <v>78</v>
      </c>
      <c r="C55" s="5" t="s">
        <v>78</v>
      </c>
      <c r="D55" s="5">
        <v>0</v>
      </c>
      <c r="E55" s="5">
        <v>1</v>
      </c>
      <c r="F55" s="6">
        <v>0</v>
      </c>
      <c r="G55" s="6">
        <v>1</v>
      </c>
      <c r="H55" s="42">
        <v>0</v>
      </c>
      <c r="I55" s="42">
        <v>0</v>
      </c>
      <c r="J55" s="38">
        <v>0</v>
      </c>
      <c r="K55" s="11"/>
      <c r="M55" s="11"/>
      <c r="N55" s="11"/>
      <c r="O55" s="11"/>
      <c r="P55" s="11"/>
      <c r="Q55" s="11"/>
      <c r="R55" s="11"/>
      <c r="T55" s="22">
        <f t="shared" si="3"/>
        <v>-1</v>
      </c>
      <c r="U55" s="25">
        <f t="shared" si="2"/>
        <v>0.36787944117144233</v>
      </c>
      <c r="V55" s="46">
        <f t="shared" si="4"/>
        <v>1.5863700808511537E-2</v>
      </c>
      <c r="W55" s="46">
        <f t="shared" si="5"/>
        <v>1.5863700808511537E-2</v>
      </c>
      <c r="X55" s="22">
        <f t="shared" si="6"/>
        <v>-4.1437217477186161</v>
      </c>
    </row>
    <row r="56" spans="1:24" x14ac:dyDescent="0.2">
      <c r="A56" s="5" t="s">
        <v>75</v>
      </c>
      <c r="B56" s="5" t="s">
        <v>79</v>
      </c>
      <c r="C56" s="5" t="s">
        <v>79</v>
      </c>
      <c r="D56" s="5">
        <v>0</v>
      </c>
      <c r="E56" s="5">
        <v>1</v>
      </c>
      <c r="F56" s="6">
        <v>1</v>
      </c>
      <c r="G56" s="6">
        <v>0</v>
      </c>
      <c r="H56" s="42">
        <f>S5</f>
        <v>1</v>
      </c>
      <c r="I56" s="42">
        <f>1+MIN(MAX(1-(S5),0),1)</f>
        <v>1</v>
      </c>
      <c r="J56" s="38">
        <v>0</v>
      </c>
      <c r="K56" s="11"/>
      <c r="M56" s="11"/>
      <c r="N56" s="11"/>
      <c r="O56" s="11"/>
      <c r="P56" s="11"/>
      <c r="Q56" s="11"/>
      <c r="R56" s="11"/>
      <c r="T56" s="22">
        <f t="shared" si="3"/>
        <v>-4</v>
      </c>
      <c r="U56" s="25">
        <f t="shared" si="2"/>
        <v>1.8315638888734179E-2</v>
      </c>
      <c r="V56" s="46">
        <f t="shared" si="4"/>
        <v>7.898071567207024E-4</v>
      </c>
      <c r="W56" s="46">
        <f t="shared" si="5"/>
        <v>7.898071567207024E-4</v>
      </c>
      <c r="X56" s="22">
        <f t="shared" si="6"/>
        <v>-7.1437217477186161</v>
      </c>
    </row>
  </sheetData>
  <pageMargins left="0.7" right="0.7" top="0.75" bottom="0.75" header="0.3" footer="0.3"/>
  <ignoredErrors>
    <ignoredError sqref="T7 T8:T56"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C39A4C7E-045D-E144-8F93-42F51F7F2D05}">
            <xm:f>$T7=INDEX(secretCalculator!$D$4:$E$100000,MATCH($A7,secretCalculator!$D$4:$D$100000,0),2)</xm:f>
            <x14:dxf>
              <font>
                <color rgb="FF9C0006"/>
              </font>
              <fill>
                <patternFill>
                  <bgColor rgb="FFFFC7CE"/>
                </patternFill>
              </fill>
            </x14:dxf>
          </x14:cfRule>
          <xm:sqref>A7:XFD56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4A12C-F81F-5344-95C6-9D393BB4DD30}">
  <dimension ref="A1:X50"/>
  <sheetViews>
    <sheetView zoomScale="125" zoomScaleNormal="125" workbookViewId="0">
      <selection sqref="A1:XFD1048576"/>
    </sheetView>
  </sheetViews>
  <sheetFormatPr baseColWidth="10" defaultRowHeight="16" x14ac:dyDescent="0.2"/>
  <cols>
    <col min="1" max="1" width="13" customWidth="1"/>
    <col min="5" max="8" width="9.33203125" style="6" customWidth="1"/>
    <col min="9" max="15" width="9.33203125" style="7" customWidth="1"/>
    <col min="16" max="17" width="8.83203125" style="7" customWidth="1"/>
    <col min="18" max="18" width="13.1640625" style="17" customWidth="1"/>
    <col min="19" max="19" width="6" style="22" customWidth="1"/>
    <col min="20" max="20" width="3.6640625" style="25" customWidth="1"/>
    <col min="21" max="21" width="9.6640625" style="22" customWidth="1"/>
    <col min="22" max="22" width="10.1640625" style="22" customWidth="1"/>
    <col min="23" max="23" width="13" customWidth="1"/>
  </cols>
  <sheetData>
    <row r="1" spans="1:24" x14ac:dyDescent="0.2">
      <c r="R1" s="20" t="s">
        <v>70</v>
      </c>
    </row>
    <row r="2" spans="1:24" x14ac:dyDescent="0.2">
      <c r="D2" t="s">
        <v>3</v>
      </c>
      <c r="E2" s="6">
        <f>(E5-E3)*SQRT(2)/$C$3^2</f>
        <v>0</v>
      </c>
      <c r="F2" s="6">
        <f t="shared" ref="F2:R2" si="0">(F5-F3)*SQRT(2)/$C$3^2</f>
        <v>0</v>
      </c>
      <c r="G2" s="6">
        <f t="shared" si="0"/>
        <v>5.6257726990027811E-8</v>
      </c>
      <c r="H2" s="6">
        <f t="shared" si="0"/>
        <v>9.4409139614298439E-4</v>
      </c>
      <c r="I2" s="7">
        <f t="shared" si="0"/>
        <v>8.7424419915309119E-4</v>
      </c>
      <c r="J2" s="7">
        <f t="shared" si="0"/>
        <v>2.0681486746314723E-3</v>
      </c>
      <c r="K2" s="7">
        <f t="shared" si="0"/>
        <v>1.8106443265236119E-3</v>
      </c>
      <c r="L2" s="7">
        <f t="shared" si="0"/>
        <v>1.830389939014551E-3</v>
      </c>
      <c r="M2" s="7">
        <f t="shared" si="0"/>
        <v>7.3855370662927189E-4</v>
      </c>
      <c r="N2" s="7">
        <f t="shared" si="0"/>
        <v>6.3437105481802501E-4</v>
      </c>
      <c r="O2" s="7">
        <f t="shared" si="0"/>
        <v>6.3840362845460602E-4</v>
      </c>
      <c r="P2" s="7">
        <f t="shared" si="0"/>
        <v>8.8053467494818131E-4</v>
      </c>
      <c r="Q2" s="7">
        <f t="shared" si="0"/>
        <v>3.2076741770214605E-4</v>
      </c>
      <c r="R2" s="21">
        <f t="shared" si="0"/>
        <v>5.9184185557393002E-4</v>
      </c>
    </row>
    <row r="3" spans="1:24" x14ac:dyDescent="0.2">
      <c r="B3" t="s">
        <v>4</v>
      </c>
      <c r="C3">
        <v>100</v>
      </c>
      <c r="D3" t="s">
        <v>5</v>
      </c>
      <c r="E3" s="6">
        <v>0</v>
      </c>
      <c r="F3" s="6">
        <v>0</v>
      </c>
      <c r="G3" s="6">
        <v>0</v>
      </c>
      <c r="H3" s="6">
        <v>0</v>
      </c>
      <c r="I3" s="7">
        <v>0</v>
      </c>
      <c r="J3" s="7">
        <v>0</v>
      </c>
      <c r="K3" s="7">
        <v>0</v>
      </c>
      <c r="L3" s="7">
        <v>0</v>
      </c>
      <c r="M3" s="7">
        <v>0</v>
      </c>
      <c r="N3" s="7">
        <v>0</v>
      </c>
      <c r="O3" s="7">
        <v>0</v>
      </c>
      <c r="P3" s="7">
        <v>0</v>
      </c>
      <c r="Q3" s="7">
        <v>1</v>
      </c>
      <c r="R3" s="21">
        <v>0</v>
      </c>
    </row>
    <row r="4" spans="1:24" x14ac:dyDescent="0.2">
      <c r="D4" t="s">
        <v>6</v>
      </c>
      <c r="E4" s="6">
        <f>(E5-E3)^2/2/$C$3</f>
        <v>0</v>
      </c>
      <c r="F4" s="6">
        <f t="shared" ref="F4:R4" si="1">(F5-F3)^2/2/$C$3</f>
        <v>0</v>
      </c>
      <c r="G4" s="6">
        <f t="shared" si="1"/>
        <v>7.9123296152112561E-10</v>
      </c>
      <c r="H4" s="6">
        <f t="shared" si="1"/>
        <v>0.22282714106780235</v>
      </c>
      <c r="I4" s="7">
        <f t="shared" si="1"/>
        <v>0.19107572993820743</v>
      </c>
      <c r="J4" s="7">
        <f t="shared" si="1"/>
        <v>1.0693097350949787</v>
      </c>
      <c r="K4" s="7">
        <f t="shared" si="1"/>
        <v>0.81960821929303596</v>
      </c>
      <c r="L4" s="7">
        <f t="shared" si="1"/>
        <v>0.83758183221142279</v>
      </c>
      <c r="M4" s="7">
        <f t="shared" si="1"/>
        <v>0.13636539439395914</v>
      </c>
      <c r="N4" s="7">
        <f t="shared" si="1"/>
        <v>0.10060665879773342</v>
      </c>
      <c r="O4" s="7">
        <f t="shared" si="1"/>
        <v>0.10188979820600162</v>
      </c>
      <c r="P4" s="7">
        <f t="shared" si="1"/>
        <v>0.19383532844652479</v>
      </c>
      <c r="Q4" s="7">
        <f t="shared" si="1"/>
        <v>2.5722934064825759E-2</v>
      </c>
      <c r="R4" s="21">
        <f t="shared" si="1"/>
        <v>8.7569195502298136E-2</v>
      </c>
    </row>
    <row r="5" spans="1:24" ht="17" thickBot="1" x14ac:dyDescent="0.25">
      <c r="D5" t="s">
        <v>71</v>
      </c>
      <c r="E5" s="6">
        <v>0</v>
      </c>
      <c r="F5" s="6">
        <v>0</v>
      </c>
      <c r="G5" s="6">
        <v>3.9780220248790117E-4</v>
      </c>
      <c r="H5" s="6">
        <v>6.6757342827257942</v>
      </c>
      <c r="I5" s="7">
        <v>6.1818400163415328</v>
      </c>
      <c r="J5" s="7">
        <v>14.624019523338847</v>
      </c>
      <c r="K5" s="7">
        <v>12.803188816017952</v>
      </c>
      <c r="L5" s="7">
        <v>12.9428113809282</v>
      </c>
      <c r="M5" s="7">
        <v>5.2223633422801816</v>
      </c>
      <c r="N5" s="7">
        <v>4.4856807465028856</v>
      </c>
      <c r="O5" s="7">
        <v>4.51419534814349</v>
      </c>
      <c r="P5" s="7">
        <v>6.2263203972575134</v>
      </c>
      <c r="Q5" s="7">
        <v>3.2681681624088528</v>
      </c>
      <c r="R5" s="21">
        <v>4.1849538946635514</v>
      </c>
    </row>
    <row r="6" spans="1:24" s="14" customFormat="1" x14ac:dyDescent="0.2">
      <c r="A6" s="14" t="s">
        <v>7</v>
      </c>
      <c r="B6" s="14" t="s">
        <v>12</v>
      </c>
      <c r="C6" s="14" t="s">
        <v>13</v>
      </c>
      <c r="D6" s="14" t="s">
        <v>8</v>
      </c>
      <c r="E6" s="15" t="s">
        <v>39</v>
      </c>
      <c r="F6" s="15" t="s">
        <v>31</v>
      </c>
      <c r="G6" s="15" t="s">
        <v>68</v>
      </c>
      <c r="H6" s="15" t="s">
        <v>67</v>
      </c>
      <c r="I6" s="16" t="s">
        <v>32</v>
      </c>
      <c r="J6" s="16" t="s">
        <v>64</v>
      </c>
      <c r="K6" s="16" t="s">
        <v>63</v>
      </c>
      <c r="L6" s="16" t="s">
        <v>65</v>
      </c>
      <c r="M6" s="16" t="s">
        <v>33</v>
      </c>
      <c r="N6" s="16" t="s">
        <v>34</v>
      </c>
      <c r="O6" s="16" t="s">
        <v>35</v>
      </c>
      <c r="P6" s="16" t="s">
        <v>66</v>
      </c>
      <c r="Q6" s="16" t="s">
        <v>80</v>
      </c>
      <c r="R6" s="18" t="s">
        <v>69</v>
      </c>
      <c r="S6" s="23" t="s">
        <v>9</v>
      </c>
      <c r="T6" s="26" t="s">
        <v>10</v>
      </c>
      <c r="U6" s="23" t="s">
        <v>72</v>
      </c>
      <c r="V6" s="23" t="s">
        <v>11</v>
      </c>
      <c r="W6" s="14">
        <f>SUMPRODUCT(V7:V50,C7:C50)</f>
        <v>-4.5803064487148379</v>
      </c>
    </row>
    <row r="7" spans="1:24" s="1" customFormat="1" x14ac:dyDescent="0.2">
      <c r="A7" s="1" t="s">
        <v>0</v>
      </c>
      <c r="B7" s="1" t="s">
        <v>1</v>
      </c>
      <c r="C7" s="1">
        <v>1</v>
      </c>
      <c r="D7" s="1">
        <v>1</v>
      </c>
      <c r="E7" s="8">
        <v>0</v>
      </c>
      <c r="F7" s="8">
        <v>0</v>
      </c>
      <c r="G7" s="8">
        <v>1</v>
      </c>
      <c r="H7" s="8">
        <v>1</v>
      </c>
      <c r="I7" s="9">
        <v>0</v>
      </c>
      <c r="J7" s="10">
        <v>0</v>
      </c>
      <c r="K7" s="10">
        <v>0</v>
      </c>
      <c r="L7" s="10">
        <v>0</v>
      </c>
      <c r="M7" s="9">
        <v>0</v>
      </c>
      <c r="N7" s="9">
        <v>1</v>
      </c>
      <c r="O7" s="9">
        <v>1</v>
      </c>
      <c r="P7" s="10">
        <v>0</v>
      </c>
      <c r="Q7" s="10">
        <v>0</v>
      </c>
      <c r="R7" s="19">
        <v>1</v>
      </c>
      <c r="S7" s="24">
        <f>-SUMPRODUCT(E$5:R$5,E7:R7)</f>
        <v>-19.860962074238209</v>
      </c>
      <c r="T7" s="27">
        <f>EXP(S7)</f>
        <v>2.3686111310319686E-9</v>
      </c>
      <c r="U7" s="24">
        <f>T7/SUMIF(A:A,A7,T:T)</f>
        <v>0.5328320015284026</v>
      </c>
      <c r="V7" s="28">
        <f>LN(U7)</f>
        <v>-0.62954909863097963</v>
      </c>
    </row>
    <row r="8" spans="1:24" x14ac:dyDescent="0.2">
      <c r="A8" t="s">
        <v>0</v>
      </c>
      <c r="B8" t="s">
        <v>2</v>
      </c>
      <c r="C8">
        <v>0</v>
      </c>
      <c r="D8">
        <v>1</v>
      </c>
      <c r="E8" s="6">
        <v>0</v>
      </c>
      <c r="F8" s="6">
        <v>1</v>
      </c>
      <c r="G8" s="6">
        <v>0</v>
      </c>
      <c r="H8" s="6">
        <v>0</v>
      </c>
      <c r="I8" s="7">
        <v>1</v>
      </c>
      <c r="J8" s="11">
        <v>0</v>
      </c>
      <c r="K8" s="11">
        <v>0</v>
      </c>
      <c r="L8" s="11">
        <v>0</v>
      </c>
      <c r="M8" s="7">
        <v>1</v>
      </c>
      <c r="N8" s="7">
        <v>1</v>
      </c>
      <c r="O8" s="7">
        <v>1</v>
      </c>
      <c r="P8" s="11">
        <v>0</v>
      </c>
      <c r="Q8" s="11">
        <v>0</v>
      </c>
      <c r="R8" s="17">
        <v>0</v>
      </c>
      <c r="S8" s="22">
        <f t="shared" ref="S8:S50" si="2">-SUMPRODUCT(E$5:R$5,E8:R8)</f>
        <v>-20.404079453268089</v>
      </c>
      <c r="T8" s="25">
        <f t="shared" ref="T8:T50" si="3">EXP(S8)</f>
        <v>1.3760077663959435E-9</v>
      </c>
      <c r="U8" s="22">
        <f t="shared" ref="U8:U50" si="4">T8/SUMIF(A:A,A8,T:T)</f>
        <v>0.30954045714035855</v>
      </c>
      <c r="V8" s="29">
        <f t="shared" ref="V8:V50" si="5">LN(U8)</f>
        <v>-1.1726664776608595</v>
      </c>
      <c r="W8" s="2" t="s">
        <v>73</v>
      </c>
      <c r="X8">
        <f>W6-SUM(E2:R2)</f>
        <v>-4.5916384958461567</v>
      </c>
    </row>
    <row r="9" spans="1:24" x14ac:dyDescent="0.2">
      <c r="A9" t="s">
        <v>0</v>
      </c>
      <c r="B9" t="s">
        <v>14</v>
      </c>
      <c r="C9">
        <v>0</v>
      </c>
      <c r="D9">
        <v>1</v>
      </c>
      <c r="E9" s="6">
        <v>0</v>
      </c>
      <c r="F9" s="6">
        <v>0</v>
      </c>
      <c r="G9" s="6">
        <v>1</v>
      </c>
      <c r="H9" s="6">
        <v>1</v>
      </c>
      <c r="I9" s="7">
        <v>1</v>
      </c>
      <c r="J9" s="11">
        <v>0</v>
      </c>
      <c r="K9" s="11">
        <v>0</v>
      </c>
      <c r="L9" s="11">
        <v>0</v>
      </c>
      <c r="M9" s="7">
        <v>1</v>
      </c>
      <c r="N9" s="7">
        <v>0</v>
      </c>
      <c r="O9" s="7">
        <v>1</v>
      </c>
      <c r="P9" s="11">
        <v>0</v>
      </c>
      <c r="Q9" s="11">
        <v>0</v>
      </c>
      <c r="R9" s="17">
        <v>0</v>
      </c>
      <c r="S9" s="22">
        <f t="shared" si="2"/>
        <v>-22.594530791693487</v>
      </c>
      <c r="T9" s="25">
        <f t="shared" si="3"/>
        <v>1.5392882561295111E-10</v>
      </c>
      <c r="U9" s="22">
        <f t="shared" si="4"/>
        <v>3.4627129447175685E-2</v>
      </c>
      <c r="V9" s="29">
        <f t="shared" si="5"/>
        <v>-3.3631178160862572</v>
      </c>
      <c r="W9" s="2" t="s">
        <v>74</v>
      </c>
      <c r="X9">
        <f>W6-SUM(E4:R4)</f>
        <v>-8.3666984165228619</v>
      </c>
    </row>
    <row r="10" spans="1:24" x14ac:dyDescent="0.2">
      <c r="A10" t="s">
        <v>0</v>
      </c>
      <c r="B10" t="s">
        <v>15</v>
      </c>
      <c r="C10">
        <v>0</v>
      </c>
      <c r="D10">
        <v>1</v>
      </c>
      <c r="E10" s="6">
        <v>0</v>
      </c>
      <c r="F10" s="6">
        <v>0</v>
      </c>
      <c r="G10" s="6">
        <v>1</v>
      </c>
      <c r="H10" s="6">
        <v>1</v>
      </c>
      <c r="I10" s="7">
        <v>1</v>
      </c>
      <c r="J10" s="11">
        <v>0</v>
      </c>
      <c r="K10" s="11">
        <v>0</v>
      </c>
      <c r="L10" s="11">
        <v>0</v>
      </c>
      <c r="M10" s="7">
        <v>1</v>
      </c>
      <c r="N10" s="7">
        <v>1</v>
      </c>
      <c r="O10" s="7">
        <v>0</v>
      </c>
      <c r="P10" s="11">
        <v>0</v>
      </c>
      <c r="Q10" s="11">
        <v>0</v>
      </c>
      <c r="R10" s="17">
        <v>0</v>
      </c>
      <c r="S10" s="22">
        <f t="shared" si="2"/>
        <v>-22.566016190052885</v>
      </c>
      <c r="T10" s="25">
        <f t="shared" si="3"/>
        <v>1.5838122223796828E-10</v>
      </c>
      <c r="U10" s="22">
        <f t="shared" si="4"/>
        <v>3.5628720368633779E-2</v>
      </c>
      <c r="V10" s="29">
        <f t="shared" si="5"/>
        <v>-3.334603214445655</v>
      </c>
    </row>
    <row r="11" spans="1:24" x14ac:dyDescent="0.2">
      <c r="A11" t="s">
        <v>0</v>
      </c>
      <c r="B11" t="s">
        <v>51</v>
      </c>
      <c r="C11">
        <v>0</v>
      </c>
      <c r="D11">
        <v>1</v>
      </c>
      <c r="E11" s="6">
        <v>0</v>
      </c>
      <c r="F11" s="6">
        <v>0</v>
      </c>
      <c r="G11" s="6">
        <v>0</v>
      </c>
      <c r="H11" s="6">
        <v>1</v>
      </c>
      <c r="I11" s="7">
        <v>1</v>
      </c>
      <c r="J11" s="11">
        <v>0</v>
      </c>
      <c r="K11" s="11">
        <v>0</v>
      </c>
      <c r="L11" s="11">
        <v>0</v>
      </c>
      <c r="M11" s="7">
        <v>1</v>
      </c>
      <c r="N11" s="7">
        <v>1</v>
      </c>
      <c r="O11" s="7">
        <v>1</v>
      </c>
      <c r="P11" s="11">
        <v>0</v>
      </c>
      <c r="Q11" s="11">
        <v>0</v>
      </c>
      <c r="R11" s="17">
        <v>0</v>
      </c>
      <c r="S11" s="22">
        <f t="shared" si="2"/>
        <v>-27.079813735993888</v>
      </c>
      <c r="T11" s="25">
        <f t="shared" si="3"/>
        <v>1.73534697663038E-12</v>
      </c>
      <c r="U11" s="22">
        <f t="shared" si="4"/>
        <v>3.9037577371401271E-4</v>
      </c>
      <c r="V11" s="29">
        <f t="shared" si="5"/>
        <v>-7.8484007603866583</v>
      </c>
    </row>
    <row r="12" spans="1:24" x14ac:dyDescent="0.2">
      <c r="A12" t="s">
        <v>0</v>
      </c>
      <c r="B12" t="s">
        <v>36</v>
      </c>
      <c r="C12">
        <v>0</v>
      </c>
      <c r="D12">
        <v>1</v>
      </c>
      <c r="E12" s="6">
        <v>1</v>
      </c>
      <c r="F12" s="6">
        <v>0</v>
      </c>
      <c r="G12" s="6">
        <v>2</v>
      </c>
      <c r="H12" s="6">
        <v>2</v>
      </c>
      <c r="I12" s="7">
        <v>0</v>
      </c>
      <c r="J12" s="11">
        <v>0</v>
      </c>
      <c r="K12" s="11">
        <v>0</v>
      </c>
      <c r="L12" s="11">
        <v>0</v>
      </c>
      <c r="M12" s="7">
        <v>0</v>
      </c>
      <c r="N12" s="7">
        <v>1</v>
      </c>
      <c r="O12" s="7">
        <v>1</v>
      </c>
      <c r="P12" s="11">
        <v>0</v>
      </c>
      <c r="Q12" s="11">
        <v>0</v>
      </c>
      <c r="R12" s="17">
        <v>0</v>
      </c>
      <c r="S12" s="22">
        <f t="shared" si="2"/>
        <v>-22.352140264502943</v>
      </c>
      <c r="T12" s="25">
        <f t="shared" si="3"/>
        <v>1.9615023121588041E-10</v>
      </c>
      <c r="U12" s="22">
        <f t="shared" si="4"/>
        <v>4.4125065077052487E-2</v>
      </c>
      <c r="V12" s="29">
        <f t="shared" si="5"/>
        <v>-3.1207272888957132</v>
      </c>
    </row>
    <row r="13" spans="1:24" x14ac:dyDescent="0.2">
      <c r="A13" t="s">
        <v>0</v>
      </c>
      <c r="B13" t="s">
        <v>37</v>
      </c>
      <c r="C13">
        <v>0</v>
      </c>
      <c r="D13">
        <v>1</v>
      </c>
      <c r="E13" s="6">
        <v>1</v>
      </c>
      <c r="F13" s="6">
        <v>0</v>
      </c>
      <c r="G13" s="6">
        <v>2</v>
      </c>
      <c r="H13" s="6">
        <v>2</v>
      </c>
      <c r="I13" s="7">
        <v>0</v>
      </c>
      <c r="J13" s="11">
        <v>0</v>
      </c>
      <c r="K13" s="11">
        <v>0</v>
      </c>
      <c r="L13" s="11">
        <v>0</v>
      </c>
      <c r="M13" s="7">
        <v>1</v>
      </c>
      <c r="N13" s="7">
        <v>0</v>
      </c>
      <c r="O13" s="7">
        <v>1</v>
      </c>
      <c r="P13" s="11">
        <v>0</v>
      </c>
      <c r="Q13" s="11">
        <v>0</v>
      </c>
      <c r="R13" s="17">
        <v>0</v>
      </c>
      <c r="S13" s="22">
        <f t="shared" si="2"/>
        <v>-23.088822860280239</v>
      </c>
      <c r="T13" s="25">
        <f t="shared" si="3"/>
        <v>9.3896982988330682E-11</v>
      </c>
      <c r="U13" s="22">
        <f t="shared" si="4"/>
        <v>2.1122638801985495E-2</v>
      </c>
      <c r="V13" s="29">
        <f t="shared" si="5"/>
        <v>-3.8574098846730092</v>
      </c>
    </row>
    <row r="14" spans="1:24" x14ac:dyDescent="0.2">
      <c r="A14" t="s">
        <v>0</v>
      </c>
      <c r="B14" t="s">
        <v>38</v>
      </c>
      <c r="C14">
        <v>0</v>
      </c>
      <c r="D14">
        <v>1</v>
      </c>
      <c r="E14" s="6">
        <v>1</v>
      </c>
      <c r="F14" s="6">
        <v>0</v>
      </c>
      <c r="G14" s="6">
        <v>2</v>
      </c>
      <c r="H14" s="6">
        <v>2</v>
      </c>
      <c r="I14" s="7">
        <v>0</v>
      </c>
      <c r="J14" s="11">
        <v>0</v>
      </c>
      <c r="K14" s="11">
        <v>0</v>
      </c>
      <c r="L14" s="11">
        <v>0</v>
      </c>
      <c r="M14" s="7">
        <v>1</v>
      </c>
      <c r="N14" s="7">
        <v>1</v>
      </c>
      <c r="O14" s="7">
        <v>0</v>
      </c>
      <c r="P14" s="11">
        <v>0</v>
      </c>
      <c r="Q14" s="11">
        <v>0</v>
      </c>
      <c r="R14" s="17">
        <v>0</v>
      </c>
      <c r="S14" s="22">
        <f t="shared" si="2"/>
        <v>-23.060308258639633</v>
      </c>
      <c r="T14" s="25">
        <f t="shared" si="3"/>
        <v>9.6612956481221514E-11</v>
      </c>
      <c r="U14" s="22">
        <f t="shared" si="4"/>
        <v>2.1733611862677228E-2</v>
      </c>
      <c r="V14" s="29">
        <f t="shared" si="5"/>
        <v>-3.8288952830324035</v>
      </c>
    </row>
    <row r="15" spans="1:24" s="1" customFormat="1" x14ac:dyDescent="0.2">
      <c r="A15" s="1" t="s">
        <v>16</v>
      </c>
      <c r="B15" s="1" t="s">
        <v>17</v>
      </c>
      <c r="C15" s="1">
        <v>1</v>
      </c>
      <c r="D15" s="1">
        <v>1</v>
      </c>
      <c r="E15" s="8">
        <v>0</v>
      </c>
      <c r="F15" s="8">
        <v>0</v>
      </c>
      <c r="G15" s="8">
        <v>1</v>
      </c>
      <c r="H15" s="8">
        <v>1</v>
      </c>
      <c r="I15" s="10">
        <v>0</v>
      </c>
      <c r="J15" s="10">
        <v>0</v>
      </c>
      <c r="K15" s="12">
        <v>0</v>
      </c>
      <c r="L15" s="10">
        <v>0</v>
      </c>
      <c r="M15" s="9">
        <v>1</v>
      </c>
      <c r="N15" s="9">
        <v>0</v>
      </c>
      <c r="O15" s="9">
        <v>1</v>
      </c>
      <c r="P15" s="10">
        <v>0</v>
      </c>
      <c r="Q15" s="10">
        <v>0</v>
      </c>
      <c r="R15" s="19">
        <v>1</v>
      </c>
      <c r="S15" s="24">
        <f t="shared" si="2"/>
        <v>-20.597644670015505</v>
      </c>
      <c r="T15" s="27">
        <f t="shared" si="3"/>
        <v>1.1338525460706844E-9</v>
      </c>
      <c r="U15" s="24">
        <f t="shared" si="4"/>
        <v>0.74449285711411251</v>
      </c>
      <c r="V15" s="28">
        <f t="shared" si="5"/>
        <v>-0.295052021109454</v>
      </c>
    </row>
    <row r="16" spans="1:24" x14ac:dyDescent="0.2">
      <c r="A16" t="s">
        <v>16</v>
      </c>
      <c r="B16" t="s">
        <v>18</v>
      </c>
      <c r="C16">
        <v>0</v>
      </c>
      <c r="D16">
        <v>1</v>
      </c>
      <c r="E16" s="6">
        <v>0</v>
      </c>
      <c r="F16" s="6">
        <v>1</v>
      </c>
      <c r="G16" s="6">
        <v>0</v>
      </c>
      <c r="H16" s="6">
        <v>0</v>
      </c>
      <c r="I16" s="11">
        <v>0</v>
      </c>
      <c r="J16" s="11">
        <v>0</v>
      </c>
      <c r="K16" s="13">
        <v>1</v>
      </c>
      <c r="L16" s="11">
        <v>0</v>
      </c>
      <c r="M16" s="7">
        <v>1</v>
      </c>
      <c r="N16" s="7">
        <v>1</v>
      </c>
      <c r="O16" s="7">
        <v>1</v>
      </c>
      <c r="P16" s="11">
        <v>0</v>
      </c>
      <c r="Q16" s="11">
        <v>0</v>
      </c>
      <c r="R16" s="17">
        <v>0</v>
      </c>
      <c r="S16" s="22">
        <f t="shared" si="2"/>
        <v>-27.025428252944508</v>
      </c>
      <c r="T16" s="25">
        <f t="shared" si="3"/>
        <v>1.832338212428705E-12</v>
      </c>
      <c r="U16" s="22">
        <f t="shared" si="4"/>
        <v>1.2031217954202751E-3</v>
      </c>
      <c r="V16" s="29">
        <f t="shared" si="5"/>
        <v>-6.7228356040384565</v>
      </c>
    </row>
    <row r="17" spans="1:22" x14ac:dyDescent="0.2">
      <c r="A17" t="s">
        <v>16</v>
      </c>
      <c r="B17" t="s">
        <v>19</v>
      </c>
      <c r="C17">
        <v>0</v>
      </c>
      <c r="D17">
        <v>1</v>
      </c>
      <c r="E17" s="6">
        <v>0</v>
      </c>
      <c r="F17" s="6">
        <v>0</v>
      </c>
      <c r="G17" s="6">
        <v>1</v>
      </c>
      <c r="H17" s="6">
        <v>1</v>
      </c>
      <c r="I17" s="11">
        <v>0</v>
      </c>
      <c r="J17" s="11">
        <v>0</v>
      </c>
      <c r="K17" s="13">
        <v>1</v>
      </c>
      <c r="L17" s="11">
        <v>0</v>
      </c>
      <c r="M17" s="7">
        <v>0</v>
      </c>
      <c r="N17" s="7">
        <v>1</v>
      </c>
      <c r="O17" s="7">
        <v>1</v>
      </c>
      <c r="P17" s="11">
        <v>0</v>
      </c>
      <c r="Q17" s="11">
        <v>0</v>
      </c>
      <c r="R17" s="17">
        <v>0</v>
      </c>
      <c r="S17" s="22">
        <f t="shared" si="2"/>
        <v>-28.479196995592609</v>
      </c>
      <c r="T17" s="25">
        <f t="shared" si="3"/>
        <v>4.2819529974397679E-13</v>
      </c>
      <c r="U17" s="22">
        <f t="shared" si="4"/>
        <v>2.8115502603400584E-4</v>
      </c>
      <c r="V17" s="29">
        <f t="shared" si="5"/>
        <v>-8.1766043466865579</v>
      </c>
    </row>
    <row r="18" spans="1:22" x14ac:dyDescent="0.2">
      <c r="A18" t="s">
        <v>16</v>
      </c>
      <c r="B18" t="s">
        <v>20</v>
      </c>
      <c r="C18">
        <v>0</v>
      </c>
      <c r="D18">
        <v>1</v>
      </c>
      <c r="E18" s="6">
        <v>0</v>
      </c>
      <c r="F18" s="6">
        <v>0</v>
      </c>
      <c r="G18" s="6">
        <v>1</v>
      </c>
      <c r="H18" s="6">
        <v>1</v>
      </c>
      <c r="I18" s="11">
        <v>0</v>
      </c>
      <c r="J18" s="11">
        <v>0</v>
      </c>
      <c r="K18" s="13">
        <v>1</v>
      </c>
      <c r="L18" s="11">
        <v>0</v>
      </c>
      <c r="M18" s="7">
        <v>1</v>
      </c>
      <c r="N18" s="7">
        <v>1</v>
      </c>
      <c r="O18" s="7">
        <v>0</v>
      </c>
      <c r="P18" s="11">
        <v>0</v>
      </c>
      <c r="Q18" s="11">
        <v>0</v>
      </c>
      <c r="R18" s="17">
        <v>0</v>
      </c>
      <c r="S18" s="22">
        <f t="shared" si="2"/>
        <v>-29.187364989729303</v>
      </c>
      <c r="T18" s="25">
        <f t="shared" si="3"/>
        <v>2.1090576138091756E-13</v>
      </c>
      <c r="U18" s="22">
        <f t="shared" si="4"/>
        <v>1.3848170418318049E-4</v>
      </c>
      <c r="V18" s="29">
        <f t="shared" si="5"/>
        <v>-8.8847723408232522</v>
      </c>
    </row>
    <row r="19" spans="1:22" x14ac:dyDescent="0.2">
      <c r="A19" t="s">
        <v>16</v>
      </c>
      <c r="B19" t="s">
        <v>52</v>
      </c>
      <c r="C19">
        <v>0</v>
      </c>
      <c r="D19">
        <v>1</v>
      </c>
      <c r="E19" s="6">
        <v>0</v>
      </c>
      <c r="F19" s="6">
        <v>0</v>
      </c>
      <c r="G19" s="6">
        <v>0</v>
      </c>
      <c r="H19" s="6">
        <v>1</v>
      </c>
      <c r="I19" s="11">
        <v>0</v>
      </c>
      <c r="J19" s="11">
        <v>0</v>
      </c>
      <c r="K19" s="13">
        <v>1</v>
      </c>
      <c r="L19" s="11">
        <v>0</v>
      </c>
      <c r="M19" s="7">
        <v>1</v>
      </c>
      <c r="N19" s="7">
        <v>1</v>
      </c>
      <c r="O19" s="7">
        <v>1</v>
      </c>
      <c r="P19" s="11">
        <v>0</v>
      </c>
      <c r="Q19" s="11">
        <v>0</v>
      </c>
      <c r="R19" s="17">
        <v>0</v>
      </c>
      <c r="S19" s="22">
        <f t="shared" si="2"/>
        <v>-33.701162535670306</v>
      </c>
      <c r="T19" s="25">
        <f t="shared" si="3"/>
        <v>2.310846388193643E-15</v>
      </c>
      <c r="U19" s="22">
        <f t="shared" si="4"/>
        <v>1.5173124899354087E-6</v>
      </c>
      <c r="V19" s="29">
        <f t="shared" si="5"/>
        <v>-13.398569886764255</v>
      </c>
    </row>
    <row r="20" spans="1:22" x14ac:dyDescent="0.2">
      <c r="A20" t="s">
        <v>16</v>
      </c>
      <c r="B20" t="s">
        <v>41</v>
      </c>
      <c r="C20">
        <v>0</v>
      </c>
      <c r="D20">
        <v>1</v>
      </c>
      <c r="E20" s="6">
        <v>1</v>
      </c>
      <c r="F20" s="6">
        <v>0</v>
      </c>
      <c r="G20" s="6">
        <v>2</v>
      </c>
      <c r="H20" s="6">
        <v>2</v>
      </c>
      <c r="I20" s="11">
        <v>0</v>
      </c>
      <c r="J20" s="11">
        <v>0</v>
      </c>
      <c r="K20" s="13">
        <v>0</v>
      </c>
      <c r="L20" s="11">
        <v>0</v>
      </c>
      <c r="M20" s="7">
        <v>0</v>
      </c>
      <c r="N20" s="7">
        <v>1</v>
      </c>
      <c r="O20" s="7">
        <v>1</v>
      </c>
      <c r="P20" s="11">
        <v>0</v>
      </c>
      <c r="Q20" s="11">
        <v>0</v>
      </c>
      <c r="R20" s="17">
        <v>0</v>
      </c>
      <c r="S20" s="22">
        <f t="shared" si="2"/>
        <v>-22.352140264502943</v>
      </c>
      <c r="T20" s="25">
        <f t="shared" si="3"/>
        <v>1.9615023121588041E-10</v>
      </c>
      <c r="U20" s="22">
        <f t="shared" si="4"/>
        <v>0.12879315442521475</v>
      </c>
      <c r="V20" s="29">
        <f t="shared" si="5"/>
        <v>-2.0495476155968917</v>
      </c>
    </row>
    <row r="21" spans="1:22" x14ac:dyDescent="0.2">
      <c r="A21" t="s">
        <v>16</v>
      </c>
      <c r="B21" t="s">
        <v>42</v>
      </c>
      <c r="C21">
        <v>0</v>
      </c>
      <c r="D21">
        <v>1</v>
      </c>
      <c r="E21" s="6">
        <v>1</v>
      </c>
      <c r="F21" s="6">
        <v>0</v>
      </c>
      <c r="G21" s="6">
        <v>2</v>
      </c>
      <c r="H21" s="6">
        <v>2</v>
      </c>
      <c r="I21" s="11">
        <v>0</v>
      </c>
      <c r="J21" s="11">
        <v>0</v>
      </c>
      <c r="K21" s="13">
        <v>0</v>
      </c>
      <c r="L21" s="11">
        <v>0</v>
      </c>
      <c r="M21" s="7">
        <v>1</v>
      </c>
      <c r="N21" s="7">
        <v>0</v>
      </c>
      <c r="O21" s="7">
        <v>1</v>
      </c>
      <c r="P21" s="11">
        <v>0</v>
      </c>
      <c r="Q21" s="11">
        <v>0</v>
      </c>
      <c r="R21" s="17">
        <v>0</v>
      </c>
      <c r="S21" s="22">
        <f t="shared" si="2"/>
        <v>-23.088822860280239</v>
      </c>
      <c r="T21" s="25">
        <f t="shared" si="3"/>
        <v>9.3896982988330682E-11</v>
      </c>
      <c r="U21" s="22">
        <f t="shared" si="4"/>
        <v>6.165319589538551E-2</v>
      </c>
      <c r="V21" s="29">
        <f t="shared" si="5"/>
        <v>-2.7862302113741872</v>
      </c>
    </row>
    <row r="22" spans="1:22" x14ac:dyDescent="0.2">
      <c r="A22" t="s">
        <v>16</v>
      </c>
      <c r="B22" t="s">
        <v>43</v>
      </c>
      <c r="C22">
        <v>0</v>
      </c>
      <c r="D22">
        <v>1</v>
      </c>
      <c r="E22" s="6">
        <v>1</v>
      </c>
      <c r="F22" s="6">
        <v>0</v>
      </c>
      <c r="G22" s="6">
        <v>2</v>
      </c>
      <c r="H22" s="6">
        <v>2</v>
      </c>
      <c r="I22" s="11">
        <v>0</v>
      </c>
      <c r="J22" s="11">
        <v>0</v>
      </c>
      <c r="K22" s="13">
        <v>0</v>
      </c>
      <c r="L22" s="11">
        <v>0</v>
      </c>
      <c r="M22" s="7">
        <v>1</v>
      </c>
      <c r="N22" s="7">
        <v>1</v>
      </c>
      <c r="O22" s="7">
        <v>0</v>
      </c>
      <c r="P22" s="11">
        <v>0</v>
      </c>
      <c r="Q22" s="11">
        <v>0</v>
      </c>
      <c r="R22" s="17">
        <v>0</v>
      </c>
      <c r="S22" s="22">
        <f t="shared" si="2"/>
        <v>-23.060308258639633</v>
      </c>
      <c r="T22" s="25">
        <f t="shared" si="3"/>
        <v>9.6612956481221514E-11</v>
      </c>
      <c r="U22" s="22">
        <f t="shared" si="4"/>
        <v>6.343651672716008E-2</v>
      </c>
      <c r="V22" s="29">
        <f t="shared" si="5"/>
        <v>-2.757715609733582</v>
      </c>
    </row>
    <row r="23" spans="1:22" s="1" customFormat="1" x14ac:dyDescent="0.2">
      <c r="A23" s="1" t="s">
        <v>21</v>
      </c>
      <c r="B23" s="1" t="s">
        <v>22</v>
      </c>
      <c r="C23" s="1">
        <v>1</v>
      </c>
      <c r="D23" s="1">
        <v>1</v>
      </c>
      <c r="E23" s="8">
        <v>0</v>
      </c>
      <c r="F23" s="8">
        <v>0</v>
      </c>
      <c r="G23" s="8">
        <v>1</v>
      </c>
      <c r="H23" s="8">
        <v>1</v>
      </c>
      <c r="I23" s="10">
        <v>0</v>
      </c>
      <c r="J23" s="10">
        <v>0</v>
      </c>
      <c r="K23" s="10">
        <v>0</v>
      </c>
      <c r="L23" s="12">
        <v>0</v>
      </c>
      <c r="M23" s="9">
        <v>1</v>
      </c>
      <c r="N23" s="9">
        <v>1</v>
      </c>
      <c r="O23" s="9">
        <v>0</v>
      </c>
      <c r="P23" s="10">
        <v>0</v>
      </c>
      <c r="Q23" s="10">
        <v>0</v>
      </c>
      <c r="R23" s="19">
        <v>1</v>
      </c>
      <c r="S23" s="24">
        <f t="shared" si="2"/>
        <v>-20.5691300683749</v>
      </c>
      <c r="T23" s="27">
        <f t="shared" si="3"/>
        <v>1.1666492703313294E-9</v>
      </c>
      <c r="U23" s="24">
        <f t="shared" si="4"/>
        <v>0.79912910671437909</v>
      </c>
      <c r="V23" s="28">
        <f t="shared" si="5"/>
        <v>-0.22423276089468067</v>
      </c>
    </row>
    <row r="24" spans="1:22" x14ac:dyDescent="0.2">
      <c r="A24" t="s">
        <v>21</v>
      </c>
      <c r="B24" t="s">
        <v>23</v>
      </c>
      <c r="C24">
        <v>0</v>
      </c>
      <c r="D24">
        <v>1</v>
      </c>
      <c r="E24" s="6">
        <v>0</v>
      </c>
      <c r="F24" s="6">
        <v>1</v>
      </c>
      <c r="G24" s="6">
        <v>0</v>
      </c>
      <c r="H24" s="6">
        <v>0</v>
      </c>
      <c r="I24" s="11">
        <v>0</v>
      </c>
      <c r="J24" s="11">
        <v>0</v>
      </c>
      <c r="K24" s="11">
        <v>0</v>
      </c>
      <c r="L24" s="13">
        <v>1</v>
      </c>
      <c r="M24" s="7">
        <v>1</v>
      </c>
      <c r="N24" s="7">
        <v>1</v>
      </c>
      <c r="O24" s="7">
        <v>1</v>
      </c>
      <c r="P24" s="11">
        <v>0</v>
      </c>
      <c r="Q24" s="11">
        <v>0</v>
      </c>
      <c r="R24" s="17">
        <v>0</v>
      </c>
      <c r="S24" s="22">
        <f t="shared" si="2"/>
        <v>-27.165050817854755</v>
      </c>
      <c r="T24" s="25">
        <f t="shared" si="3"/>
        <v>1.5935596668539235E-12</v>
      </c>
      <c r="U24" s="22">
        <f t="shared" si="4"/>
        <v>1.0915533446546242E-3</v>
      </c>
      <c r="V24" s="29">
        <f t="shared" si="5"/>
        <v>-6.8201535103745359</v>
      </c>
    </row>
    <row r="25" spans="1:22" x14ac:dyDescent="0.2">
      <c r="A25" t="s">
        <v>21</v>
      </c>
      <c r="B25" t="s">
        <v>24</v>
      </c>
      <c r="C25">
        <v>0</v>
      </c>
      <c r="D25">
        <v>1</v>
      </c>
      <c r="E25" s="6">
        <v>0</v>
      </c>
      <c r="F25" s="6">
        <v>0</v>
      </c>
      <c r="G25" s="6">
        <v>1</v>
      </c>
      <c r="H25" s="6">
        <v>1</v>
      </c>
      <c r="I25" s="11">
        <v>0</v>
      </c>
      <c r="J25" s="11">
        <v>0</v>
      </c>
      <c r="K25" s="11">
        <v>0</v>
      </c>
      <c r="L25" s="13">
        <v>1</v>
      </c>
      <c r="M25" s="7">
        <v>0</v>
      </c>
      <c r="N25" s="7">
        <v>1</v>
      </c>
      <c r="O25" s="7">
        <v>1</v>
      </c>
      <c r="P25" s="11">
        <v>0</v>
      </c>
      <c r="Q25" s="11">
        <v>0</v>
      </c>
      <c r="R25" s="17">
        <v>0</v>
      </c>
      <c r="S25" s="22">
        <f t="shared" si="2"/>
        <v>-28.618819560502857</v>
      </c>
      <c r="T25" s="25">
        <f t="shared" si="3"/>
        <v>3.7239563885096766E-13</v>
      </c>
      <c r="U25" s="22">
        <f t="shared" si="4"/>
        <v>2.5508282719346136E-4</v>
      </c>
      <c r="V25" s="29">
        <f t="shared" si="5"/>
        <v>-8.2739222530226382</v>
      </c>
    </row>
    <row r="26" spans="1:22" x14ac:dyDescent="0.2">
      <c r="A26" t="s">
        <v>21</v>
      </c>
      <c r="B26" t="s">
        <v>25</v>
      </c>
      <c r="C26">
        <v>0</v>
      </c>
      <c r="D26">
        <v>1</v>
      </c>
      <c r="E26" s="6">
        <v>0</v>
      </c>
      <c r="F26" s="6">
        <v>0</v>
      </c>
      <c r="G26" s="6">
        <v>1</v>
      </c>
      <c r="H26" s="6">
        <v>1</v>
      </c>
      <c r="I26" s="11">
        <v>0</v>
      </c>
      <c r="J26" s="11">
        <v>0</v>
      </c>
      <c r="K26" s="11">
        <v>0</v>
      </c>
      <c r="L26" s="13">
        <v>1</v>
      </c>
      <c r="M26" s="7">
        <v>1</v>
      </c>
      <c r="N26" s="7">
        <v>0</v>
      </c>
      <c r="O26" s="7">
        <v>1</v>
      </c>
      <c r="P26" s="11">
        <v>0</v>
      </c>
      <c r="Q26" s="11">
        <v>0</v>
      </c>
      <c r="R26" s="17">
        <v>0</v>
      </c>
      <c r="S26" s="22">
        <f t="shared" si="2"/>
        <v>-29.355502156280153</v>
      </c>
      <c r="T26" s="25">
        <f t="shared" si="3"/>
        <v>1.7826554039405544E-13</v>
      </c>
      <c r="U26" s="22">
        <f t="shared" si="4"/>
        <v>1.2210797681517396E-4</v>
      </c>
      <c r="V26" s="29">
        <f t="shared" si="5"/>
        <v>-9.0106048487999342</v>
      </c>
    </row>
    <row r="27" spans="1:22" x14ac:dyDescent="0.2">
      <c r="A27" t="s">
        <v>21</v>
      </c>
      <c r="B27" t="s">
        <v>53</v>
      </c>
      <c r="C27">
        <v>0</v>
      </c>
      <c r="D27">
        <v>1</v>
      </c>
      <c r="E27" s="6">
        <v>0</v>
      </c>
      <c r="F27" s="6">
        <v>0</v>
      </c>
      <c r="G27" s="6">
        <v>0</v>
      </c>
      <c r="H27" s="6">
        <v>1</v>
      </c>
      <c r="I27" s="11">
        <v>0</v>
      </c>
      <c r="J27" s="11">
        <v>0</v>
      </c>
      <c r="K27" s="11">
        <v>0</v>
      </c>
      <c r="L27" s="13">
        <v>1</v>
      </c>
      <c r="M27" s="7">
        <v>1</v>
      </c>
      <c r="N27" s="7">
        <v>1</v>
      </c>
      <c r="O27" s="7">
        <v>1</v>
      </c>
      <c r="P27" s="11">
        <v>0</v>
      </c>
      <c r="Q27" s="11">
        <v>0</v>
      </c>
      <c r="R27" s="17">
        <v>0</v>
      </c>
      <c r="S27" s="22">
        <f t="shared" si="2"/>
        <v>-33.840785100580554</v>
      </c>
      <c r="T27" s="25">
        <f t="shared" si="3"/>
        <v>2.0097117309142714E-15</v>
      </c>
      <c r="U27" s="22">
        <f t="shared" si="4"/>
        <v>1.3766083613310961E-6</v>
      </c>
      <c r="V27" s="29">
        <f t="shared" si="5"/>
        <v>-13.495887793100335</v>
      </c>
    </row>
    <row r="28" spans="1:22" x14ac:dyDescent="0.2">
      <c r="A28" t="s">
        <v>21</v>
      </c>
      <c r="B28" t="s">
        <v>44</v>
      </c>
      <c r="C28">
        <v>0</v>
      </c>
      <c r="D28">
        <v>1</v>
      </c>
      <c r="E28" s="6">
        <v>1</v>
      </c>
      <c r="F28" s="6">
        <v>0</v>
      </c>
      <c r="G28" s="6">
        <v>2</v>
      </c>
      <c r="H28" s="6">
        <v>2</v>
      </c>
      <c r="I28" s="11">
        <v>0</v>
      </c>
      <c r="J28" s="11">
        <v>0</v>
      </c>
      <c r="K28" s="11">
        <v>0</v>
      </c>
      <c r="L28" s="13">
        <v>0</v>
      </c>
      <c r="M28" s="7">
        <v>0</v>
      </c>
      <c r="N28" s="7">
        <v>1</v>
      </c>
      <c r="O28" s="7">
        <v>1</v>
      </c>
      <c r="P28" s="11">
        <v>0</v>
      </c>
      <c r="Q28" s="11">
        <v>0</v>
      </c>
      <c r="R28" s="17">
        <v>0</v>
      </c>
      <c r="S28" s="22">
        <f t="shared" si="2"/>
        <v>-22.352140264502943</v>
      </c>
      <c r="T28" s="25">
        <f t="shared" si="3"/>
        <v>1.9615023121588041E-10</v>
      </c>
      <c r="U28" s="22">
        <f t="shared" si="4"/>
        <v>0.1343585969147767</v>
      </c>
      <c r="V28" s="29">
        <f t="shared" si="5"/>
        <v>-2.0072429570227235</v>
      </c>
    </row>
    <row r="29" spans="1:22" x14ac:dyDescent="0.2">
      <c r="A29" t="s">
        <v>21</v>
      </c>
      <c r="B29" t="s">
        <v>45</v>
      </c>
      <c r="C29">
        <v>0</v>
      </c>
      <c r="D29">
        <v>1</v>
      </c>
      <c r="E29" s="6">
        <v>1</v>
      </c>
      <c r="F29" s="6">
        <v>0</v>
      </c>
      <c r="G29" s="6">
        <v>2</v>
      </c>
      <c r="H29" s="6">
        <v>2</v>
      </c>
      <c r="I29" s="11">
        <v>0</v>
      </c>
      <c r="J29" s="11">
        <v>0</v>
      </c>
      <c r="K29" s="11">
        <v>0</v>
      </c>
      <c r="L29" s="13">
        <v>0</v>
      </c>
      <c r="M29" s="7">
        <v>1</v>
      </c>
      <c r="N29" s="7">
        <v>0</v>
      </c>
      <c r="O29" s="7">
        <v>1</v>
      </c>
      <c r="P29" s="11">
        <v>0</v>
      </c>
      <c r="Q29" s="11">
        <v>0</v>
      </c>
      <c r="R29" s="17">
        <v>0</v>
      </c>
      <c r="S29" s="22">
        <f t="shared" si="2"/>
        <v>-23.088822860280239</v>
      </c>
      <c r="T29" s="25">
        <f t="shared" si="3"/>
        <v>9.3896982988330682E-11</v>
      </c>
      <c r="U29" s="22">
        <f t="shared" si="4"/>
        <v>6.4317369450143075E-2</v>
      </c>
      <c r="V29" s="29">
        <f t="shared" si="5"/>
        <v>-2.7439255528000195</v>
      </c>
    </row>
    <row r="30" spans="1:22" x14ac:dyDescent="0.2">
      <c r="A30" t="s">
        <v>21</v>
      </c>
      <c r="B30" t="s">
        <v>46</v>
      </c>
      <c r="C30">
        <v>0</v>
      </c>
      <c r="D30">
        <v>1</v>
      </c>
      <c r="E30" s="6">
        <v>1</v>
      </c>
      <c r="F30" s="6">
        <v>0</v>
      </c>
      <c r="G30" s="6">
        <v>2</v>
      </c>
      <c r="H30" s="6">
        <v>2</v>
      </c>
      <c r="I30" s="11">
        <v>0</v>
      </c>
      <c r="J30" s="11">
        <v>0</v>
      </c>
      <c r="K30" s="11">
        <v>0</v>
      </c>
      <c r="L30" s="13">
        <v>0</v>
      </c>
      <c r="M30" s="7">
        <v>1</v>
      </c>
      <c r="N30" s="7">
        <v>1</v>
      </c>
      <c r="O30" s="7">
        <v>1</v>
      </c>
      <c r="P30" s="11">
        <v>0</v>
      </c>
      <c r="Q30" s="11">
        <v>0</v>
      </c>
      <c r="R30" s="17">
        <v>0</v>
      </c>
      <c r="S30" s="22">
        <f t="shared" si="2"/>
        <v>-27.574503606783125</v>
      </c>
      <c r="T30" s="25">
        <f t="shared" si="3"/>
        <v>1.0581451418551967E-12</v>
      </c>
      <c r="U30" s="22">
        <f t="shared" si="4"/>
        <v>7.248061636765552E-4</v>
      </c>
      <c r="V30" s="29">
        <f t="shared" si="5"/>
        <v>-7.2296062993029055</v>
      </c>
    </row>
    <row r="31" spans="1:22" s="1" customFormat="1" x14ac:dyDescent="0.2">
      <c r="A31" s="1" t="s">
        <v>40</v>
      </c>
      <c r="B31" s="1" t="s">
        <v>47</v>
      </c>
      <c r="C31" s="1">
        <v>1</v>
      </c>
      <c r="D31" s="1">
        <v>1</v>
      </c>
      <c r="E31" s="8">
        <v>0</v>
      </c>
      <c r="F31" s="8">
        <v>1</v>
      </c>
      <c r="G31" s="8">
        <v>0</v>
      </c>
      <c r="H31" s="8">
        <v>0</v>
      </c>
      <c r="I31" s="10">
        <v>0</v>
      </c>
      <c r="J31" s="10">
        <v>0</v>
      </c>
      <c r="K31" s="10">
        <v>0</v>
      </c>
      <c r="L31" s="10">
        <v>0</v>
      </c>
      <c r="M31" s="9">
        <v>1</v>
      </c>
      <c r="N31" s="9">
        <v>1</v>
      </c>
      <c r="O31" s="9">
        <v>1</v>
      </c>
      <c r="P31" s="10">
        <v>0</v>
      </c>
      <c r="Q31" s="10">
        <v>0</v>
      </c>
      <c r="R31" s="19">
        <v>0</v>
      </c>
      <c r="S31" s="24">
        <f t="shared" si="2"/>
        <v>-14.222239436926557</v>
      </c>
      <c r="T31" s="27">
        <f t="shared" si="3"/>
        <v>6.6582468491198345E-7</v>
      </c>
      <c r="U31" s="24">
        <f t="shared" si="4"/>
        <v>0.68389540956779682</v>
      </c>
      <c r="V31" s="28">
        <f t="shared" si="5"/>
        <v>-0.37995028304011191</v>
      </c>
    </row>
    <row r="32" spans="1:22" x14ac:dyDescent="0.2">
      <c r="A32" s="3" t="s">
        <v>40</v>
      </c>
      <c r="B32" t="s">
        <v>48</v>
      </c>
      <c r="C32" s="5">
        <v>0</v>
      </c>
      <c r="D32">
        <v>1</v>
      </c>
      <c r="E32" s="6">
        <v>0</v>
      </c>
      <c r="F32" s="6">
        <v>0</v>
      </c>
      <c r="G32" s="6">
        <v>1</v>
      </c>
      <c r="H32" s="6">
        <v>1</v>
      </c>
      <c r="I32" s="11">
        <v>0</v>
      </c>
      <c r="J32" s="11">
        <v>0</v>
      </c>
      <c r="K32" s="11">
        <v>0</v>
      </c>
      <c r="L32" s="11">
        <v>0</v>
      </c>
      <c r="M32" s="7">
        <v>0</v>
      </c>
      <c r="N32" s="7">
        <v>1</v>
      </c>
      <c r="O32" s="7">
        <v>1</v>
      </c>
      <c r="P32" s="11">
        <v>0</v>
      </c>
      <c r="Q32" s="11">
        <v>0</v>
      </c>
      <c r="R32" s="17">
        <v>0</v>
      </c>
      <c r="S32" s="22">
        <f t="shared" si="2"/>
        <v>-15.676008179574657</v>
      </c>
      <c r="T32" s="25">
        <f t="shared" si="3"/>
        <v>1.5559518357417837E-7</v>
      </c>
      <c r="U32" s="22">
        <f t="shared" si="4"/>
        <v>0.15981809357414542</v>
      </c>
      <c r="V32" s="29">
        <f t="shared" si="5"/>
        <v>-1.8337190256882114</v>
      </c>
    </row>
    <row r="33" spans="1:22" x14ac:dyDescent="0.2">
      <c r="A33" s="3" t="s">
        <v>40</v>
      </c>
      <c r="B33" t="s">
        <v>49</v>
      </c>
      <c r="C33" s="5">
        <v>0</v>
      </c>
      <c r="D33">
        <v>1</v>
      </c>
      <c r="E33" s="6">
        <v>0</v>
      </c>
      <c r="F33" s="6">
        <v>0</v>
      </c>
      <c r="G33" s="6">
        <v>1</v>
      </c>
      <c r="H33" s="6">
        <v>1</v>
      </c>
      <c r="I33" s="11">
        <v>0</v>
      </c>
      <c r="J33" s="11">
        <v>0</v>
      </c>
      <c r="K33" s="11">
        <v>0</v>
      </c>
      <c r="L33" s="11">
        <v>0</v>
      </c>
      <c r="M33" s="7">
        <v>1</v>
      </c>
      <c r="N33" s="7">
        <v>0</v>
      </c>
      <c r="O33" s="7">
        <v>1</v>
      </c>
      <c r="P33" s="11">
        <v>0</v>
      </c>
      <c r="Q33" s="11">
        <v>0</v>
      </c>
      <c r="R33" s="17">
        <v>0</v>
      </c>
      <c r="S33" s="22">
        <f t="shared" si="2"/>
        <v>-16.412690775351955</v>
      </c>
      <c r="T33" s="25">
        <f t="shared" si="3"/>
        <v>7.4483309117547264E-8</v>
      </c>
      <c r="U33" s="22">
        <f t="shared" si="4"/>
        <v>7.6504813277752673E-2</v>
      </c>
      <c r="V33" s="29">
        <f t="shared" si="5"/>
        <v>-2.5704016214655092</v>
      </c>
    </row>
    <row r="34" spans="1:22" x14ac:dyDescent="0.2">
      <c r="A34" s="3" t="s">
        <v>40</v>
      </c>
      <c r="B34" t="s">
        <v>50</v>
      </c>
      <c r="C34" s="5">
        <v>0</v>
      </c>
      <c r="D34">
        <v>1</v>
      </c>
      <c r="E34" s="6">
        <v>0</v>
      </c>
      <c r="F34" s="6">
        <v>0</v>
      </c>
      <c r="G34" s="6">
        <v>1</v>
      </c>
      <c r="H34" s="6">
        <v>1</v>
      </c>
      <c r="I34" s="11">
        <v>0</v>
      </c>
      <c r="J34" s="11">
        <v>0</v>
      </c>
      <c r="K34" s="11">
        <v>0</v>
      </c>
      <c r="L34" s="11">
        <v>0</v>
      </c>
      <c r="M34" s="7">
        <v>1</v>
      </c>
      <c r="N34" s="7">
        <v>1</v>
      </c>
      <c r="O34" s="7">
        <v>0</v>
      </c>
      <c r="P34" s="11">
        <v>0</v>
      </c>
      <c r="Q34" s="11">
        <v>0</v>
      </c>
      <c r="R34" s="17">
        <v>0</v>
      </c>
      <c r="S34" s="22">
        <f t="shared" si="2"/>
        <v>-16.384176173711349</v>
      </c>
      <c r="T34" s="25">
        <f t="shared" si="3"/>
        <v>7.6637741419713906E-8</v>
      </c>
      <c r="U34" s="22">
        <f t="shared" si="4"/>
        <v>7.8717717657936656E-2</v>
      </c>
      <c r="V34" s="29">
        <f t="shared" si="5"/>
        <v>-2.5418870198249039</v>
      </c>
    </row>
    <row r="35" spans="1:22" x14ac:dyDescent="0.2">
      <c r="A35" s="3" t="s">
        <v>40</v>
      </c>
      <c r="B35" t="s">
        <v>54</v>
      </c>
      <c r="C35" s="5">
        <v>0</v>
      </c>
      <c r="D35">
        <v>1</v>
      </c>
      <c r="E35" s="6">
        <v>0</v>
      </c>
      <c r="F35" s="6">
        <v>0</v>
      </c>
      <c r="G35" s="6">
        <v>0</v>
      </c>
      <c r="H35" s="6">
        <v>1</v>
      </c>
      <c r="I35" s="11">
        <v>0</v>
      </c>
      <c r="J35" s="11">
        <v>0</v>
      </c>
      <c r="K35" s="11">
        <v>0</v>
      </c>
      <c r="L35" s="11">
        <v>0</v>
      </c>
      <c r="M35" s="7">
        <v>1</v>
      </c>
      <c r="N35" s="7">
        <v>1</v>
      </c>
      <c r="O35" s="7">
        <v>1</v>
      </c>
      <c r="P35" s="11">
        <v>0</v>
      </c>
      <c r="Q35" s="11">
        <v>0</v>
      </c>
      <c r="R35" s="17">
        <v>0</v>
      </c>
      <c r="S35" s="22">
        <f t="shared" si="2"/>
        <v>-20.897973719652349</v>
      </c>
      <c r="T35" s="25">
        <f t="shared" si="3"/>
        <v>8.3970227650257276E-10</v>
      </c>
      <c r="U35" s="22">
        <f t="shared" si="4"/>
        <v>8.6249210237624634E-4</v>
      </c>
      <c r="V35" s="29">
        <f t="shared" si="5"/>
        <v>-7.0556845657659037</v>
      </c>
    </row>
    <row r="36" spans="1:22" x14ac:dyDescent="0.2">
      <c r="A36" s="4" t="s">
        <v>40</v>
      </c>
      <c r="B36" t="s">
        <v>55</v>
      </c>
      <c r="C36" s="5">
        <v>0</v>
      </c>
      <c r="D36">
        <v>1</v>
      </c>
      <c r="E36" s="6">
        <v>1</v>
      </c>
      <c r="F36" s="6">
        <v>0</v>
      </c>
      <c r="G36" s="6">
        <v>2</v>
      </c>
      <c r="H36" s="6">
        <v>2</v>
      </c>
      <c r="I36" s="11">
        <v>0</v>
      </c>
      <c r="J36" s="11">
        <v>0</v>
      </c>
      <c r="K36" s="11">
        <v>0</v>
      </c>
      <c r="L36" s="11">
        <v>0</v>
      </c>
      <c r="M36" s="7">
        <v>0</v>
      </c>
      <c r="N36" s="7">
        <v>1</v>
      </c>
      <c r="O36" s="7">
        <v>1</v>
      </c>
      <c r="P36" s="11">
        <v>0</v>
      </c>
      <c r="Q36" s="11">
        <v>0</v>
      </c>
      <c r="R36" s="17">
        <v>0</v>
      </c>
      <c r="S36" s="22">
        <f t="shared" si="2"/>
        <v>-22.352140264502943</v>
      </c>
      <c r="T36" s="25">
        <f t="shared" si="3"/>
        <v>1.9615023121588041E-10</v>
      </c>
      <c r="U36" s="22">
        <f t="shared" si="4"/>
        <v>2.0147381999202331E-4</v>
      </c>
      <c r="V36" s="29">
        <f t="shared" si="5"/>
        <v>-8.5098511106164967</v>
      </c>
    </row>
    <row r="37" spans="1:22" s="1" customFormat="1" x14ac:dyDescent="0.2">
      <c r="A37" s="3" t="s">
        <v>26</v>
      </c>
      <c r="B37" s="1" t="s">
        <v>27</v>
      </c>
      <c r="C37" s="1">
        <v>1</v>
      </c>
      <c r="D37" s="1">
        <v>1</v>
      </c>
      <c r="E37" s="8">
        <v>0</v>
      </c>
      <c r="F37" s="8">
        <v>1</v>
      </c>
      <c r="G37" s="8">
        <v>0</v>
      </c>
      <c r="H37" s="8">
        <v>0</v>
      </c>
      <c r="I37" s="9">
        <v>1</v>
      </c>
      <c r="J37" s="10">
        <v>0</v>
      </c>
      <c r="K37" s="10">
        <v>0</v>
      </c>
      <c r="L37" s="10">
        <v>0</v>
      </c>
      <c r="M37" s="10">
        <v>0</v>
      </c>
      <c r="N37" s="10">
        <v>0</v>
      </c>
      <c r="O37" s="10">
        <v>0</v>
      </c>
      <c r="P37" s="10">
        <v>0</v>
      </c>
      <c r="Q37" s="10">
        <v>0</v>
      </c>
      <c r="R37" s="19">
        <v>0</v>
      </c>
      <c r="S37" s="24">
        <f t="shared" si="2"/>
        <v>-6.1818400163415328</v>
      </c>
      <c r="T37" s="27">
        <f t="shared" si="3"/>
        <v>2.0666217362875924E-3</v>
      </c>
      <c r="U37" s="24">
        <f t="shared" si="4"/>
        <v>0.6193660810602496</v>
      </c>
      <c r="V37" s="28">
        <f t="shared" si="5"/>
        <v>-0.47905877390428936</v>
      </c>
    </row>
    <row r="38" spans="1:22" x14ac:dyDescent="0.2">
      <c r="A38" t="s">
        <v>26</v>
      </c>
      <c r="B38" t="s">
        <v>28</v>
      </c>
      <c r="C38">
        <v>0</v>
      </c>
      <c r="D38">
        <v>1</v>
      </c>
      <c r="E38" s="6">
        <v>0</v>
      </c>
      <c r="F38" s="6">
        <v>0</v>
      </c>
      <c r="G38" s="6">
        <v>1</v>
      </c>
      <c r="H38" s="6">
        <v>1</v>
      </c>
      <c r="I38" s="7">
        <v>0</v>
      </c>
      <c r="J38" s="11">
        <v>0</v>
      </c>
      <c r="K38" s="11">
        <v>0</v>
      </c>
      <c r="L38" s="11">
        <v>0</v>
      </c>
      <c r="M38" s="11">
        <v>0</v>
      </c>
      <c r="N38" s="11">
        <v>0</v>
      </c>
      <c r="O38" s="11">
        <v>0</v>
      </c>
      <c r="P38" s="11">
        <v>0</v>
      </c>
      <c r="Q38" s="11">
        <v>0</v>
      </c>
      <c r="R38" s="17">
        <v>0</v>
      </c>
      <c r="S38" s="22">
        <f t="shared" si="2"/>
        <v>-6.6761320849282821</v>
      </c>
      <c r="T38" s="25">
        <f t="shared" si="3"/>
        <v>1.2606446209330676E-3</v>
      </c>
      <c r="U38" s="22">
        <f t="shared" si="4"/>
        <v>0.37781491637632769</v>
      </c>
      <c r="V38" s="29">
        <f t="shared" si="5"/>
        <v>-0.97335084249103876</v>
      </c>
    </row>
    <row r="39" spans="1:22" x14ac:dyDescent="0.2">
      <c r="A39" t="s">
        <v>26</v>
      </c>
      <c r="B39" t="s">
        <v>29</v>
      </c>
      <c r="C39">
        <v>0</v>
      </c>
      <c r="D39">
        <v>1</v>
      </c>
      <c r="E39" s="6">
        <v>0</v>
      </c>
      <c r="F39" s="6">
        <v>0</v>
      </c>
      <c r="G39" s="6">
        <v>1</v>
      </c>
      <c r="H39" s="6">
        <v>1</v>
      </c>
      <c r="I39" s="7">
        <v>1</v>
      </c>
      <c r="J39" s="11">
        <v>0</v>
      </c>
      <c r="K39" s="11">
        <v>0</v>
      </c>
      <c r="L39" s="11">
        <v>0</v>
      </c>
      <c r="M39" s="11">
        <v>0</v>
      </c>
      <c r="N39" s="11">
        <v>0</v>
      </c>
      <c r="O39" s="11">
        <v>0</v>
      </c>
      <c r="P39" s="11">
        <v>0</v>
      </c>
      <c r="Q39" s="11">
        <v>0</v>
      </c>
      <c r="R39" s="17">
        <v>0</v>
      </c>
      <c r="S39" s="22">
        <f t="shared" si="2"/>
        <v>-12.857972101269816</v>
      </c>
      <c r="T39" s="25">
        <f t="shared" si="3"/>
        <v>2.6052755753543074E-6</v>
      </c>
      <c r="U39" s="22">
        <f t="shared" si="4"/>
        <v>7.8080051847699713E-4</v>
      </c>
      <c r="V39" s="29">
        <f t="shared" si="5"/>
        <v>-7.1551908588325723</v>
      </c>
    </row>
    <row r="40" spans="1:22" x14ac:dyDescent="0.2">
      <c r="A40" t="s">
        <v>26</v>
      </c>
      <c r="B40" t="s">
        <v>30</v>
      </c>
      <c r="C40">
        <v>0</v>
      </c>
      <c r="D40">
        <v>1</v>
      </c>
      <c r="E40" s="6">
        <v>0</v>
      </c>
      <c r="F40" s="6">
        <v>0</v>
      </c>
      <c r="G40" s="6">
        <v>1</v>
      </c>
      <c r="H40" s="6">
        <v>1</v>
      </c>
      <c r="I40" s="7">
        <v>1</v>
      </c>
      <c r="J40" s="11">
        <v>0</v>
      </c>
      <c r="K40" s="11">
        <v>0</v>
      </c>
      <c r="L40" s="11">
        <v>0</v>
      </c>
      <c r="M40" s="11">
        <v>0</v>
      </c>
      <c r="N40" s="11">
        <v>0</v>
      </c>
      <c r="O40" s="11">
        <v>0</v>
      </c>
      <c r="P40" s="11">
        <v>0</v>
      </c>
      <c r="Q40" s="11">
        <v>0</v>
      </c>
      <c r="R40" s="17">
        <v>0</v>
      </c>
      <c r="S40" s="22">
        <f t="shared" si="2"/>
        <v>-12.857972101269816</v>
      </c>
      <c r="T40" s="25">
        <f t="shared" si="3"/>
        <v>2.6052755753543074E-6</v>
      </c>
      <c r="U40" s="22">
        <f t="shared" si="4"/>
        <v>7.8080051847699713E-4</v>
      </c>
      <c r="V40" s="29">
        <f t="shared" si="5"/>
        <v>-7.1551908588325723</v>
      </c>
    </row>
    <row r="41" spans="1:22" x14ac:dyDescent="0.2">
      <c r="A41" t="s">
        <v>26</v>
      </c>
      <c r="B41" t="s">
        <v>56</v>
      </c>
      <c r="C41">
        <v>0</v>
      </c>
      <c r="D41">
        <v>1</v>
      </c>
      <c r="E41" s="6">
        <v>0</v>
      </c>
      <c r="F41" s="6">
        <v>0</v>
      </c>
      <c r="G41" s="6">
        <v>0</v>
      </c>
      <c r="H41" s="6">
        <v>1</v>
      </c>
      <c r="I41" s="7">
        <v>1</v>
      </c>
      <c r="J41" s="11">
        <v>0</v>
      </c>
      <c r="K41" s="11">
        <v>0</v>
      </c>
      <c r="L41" s="11">
        <v>0</v>
      </c>
      <c r="M41" s="11">
        <v>0</v>
      </c>
      <c r="N41" s="11">
        <v>0</v>
      </c>
      <c r="O41" s="11">
        <v>0</v>
      </c>
      <c r="P41" s="11">
        <v>0</v>
      </c>
      <c r="Q41" s="11">
        <v>0</v>
      </c>
      <c r="R41" s="17">
        <v>0</v>
      </c>
      <c r="S41" s="22">
        <f t="shared" si="2"/>
        <v>-12.857574299067327</v>
      </c>
      <c r="T41" s="25">
        <f t="shared" si="3"/>
        <v>2.6063121658816011E-6</v>
      </c>
      <c r="U41" s="22">
        <f t="shared" si="4"/>
        <v>7.8111118443065512E-4</v>
      </c>
      <c r="V41" s="29">
        <f t="shared" si="5"/>
        <v>-7.1547930566300835</v>
      </c>
    </row>
    <row r="42" spans="1:22" x14ac:dyDescent="0.2">
      <c r="A42" t="s">
        <v>26</v>
      </c>
      <c r="B42" t="s">
        <v>57</v>
      </c>
      <c r="C42">
        <v>0</v>
      </c>
      <c r="D42">
        <v>1</v>
      </c>
      <c r="E42" s="6">
        <v>1</v>
      </c>
      <c r="F42" s="6">
        <v>0</v>
      </c>
      <c r="G42" s="6">
        <v>2</v>
      </c>
      <c r="H42" s="6">
        <v>2</v>
      </c>
      <c r="I42" s="7">
        <v>0</v>
      </c>
      <c r="J42" s="11">
        <v>0</v>
      </c>
      <c r="K42" s="11">
        <v>0</v>
      </c>
      <c r="L42" s="11">
        <v>0</v>
      </c>
      <c r="M42" s="11">
        <v>0</v>
      </c>
      <c r="N42" s="11">
        <v>0</v>
      </c>
      <c r="O42" s="11">
        <v>0</v>
      </c>
      <c r="P42" s="11">
        <v>0</v>
      </c>
      <c r="Q42" s="11">
        <v>0</v>
      </c>
      <c r="R42" s="17">
        <v>0</v>
      </c>
      <c r="S42" s="22">
        <f t="shared" si="2"/>
        <v>-13.352264169856564</v>
      </c>
      <c r="T42" s="25">
        <f t="shared" si="3"/>
        <v>1.5892248602874774E-6</v>
      </c>
      <c r="U42" s="22">
        <f t="shared" si="4"/>
        <v>4.7629034203809423E-4</v>
      </c>
      <c r="V42" s="29">
        <f t="shared" si="5"/>
        <v>-7.6494829274193208</v>
      </c>
    </row>
    <row r="43" spans="1:22" s="1" customFormat="1" x14ac:dyDescent="0.2">
      <c r="A43" s="1" t="s">
        <v>58</v>
      </c>
      <c r="B43" s="1" t="s">
        <v>59</v>
      </c>
      <c r="C43" s="1">
        <v>1</v>
      </c>
      <c r="D43" s="1">
        <v>1</v>
      </c>
      <c r="E43" s="8">
        <v>1</v>
      </c>
      <c r="F43" s="8">
        <v>0</v>
      </c>
      <c r="G43" s="8">
        <v>2</v>
      </c>
      <c r="H43" s="8">
        <v>2</v>
      </c>
      <c r="I43" s="10">
        <v>0</v>
      </c>
      <c r="J43" s="12">
        <v>0</v>
      </c>
      <c r="K43" s="10">
        <v>0</v>
      </c>
      <c r="L43" s="10">
        <v>0</v>
      </c>
      <c r="M43" s="10">
        <v>0</v>
      </c>
      <c r="N43" s="10">
        <v>0</v>
      </c>
      <c r="O43" s="10">
        <v>0</v>
      </c>
      <c r="P43" s="9">
        <v>0</v>
      </c>
      <c r="Q43" s="10">
        <v>0</v>
      </c>
      <c r="R43" s="19">
        <v>0</v>
      </c>
      <c r="S43" s="24">
        <f t="shared" si="2"/>
        <v>-13.352264169856564</v>
      </c>
      <c r="T43" s="27">
        <f t="shared" si="3"/>
        <v>1.5892248602874774E-6</v>
      </c>
      <c r="U43" s="24">
        <f t="shared" si="4"/>
        <v>0.99909282056030535</v>
      </c>
      <c r="V43" s="28">
        <f t="shared" si="5"/>
        <v>-9.0759117599385633E-4</v>
      </c>
    </row>
    <row r="44" spans="1:22" x14ac:dyDescent="0.2">
      <c r="A44" s="3" t="s">
        <v>58</v>
      </c>
      <c r="B44" s="5" t="s">
        <v>60</v>
      </c>
      <c r="C44" s="5">
        <v>0</v>
      </c>
      <c r="D44">
        <v>1</v>
      </c>
      <c r="E44" s="6">
        <v>0</v>
      </c>
      <c r="F44" s="6">
        <v>0</v>
      </c>
      <c r="G44" s="6">
        <v>1</v>
      </c>
      <c r="H44" s="6">
        <v>1</v>
      </c>
      <c r="I44" s="11">
        <v>0</v>
      </c>
      <c r="J44" s="13">
        <v>1</v>
      </c>
      <c r="K44" s="11">
        <v>0</v>
      </c>
      <c r="L44" s="11">
        <v>0</v>
      </c>
      <c r="M44" s="11">
        <v>0</v>
      </c>
      <c r="N44" s="11">
        <v>0</v>
      </c>
      <c r="O44" s="11">
        <v>0</v>
      </c>
      <c r="P44" s="7">
        <v>0</v>
      </c>
      <c r="Q44" s="11">
        <v>0</v>
      </c>
      <c r="R44" s="17">
        <v>0</v>
      </c>
      <c r="S44" s="22">
        <f t="shared" si="2"/>
        <v>-21.300151608267129</v>
      </c>
      <c r="T44" s="25">
        <f t="shared" si="3"/>
        <v>5.616447360015162E-10</v>
      </c>
      <c r="U44" s="22">
        <f t="shared" si="4"/>
        <v>3.5308736823000506E-4</v>
      </c>
      <c r="V44" s="29">
        <f t="shared" si="5"/>
        <v>-7.9487950295865586</v>
      </c>
    </row>
    <row r="45" spans="1:22" x14ac:dyDescent="0.2">
      <c r="A45" s="3" t="s">
        <v>58</v>
      </c>
      <c r="B45" s="5" t="s">
        <v>61</v>
      </c>
      <c r="C45" s="5">
        <v>0</v>
      </c>
      <c r="D45">
        <v>1</v>
      </c>
      <c r="E45" s="6">
        <v>0</v>
      </c>
      <c r="F45" s="6">
        <v>1</v>
      </c>
      <c r="G45" s="6">
        <v>0</v>
      </c>
      <c r="H45" s="6">
        <v>0</v>
      </c>
      <c r="I45" s="11">
        <v>0</v>
      </c>
      <c r="J45" s="13">
        <v>1</v>
      </c>
      <c r="K45" s="11">
        <v>0</v>
      </c>
      <c r="L45" s="11">
        <v>0</v>
      </c>
      <c r="M45" s="11">
        <v>0</v>
      </c>
      <c r="N45" s="11">
        <v>0</v>
      </c>
      <c r="O45" s="11">
        <v>0</v>
      </c>
      <c r="P45" s="7">
        <v>1</v>
      </c>
      <c r="Q45" s="11">
        <v>0</v>
      </c>
      <c r="R45" s="17">
        <v>0</v>
      </c>
      <c r="S45" s="22">
        <f t="shared" si="2"/>
        <v>-20.850339920596362</v>
      </c>
      <c r="T45" s="25">
        <f t="shared" si="3"/>
        <v>8.8066842704890056E-10</v>
      </c>
      <c r="U45" s="22">
        <f t="shared" si="4"/>
        <v>5.5364695377313228E-4</v>
      </c>
      <c r="V45" s="29">
        <f t="shared" si="5"/>
        <v>-7.4989833419157916</v>
      </c>
    </row>
    <row r="46" spans="1:22" x14ac:dyDescent="0.2">
      <c r="A46" s="3" t="s">
        <v>58</v>
      </c>
      <c r="B46" s="5" t="s">
        <v>62</v>
      </c>
      <c r="C46" s="5">
        <v>0</v>
      </c>
      <c r="D46">
        <v>1</v>
      </c>
      <c r="E46" s="6">
        <v>1</v>
      </c>
      <c r="F46" s="6">
        <v>0</v>
      </c>
      <c r="G46" s="6">
        <v>2</v>
      </c>
      <c r="H46" s="6">
        <v>2</v>
      </c>
      <c r="I46" s="11">
        <v>0</v>
      </c>
      <c r="J46" s="13">
        <v>1</v>
      </c>
      <c r="K46" s="11">
        <v>0</v>
      </c>
      <c r="L46" s="11">
        <v>0</v>
      </c>
      <c r="M46" s="11">
        <v>0</v>
      </c>
      <c r="N46" s="11">
        <v>0</v>
      </c>
      <c r="O46" s="11">
        <v>0</v>
      </c>
      <c r="P46" s="7">
        <v>0</v>
      </c>
      <c r="Q46" s="11">
        <v>0</v>
      </c>
      <c r="R46" s="17">
        <v>0</v>
      </c>
      <c r="S46" s="22">
        <f t="shared" si="2"/>
        <v>-27.976283693195413</v>
      </c>
      <c r="T46" s="25">
        <f t="shared" si="3"/>
        <v>7.080344153156828E-13</v>
      </c>
      <c r="U46" s="22">
        <f t="shared" si="4"/>
        <v>4.4511769147856831E-7</v>
      </c>
      <c r="V46" s="29">
        <f t="shared" si="5"/>
        <v>-14.624927114514842</v>
      </c>
    </row>
    <row r="47" spans="1:22" s="31" customFormat="1" x14ac:dyDescent="0.2">
      <c r="A47" s="30" t="s">
        <v>75</v>
      </c>
      <c r="B47" s="30" t="s">
        <v>76</v>
      </c>
      <c r="C47" s="31">
        <v>1</v>
      </c>
      <c r="D47" s="31">
        <v>1</v>
      </c>
      <c r="E47" s="32">
        <v>1</v>
      </c>
      <c r="F47" s="32">
        <v>0</v>
      </c>
      <c r="G47" s="32">
        <v>2</v>
      </c>
      <c r="H47" s="32">
        <v>2</v>
      </c>
      <c r="I47" s="37">
        <v>0</v>
      </c>
      <c r="J47" s="33">
        <v>0</v>
      </c>
      <c r="K47" s="37">
        <v>0</v>
      </c>
      <c r="L47" s="37">
        <v>0</v>
      </c>
      <c r="M47" s="37">
        <v>0</v>
      </c>
      <c r="N47" s="37">
        <v>0</v>
      </c>
      <c r="O47" s="37">
        <v>0</v>
      </c>
      <c r="P47" s="37">
        <v>0</v>
      </c>
      <c r="Q47" s="33">
        <v>0</v>
      </c>
      <c r="R47" s="34">
        <v>0</v>
      </c>
      <c r="S47" s="35">
        <f t="shared" si="2"/>
        <v>-13.352264169856564</v>
      </c>
      <c r="T47" s="36">
        <f t="shared" si="3"/>
        <v>1.5892248602874774E-6</v>
      </c>
      <c r="U47" s="35">
        <f t="shared" si="4"/>
        <v>7.6416554835109576E-2</v>
      </c>
      <c r="V47" s="35">
        <f t="shared" si="5"/>
        <v>-2.5715559199593292</v>
      </c>
    </row>
    <row r="48" spans="1:22" x14ac:dyDescent="0.2">
      <c r="A48" s="5" t="s">
        <v>75</v>
      </c>
      <c r="B48" s="5" t="s">
        <v>77</v>
      </c>
      <c r="C48" s="5">
        <v>0</v>
      </c>
      <c r="D48" s="5">
        <v>1</v>
      </c>
      <c r="E48" s="6">
        <v>0</v>
      </c>
      <c r="F48" s="6">
        <v>0</v>
      </c>
      <c r="G48" s="6">
        <v>1</v>
      </c>
      <c r="H48" s="6">
        <v>1</v>
      </c>
      <c r="I48" s="11">
        <v>0</v>
      </c>
      <c r="J48" s="7">
        <v>0</v>
      </c>
      <c r="K48" s="11">
        <v>0</v>
      </c>
      <c r="L48" s="11">
        <v>0</v>
      </c>
      <c r="M48" s="11">
        <v>0</v>
      </c>
      <c r="N48" s="11">
        <v>0</v>
      </c>
      <c r="O48" s="11">
        <v>0</v>
      </c>
      <c r="P48" s="11">
        <v>0</v>
      </c>
      <c r="Q48" s="7">
        <v>0</v>
      </c>
      <c r="R48" s="17">
        <v>1</v>
      </c>
      <c r="S48" s="22">
        <f t="shared" si="2"/>
        <v>-10.861085979591834</v>
      </c>
      <c r="T48" s="25">
        <f t="shared" si="3"/>
        <v>1.9190676811625774E-5</v>
      </c>
      <c r="U48" s="22">
        <f t="shared" si="4"/>
        <v>0.92276772377773641</v>
      </c>
      <c r="V48" s="22">
        <f t="shared" si="5"/>
        <v>-8.0377729694599331E-2</v>
      </c>
    </row>
    <row r="49" spans="1:22" x14ac:dyDescent="0.2">
      <c r="A49" s="5" t="s">
        <v>75</v>
      </c>
      <c r="B49" s="5" t="s">
        <v>78</v>
      </c>
      <c r="C49" s="5">
        <v>0</v>
      </c>
      <c r="D49" s="5">
        <v>1</v>
      </c>
      <c r="E49" s="6">
        <v>0</v>
      </c>
      <c r="F49" s="6">
        <v>1</v>
      </c>
      <c r="G49" s="6">
        <v>0</v>
      </c>
      <c r="H49" s="6">
        <v>0</v>
      </c>
      <c r="I49" s="11">
        <v>0</v>
      </c>
      <c r="J49" s="7">
        <v>1</v>
      </c>
      <c r="K49" s="11">
        <v>0</v>
      </c>
      <c r="L49" s="11">
        <v>0</v>
      </c>
      <c r="M49" s="11">
        <v>0</v>
      </c>
      <c r="N49" s="11">
        <v>0</v>
      </c>
      <c r="O49" s="11">
        <v>0</v>
      </c>
      <c r="P49" s="11">
        <v>0</v>
      </c>
      <c r="Q49" s="7">
        <v>1</v>
      </c>
      <c r="R49" s="17">
        <v>0</v>
      </c>
      <c r="S49" s="22">
        <f t="shared" si="2"/>
        <v>-17.8921876857477</v>
      </c>
      <c r="T49" s="25">
        <f t="shared" si="3"/>
        <v>1.6963740445768772E-8</v>
      </c>
      <c r="U49" s="22">
        <f t="shared" si="4"/>
        <v>8.1568734190840919E-4</v>
      </c>
      <c r="V49" s="22">
        <f t="shared" si="5"/>
        <v>-7.1114794358504652</v>
      </c>
    </row>
    <row r="50" spans="1:22" x14ac:dyDescent="0.2">
      <c r="A50" s="5" t="s">
        <v>75</v>
      </c>
      <c r="B50" s="5" t="s">
        <v>79</v>
      </c>
      <c r="C50" s="5">
        <v>0</v>
      </c>
      <c r="D50" s="5">
        <v>1</v>
      </c>
      <c r="E50" s="6">
        <v>1</v>
      </c>
      <c r="F50" s="6">
        <v>0</v>
      </c>
      <c r="G50" s="6">
        <v>2</v>
      </c>
      <c r="H50" s="6">
        <v>2</v>
      </c>
      <c r="I50" s="11">
        <v>0</v>
      </c>
      <c r="J50" s="7">
        <v>1</v>
      </c>
      <c r="K50" s="11">
        <v>0</v>
      </c>
      <c r="L50" s="11">
        <v>0</v>
      </c>
      <c r="M50" s="11">
        <v>0</v>
      </c>
      <c r="N50" s="11">
        <v>0</v>
      </c>
      <c r="O50" s="11">
        <v>0</v>
      </c>
      <c r="P50" s="11">
        <v>0</v>
      </c>
      <c r="Q50" s="7">
        <v>0</v>
      </c>
      <c r="R50" s="17">
        <v>0</v>
      </c>
      <c r="S50" s="22">
        <f t="shared" si="2"/>
        <v>-27.976283693195413</v>
      </c>
      <c r="T50" s="25">
        <f t="shared" si="3"/>
        <v>7.080344153156828E-13</v>
      </c>
      <c r="U50" s="22">
        <f t="shared" si="4"/>
        <v>3.4045245625800482E-8</v>
      </c>
      <c r="V50" s="22">
        <f t="shared" si="5"/>
        <v>-17.195575443298178</v>
      </c>
    </row>
  </sheetData>
  <pageMargins left="0.7" right="0.7" top="0.75" bottom="0.75" header="0.3" footer="0.3"/>
  <ignoredErrors>
    <ignoredError sqref="S7:S46"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00000000-000E-0000-0300-000001000000}">
            <xm:f>$S7=INDEX(secretCalculator!$G$4:$H$100000,MATCH($A7,secretCalculator!$G$4:$G$100000,0),2)</xm:f>
            <x14:dxf>
              <font>
                <color rgb="FF9C0006"/>
              </font>
              <fill>
                <patternFill>
                  <bgColor rgb="FFFFC7CE"/>
                </patternFill>
              </fill>
            </x14:dxf>
          </x14:cfRule>
          <xm:sqref>A7:S50</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73D90-E08E-464C-8F42-5EA90A6C7273}">
  <dimension ref="A1:Z57"/>
  <sheetViews>
    <sheetView topLeftCell="C1" workbookViewId="0">
      <selection activeCell="J6" sqref="J6"/>
    </sheetView>
  </sheetViews>
  <sheetFormatPr baseColWidth="10" defaultRowHeight="16" x14ac:dyDescent="0.2"/>
  <cols>
    <col min="1" max="1" width="13" customWidth="1"/>
    <col min="6" max="9" width="9.33203125" style="6" customWidth="1"/>
    <col min="10" max="16" width="9.33203125" style="7" customWidth="1"/>
    <col min="17" max="18" width="8.83203125" style="7" customWidth="1"/>
    <col min="19" max="19" width="13.1640625" style="17" customWidth="1"/>
    <col min="20" max="20" width="6" style="22" customWidth="1"/>
    <col min="21" max="21" width="3.6640625" style="25" customWidth="1"/>
    <col min="22" max="23" width="9.6640625" style="22" customWidth="1"/>
    <col min="24" max="24" width="10.1640625" style="22" customWidth="1"/>
    <col min="25" max="25" width="13" customWidth="1"/>
  </cols>
  <sheetData>
    <row r="1" spans="1:26" x14ac:dyDescent="0.2">
      <c r="S1" s="20" t="s">
        <v>70</v>
      </c>
    </row>
    <row r="2" spans="1:26" x14ac:dyDescent="0.2">
      <c r="E2" t="s">
        <v>3</v>
      </c>
      <c r="F2" s="6">
        <f>(F6-F3)*SQRT(2)/F4^2</f>
        <v>1.3228816910071365E-4</v>
      </c>
      <c r="G2" s="6">
        <f t="shared" ref="G2:S2" si="0">(G6-G3)*SQRT(2)/G4^2</f>
        <v>1.1963000488311628E-6</v>
      </c>
      <c r="H2" s="6">
        <f t="shared" si="0"/>
        <v>0</v>
      </c>
      <c r="I2" s="6">
        <f t="shared" si="0"/>
        <v>1.0050386381700261E-3</v>
      </c>
      <c r="J2" s="7">
        <f t="shared" si="0"/>
        <v>1.0032131794801443E-5</v>
      </c>
      <c r="K2" s="7">
        <f t="shared" si="0"/>
        <v>2.2669482482013722E-5</v>
      </c>
      <c r="L2" s="7">
        <f t="shared" si="0"/>
        <v>1.9235909843609587E-5</v>
      </c>
      <c r="M2" s="7">
        <f t="shared" si="0"/>
        <v>1.9405861608926707E-5</v>
      </c>
      <c r="N2" s="7">
        <f t="shared" si="0"/>
        <v>0</v>
      </c>
      <c r="O2" s="7">
        <f t="shared" si="0"/>
        <v>0</v>
      </c>
      <c r="P2" s="7">
        <f t="shared" si="0"/>
        <v>0</v>
      </c>
      <c r="Q2" s="7">
        <f t="shared" si="0"/>
        <v>8.6914957066672324E-6</v>
      </c>
      <c r="R2" s="7">
        <f t="shared" si="0"/>
        <v>8.6706008453508157E-6</v>
      </c>
      <c r="S2" s="21">
        <f t="shared" si="0"/>
        <v>2.0353883987823053E-3</v>
      </c>
    </row>
    <row r="3" spans="1:26" x14ac:dyDescent="0.2">
      <c r="B3" t="s">
        <v>4</v>
      </c>
      <c r="D3">
        <v>100</v>
      </c>
      <c r="E3" t="s">
        <v>5</v>
      </c>
      <c r="F3" s="6">
        <v>0</v>
      </c>
      <c r="G3" s="6">
        <v>0</v>
      </c>
      <c r="H3" s="6">
        <v>0</v>
      </c>
      <c r="I3" s="6">
        <v>0</v>
      </c>
      <c r="J3" s="7">
        <v>0</v>
      </c>
      <c r="K3" s="7">
        <v>0</v>
      </c>
      <c r="L3" s="7">
        <v>0</v>
      </c>
      <c r="M3" s="7">
        <v>0</v>
      </c>
      <c r="N3" s="7">
        <v>0</v>
      </c>
      <c r="O3" s="7">
        <v>0</v>
      </c>
      <c r="P3" s="7">
        <v>0</v>
      </c>
      <c r="Q3" s="7">
        <v>0</v>
      </c>
      <c r="R3" s="7">
        <v>0</v>
      </c>
      <c r="S3" s="21">
        <v>0</v>
      </c>
    </row>
    <row r="4" spans="1:26" x14ac:dyDescent="0.2">
      <c r="E4" t="s">
        <v>100</v>
      </c>
      <c r="F4" s="6">
        <f>$D$3</f>
        <v>100</v>
      </c>
      <c r="G4" s="6">
        <f t="shared" ref="G4:S4" si="1">$D$3</f>
        <v>100</v>
      </c>
      <c r="H4" s="6">
        <f t="shared" si="1"/>
        <v>100</v>
      </c>
      <c r="I4" s="6">
        <f t="shared" si="1"/>
        <v>100</v>
      </c>
      <c r="J4" s="7">
        <v>1000</v>
      </c>
      <c r="K4" s="7">
        <v>1000</v>
      </c>
      <c r="L4" s="7">
        <v>1000</v>
      </c>
      <c r="M4" s="7">
        <v>1000</v>
      </c>
      <c r="N4" s="7">
        <v>1000</v>
      </c>
      <c r="O4" s="7">
        <v>1000</v>
      </c>
      <c r="P4" s="7">
        <v>1000</v>
      </c>
      <c r="Q4" s="7">
        <v>1000</v>
      </c>
      <c r="R4" s="7">
        <v>1000</v>
      </c>
      <c r="S4" s="21">
        <f t="shared" si="1"/>
        <v>100</v>
      </c>
    </row>
    <row r="5" spans="1:26" x14ac:dyDescent="0.2">
      <c r="E5" t="s">
        <v>6</v>
      </c>
      <c r="F5" s="6">
        <f>(F6-F3)^2/2/F4</f>
        <v>4.3750399210047515E-3</v>
      </c>
      <c r="G5" s="6">
        <f t="shared" ref="G5:S5" si="2">(G6-G3)^2/2/G4</f>
        <v>3.5778345170836067E-7</v>
      </c>
      <c r="H5" s="6">
        <f t="shared" si="2"/>
        <v>0</v>
      </c>
      <c r="I5" s="6">
        <f t="shared" si="2"/>
        <v>0.25252566605366517</v>
      </c>
      <c r="J5" s="7">
        <f t="shared" si="2"/>
        <v>2.5160917087066505E-2</v>
      </c>
      <c r="K5" s="7">
        <f t="shared" si="2"/>
        <v>0.12847635900058177</v>
      </c>
      <c r="L5" s="7">
        <f t="shared" si="2"/>
        <v>9.2505056877869057E-2</v>
      </c>
      <c r="M5" s="7">
        <f t="shared" si="2"/>
        <v>9.4146866196203854E-2</v>
      </c>
      <c r="N5" s="7">
        <f t="shared" si="2"/>
        <v>0</v>
      </c>
      <c r="O5" s="7">
        <f t="shared" si="2"/>
        <v>0</v>
      </c>
      <c r="P5" s="7">
        <f t="shared" si="2"/>
        <v>0</v>
      </c>
      <c r="Q5" s="7">
        <f t="shared" si="2"/>
        <v>1.8885524404753731E-2</v>
      </c>
      <c r="R5" s="7">
        <f t="shared" si="2"/>
        <v>1.8794829754849567E-2</v>
      </c>
      <c r="S5" s="21">
        <f t="shared" si="2"/>
        <v>1.0357014834743992</v>
      </c>
    </row>
    <row r="6" spans="1:26" ht="17" thickBot="1" x14ac:dyDescent="0.25">
      <c r="E6" t="s">
        <v>71</v>
      </c>
      <c r="F6" s="6">
        <v>0.93541861441867313</v>
      </c>
      <c r="G6" s="6">
        <v>8.459118768623132E-3</v>
      </c>
      <c r="H6" s="6">
        <v>0</v>
      </c>
      <c r="I6" s="6">
        <v>7.1066963640451837</v>
      </c>
      <c r="J6" s="7">
        <v>7.0937884218612703</v>
      </c>
      <c r="K6" s="7">
        <v>16.029744789021549</v>
      </c>
      <c r="L6" s="7">
        <v>13.601842292709399</v>
      </c>
      <c r="M6" s="7">
        <v>13.72201633843976</v>
      </c>
      <c r="N6" s="7">
        <v>0</v>
      </c>
      <c r="O6" s="7">
        <v>0</v>
      </c>
      <c r="P6" s="7">
        <v>0</v>
      </c>
      <c r="Q6" s="7">
        <v>6.1458155528381635</v>
      </c>
      <c r="R6" s="7">
        <v>6.1310406547093725</v>
      </c>
      <c r="S6" s="21">
        <v>14.392369391273968</v>
      </c>
    </row>
    <row r="7" spans="1:26" s="14" customFormat="1" x14ac:dyDescent="0.2">
      <c r="A7" s="14" t="s">
        <v>7</v>
      </c>
      <c r="B7" s="14" t="s">
        <v>12</v>
      </c>
      <c r="C7" s="14" t="s">
        <v>88</v>
      </c>
      <c r="D7" s="14" t="s">
        <v>13</v>
      </c>
      <c r="E7" s="14" t="s">
        <v>8</v>
      </c>
      <c r="F7" s="15" t="s">
        <v>39</v>
      </c>
      <c r="G7" s="15" t="s">
        <v>31</v>
      </c>
      <c r="H7" s="15" t="s">
        <v>68</v>
      </c>
      <c r="I7" s="15" t="s">
        <v>67</v>
      </c>
      <c r="J7" s="16" t="s">
        <v>32</v>
      </c>
      <c r="K7" s="16" t="s">
        <v>64</v>
      </c>
      <c r="L7" s="16" t="s">
        <v>63</v>
      </c>
      <c r="M7" s="16" t="s">
        <v>65</v>
      </c>
      <c r="N7" s="16" t="s">
        <v>33</v>
      </c>
      <c r="O7" s="16" t="s">
        <v>34</v>
      </c>
      <c r="P7" s="16" t="s">
        <v>35</v>
      </c>
      <c r="Q7" s="16" t="s">
        <v>66</v>
      </c>
      <c r="R7" s="16" t="s">
        <v>80</v>
      </c>
      <c r="S7" s="18" t="s">
        <v>69</v>
      </c>
      <c r="T7" s="23" t="s">
        <v>9</v>
      </c>
      <c r="U7" s="26" t="s">
        <v>10</v>
      </c>
      <c r="V7" s="23" t="s">
        <v>99</v>
      </c>
      <c r="W7" s="23" t="s">
        <v>72</v>
      </c>
      <c r="X7" s="23" t="s">
        <v>11</v>
      </c>
      <c r="Y7" s="14">
        <f>SUMPRODUCT(X8:X57,D8:D57)</f>
        <v>-1.4009213756610155</v>
      </c>
    </row>
    <row r="8" spans="1:26" s="1" customFormat="1" x14ac:dyDescent="0.2">
      <c r="A8" s="1" t="s">
        <v>0</v>
      </c>
      <c r="B8" s="1" t="s">
        <v>89</v>
      </c>
      <c r="C8" s="1" t="s">
        <v>1</v>
      </c>
      <c r="D8" s="1">
        <v>1</v>
      </c>
      <c r="E8" s="1">
        <v>1</v>
      </c>
      <c r="F8" s="8">
        <v>0</v>
      </c>
      <c r="G8" s="8">
        <v>0</v>
      </c>
      <c r="H8" s="8">
        <v>1</v>
      </c>
      <c r="I8" s="8">
        <v>1</v>
      </c>
      <c r="J8" s="9">
        <v>0</v>
      </c>
      <c r="K8" s="10">
        <v>0</v>
      </c>
      <c r="L8" s="10">
        <v>0</v>
      </c>
      <c r="M8" s="10">
        <v>0</v>
      </c>
      <c r="N8" s="9">
        <v>0</v>
      </c>
      <c r="O8" s="9">
        <v>1</v>
      </c>
      <c r="P8" s="9">
        <v>1</v>
      </c>
      <c r="Q8" s="10">
        <v>0</v>
      </c>
      <c r="R8" s="10">
        <v>0</v>
      </c>
      <c r="S8" s="19">
        <v>1</v>
      </c>
      <c r="T8" s="24">
        <f>-SUMPRODUCT(F$6:S$6,F8:S8)</f>
        <v>-21.499065755319151</v>
      </c>
      <c r="U8" s="27">
        <f>EXP(T8)</f>
        <v>4.6033540293598718E-10</v>
      </c>
      <c r="V8" s="24">
        <f>U8/SUMIF(A:A,A8,U:U)</f>
        <v>2.7960732692348036E-7</v>
      </c>
      <c r="W8" s="24">
        <f>IF(C8=C7,"",SUMIF(C:C,C8,V:V))</f>
        <v>0.49823682248846918</v>
      </c>
      <c r="X8" s="28">
        <f>IF(W8="","NA",LN(W8))</f>
        <v>-0.69667976782860197</v>
      </c>
    </row>
    <row r="9" spans="1:26" s="3" customFormat="1" x14ac:dyDescent="0.2">
      <c r="A9" s="3" t="s">
        <v>0</v>
      </c>
      <c r="B9" s="5" t="s">
        <v>90</v>
      </c>
      <c r="C9" s="5" t="s">
        <v>1</v>
      </c>
      <c r="D9" s="3">
        <v>1</v>
      </c>
      <c r="E9" s="3">
        <v>1</v>
      </c>
      <c r="F9" s="50">
        <v>0</v>
      </c>
      <c r="G9" s="50">
        <v>0</v>
      </c>
      <c r="H9" s="50">
        <v>1</v>
      </c>
      <c r="I9" s="50">
        <v>1</v>
      </c>
      <c r="J9" s="53">
        <v>0</v>
      </c>
      <c r="K9" s="54">
        <v>0</v>
      </c>
      <c r="L9" s="54">
        <v>0</v>
      </c>
      <c r="M9" s="54">
        <v>0</v>
      </c>
      <c r="N9" s="53">
        <v>1</v>
      </c>
      <c r="O9" s="53">
        <v>1</v>
      </c>
      <c r="P9" s="53">
        <v>1</v>
      </c>
      <c r="Q9" s="54">
        <v>0</v>
      </c>
      <c r="R9" s="54">
        <v>0</v>
      </c>
      <c r="S9" s="17">
        <v>0</v>
      </c>
      <c r="T9" s="55">
        <f t="shared" ref="T9:T57" si="3">-SUMPRODUCT(F$6:S$6,F9:S9)</f>
        <v>-7.1066963640451837</v>
      </c>
      <c r="U9" s="56">
        <f t="shared" ref="U9:U57" si="4">EXP(T9)</f>
        <v>8.1959817848556589E-4</v>
      </c>
      <c r="V9" s="55">
        <f>U9/SUMIF(A:A,A9,U:U)</f>
        <v>0.49782322709941496</v>
      </c>
      <c r="W9" s="55" t="str">
        <f t="shared" ref="W9:W57" si="5">IF(C9=C8,"",SUMIF(C:C,C9,V:V))</f>
        <v/>
      </c>
      <c r="X9" s="58" t="str">
        <f t="shared" ref="X9:X57" si="6">IF(W9="","NA",LN(W9))</f>
        <v>NA</v>
      </c>
    </row>
    <row r="10" spans="1:26" s="3" customFormat="1" x14ac:dyDescent="0.2">
      <c r="A10" s="3" t="s">
        <v>0</v>
      </c>
      <c r="B10" s="5" t="s">
        <v>91</v>
      </c>
      <c r="C10" s="5" t="s">
        <v>1</v>
      </c>
      <c r="D10" s="3">
        <v>1</v>
      </c>
      <c r="E10" s="3">
        <v>1</v>
      </c>
      <c r="F10" s="50">
        <v>0</v>
      </c>
      <c r="G10" s="50">
        <v>0</v>
      </c>
      <c r="H10" s="50">
        <v>1</v>
      </c>
      <c r="I10" s="50">
        <v>1</v>
      </c>
      <c r="J10" s="53">
        <v>1</v>
      </c>
      <c r="K10" s="54">
        <v>0</v>
      </c>
      <c r="L10" s="54">
        <v>0</v>
      </c>
      <c r="M10" s="54">
        <v>0</v>
      </c>
      <c r="N10" s="53">
        <v>0</v>
      </c>
      <c r="O10" s="53">
        <v>1</v>
      </c>
      <c r="P10" s="53">
        <v>1</v>
      </c>
      <c r="Q10" s="54">
        <v>0</v>
      </c>
      <c r="R10" s="54">
        <v>0</v>
      </c>
      <c r="S10" s="17">
        <v>0</v>
      </c>
      <c r="T10" s="55">
        <f t="shared" si="3"/>
        <v>-14.200484785906454</v>
      </c>
      <c r="U10" s="56">
        <f t="shared" si="4"/>
        <v>6.8046817304370684E-7</v>
      </c>
      <c r="V10" s="55">
        <f>U10/SUMIF(A:A,A10,U:U)</f>
        <v>4.133157817273347E-4</v>
      </c>
      <c r="W10" s="55" t="str">
        <f t="shared" si="5"/>
        <v/>
      </c>
      <c r="X10" s="58" t="str">
        <f t="shared" si="6"/>
        <v>NA</v>
      </c>
    </row>
    <row r="11" spans="1:26" x14ac:dyDescent="0.2">
      <c r="A11" t="s">
        <v>0</v>
      </c>
      <c r="B11" t="s">
        <v>2</v>
      </c>
      <c r="C11" s="5" t="s">
        <v>2</v>
      </c>
      <c r="D11">
        <v>0</v>
      </c>
      <c r="E11">
        <v>1</v>
      </c>
      <c r="F11" s="6">
        <v>0</v>
      </c>
      <c r="G11" s="6">
        <v>1</v>
      </c>
      <c r="H11" s="6">
        <v>0</v>
      </c>
      <c r="I11" s="6">
        <v>0</v>
      </c>
      <c r="J11" s="7">
        <v>1</v>
      </c>
      <c r="K11" s="11">
        <v>0</v>
      </c>
      <c r="L11" s="11">
        <v>0</v>
      </c>
      <c r="M11" s="11">
        <v>0</v>
      </c>
      <c r="N11" s="7">
        <v>1</v>
      </c>
      <c r="O11" s="7">
        <v>1</v>
      </c>
      <c r="P11" s="7">
        <v>1</v>
      </c>
      <c r="Q11" s="11">
        <v>0</v>
      </c>
      <c r="R11" s="11">
        <v>0</v>
      </c>
      <c r="S11" s="17">
        <v>0</v>
      </c>
      <c r="T11" s="22">
        <f t="shared" si="3"/>
        <v>-7.1022475406298931</v>
      </c>
      <c r="U11" s="25">
        <f t="shared" si="4"/>
        <v>8.2325254885008302E-4</v>
      </c>
      <c r="V11" s="22">
        <f>U11/SUMIF(A:A,A11,U:U)</f>
        <v>0.50004288850867029</v>
      </c>
      <c r="W11" s="22">
        <f t="shared" si="5"/>
        <v>0.50004288850867029</v>
      </c>
      <c r="X11" s="29">
        <f t="shared" si="6"/>
        <v>-0.69306140722124276</v>
      </c>
      <c r="Y11" s="2" t="s">
        <v>73</v>
      </c>
      <c r="Z11">
        <f>Y7-SUM(F2:S2)</f>
        <v>-1.4041839926493986</v>
      </c>
    </row>
    <row r="12" spans="1:26" x14ac:dyDescent="0.2">
      <c r="A12" t="s">
        <v>0</v>
      </c>
      <c r="B12" t="s">
        <v>14</v>
      </c>
      <c r="C12" s="5" t="s">
        <v>14</v>
      </c>
      <c r="D12">
        <v>0</v>
      </c>
      <c r="E12">
        <v>1</v>
      </c>
      <c r="F12" s="6">
        <v>0</v>
      </c>
      <c r="G12" s="6">
        <v>0</v>
      </c>
      <c r="H12" s="6">
        <v>1</v>
      </c>
      <c r="I12" s="6">
        <v>1</v>
      </c>
      <c r="J12" s="7">
        <v>1</v>
      </c>
      <c r="K12" s="11">
        <v>0</v>
      </c>
      <c r="L12" s="11">
        <v>0</v>
      </c>
      <c r="M12" s="11">
        <v>0</v>
      </c>
      <c r="N12" s="7">
        <v>1</v>
      </c>
      <c r="O12" s="7">
        <v>0</v>
      </c>
      <c r="P12" s="7">
        <v>1</v>
      </c>
      <c r="Q12" s="11">
        <v>0</v>
      </c>
      <c r="R12" s="11">
        <v>0</v>
      </c>
      <c r="S12" s="17">
        <v>0</v>
      </c>
      <c r="T12" s="22">
        <f t="shared" si="3"/>
        <v>-14.200484785906454</v>
      </c>
      <c r="U12" s="25">
        <f t="shared" si="4"/>
        <v>6.8046817304370684E-7</v>
      </c>
      <c r="V12" s="22">
        <f>U12/SUMIF(A:A,A12,U:U)</f>
        <v>4.133157817273347E-4</v>
      </c>
      <c r="W12" s="22">
        <f t="shared" si="5"/>
        <v>4.133157817273347E-4</v>
      </c>
      <c r="X12" s="29">
        <f t="shared" si="6"/>
        <v>-7.7912986524978036</v>
      </c>
      <c r="Y12" s="2" t="s">
        <v>74</v>
      </c>
      <c r="Z12">
        <f>Y7-SUM(F5:S5)</f>
        <v>-3.0714934762148607</v>
      </c>
    </row>
    <row r="13" spans="1:26" x14ac:dyDescent="0.2">
      <c r="A13" t="s">
        <v>0</v>
      </c>
      <c r="B13" t="s">
        <v>15</v>
      </c>
      <c r="C13" s="5" t="s">
        <v>15</v>
      </c>
      <c r="D13">
        <v>0</v>
      </c>
      <c r="E13">
        <v>1</v>
      </c>
      <c r="F13" s="6">
        <v>0</v>
      </c>
      <c r="G13" s="6">
        <v>0</v>
      </c>
      <c r="H13" s="6">
        <v>1</v>
      </c>
      <c r="I13" s="6">
        <v>1</v>
      </c>
      <c r="J13" s="7">
        <v>1</v>
      </c>
      <c r="K13" s="11">
        <v>0</v>
      </c>
      <c r="L13" s="11">
        <v>0</v>
      </c>
      <c r="M13" s="11">
        <v>0</v>
      </c>
      <c r="N13" s="7">
        <v>1</v>
      </c>
      <c r="O13" s="7">
        <v>1</v>
      </c>
      <c r="P13" s="7">
        <v>0</v>
      </c>
      <c r="Q13" s="11">
        <v>0</v>
      </c>
      <c r="R13" s="11">
        <v>0</v>
      </c>
      <c r="S13" s="17">
        <v>0</v>
      </c>
      <c r="T13" s="22">
        <f t="shared" si="3"/>
        <v>-14.200484785906454</v>
      </c>
      <c r="U13" s="25">
        <f t="shared" si="4"/>
        <v>6.8046817304370684E-7</v>
      </c>
      <c r="V13" s="22">
        <f>U13/SUMIF(A:A,A13,U:U)</f>
        <v>4.133157817273347E-4</v>
      </c>
      <c r="W13" s="22">
        <f t="shared" si="5"/>
        <v>4.133157817273347E-4</v>
      </c>
      <c r="X13" s="29">
        <f t="shared" si="6"/>
        <v>-7.7912986524978036</v>
      </c>
    </row>
    <row r="14" spans="1:26" x14ac:dyDescent="0.2">
      <c r="A14" t="s">
        <v>0</v>
      </c>
      <c r="B14" t="s">
        <v>51</v>
      </c>
      <c r="C14" s="5" t="s">
        <v>51</v>
      </c>
      <c r="D14">
        <v>0</v>
      </c>
      <c r="E14">
        <v>1</v>
      </c>
      <c r="F14" s="6">
        <v>0</v>
      </c>
      <c r="G14" s="6">
        <v>0</v>
      </c>
      <c r="H14" s="6">
        <v>0</v>
      </c>
      <c r="I14" s="6">
        <v>1</v>
      </c>
      <c r="J14" s="7">
        <v>1</v>
      </c>
      <c r="K14" s="11">
        <v>0</v>
      </c>
      <c r="L14" s="11">
        <v>0</v>
      </c>
      <c r="M14" s="11">
        <v>0</v>
      </c>
      <c r="N14" s="7">
        <v>1</v>
      </c>
      <c r="O14" s="7">
        <v>1</v>
      </c>
      <c r="P14" s="7">
        <v>1</v>
      </c>
      <c r="Q14" s="11">
        <v>0</v>
      </c>
      <c r="R14" s="11">
        <v>0</v>
      </c>
      <c r="S14" s="17">
        <v>0</v>
      </c>
      <c r="T14" s="22">
        <f t="shared" si="3"/>
        <v>-14.200484785906454</v>
      </c>
      <c r="U14" s="25">
        <f t="shared" si="4"/>
        <v>6.8046817304370684E-7</v>
      </c>
      <c r="V14" s="22">
        <f>U14/SUMIF(A:A,A14,U:U)</f>
        <v>4.133157817273347E-4</v>
      </c>
      <c r="W14" s="22">
        <f t="shared" si="5"/>
        <v>4.133157817273347E-4</v>
      </c>
      <c r="X14" s="29">
        <f t="shared" si="6"/>
        <v>-7.7912986524978036</v>
      </c>
    </row>
    <row r="15" spans="1:26" x14ac:dyDescent="0.2">
      <c r="A15" t="s">
        <v>0</v>
      </c>
      <c r="B15" t="s">
        <v>36</v>
      </c>
      <c r="C15" s="5" t="s">
        <v>36</v>
      </c>
      <c r="D15">
        <v>0</v>
      </c>
      <c r="E15">
        <v>1</v>
      </c>
      <c r="F15" s="6">
        <v>1</v>
      </c>
      <c r="G15" s="6">
        <v>0</v>
      </c>
      <c r="H15" s="6">
        <v>2</v>
      </c>
      <c r="I15" s="6">
        <v>2</v>
      </c>
      <c r="J15" s="7">
        <v>0</v>
      </c>
      <c r="K15" s="11">
        <v>0</v>
      </c>
      <c r="L15" s="11">
        <v>0</v>
      </c>
      <c r="M15" s="11">
        <v>0</v>
      </c>
      <c r="N15" s="7">
        <v>0</v>
      </c>
      <c r="O15" s="7">
        <v>1</v>
      </c>
      <c r="P15" s="7">
        <v>1</v>
      </c>
      <c r="Q15" s="11">
        <v>0</v>
      </c>
      <c r="R15" s="11">
        <v>0</v>
      </c>
      <c r="S15" s="17">
        <v>0</v>
      </c>
      <c r="T15" s="22">
        <f t="shared" si="3"/>
        <v>-15.14881134250904</v>
      </c>
      <c r="U15" s="25">
        <f t="shared" si="4"/>
        <v>2.6360571802287428E-7</v>
      </c>
      <c r="V15" s="22">
        <f>U15/SUMIF(A:A,A15,U:U)</f>
        <v>1.6011388589282571E-4</v>
      </c>
      <c r="W15" s="22">
        <f t="shared" si="5"/>
        <v>1.6011388589282571E-4</v>
      </c>
      <c r="X15" s="29">
        <f t="shared" si="6"/>
        <v>-8.7396252091003905</v>
      </c>
    </row>
    <row r="16" spans="1:26" x14ac:dyDescent="0.2">
      <c r="A16" t="s">
        <v>0</v>
      </c>
      <c r="B16" t="s">
        <v>37</v>
      </c>
      <c r="C16" s="5" t="s">
        <v>37</v>
      </c>
      <c r="D16">
        <v>0</v>
      </c>
      <c r="E16">
        <v>1</v>
      </c>
      <c r="F16" s="6">
        <v>1</v>
      </c>
      <c r="G16" s="6">
        <v>0</v>
      </c>
      <c r="H16" s="6">
        <v>2</v>
      </c>
      <c r="I16" s="6">
        <v>2</v>
      </c>
      <c r="J16" s="7">
        <v>0</v>
      </c>
      <c r="K16" s="11">
        <v>0</v>
      </c>
      <c r="L16" s="11">
        <v>0</v>
      </c>
      <c r="M16" s="11">
        <v>0</v>
      </c>
      <c r="N16" s="7">
        <v>1</v>
      </c>
      <c r="O16" s="7">
        <v>0</v>
      </c>
      <c r="P16" s="7">
        <v>1</v>
      </c>
      <c r="Q16" s="11">
        <v>0</v>
      </c>
      <c r="R16" s="11">
        <v>0</v>
      </c>
      <c r="S16" s="17">
        <v>0</v>
      </c>
      <c r="T16" s="22">
        <f t="shared" si="3"/>
        <v>-15.14881134250904</v>
      </c>
      <c r="U16" s="25">
        <f t="shared" si="4"/>
        <v>2.6360571802287428E-7</v>
      </c>
      <c r="V16" s="22">
        <f>U16/SUMIF(A:A,A16,U:U)</f>
        <v>1.6011388589282571E-4</v>
      </c>
      <c r="W16" s="22">
        <f t="shared" si="5"/>
        <v>1.6011388589282571E-4</v>
      </c>
      <c r="X16" s="29">
        <f t="shared" si="6"/>
        <v>-8.7396252091003905</v>
      </c>
    </row>
    <row r="17" spans="1:24" x14ac:dyDescent="0.2">
      <c r="A17" t="s">
        <v>0</v>
      </c>
      <c r="B17" t="s">
        <v>38</v>
      </c>
      <c r="C17" s="5" t="s">
        <v>38</v>
      </c>
      <c r="D17">
        <v>0</v>
      </c>
      <c r="E17">
        <v>1</v>
      </c>
      <c r="F17" s="6">
        <v>1</v>
      </c>
      <c r="G17" s="6">
        <v>0</v>
      </c>
      <c r="H17" s="6">
        <v>2</v>
      </c>
      <c r="I17" s="6">
        <v>2</v>
      </c>
      <c r="J17" s="7">
        <v>0</v>
      </c>
      <c r="K17" s="11">
        <v>0</v>
      </c>
      <c r="L17" s="11">
        <v>0</v>
      </c>
      <c r="M17" s="11">
        <v>0</v>
      </c>
      <c r="N17" s="7">
        <v>1</v>
      </c>
      <c r="O17" s="7">
        <v>1</v>
      </c>
      <c r="P17" s="7">
        <v>0</v>
      </c>
      <c r="Q17" s="11">
        <v>0</v>
      </c>
      <c r="R17" s="11">
        <v>0</v>
      </c>
      <c r="S17" s="17">
        <v>0</v>
      </c>
      <c r="T17" s="22">
        <f t="shared" si="3"/>
        <v>-15.14881134250904</v>
      </c>
      <c r="U17" s="25">
        <f t="shared" si="4"/>
        <v>2.6360571802287428E-7</v>
      </c>
      <c r="V17" s="22">
        <f>U17/SUMIF(A:A,A17,U:U)</f>
        <v>1.6011388589282571E-4</v>
      </c>
      <c r="W17" s="22">
        <f t="shared" si="5"/>
        <v>1.6011388589282571E-4</v>
      </c>
      <c r="X17" s="29">
        <f t="shared" si="6"/>
        <v>-8.7396252091003905</v>
      </c>
    </row>
    <row r="18" spans="1:24" s="1" customFormat="1" x14ac:dyDescent="0.2">
      <c r="A18" s="1" t="s">
        <v>16</v>
      </c>
      <c r="B18" s="1" t="s">
        <v>95</v>
      </c>
      <c r="C18" s="1" t="s">
        <v>17</v>
      </c>
      <c r="D18" s="1">
        <v>1</v>
      </c>
      <c r="E18" s="1">
        <v>1</v>
      </c>
      <c r="F18" s="8">
        <v>0</v>
      </c>
      <c r="G18" s="8">
        <v>0</v>
      </c>
      <c r="H18" s="8">
        <v>1</v>
      </c>
      <c r="I18" s="8">
        <v>1</v>
      </c>
      <c r="J18" s="10">
        <v>0</v>
      </c>
      <c r="K18" s="10">
        <v>0</v>
      </c>
      <c r="L18" s="12">
        <v>0</v>
      </c>
      <c r="M18" s="10">
        <v>0</v>
      </c>
      <c r="N18" s="9">
        <v>1</v>
      </c>
      <c r="O18" s="9">
        <v>0</v>
      </c>
      <c r="P18" s="9">
        <v>1</v>
      </c>
      <c r="Q18" s="10">
        <v>0</v>
      </c>
      <c r="R18" s="10">
        <v>0</v>
      </c>
      <c r="S18" s="19">
        <v>1</v>
      </c>
      <c r="T18" s="24">
        <f t="shared" si="3"/>
        <v>-21.499065755319151</v>
      </c>
      <c r="U18" s="27">
        <f t="shared" si="4"/>
        <v>4.6033540293598718E-10</v>
      </c>
      <c r="V18" s="24">
        <f>U18/SUMIF(A:A,A18,U:U)</f>
        <v>5.6027686299772719E-7</v>
      </c>
      <c r="W18" s="24">
        <f t="shared" si="5"/>
        <v>0.99753944610011858</v>
      </c>
      <c r="X18" s="28">
        <f t="shared" si="6"/>
        <v>-2.4635860374750593E-3</v>
      </c>
    </row>
    <row r="19" spans="1:24" s="3" customFormat="1" x14ac:dyDescent="0.2">
      <c r="A19" s="3" t="s">
        <v>16</v>
      </c>
      <c r="B19" s="5" t="s">
        <v>93</v>
      </c>
      <c r="C19" s="5" t="s">
        <v>17</v>
      </c>
      <c r="D19" s="5">
        <v>1</v>
      </c>
      <c r="E19" s="5">
        <v>1</v>
      </c>
      <c r="F19" s="50">
        <v>0</v>
      </c>
      <c r="G19" s="50">
        <v>0</v>
      </c>
      <c r="H19" s="50">
        <v>1</v>
      </c>
      <c r="I19" s="50">
        <v>1</v>
      </c>
      <c r="J19" s="54">
        <v>0</v>
      </c>
      <c r="K19" s="54">
        <v>0</v>
      </c>
      <c r="L19" s="59">
        <v>0</v>
      </c>
      <c r="M19" s="54">
        <v>0</v>
      </c>
      <c r="N19" s="53">
        <v>1</v>
      </c>
      <c r="O19" s="53">
        <v>1</v>
      </c>
      <c r="P19" s="53">
        <v>1</v>
      </c>
      <c r="Q19" s="54">
        <v>0</v>
      </c>
      <c r="R19" s="54">
        <v>0</v>
      </c>
      <c r="S19" s="17">
        <v>0</v>
      </c>
      <c r="T19" s="55">
        <f t="shared" si="3"/>
        <v>-7.1066963640451837</v>
      </c>
      <c r="U19" s="56">
        <f t="shared" si="4"/>
        <v>8.1959817848556589E-4</v>
      </c>
      <c r="V19" s="55">
        <f>U19/SUMIF(A:A,A19,U:U)</f>
        <v>0.99753765066033684</v>
      </c>
      <c r="W19" s="55" t="str">
        <f t="shared" si="5"/>
        <v/>
      </c>
      <c r="X19" s="58" t="str">
        <f t="shared" si="6"/>
        <v>NA</v>
      </c>
    </row>
    <row r="20" spans="1:24" s="3" customFormat="1" x14ac:dyDescent="0.2">
      <c r="A20" s="3" t="s">
        <v>16</v>
      </c>
      <c r="B20" s="5" t="s">
        <v>94</v>
      </c>
      <c r="C20" s="5" t="s">
        <v>17</v>
      </c>
      <c r="D20" s="5">
        <v>1</v>
      </c>
      <c r="E20" s="5">
        <v>1</v>
      </c>
      <c r="F20" s="50">
        <v>0</v>
      </c>
      <c r="G20" s="50">
        <v>0</v>
      </c>
      <c r="H20" s="50">
        <v>1</v>
      </c>
      <c r="I20" s="50">
        <v>1</v>
      </c>
      <c r="J20" s="54">
        <v>0</v>
      </c>
      <c r="K20" s="54">
        <v>0</v>
      </c>
      <c r="L20" s="59">
        <v>1</v>
      </c>
      <c r="M20" s="54">
        <v>0</v>
      </c>
      <c r="N20" s="53">
        <v>1</v>
      </c>
      <c r="O20" s="53">
        <v>0</v>
      </c>
      <c r="P20" s="53">
        <v>1</v>
      </c>
      <c r="Q20" s="54">
        <v>0</v>
      </c>
      <c r="R20" s="54">
        <v>0</v>
      </c>
      <c r="S20" s="17">
        <v>0</v>
      </c>
      <c r="T20" s="55">
        <f t="shared" si="3"/>
        <v>-20.708538656754584</v>
      </c>
      <c r="U20" s="56">
        <f t="shared" si="4"/>
        <v>1.014836159438483E-9</v>
      </c>
      <c r="V20" s="55">
        <f>U20/SUMIF(A:A,A20,U:U)</f>
        <v>1.2351629186902247E-6</v>
      </c>
      <c r="W20" s="55" t="str">
        <f t="shared" si="5"/>
        <v/>
      </c>
      <c r="X20" s="58" t="str">
        <f t="shared" si="6"/>
        <v>NA</v>
      </c>
    </row>
    <row r="21" spans="1:24" x14ac:dyDescent="0.2">
      <c r="A21" t="s">
        <v>16</v>
      </c>
      <c r="B21" t="s">
        <v>18</v>
      </c>
      <c r="C21" s="5" t="s">
        <v>18</v>
      </c>
      <c r="D21">
        <v>0</v>
      </c>
      <c r="E21">
        <v>1</v>
      </c>
      <c r="F21" s="6">
        <v>0</v>
      </c>
      <c r="G21" s="6">
        <v>1</v>
      </c>
      <c r="H21" s="6">
        <v>0</v>
      </c>
      <c r="I21" s="6">
        <v>0</v>
      </c>
      <c r="J21" s="11">
        <v>0</v>
      </c>
      <c r="K21" s="11">
        <v>0</v>
      </c>
      <c r="L21" s="13">
        <v>1</v>
      </c>
      <c r="M21" s="11">
        <v>0</v>
      </c>
      <c r="N21" s="7">
        <v>1</v>
      </c>
      <c r="O21" s="7">
        <v>1</v>
      </c>
      <c r="P21" s="7">
        <v>1</v>
      </c>
      <c r="Q21" s="11">
        <v>0</v>
      </c>
      <c r="R21" s="11">
        <v>0</v>
      </c>
      <c r="S21" s="17">
        <v>0</v>
      </c>
      <c r="T21" s="22">
        <f t="shared" si="3"/>
        <v>-13.610301411478023</v>
      </c>
      <c r="U21" s="25">
        <f t="shared" si="4"/>
        <v>1.2277818243665275E-6</v>
      </c>
      <c r="V21" s="22">
        <f>U21/SUMIF(A:A,A21,U:U)</f>
        <v>1.4943403105960144E-3</v>
      </c>
      <c r="W21" s="22">
        <f t="shared" si="5"/>
        <v>1.4943403105960144E-3</v>
      </c>
      <c r="X21" s="29">
        <f t="shared" si="6"/>
        <v>-6.5060704333403896</v>
      </c>
    </row>
    <row r="22" spans="1:24" x14ac:dyDescent="0.2">
      <c r="A22" t="s">
        <v>16</v>
      </c>
      <c r="B22" t="s">
        <v>19</v>
      </c>
      <c r="C22" s="5" t="s">
        <v>19</v>
      </c>
      <c r="D22">
        <v>0</v>
      </c>
      <c r="E22">
        <v>1</v>
      </c>
      <c r="F22" s="6">
        <v>0</v>
      </c>
      <c r="G22" s="6">
        <v>0</v>
      </c>
      <c r="H22" s="6">
        <v>1</v>
      </c>
      <c r="I22" s="6">
        <v>1</v>
      </c>
      <c r="J22" s="11">
        <v>0</v>
      </c>
      <c r="K22" s="11">
        <v>0</v>
      </c>
      <c r="L22" s="13">
        <v>1</v>
      </c>
      <c r="M22" s="11">
        <v>0</v>
      </c>
      <c r="N22" s="7">
        <v>0</v>
      </c>
      <c r="O22" s="7">
        <v>1</v>
      </c>
      <c r="P22" s="7">
        <v>1</v>
      </c>
      <c r="Q22" s="11">
        <v>0</v>
      </c>
      <c r="R22" s="11">
        <v>0</v>
      </c>
      <c r="S22" s="17">
        <v>0</v>
      </c>
      <c r="T22" s="22">
        <f t="shared" si="3"/>
        <v>-20.708538656754584</v>
      </c>
      <c r="U22" s="25">
        <f t="shared" si="4"/>
        <v>1.014836159438483E-9</v>
      </c>
      <c r="V22" s="22">
        <f>U22/SUMIF(A:A,A22,U:U)</f>
        <v>1.2351629186902247E-6</v>
      </c>
      <c r="W22" s="22">
        <f t="shared" si="5"/>
        <v>1.2351629186902247E-6</v>
      </c>
      <c r="X22" s="29">
        <f t="shared" si="6"/>
        <v>-13.60430767861695</v>
      </c>
    </row>
    <row r="23" spans="1:24" x14ac:dyDescent="0.2">
      <c r="A23" t="s">
        <v>16</v>
      </c>
      <c r="B23" t="s">
        <v>20</v>
      </c>
      <c r="C23" s="5" t="s">
        <v>20</v>
      </c>
      <c r="D23">
        <v>0</v>
      </c>
      <c r="E23">
        <v>1</v>
      </c>
      <c r="F23" s="6">
        <v>0</v>
      </c>
      <c r="G23" s="6">
        <v>0</v>
      </c>
      <c r="H23" s="6">
        <v>1</v>
      </c>
      <c r="I23" s="6">
        <v>1</v>
      </c>
      <c r="J23" s="11">
        <v>0</v>
      </c>
      <c r="K23" s="11">
        <v>0</v>
      </c>
      <c r="L23" s="13">
        <v>1</v>
      </c>
      <c r="M23" s="11">
        <v>0</v>
      </c>
      <c r="N23" s="7">
        <v>1</v>
      </c>
      <c r="O23" s="7">
        <v>1</v>
      </c>
      <c r="P23" s="7">
        <v>0</v>
      </c>
      <c r="Q23" s="11">
        <v>0</v>
      </c>
      <c r="R23" s="11">
        <v>0</v>
      </c>
      <c r="S23" s="17">
        <v>0</v>
      </c>
      <c r="T23" s="22">
        <f t="shared" si="3"/>
        <v>-20.708538656754584</v>
      </c>
      <c r="U23" s="25">
        <f t="shared" si="4"/>
        <v>1.014836159438483E-9</v>
      </c>
      <c r="V23" s="22">
        <f>U23/SUMIF(A:A,A23,U:U)</f>
        <v>1.2351629186902247E-6</v>
      </c>
      <c r="W23" s="22">
        <f t="shared" si="5"/>
        <v>1.2351629186902247E-6</v>
      </c>
      <c r="X23" s="29">
        <f t="shared" si="6"/>
        <v>-13.60430767861695</v>
      </c>
    </row>
    <row r="24" spans="1:24" x14ac:dyDescent="0.2">
      <c r="A24" t="s">
        <v>16</v>
      </c>
      <c r="B24" t="s">
        <v>52</v>
      </c>
      <c r="C24" s="5" t="s">
        <v>52</v>
      </c>
      <c r="D24">
        <v>0</v>
      </c>
      <c r="E24">
        <v>1</v>
      </c>
      <c r="F24" s="6">
        <v>0</v>
      </c>
      <c r="G24" s="6">
        <v>0</v>
      </c>
      <c r="H24" s="6">
        <v>0</v>
      </c>
      <c r="I24" s="6">
        <v>1</v>
      </c>
      <c r="J24" s="11">
        <v>0</v>
      </c>
      <c r="K24" s="11">
        <v>0</v>
      </c>
      <c r="L24" s="13">
        <v>1</v>
      </c>
      <c r="M24" s="11">
        <v>0</v>
      </c>
      <c r="N24" s="7">
        <v>1</v>
      </c>
      <c r="O24" s="7">
        <v>1</v>
      </c>
      <c r="P24" s="7">
        <v>1</v>
      </c>
      <c r="Q24" s="11">
        <v>0</v>
      </c>
      <c r="R24" s="11">
        <v>0</v>
      </c>
      <c r="S24" s="17">
        <v>0</v>
      </c>
      <c r="T24" s="22">
        <f t="shared" si="3"/>
        <v>-20.708538656754584</v>
      </c>
      <c r="U24" s="25">
        <f t="shared" si="4"/>
        <v>1.014836159438483E-9</v>
      </c>
      <c r="V24" s="22">
        <f>U24/SUMIF(A:A,A24,U:U)</f>
        <v>1.2351629186902247E-6</v>
      </c>
      <c r="W24" s="22">
        <f t="shared" si="5"/>
        <v>1.2351629186902247E-6</v>
      </c>
      <c r="X24" s="29">
        <f t="shared" si="6"/>
        <v>-13.60430767861695</v>
      </c>
    </row>
    <row r="25" spans="1:24" x14ac:dyDescent="0.2">
      <c r="A25" t="s">
        <v>16</v>
      </c>
      <c r="B25" t="s">
        <v>41</v>
      </c>
      <c r="C25" s="5" t="s">
        <v>41</v>
      </c>
      <c r="D25">
        <v>0</v>
      </c>
      <c r="E25">
        <v>1</v>
      </c>
      <c r="F25" s="6">
        <v>1</v>
      </c>
      <c r="G25" s="6">
        <v>0</v>
      </c>
      <c r="H25" s="6">
        <v>2</v>
      </c>
      <c r="I25" s="6">
        <v>2</v>
      </c>
      <c r="J25" s="11">
        <v>0</v>
      </c>
      <c r="K25" s="11">
        <v>0</v>
      </c>
      <c r="L25" s="13">
        <v>0</v>
      </c>
      <c r="M25" s="11">
        <v>0</v>
      </c>
      <c r="N25" s="7">
        <v>0</v>
      </c>
      <c r="O25" s="7">
        <v>1</v>
      </c>
      <c r="P25" s="7">
        <v>1</v>
      </c>
      <c r="Q25" s="11">
        <v>0</v>
      </c>
      <c r="R25" s="11">
        <v>0</v>
      </c>
      <c r="S25" s="17">
        <v>0</v>
      </c>
      <c r="T25" s="22">
        <f t="shared" si="3"/>
        <v>-15.14881134250904</v>
      </c>
      <c r="U25" s="25">
        <f t="shared" si="4"/>
        <v>2.6360571802287428E-7</v>
      </c>
      <c r="V25" s="22">
        <f>U25/SUMIF(A:A,A25,U:U)</f>
        <v>3.2083603350980383E-4</v>
      </c>
      <c r="W25" s="22">
        <f t="shared" si="5"/>
        <v>3.2083603350980383E-4</v>
      </c>
      <c r="X25" s="29">
        <f t="shared" si="6"/>
        <v>-8.0445803643714058</v>
      </c>
    </row>
    <row r="26" spans="1:24" x14ac:dyDescent="0.2">
      <c r="A26" t="s">
        <v>16</v>
      </c>
      <c r="B26" t="s">
        <v>42</v>
      </c>
      <c r="C26" s="5" t="s">
        <v>42</v>
      </c>
      <c r="D26">
        <v>0</v>
      </c>
      <c r="E26">
        <v>1</v>
      </c>
      <c r="F26" s="6">
        <v>1</v>
      </c>
      <c r="G26" s="6">
        <v>0</v>
      </c>
      <c r="H26" s="6">
        <v>2</v>
      </c>
      <c r="I26" s="6">
        <v>2</v>
      </c>
      <c r="J26" s="11">
        <v>0</v>
      </c>
      <c r="K26" s="11">
        <v>0</v>
      </c>
      <c r="L26" s="13">
        <v>0</v>
      </c>
      <c r="M26" s="11">
        <v>0</v>
      </c>
      <c r="N26" s="7">
        <v>1</v>
      </c>
      <c r="O26" s="7">
        <v>0</v>
      </c>
      <c r="P26" s="7">
        <v>1</v>
      </c>
      <c r="Q26" s="11">
        <v>0</v>
      </c>
      <c r="R26" s="11">
        <v>0</v>
      </c>
      <c r="S26" s="17">
        <v>0</v>
      </c>
      <c r="T26" s="22">
        <f t="shared" si="3"/>
        <v>-15.14881134250904</v>
      </c>
      <c r="U26" s="25">
        <f t="shared" si="4"/>
        <v>2.6360571802287428E-7</v>
      </c>
      <c r="V26" s="22">
        <f>U26/SUMIF(A:A,A26,U:U)</f>
        <v>3.2083603350980383E-4</v>
      </c>
      <c r="W26" s="22">
        <f t="shared" si="5"/>
        <v>3.2083603350980383E-4</v>
      </c>
      <c r="X26" s="29">
        <f t="shared" si="6"/>
        <v>-8.0445803643714058</v>
      </c>
    </row>
    <row r="27" spans="1:24" x14ac:dyDescent="0.2">
      <c r="A27" t="s">
        <v>16</v>
      </c>
      <c r="B27" t="s">
        <v>43</v>
      </c>
      <c r="C27" s="5" t="s">
        <v>43</v>
      </c>
      <c r="D27">
        <v>0</v>
      </c>
      <c r="E27">
        <v>1</v>
      </c>
      <c r="F27" s="6">
        <v>1</v>
      </c>
      <c r="G27" s="6">
        <v>0</v>
      </c>
      <c r="H27" s="6">
        <v>2</v>
      </c>
      <c r="I27" s="6">
        <v>2</v>
      </c>
      <c r="J27" s="11">
        <v>0</v>
      </c>
      <c r="K27" s="11">
        <v>0</v>
      </c>
      <c r="L27" s="13">
        <v>0</v>
      </c>
      <c r="M27" s="11">
        <v>0</v>
      </c>
      <c r="N27" s="7">
        <v>1</v>
      </c>
      <c r="O27" s="7">
        <v>1</v>
      </c>
      <c r="P27" s="7">
        <v>0</v>
      </c>
      <c r="Q27" s="11">
        <v>0</v>
      </c>
      <c r="R27" s="11">
        <v>0</v>
      </c>
      <c r="S27" s="17">
        <v>0</v>
      </c>
      <c r="T27" s="22">
        <f t="shared" si="3"/>
        <v>-15.14881134250904</v>
      </c>
      <c r="U27" s="25">
        <f t="shared" si="4"/>
        <v>2.6360571802287428E-7</v>
      </c>
      <c r="V27" s="22">
        <f>U27/SUMIF(A:A,A27,U:U)</f>
        <v>3.2083603350980383E-4</v>
      </c>
      <c r="W27" s="22">
        <f t="shared" si="5"/>
        <v>3.2083603350980383E-4</v>
      </c>
      <c r="X27" s="29">
        <f t="shared" si="6"/>
        <v>-8.0445803643714058</v>
      </c>
    </row>
    <row r="28" spans="1:24" s="1" customFormat="1" x14ac:dyDescent="0.2">
      <c r="A28" s="1" t="s">
        <v>21</v>
      </c>
      <c r="B28" s="1" t="s">
        <v>98</v>
      </c>
      <c r="C28" s="1" t="s">
        <v>22</v>
      </c>
      <c r="D28" s="1">
        <v>1</v>
      </c>
      <c r="E28" s="1">
        <v>1</v>
      </c>
      <c r="F28" s="8">
        <v>0</v>
      </c>
      <c r="G28" s="8">
        <v>0</v>
      </c>
      <c r="H28" s="8">
        <v>1</v>
      </c>
      <c r="I28" s="8">
        <v>1</v>
      </c>
      <c r="J28" s="10">
        <v>0</v>
      </c>
      <c r="K28" s="10">
        <v>0</v>
      </c>
      <c r="L28" s="10">
        <v>0</v>
      </c>
      <c r="M28" s="12">
        <v>0</v>
      </c>
      <c r="N28" s="9">
        <v>1</v>
      </c>
      <c r="O28" s="9">
        <v>1</v>
      </c>
      <c r="P28" s="9">
        <v>0</v>
      </c>
      <c r="Q28" s="10">
        <v>0</v>
      </c>
      <c r="R28" s="10">
        <v>0</v>
      </c>
      <c r="S28" s="19">
        <v>1</v>
      </c>
      <c r="T28" s="24">
        <f t="shared" si="3"/>
        <v>-21.499065755319151</v>
      </c>
      <c r="U28" s="27">
        <f t="shared" si="4"/>
        <v>4.6033540293598718E-10</v>
      </c>
      <c r="V28" s="24">
        <f>U28/SUMIF(A:A,A28,U:U)</f>
        <v>5.6037199704480108E-7</v>
      </c>
      <c r="W28" s="24">
        <f t="shared" si="5"/>
        <v>0.99770868669517265</v>
      </c>
      <c r="X28" s="28">
        <f t="shared" si="6"/>
        <v>-2.2939423799487589E-3</v>
      </c>
    </row>
    <row r="29" spans="1:24" s="3" customFormat="1" x14ac:dyDescent="0.2">
      <c r="A29" s="3" t="s">
        <v>21</v>
      </c>
      <c r="B29" s="5" t="s">
        <v>96</v>
      </c>
      <c r="C29" s="5" t="s">
        <v>22</v>
      </c>
      <c r="D29" s="5">
        <v>1</v>
      </c>
      <c r="E29" s="5">
        <v>1</v>
      </c>
      <c r="F29" s="50">
        <v>0</v>
      </c>
      <c r="G29" s="50">
        <v>0</v>
      </c>
      <c r="H29" s="50">
        <v>1</v>
      </c>
      <c r="I29" s="50">
        <v>1</v>
      </c>
      <c r="J29" s="54">
        <v>0</v>
      </c>
      <c r="K29" s="54">
        <v>0</v>
      </c>
      <c r="L29" s="54">
        <v>0</v>
      </c>
      <c r="M29" s="59">
        <v>0</v>
      </c>
      <c r="N29" s="53">
        <v>1</v>
      </c>
      <c r="O29" s="53">
        <v>1</v>
      </c>
      <c r="P29" s="53">
        <v>1</v>
      </c>
      <c r="Q29" s="54">
        <v>0</v>
      </c>
      <c r="R29" s="54">
        <v>0</v>
      </c>
      <c r="S29" s="17">
        <v>0</v>
      </c>
      <c r="T29" s="55">
        <f t="shared" si="3"/>
        <v>-7.1066963640451837</v>
      </c>
      <c r="U29" s="56">
        <f t="shared" si="4"/>
        <v>8.1959817848556589E-4</v>
      </c>
      <c r="V29" s="55">
        <f>U29/SUMIF(A:A,A29,U:U)</f>
        <v>0.99770703083660917</v>
      </c>
      <c r="W29" s="55" t="str">
        <f t="shared" si="5"/>
        <v/>
      </c>
      <c r="X29" s="58" t="str">
        <f t="shared" si="6"/>
        <v>NA</v>
      </c>
    </row>
    <row r="30" spans="1:24" s="3" customFormat="1" x14ac:dyDescent="0.2">
      <c r="A30" s="3" t="s">
        <v>21</v>
      </c>
      <c r="B30" s="5" t="s">
        <v>97</v>
      </c>
      <c r="C30" s="5" t="s">
        <v>22</v>
      </c>
      <c r="D30" s="5">
        <v>1</v>
      </c>
      <c r="E30" s="5">
        <v>1</v>
      </c>
      <c r="F30" s="50">
        <v>0</v>
      </c>
      <c r="G30" s="50">
        <v>0</v>
      </c>
      <c r="H30" s="50">
        <v>1</v>
      </c>
      <c r="I30" s="50">
        <v>1</v>
      </c>
      <c r="J30" s="54">
        <v>0</v>
      </c>
      <c r="K30" s="54">
        <v>0</v>
      </c>
      <c r="L30" s="54">
        <v>0</v>
      </c>
      <c r="M30" s="59">
        <v>1</v>
      </c>
      <c r="N30" s="53">
        <v>1</v>
      </c>
      <c r="O30" s="53">
        <v>1</v>
      </c>
      <c r="P30" s="53">
        <v>0</v>
      </c>
      <c r="Q30" s="54">
        <v>0</v>
      </c>
      <c r="R30" s="54">
        <v>0</v>
      </c>
      <c r="S30" s="17">
        <v>0</v>
      </c>
      <c r="T30" s="55">
        <f t="shared" si="3"/>
        <v>-20.828712702484943</v>
      </c>
      <c r="U30" s="56">
        <f t="shared" si="4"/>
        <v>8.9992228846260469E-10</v>
      </c>
      <c r="V30" s="55">
        <f>U30/SUMIF(A:A,A30,U:U)</f>
        <v>1.0954865664352183E-6</v>
      </c>
      <c r="W30" s="55" t="str">
        <f t="shared" si="5"/>
        <v/>
      </c>
      <c r="X30" s="58" t="str">
        <f t="shared" si="6"/>
        <v>NA</v>
      </c>
    </row>
    <row r="31" spans="1:24" x14ac:dyDescent="0.2">
      <c r="A31" t="s">
        <v>21</v>
      </c>
      <c r="B31" t="s">
        <v>23</v>
      </c>
      <c r="C31" s="5" t="s">
        <v>23</v>
      </c>
      <c r="D31">
        <v>0</v>
      </c>
      <c r="E31">
        <v>1</v>
      </c>
      <c r="F31" s="6">
        <v>0</v>
      </c>
      <c r="G31" s="6">
        <v>1</v>
      </c>
      <c r="H31" s="6">
        <v>0</v>
      </c>
      <c r="I31" s="6">
        <v>0</v>
      </c>
      <c r="J31" s="11">
        <v>0</v>
      </c>
      <c r="K31" s="11">
        <v>0</v>
      </c>
      <c r="L31" s="11">
        <v>0</v>
      </c>
      <c r="M31" s="13">
        <v>1</v>
      </c>
      <c r="N31" s="7">
        <v>1</v>
      </c>
      <c r="O31" s="7">
        <v>1</v>
      </c>
      <c r="P31" s="7">
        <v>1</v>
      </c>
      <c r="Q31" s="11">
        <v>0</v>
      </c>
      <c r="R31" s="11">
        <v>0</v>
      </c>
      <c r="S31" s="17">
        <v>0</v>
      </c>
      <c r="T31" s="22">
        <f t="shared" si="3"/>
        <v>-13.730475457208383</v>
      </c>
      <c r="U31" s="25">
        <f t="shared" si="4"/>
        <v>1.0887552821610829E-6</v>
      </c>
      <c r="V31" s="22">
        <f>U31/SUMIF(A:A,A31,U:U)</f>
        <v>1.3253553123797467E-3</v>
      </c>
      <c r="W31" s="22">
        <f t="shared" si="5"/>
        <v>1.3253553123797467E-3</v>
      </c>
      <c r="X31" s="29">
        <f t="shared" si="6"/>
        <v>-6.6260746952058938</v>
      </c>
    </row>
    <row r="32" spans="1:24" x14ac:dyDescent="0.2">
      <c r="A32" t="s">
        <v>21</v>
      </c>
      <c r="B32" t="s">
        <v>24</v>
      </c>
      <c r="C32" s="5" t="s">
        <v>24</v>
      </c>
      <c r="D32">
        <v>0</v>
      </c>
      <c r="E32">
        <v>1</v>
      </c>
      <c r="F32" s="6">
        <v>0</v>
      </c>
      <c r="G32" s="6">
        <v>0</v>
      </c>
      <c r="H32" s="6">
        <v>1</v>
      </c>
      <c r="I32" s="6">
        <v>1</v>
      </c>
      <c r="J32" s="11">
        <v>0</v>
      </c>
      <c r="K32" s="11">
        <v>0</v>
      </c>
      <c r="L32" s="11">
        <v>0</v>
      </c>
      <c r="M32" s="13">
        <v>1</v>
      </c>
      <c r="N32" s="7">
        <v>0</v>
      </c>
      <c r="O32" s="7">
        <v>1</v>
      </c>
      <c r="P32" s="7">
        <v>1</v>
      </c>
      <c r="Q32" s="11">
        <v>0</v>
      </c>
      <c r="R32" s="11">
        <v>0</v>
      </c>
      <c r="S32" s="17">
        <v>0</v>
      </c>
      <c r="T32" s="22">
        <f t="shared" si="3"/>
        <v>-20.828712702484943</v>
      </c>
      <c r="U32" s="25">
        <f t="shared" si="4"/>
        <v>8.9992228846260469E-10</v>
      </c>
      <c r="V32" s="22">
        <f>U32/SUMIF(A:A,A32,U:U)</f>
        <v>1.0954865664352183E-6</v>
      </c>
      <c r="W32" s="22">
        <f t="shared" si="5"/>
        <v>1.0954865664352183E-6</v>
      </c>
      <c r="X32" s="29">
        <f t="shared" si="6"/>
        <v>-13.724311940482453</v>
      </c>
    </row>
    <row r="33" spans="1:24" x14ac:dyDescent="0.2">
      <c r="A33" t="s">
        <v>21</v>
      </c>
      <c r="B33" t="s">
        <v>25</v>
      </c>
      <c r="C33" s="5" t="s">
        <v>25</v>
      </c>
      <c r="D33">
        <v>0</v>
      </c>
      <c r="E33">
        <v>1</v>
      </c>
      <c r="F33" s="6">
        <v>0</v>
      </c>
      <c r="G33" s="6">
        <v>0</v>
      </c>
      <c r="H33" s="6">
        <v>1</v>
      </c>
      <c r="I33" s="6">
        <v>1</v>
      </c>
      <c r="J33" s="11">
        <v>0</v>
      </c>
      <c r="K33" s="11">
        <v>0</v>
      </c>
      <c r="L33" s="11">
        <v>0</v>
      </c>
      <c r="M33" s="13">
        <v>1</v>
      </c>
      <c r="N33" s="7">
        <v>1</v>
      </c>
      <c r="O33" s="7">
        <v>0</v>
      </c>
      <c r="P33" s="7">
        <v>1</v>
      </c>
      <c r="Q33" s="11">
        <v>0</v>
      </c>
      <c r="R33" s="11">
        <v>0</v>
      </c>
      <c r="S33" s="17">
        <v>0</v>
      </c>
      <c r="T33" s="22">
        <f t="shared" si="3"/>
        <v>-20.828712702484943</v>
      </c>
      <c r="U33" s="25">
        <f t="shared" si="4"/>
        <v>8.9992228846260469E-10</v>
      </c>
      <c r="V33" s="22">
        <f>U33/SUMIF(A:A,A33,U:U)</f>
        <v>1.0954865664352183E-6</v>
      </c>
      <c r="W33" s="22">
        <f t="shared" si="5"/>
        <v>1.0954865664352183E-6</v>
      </c>
      <c r="X33" s="29">
        <f t="shared" si="6"/>
        <v>-13.724311940482453</v>
      </c>
    </row>
    <row r="34" spans="1:24" x14ac:dyDescent="0.2">
      <c r="A34" t="s">
        <v>21</v>
      </c>
      <c r="B34" t="s">
        <v>53</v>
      </c>
      <c r="C34" s="5" t="s">
        <v>53</v>
      </c>
      <c r="D34">
        <v>0</v>
      </c>
      <c r="E34">
        <v>1</v>
      </c>
      <c r="F34" s="6">
        <v>0</v>
      </c>
      <c r="G34" s="6">
        <v>0</v>
      </c>
      <c r="H34" s="6">
        <v>0</v>
      </c>
      <c r="I34" s="6">
        <v>1</v>
      </c>
      <c r="J34" s="11">
        <v>0</v>
      </c>
      <c r="K34" s="11">
        <v>0</v>
      </c>
      <c r="L34" s="11">
        <v>0</v>
      </c>
      <c r="M34" s="13">
        <v>1</v>
      </c>
      <c r="N34" s="7">
        <v>1</v>
      </c>
      <c r="O34" s="7">
        <v>1</v>
      </c>
      <c r="P34" s="7">
        <v>1</v>
      </c>
      <c r="Q34" s="11">
        <v>0</v>
      </c>
      <c r="R34" s="11">
        <v>0</v>
      </c>
      <c r="S34" s="17">
        <v>0</v>
      </c>
      <c r="T34" s="22">
        <f t="shared" si="3"/>
        <v>-20.828712702484943</v>
      </c>
      <c r="U34" s="25">
        <f t="shared" si="4"/>
        <v>8.9992228846260469E-10</v>
      </c>
      <c r="V34" s="22">
        <f>U34/SUMIF(A:A,A34,U:U)</f>
        <v>1.0954865664352183E-6</v>
      </c>
      <c r="W34" s="22">
        <f t="shared" si="5"/>
        <v>1.0954865664352183E-6</v>
      </c>
      <c r="X34" s="29">
        <f t="shared" si="6"/>
        <v>-13.724311940482453</v>
      </c>
    </row>
    <row r="35" spans="1:24" x14ac:dyDescent="0.2">
      <c r="A35" t="s">
        <v>21</v>
      </c>
      <c r="B35" t="s">
        <v>44</v>
      </c>
      <c r="C35" s="5" t="s">
        <v>44</v>
      </c>
      <c r="D35">
        <v>0</v>
      </c>
      <c r="E35">
        <v>1</v>
      </c>
      <c r="F35" s="6">
        <v>1</v>
      </c>
      <c r="G35" s="6">
        <v>0</v>
      </c>
      <c r="H35" s="6">
        <v>2</v>
      </c>
      <c r="I35" s="6">
        <v>2</v>
      </c>
      <c r="J35" s="11">
        <v>0</v>
      </c>
      <c r="K35" s="11">
        <v>0</v>
      </c>
      <c r="L35" s="11">
        <v>0</v>
      </c>
      <c r="M35" s="13">
        <v>0</v>
      </c>
      <c r="N35" s="7">
        <v>0</v>
      </c>
      <c r="O35" s="7">
        <v>1</v>
      </c>
      <c r="P35" s="7">
        <v>1</v>
      </c>
      <c r="Q35" s="11">
        <v>0</v>
      </c>
      <c r="R35" s="11">
        <v>0</v>
      </c>
      <c r="S35" s="17">
        <v>0</v>
      </c>
      <c r="T35" s="22">
        <f t="shared" si="3"/>
        <v>-15.14881134250904</v>
      </c>
      <c r="U35" s="25">
        <f t="shared" si="4"/>
        <v>2.6360571802287428E-7</v>
      </c>
      <c r="V35" s="22">
        <f>U35/SUMIF(A:A,A35,U:U)</f>
        <v>3.2089051091611969E-4</v>
      </c>
      <c r="W35" s="22">
        <f t="shared" si="5"/>
        <v>3.2089051091611969E-4</v>
      </c>
      <c r="X35" s="29">
        <f t="shared" si="6"/>
        <v>-8.0444105805065504</v>
      </c>
    </row>
    <row r="36" spans="1:24" x14ac:dyDescent="0.2">
      <c r="A36" t="s">
        <v>21</v>
      </c>
      <c r="B36" t="s">
        <v>45</v>
      </c>
      <c r="C36" s="5" t="s">
        <v>45</v>
      </c>
      <c r="D36">
        <v>0</v>
      </c>
      <c r="E36">
        <v>1</v>
      </c>
      <c r="F36" s="6">
        <v>1</v>
      </c>
      <c r="G36" s="6">
        <v>0</v>
      </c>
      <c r="H36" s="6">
        <v>2</v>
      </c>
      <c r="I36" s="6">
        <v>2</v>
      </c>
      <c r="J36" s="11">
        <v>0</v>
      </c>
      <c r="K36" s="11">
        <v>0</v>
      </c>
      <c r="L36" s="11">
        <v>0</v>
      </c>
      <c r="M36" s="13">
        <v>0</v>
      </c>
      <c r="N36" s="7">
        <v>1</v>
      </c>
      <c r="O36" s="7">
        <v>0</v>
      </c>
      <c r="P36" s="7">
        <v>1</v>
      </c>
      <c r="Q36" s="11">
        <v>0</v>
      </c>
      <c r="R36" s="11">
        <v>0</v>
      </c>
      <c r="S36" s="17">
        <v>0</v>
      </c>
      <c r="T36" s="22">
        <f t="shared" si="3"/>
        <v>-15.14881134250904</v>
      </c>
      <c r="U36" s="25">
        <f t="shared" si="4"/>
        <v>2.6360571802287428E-7</v>
      </c>
      <c r="V36" s="22">
        <f>U36/SUMIF(A:A,A36,U:U)</f>
        <v>3.2089051091611969E-4</v>
      </c>
      <c r="W36" s="22">
        <f t="shared" si="5"/>
        <v>3.2089051091611969E-4</v>
      </c>
      <c r="X36" s="29">
        <f t="shared" si="6"/>
        <v>-8.0444105805065504</v>
      </c>
    </row>
    <row r="37" spans="1:24" x14ac:dyDescent="0.2">
      <c r="A37" t="s">
        <v>21</v>
      </c>
      <c r="B37" t="s">
        <v>46</v>
      </c>
      <c r="C37" s="5" t="s">
        <v>46</v>
      </c>
      <c r="D37">
        <v>0</v>
      </c>
      <c r="E37">
        <v>1</v>
      </c>
      <c r="F37" s="6">
        <v>1</v>
      </c>
      <c r="G37" s="6">
        <v>0</v>
      </c>
      <c r="H37" s="6">
        <v>2</v>
      </c>
      <c r="I37" s="6">
        <v>2</v>
      </c>
      <c r="J37" s="11">
        <v>0</v>
      </c>
      <c r="K37" s="11">
        <v>0</v>
      </c>
      <c r="L37" s="11">
        <v>0</v>
      </c>
      <c r="M37" s="13">
        <v>0</v>
      </c>
      <c r="N37" s="7">
        <v>1</v>
      </c>
      <c r="O37" s="7">
        <v>1</v>
      </c>
      <c r="P37" s="7">
        <v>1</v>
      </c>
      <c r="Q37" s="11">
        <v>0</v>
      </c>
      <c r="R37" s="11">
        <v>0</v>
      </c>
      <c r="S37" s="17">
        <v>0</v>
      </c>
      <c r="T37" s="22">
        <f t="shared" si="3"/>
        <v>-15.14881134250904</v>
      </c>
      <c r="U37" s="25">
        <f t="shared" si="4"/>
        <v>2.6360571802287428E-7</v>
      </c>
      <c r="V37" s="22">
        <f>U37/SUMIF(A:A,A37,U:U)</f>
        <v>3.2089051091611969E-4</v>
      </c>
      <c r="W37" s="22">
        <f t="shared" si="5"/>
        <v>3.2089051091611969E-4</v>
      </c>
      <c r="X37" s="29">
        <f t="shared" si="6"/>
        <v>-8.0444105805065504</v>
      </c>
    </row>
    <row r="38" spans="1:24" s="1" customFormat="1" x14ac:dyDescent="0.2">
      <c r="A38" s="1" t="s">
        <v>40</v>
      </c>
      <c r="B38" s="1" t="s">
        <v>47</v>
      </c>
      <c r="C38" s="1" t="s">
        <v>47</v>
      </c>
      <c r="D38" s="1">
        <v>1</v>
      </c>
      <c r="E38" s="1">
        <v>1</v>
      </c>
      <c r="F38" s="8">
        <v>0</v>
      </c>
      <c r="G38" s="8">
        <v>1</v>
      </c>
      <c r="H38" s="8">
        <v>0</v>
      </c>
      <c r="I38" s="8">
        <v>0</v>
      </c>
      <c r="J38" s="10">
        <v>0</v>
      </c>
      <c r="K38" s="10">
        <v>0</v>
      </c>
      <c r="L38" s="10">
        <v>0</v>
      </c>
      <c r="M38" s="10">
        <v>0</v>
      </c>
      <c r="N38" s="9">
        <v>1</v>
      </c>
      <c r="O38" s="9">
        <v>1</v>
      </c>
      <c r="P38" s="9">
        <v>1</v>
      </c>
      <c r="Q38" s="10">
        <v>0</v>
      </c>
      <c r="R38" s="10">
        <v>0</v>
      </c>
      <c r="S38" s="19">
        <v>0</v>
      </c>
      <c r="T38" s="24">
        <f t="shared" si="3"/>
        <v>-8.459118768623132E-3</v>
      </c>
      <c r="U38" s="27">
        <f t="shared" si="4"/>
        <v>0.99157655890511187</v>
      </c>
      <c r="V38" s="24">
        <f>U38/SUMIF(A:A,A38,U:U)</f>
        <v>0.99670438846830645</v>
      </c>
      <c r="W38" s="24">
        <f t="shared" si="5"/>
        <v>0.99670438846830645</v>
      </c>
      <c r="X38" s="28">
        <f t="shared" si="6"/>
        <v>-3.3010540202191721E-3</v>
      </c>
    </row>
    <row r="39" spans="1:24" x14ac:dyDescent="0.2">
      <c r="A39" s="3" t="s">
        <v>40</v>
      </c>
      <c r="B39" t="s">
        <v>48</v>
      </c>
      <c r="C39" t="s">
        <v>48</v>
      </c>
      <c r="D39" s="5">
        <v>0</v>
      </c>
      <c r="E39">
        <v>1</v>
      </c>
      <c r="F39" s="6">
        <v>0</v>
      </c>
      <c r="G39" s="6">
        <v>0</v>
      </c>
      <c r="H39" s="6">
        <v>1</v>
      </c>
      <c r="I39" s="6">
        <v>1</v>
      </c>
      <c r="J39" s="11">
        <v>0</v>
      </c>
      <c r="K39" s="11">
        <v>0</v>
      </c>
      <c r="L39" s="11">
        <v>0</v>
      </c>
      <c r="M39" s="11">
        <v>0</v>
      </c>
      <c r="N39" s="7">
        <v>0</v>
      </c>
      <c r="O39" s="7">
        <v>1</v>
      </c>
      <c r="P39" s="7">
        <v>1</v>
      </c>
      <c r="Q39" s="11">
        <v>0</v>
      </c>
      <c r="R39" s="11">
        <v>0</v>
      </c>
      <c r="S39" s="17">
        <v>0</v>
      </c>
      <c r="T39" s="22">
        <f t="shared" si="3"/>
        <v>-7.1066963640451837</v>
      </c>
      <c r="U39" s="25">
        <f t="shared" si="4"/>
        <v>8.1959817848556589E-4</v>
      </c>
      <c r="V39" s="22">
        <f>U39/SUMIF(A:A,A39,U:U)</f>
        <v>8.2383664069187238E-4</v>
      </c>
      <c r="W39" s="22">
        <f t="shared" si="5"/>
        <v>8.2383664069187238E-4</v>
      </c>
      <c r="X39" s="29">
        <f t="shared" si="6"/>
        <v>-7.1015382992967799</v>
      </c>
    </row>
    <row r="40" spans="1:24" x14ac:dyDescent="0.2">
      <c r="A40" s="3" t="s">
        <v>40</v>
      </c>
      <c r="B40" t="s">
        <v>49</v>
      </c>
      <c r="C40" t="s">
        <v>49</v>
      </c>
      <c r="D40" s="5">
        <v>0</v>
      </c>
      <c r="E40">
        <v>1</v>
      </c>
      <c r="F40" s="6">
        <v>0</v>
      </c>
      <c r="G40" s="6">
        <v>0</v>
      </c>
      <c r="H40" s="6">
        <v>1</v>
      </c>
      <c r="I40" s="6">
        <v>1</v>
      </c>
      <c r="J40" s="11">
        <v>0</v>
      </c>
      <c r="K40" s="11">
        <v>0</v>
      </c>
      <c r="L40" s="11">
        <v>0</v>
      </c>
      <c r="M40" s="11">
        <v>0</v>
      </c>
      <c r="N40" s="7">
        <v>1</v>
      </c>
      <c r="O40" s="7">
        <v>0</v>
      </c>
      <c r="P40" s="7">
        <v>1</v>
      </c>
      <c r="Q40" s="11">
        <v>0</v>
      </c>
      <c r="R40" s="11">
        <v>0</v>
      </c>
      <c r="S40" s="17">
        <v>0</v>
      </c>
      <c r="T40" s="22">
        <f t="shared" si="3"/>
        <v>-7.1066963640451837</v>
      </c>
      <c r="U40" s="25">
        <f t="shared" si="4"/>
        <v>8.1959817848556589E-4</v>
      </c>
      <c r="V40" s="22">
        <f>U40/SUMIF(A:A,A40,U:U)</f>
        <v>8.2383664069187238E-4</v>
      </c>
      <c r="W40" s="22">
        <f t="shared" si="5"/>
        <v>8.2383664069187238E-4</v>
      </c>
      <c r="X40" s="29">
        <f t="shared" si="6"/>
        <v>-7.1015382992967799</v>
      </c>
    </row>
    <row r="41" spans="1:24" x14ac:dyDescent="0.2">
      <c r="A41" s="3" t="s">
        <v>40</v>
      </c>
      <c r="B41" t="s">
        <v>50</v>
      </c>
      <c r="C41" t="s">
        <v>50</v>
      </c>
      <c r="D41" s="5">
        <v>0</v>
      </c>
      <c r="E41">
        <v>1</v>
      </c>
      <c r="F41" s="6">
        <v>0</v>
      </c>
      <c r="G41" s="6">
        <v>0</v>
      </c>
      <c r="H41" s="6">
        <v>1</v>
      </c>
      <c r="I41" s="6">
        <v>1</v>
      </c>
      <c r="J41" s="11">
        <v>0</v>
      </c>
      <c r="K41" s="11">
        <v>0</v>
      </c>
      <c r="L41" s="11">
        <v>0</v>
      </c>
      <c r="M41" s="11">
        <v>0</v>
      </c>
      <c r="N41" s="7">
        <v>1</v>
      </c>
      <c r="O41" s="7">
        <v>1</v>
      </c>
      <c r="P41" s="7">
        <v>0</v>
      </c>
      <c r="Q41" s="11">
        <v>0</v>
      </c>
      <c r="R41" s="11">
        <v>0</v>
      </c>
      <c r="S41" s="17">
        <v>0</v>
      </c>
      <c r="T41" s="22">
        <f t="shared" si="3"/>
        <v>-7.1066963640451837</v>
      </c>
      <c r="U41" s="25">
        <f t="shared" si="4"/>
        <v>8.1959817848556589E-4</v>
      </c>
      <c r="V41" s="22">
        <f>U41/SUMIF(A:A,A41,U:U)</f>
        <v>8.2383664069187238E-4</v>
      </c>
      <c r="W41" s="22">
        <f t="shared" si="5"/>
        <v>8.2383664069187238E-4</v>
      </c>
      <c r="X41" s="29">
        <f t="shared" si="6"/>
        <v>-7.1015382992967799</v>
      </c>
    </row>
    <row r="42" spans="1:24" x14ac:dyDescent="0.2">
      <c r="A42" s="3" t="s">
        <v>40</v>
      </c>
      <c r="B42" t="s">
        <v>54</v>
      </c>
      <c r="C42" t="s">
        <v>54</v>
      </c>
      <c r="D42" s="5">
        <v>0</v>
      </c>
      <c r="E42">
        <v>1</v>
      </c>
      <c r="F42" s="6">
        <v>0</v>
      </c>
      <c r="G42" s="6">
        <v>0</v>
      </c>
      <c r="H42" s="6">
        <v>0</v>
      </c>
      <c r="I42" s="6">
        <v>1</v>
      </c>
      <c r="J42" s="11">
        <v>0</v>
      </c>
      <c r="K42" s="11">
        <v>0</v>
      </c>
      <c r="L42" s="11">
        <v>0</v>
      </c>
      <c r="M42" s="11">
        <v>0</v>
      </c>
      <c r="N42" s="7">
        <v>1</v>
      </c>
      <c r="O42" s="7">
        <v>1</v>
      </c>
      <c r="P42" s="7">
        <v>1</v>
      </c>
      <c r="Q42" s="11">
        <v>0</v>
      </c>
      <c r="R42" s="11">
        <v>0</v>
      </c>
      <c r="S42" s="17">
        <v>0</v>
      </c>
      <c r="T42" s="22">
        <f t="shared" si="3"/>
        <v>-7.1066963640451837</v>
      </c>
      <c r="U42" s="25">
        <f t="shared" si="4"/>
        <v>8.1959817848556589E-4</v>
      </c>
      <c r="V42" s="22">
        <f>U42/SUMIF(A:A,A42,U:U)</f>
        <v>8.2383664069187238E-4</v>
      </c>
      <c r="W42" s="22">
        <f t="shared" si="5"/>
        <v>8.2383664069187238E-4</v>
      </c>
      <c r="X42" s="29">
        <f t="shared" si="6"/>
        <v>-7.1015382992967799</v>
      </c>
    </row>
    <row r="43" spans="1:24" x14ac:dyDescent="0.2">
      <c r="A43" s="4" t="s">
        <v>40</v>
      </c>
      <c r="B43" t="s">
        <v>55</v>
      </c>
      <c r="C43" t="s">
        <v>55</v>
      </c>
      <c r="D43" s="5">
        <v>0</v>
      </c>
      <c r="E43">
        <v>1</v>
      </c>
      <c r="F43" s="6">
        <v>1</v>
      </c>
      <c r="G43" s="6">
        <v>0</v>
      </c>
      <c r="H43" s="6">
        <v>2</v>
      </c>
      <c r="I43" s="6">
        <v>2</v>
      </c>
      <c r="J43" s="11">
        <v>0</v>
      </c>
      <c r="K43" s="11">
        <v>0</v>
      </c>
      <c r="L43" s="11">
        <v>0</v>
      </c>
      <c r="M43" s="11">
        <v>0</v>
      </c>
      <c r="N43" s="7">
        <v>0</v>
      </c>
      <c r="O43" s="7">
        <v>1</v>
      </c>
      <c r="P43" s="7">
        <v>1</v>
      </c>
      <c r="Q43" s="11">
        <v>0</v>
      </c>
      <c r="R43" s="11">
        <v>0</v>
      </c>
      <c r="S43" s="17">
        <v>0</v>
      </c>
      <c r="T43" s="22">
        <f t="shared" si="3"/>
        <v>-15.14881134250904</v>
      </c>
      <c r="U43" s="25">
        <f t="shared" si="4"/>
        <v>2.6360571802287428E-7</v>
      </c>
      <c r="V43" s="22">
        <f>U43/SUMIF(A:A,A43,U:U)</f>
        <v>2.6496892611988438E-7</v>
      </c>
      <c r="W43" s="22">
        <f t="shared" si="5"/>
        <v>2.6496892611988438E-7</v>
      </c>
      <c r="X43" s="29">
        <f t="shared" si="6"/>
        <v>-15.143653277760636</v>
      </c>
    </row>
    <row r="44" spans="1:24" s="1" customFormat="1" x14ac:dyDescent="0.2">
      <c r="A44" s="3" t="s">
        <v>26</v>
      </c>
      <c r="B44" s="1" t="s">
        <v>27</v>
      </c>
      <c r="C44" s="1" t="s">
        <v>27</v>
      </c>
      <c r="D44" s="1">
        <v>1</v>
      </c>
      <c r="E44" s="1">
        <v>1</v>
      </c>
      <c r="F44" s="8">
        <v>0</v>
      </c>
      <c r="G44" s="8">
        <v>1</v>
      </c>
      <c r="H44" s="8">
        <v>0</v>
      </c>
      <c r="I44" s="8">
        <v>0</v>
      </c>
      <c r="J44" s="9">
        <v>1</v>
      </c>
      <c r="K44" s="10">
        <v>0</v>
      </c>
      <c r="L44" s="10">
        <v>0</v>
      </c>
      <c r="M44" s="10">
        <v>0</v>
      </c>
      <c r="N44" s="10">
        <v>0</v>
      </c>
      <c r="O44" s="10">
        <v>0</v>
      </c>
      <c r="P44" s="10">
        <v>0</v>
      </c>
      <c r="Q44" s="10">
        <v>0</v>
      </c>
      <c r="R44" s="10">
        <v>0</v>
      </c>
      <c r="S44" s="19">
        <v>0</v>
      </c>
      <c r="T44" s="24">
        <f t="shared" si="3"/>
        <v>-7.1022475406298931</v>
      </c>
      <c r="U44" s="27">
        <f t="shared" si="4"/>
        <v>8.2325254885008302E-4</v>
      </c>
      <c r="V44" s="24">
        <f>U44/SUMIF(A:A,A44,U:U)</f>
        <v>0.50041010103072492</v>
      </c>
      <c r="W44" s="24">
        <f t="shared" si="5"/>
        <v>0.50041010103072492</v>
      </c>
      <c r="X44" s="28">
        <f t="shared" si="6"/>
        <v>-0.6923273146803941</v>
      </c>
    </row>
    <row r="45" spans="1:24" x14ac:dyDescent="0.2">
      <c r="A45" t="s">
        <v>26</v>
      </c>
      <c r="B45" t="s">
        <v>28</v>
      </c>
      <c r="C45" t="s">
        <v>28</v>
      </c>
      <c r="D45">
        <v>0</v>
      </c>
      <c r="E45">
        <v>1</v>
      </c>
      <c r="F45" s="6">
        <v>0</v>
      </c>
      <c r="G45" s="6">
        <v>0</v>
      </c>
      <c r="H45" s="6">
        <v>1</v>
      </c>
      <c r="I45" s="6">
        <v>1</v>
      </c>
      <c r="J45" s="7">
        <v>0</v>
      </c>
      <c r="K45" s="11">
        <v>0</v>
      </c>
      <c r="L45" s="11">
        <v>0</v>
      </c>
      <c r="M45" s="11">
        <v>0</v>
      </c>
      <c r="N45" s="11">
        <v>0</v>
      </c>
      <c r="O45" s="11">
        <v>0</v>
      </c>
      <c r="P45" s="11">
        <v>0</v>
      </c>
      <c r="Q45" s="11">
        <v>0</v>
      </c>
      <c r="R45" s="11">
        <v>0</v>
      </c>
      <c r="S45" s="17">
        <v>0</v>
      </c>
      <c r="T45" s="22">
        <f t="shared" si="3"/>
        <v>-7.1066963640451837</v>
      </c>
      <c r="U45" s="25">
        <f t="shared" si="4"/>
        <v>8.1959817848556589E-4</v>
      </c>
      <c r="V45" s="22">
        <f>U45/SUMIF(A:A,A45,U:U)</f>
        <v>0.49818880958636075</v>
      </c>
      <c r="W45" s="22">
        <f t="shared" si="5"/>
        <v>0.49818880958636075</v>
      </c>
      <c r="X45" s="29">
        <f t="shared" si="6"/>
        <v>-0.69677613809568473</v>
      </c>
    </row>
    <row r="46" spans="1:24" x14ac:dyDescent="0.2">
      <c r="A46" t="s">
        <v>26</v>
      </c>
      <c r="B46" t="s">
        <v>29</v>
      </c>
      <c r="C46" t="s">
        <v>29</v>
      </c>
      <c r="D46">
        <v>0</v>
      </c>
      <c r="E46">
        <v>1</v>
      </c>
      <c r="F46" s="6">
        <v>0</v>
      </c>
      <c r="G46" s="6">
        <v>0</v>
      </c>
      <c r="H46" s="6">
        <v>1</v>
      </c>
      <c r="I46" s="6">
        <v>1</v>
      </c>
      <c r="J46" s="7">
        <v>1</v>
      </c>
      <c r="K46" s="11">
        <v>0</v>
      </c>
      <c r="L46" s="11">
        <v>0</v>
      </c>
      <c r="M46" s="11">
        <v>0</v>
      </c>
      <c r="N46" s="11">
        <v>0</v>
      </c>
      <c r="O46" s="11">
        <v>0</v>
      </c>
      <c r="P46" s="11">
        <v>0</v>
      </c>
      <c r="Q46" s="11">
        <v>0</v>
      </c>
      <c r="R46" s="11">
        <v>0</v>
      </c>
      <c r="S46" s="17">
        <v>0</v>
      </c>
      <c r="T46" s="22">
        <f t="shared" si="3"/>
        <v>-14.200484785906454</v>
      </c>
      <c r="U46" s="25">
        <f t="shared" si="4"/>
        <v>6.8046817304370684E-7</v>
      </c>
      <c r="V46" s="22">
        <f>U46/SUMIF(A:A,A46,U:U)</f>
        <v>4.1361930515322674E-4</v>
      </c>
      <c r="W46" s="22">
        <f t="shared" si="5"/>
        <v>4.1361930515322674E-4</v>
      </c>
      <c r="X46" s="29">
        <f t="shared" si="6"/>
        <v>-7.7905645599569553</v>
      </c>
    </row>
    <row r="47" spans="1:24" x14ac:dyDescent="0.2">
      <c r="A47" t="s">
        <v>26</v>
      </c>
      <c r="B47" t="s">
        <v>30</v>
      </c>
      <c r="C47" t="s">
        <v>30</v>
      </c>
      <c r="D47">
        <v>0</v>
      </c>
      <c r="E47">
        <v>1</v>
      </c>
      <c r="F47" s="6">
        <v>0</v>
      </c>
      <c r="G47" s="6">
        <v>0</v>
      </c>
      <c r="H47" s="6">
        <v>1</v>
      </c>
      <c r="I47" s="6">
        <v>1</v>
      </c>
      <c r="J47" s="7">
        <v>1</v>
      </c>
      <c r="K47" s="11">
        <v>0</v>
      </c>
      <c r="L47" s="11">
        <v>0</v>
      </c>
      <c r="M47" s="11">
        <v>0</v>
      </c>
      <c r="N47" s="11">
        <v>0</v>
      </c>
      <c r="O47" s="11">
        <v>0</v>
      </c>
      <c r="P47" s="11">
        <v>0</v>
      </c>
      <c r="Q47" s="11">
        <v>0</v>
      </c>
      <c r="R47" s="11">
        <v>0</v>
      </c>
      <c r="S47" s="17">
        <v>0</v>
      </c>
      <c r="T47" s="22">
        <f t="shared" si="3"/>
        <v>-14.200484785906454</v>
      </c>
      <c r="U47" s="25">
        <f t="shared" si="4"/>
        <v>6.8046817304370684E-7</v>
      </c>
      <c r="V47" s="22">
        <f>U47/SUMIF(A:A,A47,U:U)</f>
        <v>4.1361930515322674E-4</v>
      </c>
      <c r="W47" s="22">
        <f t="shared" si="5"/>
        <v>4.1361930515322674E-4</v>
      </c>
      <c r="X47" s="29">
        <f t="shared" si="6"/>
        <v>-7.7905645599569553</v>
      </c>
    </row>
    <row r="48" spans="1:24" x14ac:dyDescent="0.2">
      <c r="A48" t="s">
        <v>26</v>
      </c>
      <c r="B48" t="s">
        <v>56</v>
      </c>
      <c r="C48" t="s">
        <v>56</v>
      </c>
      <c r="D48">
        <v>0</v>
      </c>
      <c r="E48">
        <v>1</v>
      </c>
      <c r="F48" s="6">
        <v>0</v>
      </c>
      <c r="G48" s="6">
        <v>0</v>
      </c>
      <c r="H48" s="6">
        <v>0</v>
      </c>
      <c r="I48" s="6">
        <v>1</v>
      </c>
      <c r="J48" s="7">
        <v>1</v>
      </c>
      <c r="K48" s="11">
        <v>0</v>
      </c>
      <c r="L48" s="11">
        <v>0</v>
      </c>
      <c r="M48" s="11">
        <v>0</v>
      </c>
      <c r="N48" s="11">
        <v>0</v>
      </c>
      <c r="O48" s="11">
        <v>0</v>
      </c>
      <c r="P48" s="11">
        <v>0</v>
      </c>
      <c r="Q48" s="11">
        <v>0</v>
      </c>
      <c r="R48" s="11">
        <v>0</v>
      </c>
      <c r="S48" s="17">
        <v>0</v>
      </c>
      <c r="T48" s="22">
        <f t="shared" si="3"/>
        <v>-14.200484785906454</v>
      </c>
      <c r="U48" s="25">
        <f t="shared" si="4"/>
        <v>6.8046817304370684E-7</v>
      </c>
      <c r="V48" s="22">
        <f>U48/SUMIF(A:A,A48,U:U)</f>
        <v>4.1361930515322674E-4</v>
      </c>
      <c r="W48" s="22">
        <f t="shared" si="5"/>
        <v>4.1361930515322674E-4</v>
      </c>
      <c r="X48" s="29">
        <f t="shared" si="6"/>
        <v>-7.7905645599569553</v>
      </c>
    </row>
    <row r="49" spans="1:24" x14ac:dyDescent="0.2">
      <c r="A49" t="s">
        <v>26</v>
      </c>
      <c r="B49" t="s">
        <v>57</v>
      </c>
      <c r="C49" t="s">
        <v>57</v>
      </c>
      <c r="D49">
        <v>0</v>
      </c>
      <c r="E49">
        <v>1</v>
      </c>
      <c r="F49" s="6">
        <v>1</v>
      </c>
      <c r="G49" s="6">
        <v>0</v>
      </c>
      <c r="H49" s="6">
        <v>2</v>
      </c>
      <c r="I49" s="6">
        <v>2</v>
      </c>
      <c r="J49" s="7">
        <v>0</v>
      </c>
      <c r="K49" s="11">
        <v>0</v>
      </c>
      <c r="L49" s="11">
        <v>0</v>
      </c>
      <c r="M49" s="11">
        <v>0</v>
      </c>
      <c r="N49" s="11">
        <v>0</v>
      </c>
      <c r="O49" s="11">
        <v>0</v>
      </c>
      <c r="P49" s="11">
        <v>0</v>
      </c>
      <c r="Q49" s="11">
        <v>0</v>
      </c>
      <c r="R49" s="11">
        <v>0</v>
      </c>
      <c r="S49" s="17">
        <v>0</v>
      </c>
      <c r="T49" s="22">
        <f t="shared" si="3"/>
        <v>-15.14881134250904</v>
      </c>
      <c r="U49" s="25">
        <f t="shared" si="4"/>
        <v>2.6360571802287428E-7</v>
      </c>
      <c r="V49" s="22">
        <f>U49/SUMIF(A:A,A49,U:U)</f>
        <v>1.6023146745473938E-4</v>
      </c>
      <c r="W49" s="22">
        <f t="shared" si="5"/>
        <v>1.6023146745473938E-4</v>
      </c>
      <c r="X49" s="29">
        <f t="shared" si="6"/>
        <v>-8.7388911165595413</v>
      </c>
    </row>
    <row r="50" spans="1:24" s="1" customFormat="1" x14ac:dyDescent="0.2">
      <c r="A50" s="1" t="s">
        <v>58</v>
      </c>
      <c r="B50" s="1" t="s">
        <v>59</v>
      </c>
      <c r="C50" s="1" t="s">
        <v>59</v>
      </c>
      <c r="D50" s="1">
        <v>1</v>
      </c>
      <c r="E50" s="1">
        <v>1</v>
      </c>
      <c r="F50" s="8">
        <v>1</v>
      </c>
      <c r="G50" s="8">
        <v>0</v>
      </c>
      <c r="H50" s="8">
        <v>2</v>
      </c>
      <c r="I50" s="8">
        <v>2</v>
      </c>
      <c r="J50" s="10">
        <v>0</v>
      </c>
      <c r="K50" s="12">
        <v>0</v>
      </c>
      <c r="L50" s="10">
        <v>0</v>
      </c>
      <c r="M50" s="10">
        <v>0</v>
      </c>
      <c r="N50" s="10">
        <v>0</v>
      </c>
      <c r="O50" s="10">
        <v>0</v>
      </c>
      <c r="P50" s="10">
        <v>0</v>
      </c>
      <c r="Q50" s="9">
        <v>0</v>
      </c>
      <c r="R50" s="10">
        <v>0</v>
      </c>
      <c r="S50" s="19">
        <v>0</v>
      </c>
      <c r="T50" s="24">
        <f t="shared" si="3"/>
        <v>-15.14881134250904</v>
      </c>
      <c r="U50" s="27">
        <f t="shared" si="4"/>
        <v>2.6360571802287428E-7</v>
      </c>
      <c r="V50" s="24">
        <f>U50/SUMIF(A:A,A50,U:U)</f>
        <v>0.99878140448065533</v>
      </c>
      <c r="W50" s="24">
        <f t="shared" si="5"/>
        <v>0.99878140448065533</v>
      </c>
      <c r="X50" s="28">
        <f t="shared" si="6"/>
        <v>-1.2193386106110198E-3</v>
      </c>
    </row>
    <row r="51" spans="1:24" x14ac:dyDescent="0.2">
      <c r="A51" s="3" t="s">
        <v>58</v>
      </c>
      <c r="B51" s="5" t="s">
        <v>60</v>
      </c>
      <c r="C51" s="5" t="s">
        <v>60</v>
      </c>
      <c r="D51" s="5">
        <v>0</v>
      </c>
      <c r="E51">
        <v>1</v>
      </c>
      <c r="F51" s="6">
        <v>0</v>
      </c>
      <c r="G51" s="6">
        <v>0</v>
      </c>
      <c r="H51" s="6">
        <v>1</v>
      </c>
      <c r="I51" s="6">
        <v>1</v>
      </c>
      <c r="J51" s="11">
        <v>0</v>
      </c>
      <c r="K51" s="13">
        <v>1</v>
      </c>
      <c r="L51" s="11">
        <v>0</v>
      </c>
      <c r="M51" s="11">
        <v>0</v>
      </c>
      <c r="N51" s="11">
        <v>0</v>
      </c>
      <c r="O51" s="11">
        <v>0</v>
      </c>
      <c r="P51" s="11">
        <v>0</v>
      </c>
      <c r="Q51" s="7">
        <v>0</v>
      </c>
      <c r="R51" s="11">
        <v>0</v>
      </c>
      <c r="S51" s="17">
        <v>0</v>
      </c>
      <c r="T51" s="22">
        <f t="shared" si="3"/>
        <v>-23.136441153066734</v>
      </c>
      <c r="U51" s="25">
        <f t="shared" si="4"/>
        <v>8.9530554927975837E-11</v>
      </c>
      <c r="V51" s="22">
        <f>U51/SUMIF(A:A,A51,U:U)</f>
        <v>3.3922425532186917E-4</v>
      </c>
      <c r="W51" s="22">
        <f t="shared" si="5"/>
        <v>3.3922425532186917E-4</v>
      </c>
      <c r="X51" s="29">
        <f t="shared" si="6"/>
        <v>-7.9888491491683054</v>
      </c>
    </row>
    <row r="52" spans="1:24" x14ac:dyDescent="0.2">
      <c r="A52" s="3" t="s">
        <v>58</v>
      </c>
      <c r="B52" s="5" t="s">
        <v>61</v>
      </c>
      <c r="C52" s="5" t="s">
        <v>61</v>
      </c>
      <c r="D52" s="5">
        <v>0</v>
      </c>
      <c r="E52">
        <v>1</v>
      </c>
      <c r="F52" s="6">
        <v>0</v>
      </c>
      <c r="G52" s="6">
        <v>1</v>
      </c>
      <c r="H52" s="6">
        <v>0</v>
      </c>
      <c r="I52" s="6">
        <v>0</v>
      </c>
      <c r="J52" s="11">
        <v>0</v>
      </c>
      <c r="K52" s="13">
        <v>1</v>
      </c>
      <c r="L52" s="11">
        <v>0</v>
      </c>
      <c r="M52" s="11">
        <v>0</v>
      </c>
      <c r="N52" s="11">
        <v>0</v>
      </c>
      <c r="O52" s="11">
        <v>0</v>
      </c>
      <c r="P52" s="11">
        <v>0</v>
      </c>
      <c r="Q52" s="7">
        <v>1</v>
      </c>
      <c r="R52" s="11">
        <v>0</v>
      </c>
      <c r="S52" s="17">
        <v>0</v>
      </c>
      <c r="T52" s="22">
        <f t="shared" si="3"/>
        <v>-22.184019460628335</v>
      </c>
      <c r="U52" s="25">
        <f t="shared" si="4"/>
        <v>2.3206132190589675E-10</v>
      </c>
      <c r="V52" s="22">
        <f>U52/SUMIF(A:A,A52,U:U)</f>
        <v>8.7926216000631875E-4</v>
      </c>
      <c r="W52" s="22">
        <f t="shared" si="5"/>
        <v>8.7926216000631875E-4</v>
      </c>
      <c r="X52" s="29">
        <f t="shared" si="6"/>
        <v>-7.0364274567299052</v>
      </c>
    </row>
    <row r="53" spans="1:24" x14ac:dyDescent="0.2">
      <c r="A53" s="3" t="s">
        <v>58</v>
      </c>
      <c r="B53" s="5" t="s">
        <v>62</v>
      </c>
      <c r="C53" s="5" t="s">
        <v>62</v>
      </c>
      <c r="D53" s="5">
        <v>0</v>
      </c>
      <c r="E53">
        <v>1</v>
      </c>
      <c r="F53" s="6">
        <v>1</v>
      </c>
      <c r="G53" s="6">
        <v>0</v>
      </c>
      <c r="H53" s="6">
        <v>2</v>
      </c>
      <c r="I53" s="6">
        <v>2</v>
      </c>
      <c r="J53" s="11">
        <v>0</v>
      </c>
      <c r="K53" s="13">
        <v>1</v>
      </c>
      <c r="L53" s="11">
        <v>0</v>
      </c>
      <c r="M53" s="11">
        <v>0</v>
      </c>
      <c r="N53" s="11">
        <v>0</v>
      </c>
      <c r="O53" s="11">
        <v>0</v>
      </c>
      <c r="P53" s="11">
        <v>0</v>
      </c>
      <c r="Q53" s="7">
        <v>0</v>
      </c>
      <c r="R53" s="11">
        <v>0</v>
      </c>
      <c r="S53" s="17">
        <v>0</v>
      </c>
      <c r="T53" s="22">
        <f t="shared" si="3"/>
        <v>-31.178556131530591</v>
      </c>
      <c r="U53" s="25">
        <f t="shared" si="4"/>
        <v>2.8795532782154758E-14</v>
      </c>
      <c r="V53" s="22">
        <f>U53/SUMIF(A:A,A53,U:U)</f>
        <v>1.0910401675138779E-7</v>
      </c>
      <c r="W53" s="22">
        <f t="shared" si="5"/>
        <v>1.0910401675138779E-7</v>
      </c>
      <c r="X53" s="29">
        <f t="shared" si="6"/>
        <v>-16.030964127632163</v>
      </c>
    </row>
    <row r="54" spans="1:24" s="31" customFormat="1" x14ac:dyDescent="0.2">
      <c r="A54" s="30" t="s">
        <v>75</v>
      </c>
      <c r="B54" s="30" t="s">
        <v>76</v>
      </c>
      <c r="C54" s="30" t="s">
        <v>76</v>
      </c>
      <c r="D54" s="31">
        <v>1</v>
      </c>
      <c r="E54" s="31">
        <v>1</v>
      </c>
      <c r="F54" s="32">
        <v>1</v>
      </c>
      <c r="G54" s="32">
        <v>0</v>
      </c>
      <c r="H54" s="32">
        <v>2</v>
      </c>
      <c r="I54" s="32">
        <v>2</v>
      </c>
      <c r="J54" s="37">
        <v>0</v>
      </c>
      <c r="K54" s="33">
        <v>0</v>
      </c>
      <c r="L54" s="37">
        <v>0</v>
      </c>
      <c r="M54" s="37">
        <v>0</v>
      </c>
      <c r="N54" s="37">
        <v>0</v>
      </c>
      <c r="O54" s="37">
        <v>0</v>
      </c>
      <c r="P54" s="37">
        <v>0</v>
      </c>
      <c r="Q54" s="37">
        <v>0</v>
      </c>
      <c r="R54" s="33">
        <v>0</v>
      </c>
      <c r="S54" s="34">
        <v>0</v>
      </c>
      <c r="T54" s="35">
        <f t="shared" si="3"/>
        <v>-15.14881134250904</v>
      </c>
      <c r="U54" s="36">
        <f t="shared" si="4"/>
        <v>2.6360571802287428E-7</v>
      </c>
      <c r="V54" s="35">
        <f>U54/SUMIF(A:A,A54,U:U)</f>
        <v>0.9973671000731823</v>
      </c>
      <c r="W54" s="35">
        <f t="shared" si="5"/>
        <v>0.9973671000731823</v>
      </c>
      <c r="X54" s="35">
        <f t="shared" si="6"/>
        <v>-2.6363721037653922E-3</v>
      </c>
    </row>
    <row r="55" spans="1:24" x14ac:dyDescent="0.2">
      <c r="A55" s="5" t="s">
        <v>75</v>
      </c>
      <c r="B55" s="5" t="s">
        <v>77</v>
      </c>
      <c r="C55" s="5" t="s">
        <v>77</v>
      </c>
      <c r="D55" s="5">
        <v>0</v>
      </c>
      <c r="E55" s="5">
        <v>1</v>
      </c>
      <c r="F55" s="6">
        <v>0</v>
      </c>
      <c r="G55" s="6">
        <v>0</v>
      </c>
      <c r="H55" s="6">
        <v>1</v>
      </c>
      <c r="I55" s="6">
        <v>1</v>
      </c>
      <c r="J55" s="11">
        <v>0</v>
      </c>
      <c r="K55" s="7">
        <v>0</v>
      </c>
      <c r="L55" s="11">
        <v>0</v>
      </c>
      <c r="M55" s="11">
        <v>0</v>
      </c>
      <c r="N55" s="11">
        <v>0</v>
      </c>
      <c r="O55" s="11">
        <v>0</v>
      </c>
      <c r="P55" s="11">
        <v>0</v>
      </c>
      <c r="Q55" s="11">
        <v>0</v>
      </c>
      <c r="R55" s="7">
        <v>0</v>
      </c>
      <c r="S55" s="17">
        <v>1</v>
      </c>
      <c r="T55" s="22">
        <f t="shared" si="3"/>
        <v>-21.499065755319151</v>
      </c>
      <c r="U55" s="25">
        <f t="shared" si="4"/>
        <v>4.6033540293598718E-10</v>
      </c>
      <c r="V55" s="22">
        <f>U55/SUMIF(A:A,A55,U:U)</f>
        <v>1.7417049574298125E-3</v>
      </c>
      <c r="W55" s="22">
        <f t="shared" si="5"/>
        <v>1.7417049574298125E-3</v>
      </c>
      <c r="X55" s="22">
        <f t="shared" si="6"/>
        <v>-6.3528907849138765</v>
      </c>
    </row>
    <row r="56" spans="1:24" x14ac:dyDescent="0.2">
      <c r="A56" s="5" t="s">
        <v>75</v>
      </c>
      <c r="B56" s="5" t="s">
        <v>78</v>
      </c>
      <c r="C56" s="5" t="s">
        <v>78</v>
      </c>
      <c r="D56" s="5">
        <v>0</v>
      </c>
      <c r="E56" s="5">
        <v>1</v>
      </c>
      <c r="F56" s="6">
        <v>0</v>
      </c>
      <c r="G56" s="6">
        <v>1</v>
      </c>
      <c r="H56" s="6">
        <v>0</v>
      </c>
      <c r="I56" s="6">
        <v>0</v>
      </c>
      <c r="J56" s="11">
        <v>0</v>
      </c>
      <c r="K56" s="7">
        <v>1</v>
      </c>
      <c r="L56" s="11">
        <v>0</v>
      </c>
      <c r="M56" s="11">
        <v>0</v>
      </c>
      <c r="N56" s="11">
        <v>0</v>
      </c>
      <c r="O56" s="11">
        <v>0</v>
      </c>
      <c r="P56" s="11">
        <v>0</v>
      </c>
      <c r="Q56" s="11">
        <v>0</v>
      </c>
      <c r="R56" s="7">
        <v>1</v>
      </c>
      <c r="S56" s="17">
        <v>0</v>
      </c>
      <c r="T56" s="22">
        <f t="shared" si="3"/>
        <v>-22.169244562499546</v>
      </c>
      <c r="U56" s="25">
        <f t="shared" si="4"/>
        <v>2.3551545872088013E-10</v>
      </c>
      <c r="V56" s="22">
        <f>U56/SUMIF(A:A,A56,U:U)</f>
        <v>8.9108601986572433E-4</v>
      </c>
      <c r="W56" s="22">
        <f t="shared" si="5"/>
        <v>8.9108601986572433E-4</v>
      </c>
      <c r="X56" s="22">
        <f t="shared" si="6"/>
        <v>-7.0230695920942718</v>
      </c>
    </row>
    <row r="57" spans="1:24" x14ac:dyDescent="0.2">
      <c r="A57" s="5" t="s">
        <v>75</v>
      </c>
      <c r="B57" s="5" t="s">
        <v>79</v>
      </c>
      <c r="C57" s="5" t="s">
        <v>79</v>
      </c>
      <c r="D57" s="5">
        <v>0</v>
      </c>
      <c r="E57" s="5">
        <v>1</v>
      </c>
      <c r="F57" s="6">
        <v>1</v>
      </c>
      <c r="G57" s="6">
        <v>0</v>
      </c>
      <c r="H57" s="6">
        <v>2</v>
      </c>
      <c r="I57" s="6">
        <v>2</v>
      </c>
      <c r="J57" s="11">
        <v>0</v>
      </c>
      <c r="K57" s="7">
        <v>1</v>
      </c>
      <c r="L57" s="11">
        <v>0</v>
      </c>
      <c r="M57" s="11">
        <v>0</v>
      </c>
      <c r="N57" s="11">
        <v>0</v>
      </c>
      <c r="O57" s="11">
        <v>0</v>
      </c>
      <c r="P57" s="11">
        <v>0</v>
      </c>
      <c r="Q57" s="11">
        <v>0</v>
      </c>
      <c r="R57" s="7">
        <v>0</v>
      </c>
      <c r="S57" s="17">
        <v>0</v>
      </c>
      <c r="T57" s="22">
        <f t="shared" si="3"/>
        <v>-31.178556131530591</v>
      </c>
      <c r="U57" s="25">
        <f t="shared" si="4"/>
        <v>2.8795532782154758E-14</v>
      </c>
      <c r="V57" s="22">
        <f>U57/SUMIF(A:A,A57,U:U)</f>
        <v>1.0894952219324697E-7</v>
      </c>
      <c r="W57" s="22">
        <f t="shared" si="5"/>
        <v>1.0894952219324697E-7</v>
      </c>
      <c r="X57" s="22">
        <f t="shared" si="6"/>
        <v>-16.032381161125315</v>
      </c>
    </row>
  </sheetData>
  <pageMargins left="0.7" right="0.7" top="0.75" bottom="0.75" header="0.3" footer="0.3"/>
  <ignoredErrors>
    <ignoredError sqref="T8:T57"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737076F3-AD92-5846-BDB6-042014CDDD23}">
            <xm:f>$T8=INDEX(secretCalculator!$J$4:$K$100000,MATCH($A8,secretCalculator!$J$4:$J$100000,0),2)</xm:f>
            <x14:dxf>
              <font>
                <color rgb="FF9C0006"/>
              </font>
              <fill>
                <patternFill>
                  <bgColor rgb="FFFFC7CE"/>
                </patternFill>
              </fill>
            </x14:dxf>
          </x14:cfRule>
          <xm:sqref>A8:T57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AC650-7A5B-7B40-A7B3-9A73DB585324}">
  <dimension ref="A1:K11"/>
  <sheetViews>
    <sheetView workbookViewId="0">
      <selection activeCell="H4" sqref="H4:H10"/>
    </sheetView>
  </sheetViews>
  <sheetFormatPr baseColWidth="10" defaultRowHeight="16" x14ac:dyDescent="0.2"/>
  <cols>
    <col min="8" max="8" width="12.1640625" bestFit="1" customWidth="1"/>
    <col min="11" max="11" width="12.1640625" bestFit="1" customWidth="1"/>
  </cols>
  <sheetData>
    <row r="1" spans="1:11" x14ac:dyDescent="0.2">
      <c r="A1" t="s">
        <v>84</v>
      </c>
      <c r="D1" t="s">
        <v>85</v>
      </c>
      <c r="G1" t="s">
        <v>86</v>
      </c>
      <c r="J1" t="s">
        <v>87</v>
      </c>
    </row>
    <row r="3" spans="1:11" x14ac:dyDescent="0.2">
      <c r="B3" t="s">
        <v>9</v>
      </c>
    </row>
    <row r="4" spans="1:11" x14ac:dyDescent="0.2">
      <c r="A4" t="str" cm="1">
        <f t="array" ref="A4:A11">_xlfn.UNIQUE(GSRTab!A7:A1048576)</f>
        <v>petit_ami</v>
      </c>
      <c r="B4" cm="1">
        <f t="array" ref="B4">IF(A4&gt;0,MAX((IF(GSRTab!A:A=A4,GSRTab!S:S))),"")</f>
        <v>5.3397163067732203</v>
      </c>
      <c r="D4" t="str" cm="1">
        <f t="array" ref="D4:D11">_xlfn.UNIQUE(GSRTab_hidden!A7:A1048576)</f>
        <v>petit_ami</v>
      </c>
      <c r="E4" cm="1">
        <f t="array" ref="E4">IF(D4&gt;0,MAX((IF(GSRTab_hidden!A:A=D4,GSRTab_hidden!T:T))),"")</f>
        <v>1</v>
      </c>
      <c r="G4" t="str" cm="1">
        <f t="array" ref="G4:G11">_xlfn.UNIQUE(RSTTab!A8:A1048576)</f>
        <v>petit_ami</v>
      </c>
      <c r="H4" cm="1">
        <f t="array" ref="H4">IF(G4&gt;0,MAX((IF(RSTTab!A:A=G4,RSTTab!S:S))),"")</f>
        <v>-19.860962074238209</v>
      </c>
      <c r="J4" t="str" cm="1">
        <f t="array" ref="J4:J11">_xlfn.UNIQUE(RSTTab_hidden!A8:A1048576)</f>
        <v>petit_ami</v>
      </c>
      <c r="K4" cm="1">
        <f t="array" ref="K4">IF(J4&gt;0,MAX((IF(RSTTab_hidden!A:A=J4,RSTTab_hidden!T:T))),"")</f>
        <v>-7.1022475406298931</v>
      </c>
    </row>
    <row r="5" spans="1:11" x14ac:dyDescent="0.2">
      <c r="A5" t="str">
        <v>le_ami</v>
      </c>
      <c r="B5" cm="1">
        <f t="array" ref="B5">IF(A5&gt;0,MAX((IF(GSRTab!A:A=A5,GSRTab!S:S))),"")</f>
        <v>8.4135603715256426</v>
      </c>
      <c r="D5" t="str">
        <v>le_ami</v>
      </c>
      <c r="E5" cm="1">
        <f t="array" ref="E5">IF(D5&gt;0,MAX((IF(GSRTab_hidden!A:A=D5,GSRTab_hidden!T:T))),"")</f>
        <v>1</v>
      </c>
      <c r="G5" t="str">
        <v>le_ami</v>
      </c>
      <c r="H5" cm="1">
        <f t="array" ref="H5">IF(G5&gt;0,MAX((IF(RSTTab!A:A=G5,RSTTab!S:S))),"")</f>
        <v>-20.597644670015505</v>
      </c>
      <c r="J5" t="str">
        <v>le_ami</v>
      </c>
      <c r="K5" cm="1">
        <f t="array" ref="K5">IF(J5&gt;0,MAX((IF(RSTTab_hidden!A:A=J5,RSTTab_hidden!T:T))),"")</f>
        <v>-7.1066963640451837</v>
      </c>
    </row>
    <row r="6" spans="1:11" x14ac:dyDescent="0.2">
      <c r="A6" t="str">
        <v>un_ami</v>
      </c>
      <c r="B6" cm="1">
        <f t="array" ref="B6">IF(A6&gt;0,MAX((IF(GSRTab!A:A=A6,GSRTab!S:S))),"")</f>
        <v>8.4135595645353831</v>
      </c>
      <c r="D6" t="str">
        <v>un_ami</v>
      </c>
      <c r="E6" cm="1">
        <f t="array" ref="E6">IF(D6&gt;0,MAX((IF(GSRTab_hidden!A:A=D6,GSRTab_hidden!T:T))),"")</f>
        <v>1</v>
      </c>
      <c r="G6" t="str">
        <v>un_ami</v>
      </c>
      <c r="H6" cm="1">
        <f t="array" ref="H6">IF(G6&gt;0,MAX((IF(RSTTab!A:A=G6,RSTTab!S:S))),"")</f>
        <v>-20.5691300683749</v>
      </c>
      <c r="J6" t="str">
        <v>un_ami</v>
      </c>
      <c r="K6" cm="1">
        <f t="array" ref="K6">IF(J6&gt;0,MAX((IF(RSTTab_hidden!A:A=J6,RSTTab_hidden!T:T))),"")</f>
        <v>-7.1066963640451837</v>
      </c>
    </row>
    <row r="7" spans="1:11" x14ac:dyDescent="0.2">
      <c r="A7" t="str">
        <v>joli_ami</v>
      </c>
      <c r="B7" cm="1">
        <f t="array" ref="B7">IF(A7&gt;0,MAX((IF(GSRTab!A:A=A7,GSRTab!S:S))),"")</f>
        <v>2.8703309851518783</v>
      </c>
      <c r="D7" t="str">
        <v>joli_ami</v>
      </c>
      <c r="E7" cm="1">
        <f t="array" ref="E7">IF(D7&gt;0,MAX((IF(GSRTab_hidden!A:A=D7,GSRTab_hidden!T:T))),"")</f>
        <v>-1</v>
      </c>
      <c r="G7" t="str">
        <v>joli_ami</v>
      </c>
      <c r="H7" cm="1">
        <f t="array" ref="H7">IF(G7&gt;0,MAX((IF(RSTTab!A:A=G7,RSTTab!S:S))),"")</f>
        <v>-14.222239436926557</v>
      </c>
      <c r="J7" t="str">
        <v>joli_ami</v>
      </c>
      <c r="K7" cm="1">
        <f t="array" ref="K7">IF(J7&gt;0,MAX((IF(RSTTab_hidden!A:A=J7,RSTTab_hidden!T:T))),"")</f>
        <v>-8.459118768623132E-3</v>
      </c>
    </row>
    <row r="8" spans="1:11" x14ac:dyDescent="0.2">
      <c r="A8" t="str">
        <v>petit_hero</v>
      </c>
      <c r="B8" cm="1">
        <f t="array" ref="B8">IF(A8&gt;0,MAX((IF(GSRTab!A:A=A8,GSRTab!S:S))),"")</f>
        <v>2.8703309851518783</v>
      </c>
      <c r="D8" t="str">
        <v>petit_hero</v>
      </c>
      <c r="E8" cm="1">
        <f t="array" ref="E8">IF(D8&gt;0,MAX((IF(GSRTab_hidden!A:A=D8,GSRTab_hidden!T:T))),"")</f>
        <v>-1</v>
      </c>
      <c r="G8" t="str">
        <v>petit_hero</v>
      </c>
      <c r="H8" cm="1">
        <f t="array" ref="H8">IF(G8&gt;0,MAX((IF(RSTTab!A:A=G8,RSTTab!S:S))),"")</f>
        <v>-6.1818400163415328</v>
      </c>
      <c r="J8" t="str">
        <v>petit_hero</v>
      </c>
      <c r="K8" cm="1">
        <f t="array" ref="K8">IF(J8&gt;0,MAX((IF(RSTTab_hidden!A:A=J8,RSTTab_hidden!T:T))),"")</f>
        <v>-7.1022475406298931</v>
      </c>
    </row>
    <row r="9" spans="1:11" x14ac:dyDescent="0.2">
      <c r="A9" t="str">
        <v>petite_kope</v>
      </c>
      <c r="B9" cm="1">
        <f t="array" ref="B9">IF(A9&gt;0,MAX((IF(GSRTab!A:A=A9,GSRTab!S:S))),"")</f>
        <v>12.209402176222341</v>
      </c>
      <c r="D9" t="str">
        <v>petite_kope</v>
      </c>
      <c r="E9" cm="1">
        <f t="array" ref="E9">IF(D9&gt;0,MAX((IF(GSRTab_hidden!A:A=D9,GSRTab_hidden!T:T))),"")</f>
        <v>3</v>
      </c>
      <c r="G9" t="str">
        <v>petite_kope</v>
      </c>
      <c r="H9" cm="1">
        <f t="array" ref="H9">IF(G9&gt;0,MAX((IF(RSTTab!A:A=G9,RSTTab!S:S))),"")</f>
        <v>-13.352264169856564</v>
      </c>
      <c r="J9" t="str">
        <v>petite_kope</v>
      </c>
      <c r="K9" cm="1">
        <f t="array" ref="K9">IF(J9&gt;0,MAX((IF(RSTTab_hidden!A:A=J9,RSTTab_hidden!T:T))),"")</f>
        <v>-15.14881134250904</v>
      </c>
    </row>
    <row r="10" spans="1:11" x14ac:dyDescent="0.2">
      <c r="A10" t="str">
        <v>petite_traktur</v>
      </c>
      <c r="B10" cm="1">
        <f t="array" ref="B10">IF(A10&gt;0,MAX((IF(GSRTab!A:A=A10,GSRTab!S:S))),"")</f>
        <v>11.847569292910084</v>
      </c>
      <c r="D10" t="str">
        <v>petite_traktur</v>
      </c>
      <c r="E10" cm="1">
        <f t="array" ref="E10">IF(D10&gt;0,MAX((IF(GSRTab_hidden!A:A=D10,GSRTab_hidden!T:T))),"")</f>
        <v>3</v>
      </c>
      <c r="G10" t="str">
        <v>petite_traktur</v>
      </c>
      <c r="H10" cm="1">
        <f t="array" ref="H10">IF(G10&gt;0,MAX((IF(RSTTab!A:A=G10,RSTTab!S:S))),"")</f>
        <v>-10.861085979591834</v>
      </c>
      <c r="J10" t="str">
        <v>petite_traktur</v>
      </c>
      <c r="K10" cm="1">
        <f t="array" ref="K10">IF(J10&gt;0,MAX((IF(RSTTab_hidden!A:A=J10,RSTTab_hidden!T:T))),"")</f>
        <v>-15.14881134250904</v>
      </c>
    </row>
    <row r="11" spans="1:11" x14ac:dyDescent="0.2">
      <c r="A11">
        <v>0</v>
      </c>
      <c r="B11" t="s">
        <v>92</v>
      </c>
      <c r="D11">
        <v>0</v>
      </c>
      <c r="G11">
        <v>0</v>
      </c>
      <c r="J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GSRTab</vt:lpstr>
      <vt:lpstr>GSRTab_hidden</vt:lpstr>
      <vt:lpstr>RSTTab</vt:lpstr>
      <vt:lpstr>RSTTab_hidden</vt:lpstr>
      <vt:lpstr>secretCalculator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Moore-Cantwell</dc:creator>
  <cp:lastModifiedBy>Claire Moore-Cantwell</cp:lastModifiedBy>
  <dcterms:created xsi:type="dcterms:W3CDTF">2021-06-28T03:52:48Z</dcterms:created>
  <dcterms:modified xsi:type="dcterms:W3CDTF">2021-07-07T23:55:25Z</dcterms:modified>
</cp:coreProperties>
</file>