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iremoore-cantwell/GitHub/GSR_Learning/Combo/"/>
    </mc:Choice>
  </mc:AlternateContent>
  <xr:revisionPtr revIDLastSave="0" documentId="13_ncr:1_{DB203C02-2D5B-BF4B-8F93-258FCCDB1172}" xr6:coauthVersionLast="47" xr6:coauthVersionMax="47" xr10:uidLastSave="{00000000-0000-0000-0000-000000000000}"/>
  <bookViews>
    <workbookView xWindow="7200" yWindow="2220" windowWidth="28800" windowHeight="17540" xr2:uid="{6D016418-8590-7F42-9768-866F63012115}"/>
  </bookViews>
  <sheets>
    <sheet name="LikelihoodCalcEx" sheetId="7" r:id="rId1"/>
    <sheet name="GSRTab" sheetId="1" r:id="rId2"/>
    <sheet name="GSRTab_hidden" sheetId="6" r:id="rId3"/>
    <sheet name="RSTTab" sheetId="2" r:id="rId4"/>
    <sheet name="RSTTab_hidden" sheetId="3" r:id="rId5"/>
    <sheet name="secretCalculator" sheetId="5" r:id="rId6"/>
  </sheets>
  <definedNames>
    <definedName name="solver_adj" localSheetId="1" hidden="1">GSRTab!$E$5:$R$5</definedName>
    <definedName name="solver_adj" localSheetId="3" hidden="1">RSTTab!$E$5:$R$5</definedName>
    <definedName name="solver_adj" localSheetId="4" hidden="1">RSTTab_hidden!$F$6:$S$6</definedName>
    <definedName name="solver_cvg" localSheetId="1" hidden="1">0.0001</definedName>
    <definedName name="solver_cvg" localSheetId="3" hidden="1">0.0001</definedName>
    <definedName name="solver_cvg" localSheetId="4" hidden="1">0.0001</definedName>
    <definedName name="solver_drv" localSheetId="1" hidden="1">1</definedName>
    <definedName name="solver_drv" localSheetId="3" hidden="1">1</definedName>
    <definedName name="solver_drv" localSheetId="4" hidden="1">1</definedName>
    <definedName name="solver_eng" localSheetId="1" hidden="1">1</definedName>
    <definedName name="solver_eng" localSheetId="3" hidden="1">1</definedName>
    <definedName name="solver_eng" localSheetId="4" hidden="1">1</definedName>
    <definedName name="solver_itr" localSheetId="1" hidden="1">2147483647</definedName>
    <definedName name="solver_itr" localSheetId="3" hidden="1">2147483647</definedName>
    <definedName name="solver_itr" localSheetId="4" hidden="1">2147483647</definedName>
    <definedName name="solver_lin" localSheetId="1" hidden="1">2</definedName>
    <definedName name="solver_lin" localSheetId="3" hidden="1">2</definedName>
    <definedName name="solver_lin" localSheetId="4" hidden="1">2</definedName>
    <definedName name="solver_mip" localSheetId="1" hidden="1">2147483647</definedName>
    <definedName name="solver_mip" localSheetId="3" hidden="1">2147483647</definedName>
    <definedName name="solver_mip" localSheetId="4" hidden="1">2147483647</definedName>
    <definedName name="solver_mni" localSheetId="1" hidden="1">30</definedName>
    <definedName name="solver_mni" localSheetId="3" hidden="1">30</definedName>
    <definedName name="solver_mni" localSheetId="4" hidden="1">30</definedName>
    <definedName name="solver_mrt" localSheetId="1" hidden="1">0.075</definedName>
    <definedName name="solver_mrt" localSheetId="3" hidden="1">0.075</definedName>
    <definedName name="solver_mrt" localSheetId="4" hidden="1">0.075</definedName>
    <definedName name="solver_msl" localSheetId="1" hidden="1">2</definedName>
    <definedName name="solver_msl" localSheetId="3" hidden="1">2</definedName>
    <definedName name="solver_msl" localSheetId="4" hidden="1">2</definedName>
    <definedName name="solver_neg" localSheetId="1" hidden="1">2</definedName>
    <definedName name="solver_neg" localSheetId="3" hidden="1">1</definedName>
    <definedName name="solver_neg" localSheetId="4" hidden="1">1</definedName>
    <definedName name="solver_nod" localSheetId="1" hidden="1">2147483647</definedName>
    <definedName name="solver_nod" localSheetId="3" hidden="1">2147483647</definedName>
    <definedName name="solver_nod" localSheetId="4" hidden="1">2147483647</definedName>
    <definedName name="solver_num" localSheetId="1" hidden="1">0</definedName>
    <definedName name="solver_num" localSheetId="3" hidden="1">0</definedName>
    <definedName name="solver_num" localSheetId="4" hidden="1">0</definedName>
    <definedName name="solver_opt" localSheetId="1" hidden="1">GSRTab!$X$9</definedName>
    <definedName name="solver_opt" localSheetId="3" hidden="1">RSTTab!$X$8</definedName>
    <definedName name="solver_opt" localSheetId="4" hidden="1">RSTTab_hidden!$Z$11</definedName>
    <definedName name="solver_pre" localSheetId="1" hidden="1">0.000001</definedName>
    <definedName name="solver_pre" localSheetId="3" hidden="1">0.000001</definedName>
    <definedName name="solver_pre" localSheetId="4" hidden="1">0.000001</definedName>
    <definedName name="solver_rbv" localSheetId="1" hidden="1">1</definedName>
    <definedName name="solver_rbv" localSheetId="3" hidden="1">1</definedName>
    <definedName name="solver_rbv" localSheetId="4" hidden="1">1</definedName>
    <definedName name="solver_rlx" localSheetId="1" hidden="1">2</definedName>
    <definedName name="solver_rlx" localSheetId="3" hidden="1">2</definedName>
    <definedName name="solver_rlx" localSheetId="4" hidden="1">2</definedName>
    <definedName name="solver_rsd" localSheetId="1" hidden="1">0</definedName>
    <definedName name="solver_rsd" localSheetId="3" hidden="1">0</definedName>
    <definedName name="solver_rsd" localSheetId="4" hidden="1">0</definedName>
    <definedName name="solver_scl" localSheetId="1" hidden="1">1</definedName>
    <definedName name="solver_scl" localSheetId="3" hidden="1">1</definedName>
    <definedName name="solver_scl" localSheetId="4" hidden="1">1</definedName>
    <definedName name="solver_sho" localSheetId="1" hidden="1">2</definedName>
    <definedName name="solver_sho" localSheetId="3" hidden="1">2</definedName>
    <definedName name="solver_sho" localSheetId="4" hidden="1">2</definedName>
    <definedName name="solver_ssz" localSheetId="1" hidden="1">100</definedName>
    <definedName name="solver_ssz" localSheetId="3" hidden="1">100</definedName>
    <definedName name="solver_ssz" localSheetId="4" hidden="1">100</definedName>
    <definedName name="solver_tim" localSheetId="1" hidden="1">2147483647</definedName>
    <definedName name="solver_tim" localSheetId="3" hidden="1">2147483647</definedName>
    <definedName name="solver_tim" localSheetId="4" hidden="1">2147483647</definedName>
    <definedName name="solver_tol" localSheetId="1" hidden="1">0.01</definedName>
    <definedName name="solver_tol" localSheetId="3" hidden="1">0.01</definedName>
    <definedName name="solver_tol" localSheetId="4" hidden="1">0.01</definedName>
    <definedName name="solver_typ" localSheetId="1" hidden="1">1</definedName>
    <definedName name="solver_typ" localSheetId="3" hidden="1">1</definedName>
    <definedName name="solver_typ" localSheetId="4" hidden="1">1</definedName>
    <definedName name="solver_val" localSheetId="1" hidden="1">0</definedName>
    <definedName name="solver_val" localSheetId="3" hidden="1">0</definedName>
    <definedName name="solver_val" localSheetId="4" hidden="1">0</definedName>
    <definedName name="solver_ver" localSheetId="1" hidden="1">2</definedName>
    <definedName name="solver_ver" localSheetId="3" hidden="1">2</definedName>
    <definedName name="solver_ver" localSheetId="4"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7" l="1"/>
  <c r="E4" i="7"/>
  <c r="D4" i="7"/>
  <c r="C4" i="7"/>
  <c r="I2" i="7"/>
  <c r="E2" i="7"/>
  <c r="D2" i="7"/>
  <c r="C2" i="7"/>
  <c r="H5" i="5" a="1"/>
  <c r="H5" i="5" s="1"/>
  <c r="H6" i="5" a="1"/>
  <c r="H6" i="5" s="1"/>
  <c r="H7" i="5" a="1"/>
  <c r="H7" i="5" s="1"/>
  <c r="H8" i="5" a="1"/>
  <c r="H8" i="5" s="1"/>
  <c r="H9" i="5" a="1"/>
  <c r="H9" i="5" s="1"/>
  <c r="H10" i="5" a="1"/>
  <c r="H10" i="5" s="1"/>
  <c r="H4" i="5" a="1"/>
  <c r="H4" i="5" s="1"/>
  <c r="K4" i="5" a="1"/>
  <c r="K4" i="5" s="1"/>
  <c r="G4" i="5" a="1"/>
  <c r="G4" i="5" s="1"/>
  <c r="J4" i="5" a="1"/>
  <c r="J4" i="5" s="1"/>
  <c r="X7" i="6"/>
  <c r="W9" i="3"/>
  <c r="X9" i="3" s="1"/>
  <c r="W10" i="3"/>
  <c r="X10" i="3" s="1"/>
  <c r="W19" i="3"/>
  <c r="X19" i="3" s="1"/>
  <c r="W20" i="3"/>
  <c r="X20" i="3" s="1"/>
  <c r="W29" i="3"/>
  <c r="X29" i="3" s="1"/>
  <c r="W30" i="3"/>
  <c r="X30" i="3" s="1"/>
  <c r="W7" i="6"/>
  <c r="J5" i="3"/>
  <c r="K5" i="3"/>
  <c r="L5" i="3"/>
  <c r="M5" i="3"/>
  <c r="N5" i="3"/>
  <c r="O5" i="3"/>
  <c r="P5" i="3"/>
  <c r="Q5" i="3"/>
  <c r="R5" i="3"/>
  <c r="J2" i="3"/>
  <c r="K2" i="3"/>
  <c r="L2" i="3"/>
  <c r="M2" i="3"/>
  <c r="N2" i="3"/>
  <c r="O2" i="3"/>
  <c r="P2" i="3"/>
  <c r="Q2" i="3"/>
  <c r="R2" i="3"/>
  <c r="F5" i="3"/>
  <c r="F2" i="3"/>
  <c r="G4" i="3"/>
  <c r="G5" i="3" s="1"/>
  <c r="H4" i="3"/>
  <c r="H5" i="3" s="1"/>
  <c r="I4" i="3"/>
  <c r="I5" i="3" s="1"/>
  <c r="S4" i="3"/>
  <c r="S5" i="3" s="1"/>
  <c r="F4" i="3"/>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E4" i="5" a="1"/>
  <c r="E4" i="5" s="1"/>
  <c r="D4" i="5" a="1"/>
  <c r="D4" i="5" s="1"/>
  <c r="F9" i="7" l="1"/>
  <c r="G9" i="7" s="1"/>
  <c r="H9" i="7" s="1"/>
  <c r="I9" i="7" s="1"/>
  <c r="F8" i="7"/>
  <c r="G8" i="7" s="1"/>
  <c r="H8" i="7" s="1"/>
  <c r="I8" i="7" s="1"/>
  <c r="F7" i="7"/>
  <c r="G7" i="7" s="1"/>
  <c r="H7" i="7" s="1"/>
  <c r="I7" i="7" s="1"/>
  <c r="F11" i="7"/>
  <c r="G11" i="7" s="1"/>
  <c r="F10" i="7"/>
  <c r="G10" i="7" s="1"/>
  <c r="H10" i="7" s="1"/>
  <c r="I10" i="7" s="1"/>
  <c r="K9" i="5" a="1"/>
  <c r="K9" i="5" s="1"/>
  <c r="K10" i="5" a="1"/>
  <c r="K10" i="5" s="1"/>
  <c r="K5" i="5" a="1"/>
  <c r="K5" i="5" s="1"/>
  <c r="K8" i="5" a="1"/>
  <c r="K8" i="5" s="1"/>
  <c r="K7" i="5" a="1"/>
  <c r="K7" i="5" s="1"/>
  <c r="K6" i="5" a="1"/>
  <c r="K6" i="5"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H11" i="7" l="1"/>
  <c r="I11" i="7" s="1"/>
  <c r="W8" i="3"/>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T28" i="6" s="1"/>
  <c r="U28" i="6" s="1"/>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Z11" i="3" l="1"/>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E7" i="5" a="1"/>
  <c r="E7" i="5" s="1"/>
  <c r="E5" i="5" a="1"/>
  <c r="E5" i="5" s="1"/>
  <c r="E6" i="5" a="1"/>
  <c r="E6" i="5" s="1"/>
  <c r="E9" i="5" a="1"/>
  <c r="E9" i="5" s="1"/>
  <c r="E8" i="5" a="1"/>
  <c r="E8" i="5" s="1"/>
  <c r="E10" i="5" a="1"/>
  <c r="E10" i="5" s="1"/>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W27" i="6" s="1"/>
  <c r="X27" i="6" s="1"/>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17" i="6" l="1"/>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7" i="2"/>
  <c r="V7" i="2" s="1"/>
  <c r="U39" i="2"/>
  <c r="V39" i="2" s="1"/>
  <c r="U35" i="2"/>
  <c r="V35" i="2" s="1"/>
  <c r="U31" i="2"/>
  <c r="V31" i="2" s="1"/>
  <c r="U23" i="2"/>
  <c r="V23" i="2" s="1"/>
  <c r="U44" i="2"/>
  <c r="V44" i="2" s="1"/>
  <c r="U15" i="2"/>
  <c r="V15" i="2" s="1"/>
  <c r="U11" i="2"/>
  <c r="V11" i="2" s="1"/>
  <c r="U46" i="2"/>
  <c r="V46" i="2" s="1"/>
  <c r="U42" i="2"/>
  <c r="V42" i="2" s="1"/>
  <c r="U38" i="2"/>
  <c r="V38" i="2" s="1"/>
  <c r="U34" i="2"/>
  <c r="V34" i="2" s="1"/>
  <c r="U30" i="2"/>
  <c r="V30" i="2" s="1"/>
  <c r="U26" i="2"/>
  <c r="V26" i="2" s="1"/>
  <c r="U22" i="2"/>
  <c r="V22" i="2" s="1"/>
  <c r="U18" i="2"/>
  <c r="V18" i="2" s="1"/>
  <c r="U14" i="2"/>
  <c r="V14" i="2" s="1"/>
  <c r="U10" i="2"/>
  <c r="V10" i="2" s="1"/>
  <c r="U45" i="2"/>
  <c r="V45" i="2" s="1"/>
  <c r="U41" i="2"/>
  <c r="V41" i="2" s="1"/>
  <c r="U37" i="2"/>
  <c r="V37" i="2" s="1"/>
  <c r="U33" i="2"/>
  <c r="V33" i="2" s="1"/>
  <c r="U29" i="2"/>
  <c r="V29" i="2" s="1"/>
  <c r="U25" i="2"/>
  <c r="V25" i="2" s="1"/>
  <c r="U21" i="2"/>
  <c r="V21" i="2" s="1"/>
  <c r="U17" i="2"/>
  <c r="V17" i="2" s="1"/>
  <c r="U13" i="2"/>
  <c r="V13" i="2" s="1"/>
  <c r="U9" i="2"/>
  <c r="V9" i="2" s="1"/>
  <c r="U40" i="2"/>
  <c r="V40" i="2" s="1"/>
  <c r="U36" i="2"/>
  <c r="V36" i="2" s="1"/>
  <c r="U32" i="2"/>
  <c r="V32" i="2" s="1"/>
  <c r="U28" i="2"/>
  <c r="V28" i="2" s="1"/>
  <c r="U24" i="2"/>
  <c r="V24" i="2" s="1"/>
  <c r="U20" i="2"/>
  <c r="V20" i="2" s="1"/>
  <c r="U16" i="2"/>
  <c r="V16" i="2" s="1"/>
  <c r="U12" i="2"/>
  <c r="V12" i="2" s="1"/>
  <c r="U8" i="2"/>
  <c r="V8" i="2" s="1"/>
  <c r="T7" i="1" l="1"/>
  <c r="B4" i="5" a="1"/>
  <c r="B4" i="5" s="1"/>
  <c r="B5" i="5" a="1"/>
  <c r="B5" i="5" s="1"/>
  <c r="B10" i="5" a="1"/>
  <c r="B10" i="5" s="1"/>
  <c r="B6" i="5" a="1"/>
  <c r="B6" i="5" s="1"/>
  <c r="B7" i="5" a="1"/>
  <c r="B7" i="5" s="1"/>
  <c r="B8" i="5" a="1"/>
  <c r="B8" i="5" s="1"/>
  <c r="B9" i="5" a="1"/>
  <c r="B9"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K6" authorId="1" shapeId="0" xr:uid="{C3E0C61C-F1D3-674C-BE4A-326D69093761}">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text>
    </comment>
    <comment ref="B7" authorId="2" shapeId="0" xr:uid="{6FE0BD9E-649A-E349-ABC2-E9D7964E1B8D}">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3" shapeId="0" xr:uid="{CE85B7B6-F2E7-9840-ABA5-022C7DCF0DF5}">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4" shapeId="0" xr:uid="{AE1E6C07-F040-1B4E-88BF-327E3C547656}">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B32" authorId="5" shapeId="0" xr:uid="{5003F90A-A7FD-414E-BC34-0A607A548FF7}">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6" authorId="1" shapeId="0" xr:uid="{B503D736-1EB5-DA4E-8C2D-947A10953B85}">
      <text>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text>
    </comment>
    <comment ref="I6" authorId="2" shapeId="0" xr:uid="{DA7B5BF4-8FFB-3B4B-8AC3-5E7DA734243E}">
      <text>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text>
    </comment>
    <comment ref="L6" authorId="3" shapeId="0" xr:uid="{5F5D6F89-E85E-5844-99FD-D00F5B3BA008}">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B7" authorId="4" shapeId="0" xr:uid="{2621C94D-A63A-C24F-A2DA-C8417A6D6C98}">
      <text>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text>
    </comment>
    <comment ref="B11" authorId="5" shapeId="0" xr:uid="{D5C7BF60-AE0A-CE47-A9A2-28249A5BD504}">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3" authorId="6" shapeId="0" xr:uid="{2E4B42D7-48E2-5845-9607-C153059EFF79}">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I14" authorId="7" shapeId="0" xr:uid="{AF128964-526F-214D-8BF5-B61C0F2DE12A}">
      <text>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text>
    </comment>
    <comment ref="B38" authorId="8" shapeId="0" xr:uid="{A1BCCC45-8964-6F4B-9155-B6AD894C7DE5}">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G6" authorId="1" shapeId="0" xr:uid="{E16DBFF4-688F-F340-95E9-94F35D6A699F}">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H6" authorId="2" shapeId="0" xr:uid="{A9397F12-2229-8E48-9F4B-384EA02206A7}">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J6" authorId="3" shapeId="0" xr:uid="{B4B26EE7-9DB2-A444-AF19-E2F6CC835D8A}">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R6" authorId="4" shapeId="0" xr:uid="{0BB0F3E8-7334-E84E-9419-FE7AFFBE3705}">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7" authorId="5" shapeId="0" xr:uid="{3DAE1923-BCC2-7543-A1D2-ED580CF96E7B}">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6" shapeId="0" xr:uid="{2CF5AF7E-2180-FE48-AAA8-D30F51D21C5D}">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7" shapeId="0" xr:uid="{DB46045C-4D5B-9746-986E-0EA9CD6B5C80}">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1" authorId="8" shapeId="0" xr:uid="{6A68315C-34A7-D948-8B49-EF5287DACC46}">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2" authorId="9" shapeId="0" xr:uid="{A6D31109-ADF2-8A4B-B6B5-A08EBA708EC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37" authorId="10" shapeId="0" xr:uid="{DE56721B-3F30-A84F-89D4-B4366AC64D26}">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7" authorId="1" shapeId="0" xr:uid="{8BEF8F29-EB17-CB42-A5EA-4C750D9725E2}">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I7" authorId="2" shapeId="0" xr:uid="{F2D30437-C809-2745-AEE0-2C789A7315CC}">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K7" authorId="3" shapeId="0" xr:uid="{E2B7CC98-F2B7-0E43-A26D-E93135B32367}">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S7" authorId="4" shapeId="0" xr:uid="{C37838A1-0A99-A34E-9E03-DBE5224D95FE}">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8" authorId="5" shapeId="0" xr:uid="{4F5A8AB0-C25D-FB4D-9119-2EF253DCA65A}">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12" authorId="6" shapeId="0" xr:uid="{F4BAF33F-1966-4842-95CF-8F572845F68C}">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4" authorId="7" shapeId="0" xr:uid="{402ECD69-C20E-574C-81A2-15833532B1B4}">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8" authorId="8" shapeId="0" xr:uid="{95393770-A5EA-C441-B8E8-09661D1B04EC}">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9" authorId="9" shapeId="0" xr:uid="{EB122BA7-596E-714B-BF47-657082CD90B4}">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C39" authorId="10" shapeId="0" xr:uid="{6FD43CC0-6126-A648-B934-9A8A5136668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44" authorId="11" shapeId="0" xr:uid="{EC10E1B5-9E7D-3245-8C1B-118E4435B387}">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<sst xmlns="http://schemas.openxmlformats.org/spreadsheetml/2006/main" count="630" uniqueCount="109">
  <si>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</si>
  <si>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</si>
  <si>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</si>
  <si>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</si>
  <si>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</si>
  <si>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</si>
  <si>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</si>
  <si>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</si>
  <si>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</si>
  <si>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</si>
  <si>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</si>
  <si>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</si>
  <si>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</si>
  <si>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</si>
  <si>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</si>
  <si>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</si>
  <si>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</si>
  <si>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</si>
  <si>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</si>
  <si>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</si>
  <si>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</si>
  <si>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</si>
  <si>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</si>
  <si>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</si>
  <si>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</si>
  <si>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</si>
  <si>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</si>
  <si>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</si>
  <si>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</si>
  <si>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</si>
  <si>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</si>
  <si>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</si>
  <si>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</si>
  <si>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</si>
  <si>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</si>
  <si>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</si>
  <si>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</si>
  <si>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</si>
  <si>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</si>
  <si>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</si>
  <si>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</si>
  <si>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</si>
  <si>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</si>
  <si>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</si>
  <si>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</si>
  <si>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</si>
  <si>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</si>
  <si>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</si>
  <si>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</si>
  <si>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</si>
  <si>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</si>
  <si>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</si>
  <si>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</si>
  <si>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</si>
  <si>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</si>
  <si>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</si>
  <si>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</si>
  <si>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</si>
  <si>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</si>
  <si>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</si>
  <si>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</si>
  <si>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</si>
  <si>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</si>
  <si>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</si>
  <si>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</si>
  <si>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</si>
  <si>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</si>
  <si>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</si>
  <si>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</si>
  <si>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</si>
  <si>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</si>
  <si>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</si>
  <si>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</si>
  <si>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</si>
  <si>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</si>
  <si>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</si>
  <si>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</si>
  <si>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</si>
  <si>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</si>
  <si>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</si>
  <si>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</si>
  <si>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</si>
  <si>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</si>
  <si>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</si>
  <si>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</si>
  <si>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</si>
  <si>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</si>
  <si>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</si>
  <si>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</si>
  <si>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</si>
  <si>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</si>
  <si>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</si>
  <si>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</si>
  <si>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</si>
  <si>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</si>
  <si>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</si>
  <si>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</si>
  <si>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</si>
  <si>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</si>
  <si>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</si>
  <si>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</si>
  <si>
    <t>input_1</t>
  </si>
  <si>
    <t>cand_1</t>
  </si>
  <si>
    <t>input_2</t>
  </si>
  <si>
    <t>cand_2</t>
  </si>
  <si>
    <t>C1</t>
  </si>
  <si>
    <t>C2</t>
  </si>
  <si>
    <t>C3</t>
  </si>
  <si>
    <t>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</si>
</sst>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5" tint="0.39997558519241921"/>
      <name val="Calibri"/>
      <family val="2"/>
      <scheme val="minor"/>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9">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s>
  <cellStyleXfs count="1">
    <xf numFmtId="0" fontId="0" fillId="0" borderId="0"/>
  </cellStyleXfs>
  <cellXfs count="73">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3"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4"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2" fontId="0" fillId="0" borderId="0" xfId="0" applyNumberFormat="1" applyBorder="1" applyAlignment="1">
      <alignment horizontal="center"/>
    </xf>
    <xf numFmtId="0" fontId="5" fillId="0" borderId="0" xfId="0" applyFont="1" applyBorder="1" applyAlignment="1">
      <alignment horizontal="center"/>
    </xf>
    <xf numFmtId="0" fontId="0" fillId="3" borderId="0" xfId="0" applyFont="1" applyFill="1" applyBorder="1" applyAlignment="1">
      <alignment horizontal="center"/>
    </xf>
    <xf numFmtId="0" fontId="0" fillId="0" borderId="0" xfId="0" applyFont="1" applyFill="1"/>
    <xf numFmtId="0" fontId="1" fillId="0" borderId="0" xfId="0" applyFont="1" applyFill="1" applyAlignment="1">
      <alignment horizontal="center"/>
    </xf>
    <xf numFmtId="0" fontId="0" fillId="0" borderId="0" xfId="0" applyFont="1" applyFill="1" applyAlignment="1">
      <alignment horizontal="center"/>
    </xf>
    <xf numFmtId="2" fontId="0" fillId="0" borderId="0" xfId="0" applyNumberFormat="1" applyFont="1" applyFill="1" applyAlignment="1">
      <alignment horizontal="center"/>
    </xf>
    <xf numFmtId="0" fontId="0" fillId="0" borderId="5" xfId="0" applyFont="1" applyFill="1" applyBorder="1"/>
    <xf numFmtId="0" fontId="1" fillId="0" borderId="5" xfId="0" applyFont="1" applyFill="1" applyBorder="1" applyAlignment="1">
      <alignment horizontal="center"/>
    </xf>
    <xf numFmtId="0" fontId="0" fillId="0" borderId="5" xfId="0" applyFont="1" applyFill="1" applyBorder="1" applyAlignment="1">
      <alignment horizontal="center"/>
    </xf>
    <xf numFmtId="2" fontId="0" fillId="0" borderId="5" xfId="0" applyNumberFormat="1" applyFont="1" applyFill="1" applyBorder="1" applyAlignment="1">
      <alignment horizontal="center"/>
    </xf>
    <xf numFmtId="0" fontId="0" fillId="0" borderId="1" xfId="0" applyFont="1" applyFill="1" applyBorder="1"/>
    <xf numFmtId="0" fontId="1" fillId="0" borderId="1" xfId="0"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0" fontId="0" fillId="0" borderId="0" xfId="0" applyFont="1" applyFill="1" applyBorder="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436D-BC8C-DF40-9DB5-7AA4E3FA7FF9}">
  <dimension ref="A1:K11"/>
  <sheetViews>
    <sheetView tabSelected="1" workbookViewId="0">
      <selection activeCell="E6" sqref="E6"/>
    </sheetView>
  </sheetViews>
  <sheetFormatPr baseColWidth="10" defaultRowHeight="16" x14ac:dyDescent="0.2"/>
  <cols>
    <col min="1" max="1" width="13" style="60" customWidth="1"/>
    <col min="2" max="4" width="10.83203125" style="60"/>
    <col min="5" max="5" width="9.33203125" style="61" customWidth="1"/>
    <col min="6" max="6" width="5.33203125" style="62" customWidth="1"/>
    <col min="7" max="7" width="1.1640625" style="62" customWidth="1"/>
    <col min="8" max="8" width="7" style="62" customWidth="1"/>
    <col min="9" max="10" width="9.6640625" style="63" customWidth="1"/>
    <col min="11" max="11" width="10.1640625" style="62" customWidth="1"/>
    <col min="12" max="12" width="13" style="60" customWidth="1"/>
    <col min="13" max="16384" width="10.83203125" style="60"/>
  </cols>
  <sheetData>
    <row r="1" spans="1:11" x14ac:dyDescent="0.2">
      <c r="A1" s="60" t="s">
        <v>4</v>
      </c>
      <c r="C1" s="61"/>
      <c r="D1" s="61"/>
      <c r="H1" s="63"/>
      <c r="I1" s="62"/>
      <c r="J1" s="60"/>
      <c r="K1" s="60"/>
    </row>
    <row r="2" spans="1:11" x14ac:dyDescent="0.2">
      <c r="B2" s="60" t="s">
        <v>3</v>
      </c>
      <c r="C2" s="61">
        <f>(C5-C3)*SQRT(2)/$A$3^2</f>
        <v>1.5556349186104048E-4</v>
      </c>
      <c r="D2" s="61">
        <f>(D5-D3)*SQRT(2)/$A$3^2</f>
        <v>3.2526911934581182E-4</v>
      </c>
      <c r="E2" s="61">
        <f>(E5-E3)*SQRT(2)/$A$3^2</f>
        <v>6.7882250993908557E-4</v>
      </c>
      <c r="H2" s="63"/>
      <c r="I2" s="62">
        <f>LN(1)</f>
        <v>0</v>
      </c>
      <c r="J2" s="60"/>
      <c r="K2" s="60"/>
    </row>
    <row r="3" spans="1:11" x14ac:dyDescent="0.2">
      <c r="A3" s="60">
        <v>100</v>
      </c>
      <c r="B3" s="60" t="s">
        <v>5</v>
      </c>
      <c r="C3" s="61">
        <v>0</v>
      </c>
      <c r="D3" s="61">
        <v>0</v>
      </c>
      <c r="E3" s="61">
        <v>0</v>
      </c>
      <c r="H3" s="63"/>
      <c r="I3" s="62"/>
      <c r="J3" s="60"/>
      <c r="K3" s="60"/>
    </row>
    <row r="4" spans="1:11" x14ac:dyDescent="0.2">
      <c r="B4" s="60" t="s">
        <v>6</v>
      </c>
      <c r="C4" s="61">
        <f>(C5-C3)^2/2/$A$3</f>
        <v>6.0500000000000007E-3</v>
      </c>
      <c r="D4" s="61">
        <f>(D5-D3)^2/2/$A$3</f>
        <v>2.6449999999999994E-2</v>
      </c>
      <c r="E4" s="61">
        <f>(E5-E3)^2/2/$A$3</f>
        <v>0.1152</v>
      </c>
      <c r="H4" s="63"/>
      <c r="I4" s="62"/>
      <c r="J4" s="60"/>
      <c r="K4" s="60"/>
    </row>
    <row r="5" spans="1:11" ht="17" thickBot="1" x14ac:dyDescent="0.25">
      <c r="B5" s="60" t="s">
        <v>71</v>
      </c>
      <c r="C5" s="61">
        <v>1.1000000000000001</v>
      </c>
      <c r="D5" s="61">
        <v>2.2999999999999998</v>
      </c>
      <c r="E5" s="61">
        <v>4.8</v>
      </c>
      <c r="H5" s="63"/>
      <c r="I5" s="62"/>
      <c r="J5" s="60"/>
      <c r="K5" s="60"/>
    </row>
    <row r="6" spans="1:11" s="64" customFormat="1" x14ac:dyDescent="0.2">
      <c r="A6" s="64" t="s">
        <v>7</v>
      </c>
      <c r="B6" s="64" t="s">
        <v>12</v>
      </c>
      <c r="C6" s="65" t="s">
        <v>105</v>
      </c>
      <c r="D6" s="65" t="s">
        <v>106</v>
      </c>
      <c r="E6" s="65" t="s">
        <v>107</v>
      </c>
      <c r="F6" s="66" t="s">
        <v>9</v>
      </c>
      <c r="G6" s="66" t="s">
        <v>10</v>
      </c>
      <c r="H6" s="67" t="s">
        <v>99</v>
      </c>
      <c r="I6" s="66" t="s">
        <v>11</v>
      </c>
      <c r="J6" s="64" t="e">
        <f>SUMPRODUCT(J9)</f>
        <v>#VALUE!</v>
      </c>
      <c r="K6" s="64" t="s">
        <v>108</v>
      </c>
    </row>
    <row r="7" spans="1:11" x14ac:dyDescent="0.2">
      <c r="A7" s="60" t="s">
        <v>101</v>
      </c>
      <c r="B7" s="60" t="s">
        <v>102</v>
      </c>
      <c r="C7" s="61">
        <v>1</v>
      </c>
      <c r="D7" s="61">
        <v>1</v>
      </c>
      <c r="E7" s="61">
        <v>0</v>
      </c>
      <c r="F7" s="62">
        <f>-SUMPRODUCT(C$5:E$5,C7:E7)</f>
        <v>-3.4</v>
      </c>
      <c r="G7" s="62">
        <f t="shared" ref="G7:G11" si="0">EXP(F7)</f>
        <v>3.337326996032608E-2</v>
      </c>
      <c r="H7" s="63">
        <f>G7/SUMIF(A:A,A7,G:G)</f>
        <v>0.24472309568759198</v>
      </c>
      <c r="I7" s="62">
        <f>LN(H7)</f>
        <v>-1.4076279293028919</v>
      </c>
      <c r="J7" s="60"/>
      <c r="K7" s="60">
        <v>415</v>
      </c>
    </row>
    <row r="8" spans="1:11" x14ac:dyDescent="0.2">
      <c r="A8" s="60" t="s">
        <v>101</v>
      </c>
      <c r="B8" s="60" t="s">
        <v>102</v>
      </c>
      <c r="C8" s="61">
        <v>1</v>
      </c>
      <c r="D8" s="61">
        <v>0</v>
      </c>
      <c r="E8" s="61">
        <v>1</v>
      </c>
      <c r="F8" s="62">
        <f>-SUMPRODUCT(C$5:E$5,C8:E8)</f>
        <v>-5.9</v>
      </c>
      <c r="G8" s="62">
        <f t="shared" si="0"/>
        <v>2.7394448187683684E-3</v>
      </c>
      <c r="H8" s="63">
        <f t="shared" ref="H8:H11" si="1">G8/SUMIF(A:A,A8,G:G)</f>
        <v>2.0088094972752234E-2</v>
      </c>
      <c r="I8" s="62">
        <f t="shared" ref="I8:I11" si="2">LN(H8)</f>
        <v>-3.9076279293028922</v>
      </c>
      <c r="J8" s="60"/>
      <c r="K8" s="60">
        <v>12</v>
      </c>
    </row>
    <row r="9" spans="1:11" x14ac:dyDescent="0.2">
      <c r="A9" s="60" t="s">
        <v>101</v>
      </c>
      <c r="B9" s="60" t="s">
        <v>102</v>
      </c>
      <c r="C9" s="61">
        <v>0</v>
      </c>
      <c r="D9" s="61">
        <v>1</v>
      </c>
      <c r="E9" s="61">
        <v>0</v>
      </c>
      <c r="F9" s="62">
        <f>-SUMPRODUCT(C$5:E$5,C9:E9)</f>
        <v>-2.2999999999999998</v>
      </c>
      <c r="G9" s="62">
        <f t="shared" si="0"/>
        <v>0.10025884372280375</v>
      </c>
      <c r="H9" s="63">
        <f t="shared" si="1"/>
        <v>0.7351888093396558</v>
      </c>
      <c r="I9" s="62">
        <f t="shared" si="2"/>
        <v>-0.30762792930289173</v>
      </c>
      <c r="J9" s="60"/>
      <c r="K9" s="60">
        <v>891</v>
      </c>
    </row>
    <row r="10" spans="1:11" s="68" customFormat="1" x14ac:dyDescent="0.2">
      <c r="A10" s="68" t="s">
        <v>103</v>
      </c>
      <c r="B10" s="68" t="s">
        <v>104</v>
      </c>
      <c r="C10" s="69">
        <v>0</v>
      </c>
      <c r="D10" s="69">
        <v>0</v>
      </c>
      <c r="E10" s="69">
        <v>1</v>
      </c>
      <c r="F10" s="70">
        <f>-SUMPRODUCT(C$5:E$5,C10:E10)</f>
        <v>-4.8</v>
      </c>
      <c r="G10" s="70">
        <f t="shared" si="0"/>
        <v>8.2297470490200302E-3</v>
      </c>
      <c r="H10" s="71">
        <f t="shared" si="1"/>
        <v>2.4127021417669207E-2</v>
      </c>
      <c r="I10" s="70">
        <f t="shared" si="2"/>
        <v>-3.7244228459337791</v>
      </c>
      <c r="K10" s="68">
        <v>1</v>
      </c>
    </row>
    <row r="11" spans="1:11" x14ac:dyDescent="0.2">
      <c r="A11" s="60" t="s">
        <v>103</v>
      </c>
      <c r="B11" s="60" t="s">
        <v>104</v>
      </c>
      <c r="C11" s="61">
        <v>1</v>
      </c>
      <c r="D11" s="61">
        <v>0</v>
      </c>
      <c r="E11" s="61">
        <v>0</v>
      </c>
      <c r="F11" s="62">
        <f>-SUMPRODUCT(C$5:E$5,C11:E11)</f>
        <v>-1.1000000000000001</v>
      </c>
      <c r="G11" s="62">
        <f t="shared" si="0"/>
        <v>0.33287108369807955</v>
      </c>
      <c r="H11" s="63">
        <f t="shared" si="1"/>
        <v>0.9758729785823308</v>
      </c>
      <c r="I11" s="62">
        <f t="shared" si="2"/>
        <v>-2.442284593377916E-2</v>
      </c>
      <c r="J11" s="60"/>
      <c r="K11" s="72">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40" ySplit="1800" topLeftCell="B4" activePane="bottomRight"/>
      <selection sqref="A1:XFD1048576"/>
      <selection pane="topRight" activeCell="H1" sqref="H1:H50"/>
      <selection pane="bottomLeft" activeCell="A6" sqref="A6:XFD50"/>
      <selection pane="bottomRight" activeCell="P15" sqref="P15"/>
    </sheetView>
  </sheetViews>
  <sheetFormatPr baseColWidth="10" defaultRowHeight="16" x14ac:dyDescent="0.2"/>
  <cols>
    <col min="1" max="1" width="13" customWidth="1"/>
    <col min="5" max="6" width="9.33203125" style="6" customWidth="1"/>
    <col min="7" max="8" width="9.33203125" style="42" customWidth="1"/>
    <col min="9" max="9" width="12.83203125" style="38" customWidth="1"/>
    <col min="10" max="16" width="9.33203125" style="7" customWidth="1"/>
    <col min="17" max="18" width="8.83203125" style="7" customWidth="1"/>
    <col min="19" max="19" width="5.5" style="22" customWidth="1"/>
    <col min="20" max="20" width="3.6640625" style="25" customWidth="1"/>
    <col min="21" max="21" width="9.6640625" style="46" customWidth="1"/>
    <col min="22" max="22" width="10.1640625" style="22" customWidth="1"/>
    <col min="23" max="23" width="13" customWidth="1"/>
  </cols>
  <sheetData>
    <row r="2" spans="1:24" x14ac:dyDescent="0.2">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7" thickBot="1" x14ac:dyDescent="0.25">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 t="shared" ref="S7:S50" si="2">-SUMPRODUCT(E$5:I$5,E7:I7)</f>
        <v>5.3397163067732203</v>
      </c>
      <c r="T7" s="27">
        <f t="shared" ref="T7:T50" si="3">EXP(S7)</f>
        <v>208.45356503544042</v>
      </c>
      <c r="U7" s="48">
        <f t="shared" ref="U7:U50" si="4">T7/SUMIF(A:A,A7,T:T)</f>
        <v>0.92191403574481268</v>
      </c>
      <c r="V7" s="28">
        <f>LN(U7)</f>
        <v>-8.1303296491648441E-2</v>
      </c>
    </row>
    <row r="8" spans="1:24" x14ac:dyDescent="0.2">
      <c r="A8" t="s">
        <v>0</v>
      </c>
      <c r="B8" t="s">
        <v>2</v>
      </c>
      <c r="C8">
        <v>0</v>
      </c>
      <c r="D8">
        <v>1</v>
      </c>
      <c r="E8" s="6">
        <v>0</v>
      </c>
      <c r="F8" s="6">
        <v>1</v>
      </c>
      <c r="G8" s="42">
        <v>0</v>
      </c>
      <c r="H8" s="42">
        <v>0</v>
      </c>
      <c r="I8" s="38">
        <v>0</v>
      </c>
      <c r="K8" s="11"/>
      <c r="L8" s="11"/>
      <c r="M8" s="11"/>
      <c r="Q8" s="11"/>
      <c r="R8" s="11"/>
      <c r="S8" s="22">
        <f t="shared" si="2"/>
        <v>2.8703309851518783</v>
      </c>
      <c r="T8" s="25">
        <f t="shared" si="3"/>
        <v>17.642856757169465</v>
      </c>
      <c r="U8" s="46">
        <f t="shared" si="4"/>
        <v>7.8027916060367672E-2</v>
      </c>
      <c r="V8" s="29">
        <f t="shared" ref="V8:V50" si="5">LN(U8)</f>
        <v>-2.5506886181129906</v>
      </c>
      <c r="W8" s="2" t="s">
        <v>73</v>
      </c>
      <c r="X8">
        <f>W6-SUM(E2:R2)</f>
        <v>-0.1952003680191394</v>
      </c>
    </row>
    <row r="9" spans="1:24" x14ac:dyDescent="0.2">
      <c r="A9" t="s">
        <v>0</v>
      </c>
      <c r="B9" t="s">
        <v>14</v>
      </c>
      <c r="C9">
        <v>0</v>
      </c>
      <c r="D9">
        <v>1</v>
      </c>
      <c r="E9" s="6">
        <v>0</v>
      </c>
      <c r="F9" s="6">
        <v>0</v>
      </c>
      <c r="G9" s="42">
        <f>O5</f>
        <v>-0.19706621945118435</v>
      </c>
      <c r="H9" s="42">
        <f>MIN(MAX(1-(O5),0),1)</f>
        <v>1</v>
      </c>
      <c r="I9" s="38">
        <v>0</v>
      </c>
      <c r="K9" s="11"/>
      <c r="L9" s="11"/>
      <c r="M9" s="11"/>
      <c r="Q9" s="11"/>
      <c r="R9" s="11"/>
      <c r="S9" s="22">
        <f t="shared" si="2"/>
        <v>-5.8003761906401374</v>
      </c>
      <c r="T9" s="25">
        <f t="shared" si="3"/>
        <v>3.0264160218201018E-3</v>
      </c>
      <c r="U9" s="46">
        <f t="shared" si="4"/>
        <v>1.3384733468312573E-5</v>
      </c>
      <c r="V9" s="29">
        <f t="shared" si="5"/>
        <v>-11.221395793905007</v>
      </c>
      <c r="W9" s="2" t="s">
        <v>74</v>
      </c>
      <c r="X9">
        <f>W6-SUM(E4:R4)</f>
        <v>-0.97595965021490794</v>
      </c>
    </row>
    <row r="10" spans="1:24" x14ac:dyDescent="0.2">
      <c r="A10" t="s">
        <v>0</v>
      </c>
      <c r="B10" t="s">
        <v>15</v>
      </c>
      <c r="C10">
        <v>0</v>
      </c>
      <c r="D10">
        <v>1</v>
      </c>
      <c r="E10" s="6">
        <v>0</v>
      </c>
      <c r="F10" s="6">
        <v>0</v>
      </c>
      <c r="G10" s="42">
        <f>P5</f>
        <v>-0.1970662732701752</v>
      </c>
      <c r="H10" s="42">
        <f>MIN(MAX(1-(P5),0),1)</f>
        <v>1</v>
      </c>
      <c r="I10" s="38">
        <v>0</v>
      </c>
      <c r="K10" s="11"/>
      <c r="L10" s="11"/>
      <c r="M10" s="11"/>
      <c r="Q10" s="11"/>
      <c r="R10" s="11"/>
      <c r="S10" s="22">
        <f t="shared" si="2"/>
        <v>-5.8003764092237127</v>
      </c>
      <c r="T10" s="25">
        <f t="shared" si="3"/>
        <v>3.0264153602953398E-3</v>
      </c>
      <c r="U10" s="46">
        <f t="shared" si="4"/>
        <v>1.3384730542629997E-5</v>
      </c>
      <c r="V10" s="29">
        <f t="shared" si="5"/>
        <v>-11.221396012488581</v>
      </c>
    </row>
    <row r="11" spans="1:24" x14ac:dyDescent="0.2">
      <c r="A11" t="s">
        <v>0</v>
      </c>
      <c r="B11" t="s">
        <v>51</v>
      </c>
      <c r="C11">
        <v>0</v>
      </c>
      <c r="D11">
        <v>1</v>
      </c>
      <c r="E11" s="6">
        <v>0</v>
      </c>
      <c r="F11" s="6">
        <v>0</v>
      </c>
      <c r="G11" s="42">
        <v>0</v>
      </c>
      <c r="H11" s="42">
        <v>1</v>
      </c>
      <c r="I11" s="38">
        <v>0</v>
      </c>
      <c r="K11" s="11"/>
      <c r="L11" s="11"/>
      <c r="M11" s="11"/>
      <c r="Q11" s="11"/>
      <c r="R11" s="11"/>
      <c r="S11" s="22">
        <f t="shared" si="2"/>
        <v>-5</v>
      </c>
      <c r="T11" s="25">
        <f t="shared" si="3"/>
        <v>6.737946999085467E-3</v>
      </c>
      <c r="U11" s="46">
        <f t="shared" si="4"/>
        <v>2.979948032793503E-5</v>
      </c>
      <c r="V11" s="29">
        <f t="shared" si="5"/>
        <v>-10.421019603264869</v>
      </c>
    </row>
    <row r="12" spans="1:24" x14ac:dyDescent="0.2">
      <c r="A12" t="s">
        <v>0</v>
      </c>
      <c r="B12" t="s">
        <v>36</v>
      </c>
      <c r="C12">
        <v>0</v>
      </c>
      <c r="D12">
        <v>1</v>
      </c>
      <c r="E12" s="6">
        <v>1</v>
      </c>
      <c r="F12" s="6">
        <v>0</v>
      </c>
      <c r="G12" s="42">
        <f>J5+N5</f>
        <v>9.577540629319381E-2</v>
      </c>
      <c r="H12" s="42">
        <f>MIN(MAX((1-J5),0),1)+MIN(MAX(1-(N5),0),1)</f>
        <v>1.9042245937068061</v>
      </c>
      <c r="I12" s="38">
        <v>0</v>
      </c>
      <c r="K12" s="11"/>
      <c r="L12" s="11"/>
      <c r="M12" s="11"/>
      <c r="Q12" s="11"/>
      <c r="R12" s="11"/>
      <c r="S12" s="22">
        <f t="shared" si="2"/>
        <v>-8.4634363322403772</v>
      </c>
      <c r="T12" s="25">
        <f t="shared" si="3"/>
        <v>2.1104560039106028E-4</v>
      </c>
      <c r="U12" s="46">
        <f t="shared" si="4"/>
        <v>9.3337766206891259E-7</v>
      </c>
      <c r="V12" s="29">
        <f t="shared" si="5"/>
        <v>-13.884455935505246</v>
      </c>
    </row>
    <row r="13" spans="1:24" x14ac:dyDescent="0.2">
      <c r="A13" t="s">
        <v>0</v>
      </c>
      <c r="B13" t="s">
        <v>37</v>
      </c>
      <c r="C13">
        <v>0</v>
      </c>
      <c r="D13">
        <v>1</v>
      </c>
      <c r="E13" s="6">
        <v>1</v>
      </c>
      <c r="F13" s="6">
        <v>0</v>
      </c>
      <c r="G13" s="42">
        <f>J5+O5</f>
        <v>-0.1486556811430883</v>
      </c>
      <c r="H13" s="42">
        <f>MIN(MAX(1-(J5),0),1)+MIN(MAX(1-(O5),0),1)</f>
        <v>1.9515894616919041</v>
      </c>
      <c r="I13" s="38">
        <v>0</v>
      </c>
      <c r="K13" s="11"/>
      <c r="L13" s="11"/>
      <c r="M13" s="11"/>
      <c r="Q13" s="11"/>
      <c r="R13" s="11"/>
      <c r="S13" s="22">
        <f t="shared" si="2"/>
        <v>-9.6930072889179062</v>
      </c>
      <c r="T13" s="25">
        <f t="shared" si="3"/>
        <v>6.1713534647208962E-5</v>
      </c>
      <c r="U13" s="46">
        <f t="shared" si="4"/>
        <v>2.7293643923534123E-7</v>
      </c>
      <c r="V13" s="29">
        <f t="shared" si="5"/>
        <v>-15.114026892182775</v>
      </c>
    </row>
    <row r="14" spans="1:24" x14ac:dyDescent="0.2">
      <c r="A14" t="s">
        <v>0</v>
      </c>
      <c r="B14" t="s">
        <v>38</v>
      </c>
      <c r="C14">
        <v>0</v>
      </c>
      <c r="D14">
        <v>1</v>
      </c>
      <c r="E14" s="6">
        <v>1</v>
      </c>
      <c r="F14" s="6">
        <v>0</v>
      </c>
      <c r="G14" s="42">
        <f>J5+P5</f>
        <v>-0.14865573496207918</v>
      </c>
      <c r="H14" s="42">
        <f>MIN(MAX(1-(J5),0),1)+MIN(MAX(1-(P5),0),1)</f>
        <v>1.9515894616919041</v>
      </c>
      <c r="I14" s="38">
        <v>0</v>
      </c>
      <c r="K14" s="11"/>
      <c r="L14" s="11"/>
      <c r="M14" s="11"/>
      <c r="Q14" s="11"/>
      <c r="R14" s="11"/>
      <c r="S14" s="22">
        <f t="shared" si="2"/>
        <v>-9.6930075075014823</v>
      </c>
      <c r="T14" s="25">
        <f t="shared" si="3"/>
        <v>6.1713521157645343E-5</v>
      </c>
      <c r="U14" s="46">
        <f t="shared" si="4"/>
        <v>2.7293637957592481E-7</v>
      </c>
      <c r="V14" s="29">
        <f t="shared" si="5"/>
        <v>-15.114027110766351</v>
      </c>
    </row>
    <row r="15" spans="1:24" s="1" customFormat="1" x14ac:dyDescent="0.2">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 t="shared" si="2"/>
        <v>8.4135603715256426</v>
      </c>
      <c r="T15" s="27">
        <f t="shared" si="3"/>
        <v>4507.7813509204989</v>
      </c>
      <c r="U15" s="48">
        <f t="shared" si="4"/>
        <v>0.99608238059463006</v>
      </c>
      <c r="V15" s="28">
        <f t="shared" si="5"/>
        <v>-3.9253133775497776E-3</v>
      </c>
    </row>
    <row r="16" spans="1:24" x14ac:dyDescent="0.2">
      <c r="A16" t="s">
        <v>16</v>
      </c>
      <c r="B16" t="s">
        <v>18</v>
      </c>
      <c r="C16">
        <v>0</v>
      </c>
      <c r="D16">
        <v>1</v>
      </c>
      <c r="E16" s="6">
        <v>0</v>
      </c>
      <c r="F16" s="6">
        <v>1</v>
      </c>
      <c r="G16" s="42">
        <v>0</v>
      </c>
      <c r="H16" s="42">
        <v>0</v>
      </c>
      <c r="I16" s="38">
        <v>0</v>
      </c>
      <c r="J16" s="11"/>
      <c r="K16" s="11"/>
      <c r="L16" s="13"/>
      <c r="M16" s="11"/>
      <c r="Q16" s="11"/>
      <c r="R16" s="11"/>
      <c r="S16" s="22">
        <f t="shared" si="2"/>
        <v>2.8703309851518783</v>
      </c>
      <c r="T16" s="25">
        <f t="shared" si="3"/>
        <v>17.642856757169465</v>
      </c>
      <c r="U16" s="46">
        <f t="shared" si="4"/>
        <v>3.8985339773817598E-3</v>
      </c>
      <c r="V16" s="29">
        <f t="shared" si="5"/>
        <v>-5.5471546997513146</v>
      </c>
    </row>
    <row r="17" spans="1:22" x14ac:dyDescent="0.2">
      <c r="A17" t="s">
        <v>16</v>
      </c>
      <c r="B17" t="s">
        <v>19</v>
      </c>
      <c r="C17">
        <v>0</v>
      </c>
      <c r="D17">
        <v>1</v>
      </c>
      <c r="E17" s="6">
        <v>0</v>
      </c>
      <c r="F17" s="6">
        <v>0</v>
      </c>
      <c r="G17" s="42">
        <f>N5</f>
        <v>4.7364867985097772E-2</v>
      </c>
      <c r="H17" s="42">
        <f>MIN(MAX(1-(N5),0),1)</f>
        <v>0.95263513201490224</v>
      </c>
      <c r="I17" s="38">
        <v>0</v>
      </c>
      <c r="J17" s="11"/>
      <c r="K17" s="11"/>
      <c r="L17" s="13"/>
      <c r="M17" s="11"/>
      <c r="Q17" s="11"/>
      <c r="R17" s="11"/>
      <c r="S17" s="22">
        <f t="shared" si="2"/>
        <v>-4.5708052339626111</v>
      </c>
      <c r="T17" s="25">
        <f t="shared" si="3"/>
        <v>1.0349622493824083E-2</v>
      </c>
      <c r="U17" s="46">
        <f t="shared" si="4"/>
        <v>2.2869513424378688E-6</v>
      </c>
      <c r="V17" s="29">
        <f t="shared" si="5"/>
        <v>-12.988290918865804</v>
      </c>
    </row>
    <row r="18" spans="1:22" x14ac:dyDescent="0.2">
      <c r="A18" t="s">
        <v>16</v>
      </c>
      <c r="B18" t="s">
        <v>20</v>
      </c>
      <c r="C18">
        <v>0</v>
      </c>
      <c r="D18">
        <v>1</v>
      </c>
      <c r="E18" s="6">
        <v>0</v>
      </c>
      <c r="F18" s="6">
        <v>0</v>
      </c>
      <c r="G18" s="42">
        <f>P5</f>
        <v>-0.1970662732701752</v>
      </c>
      <c r="H18" s="42">
        <f>MIN(MAX(1-(P5),0),1)</f>
        <v>1</v>
      </c>
      <c r="I18" s="38">
        <v>0</v>
      </c>
      <c r="J18" s="11"/>
      <c r="K18" s="11"/>
      <c r="L18" s="13"/>
      <c r="M18" s="11"/>
      <c r="Q18" s="11"/>
      <c r="R18" s="11"/>
      <c r="S18" s="22">
        <f t="shared" si="2"/>
        <v>-5.8003764092237127</v>
      </c>
      <c r="T18" s="25">
        <f t="shared" si="3"/>
        <v>3.0264153602953398E-3</v>
      </c>
      <c r="U18" s="46">
        <f t="shared" si="4"/>
        <v>6.6874561609683157E-7</v>
      </c>
      <c r="V18" s="29">
        <f t="shared" si="5"/>
        <v>-14.217862094126906</v>
      </c>
    </row>
    <row r="19" spans="1:22" x14ac:dyDescent="0.2">
      <c r="A19" t="s">
        <v>16</v>
      </c>
      <c r="B19" t="s">
        <v>52</v>
      </c>
      <c r="C19">
        <v>0</v>
      </c>
      <c r="D19">
        <v>1</v>
      </c>
      <c r="E19" s="6">
        <v>0</v>
      </c>
      <c r="F19" s="6">
        <v>0</v>
      </c>
      <c r="G19" s="42">
        <v>0</v>
      </c>
      <c r="H19" s="42">
        <v>1</v>
      </c>
      <c r="I19" s="38">
        <v>0</v>
      </c>
      <c r="J19" s="11"/>
      <c r="K19" s="11"/>
      <c r="L19" s="13"/>
      <c r="M19" s="11"/>
      <c r="Q19" s="11"/>
      <c r="R19" s="11"/>
      <c r="S19" s="22">
        <f t="shared" si="2"/>
        <v>-5</v>
      </c>
      <c r="T19" s="25">
        <f t="shared" si="3"/>
        <v>6.737946999085467E-3</v>
      </c>
      <c r="U19" s="46">
        <f t="shared" si="4"/>
        <v>1.4888810624763294E-6</v>
      </c>
      <c r="V19" s="29">
        <f t="shared" si="5"/>
        <v>-13.417485684903193</v>
      </c>
    </row>
    <row r="20" spans="1:22" x14ac:dyDescent="0.2">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 t="shared" si="2"/>
        <v>-3.1746902135545079</v>
      </c>
      <c r="T20" s="25">
        <f t="shared" si="3"/>
        <v>4.1807053337514812E-2</v>
      </c>
      <c r="U20" s="46">
        <f t="shared" si="4"/>
        <v>9.2380854287830038E-6</v>
      </c>
      <c r="V20" s="29">
        <f t="shared" si="5"/>
        <v>-11.5921758984577</v>
      </c>
    </row>
    <row r="21" spans="1:22" x14ac:dyDescent="0.2">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 t="shared" si="2"/>
        <v>-4.4042611702320347</v>
      </c>
      <c r="T21" s="25">
        <f t="shared" si="3"/>
        <v>1.2225135372932079E-2</v>
      </c>
      <c r="U21" s="46">
        <f t="shared" si="4"/>
        <v>2.7013825643684305E-6</v>
      </c>
      <c r="V21" s="29">
        <f t="shared" si="5"/>
        <v>-12.821746855135228</v>
      </c>
    </row>
    <row r="22" spans="1:22" x14ac:dyDescent="0.2">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 t="shared" si="2"/>
        <v>-4.4042613888156099</v>
      </c>
      <c r="T22" s="25">
        <f t="shared" si="3"/>
        <v>1.2225132700718575E-2</v>
      </c>
      <c r="U22" s="46">
        <f t="shared" si="4"/>
        <v>2.7013819738906363E-6</v>
      </c>
      <c r="V22" s="29">
        <f t="shared" si="5"/>
        <v>-12.821747073718802</v>
      </c>
    </row>
    <row r="23" spans="1:22" s="1" customFormat="1" x14ac:dyDescent="0.2">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 t="shared" si="2"/>
        <v>8.4135595645353831</v>
      </c>
      <c r="T23" s="27">
        <f t="shared" si="3"/>
        <v>4507.777713186324</v>
      </c>
      <c r="U23" s="48">
        <f t="shared" si="4"/>
        <v>0.9960823774500448</v>
      </c>
      <c r="V23" s="28">
        <f t="shared" si="5"/>
        <v>-3.9253165345027822E-3</v>
      </c>
    </row>
    <row r="24" spans="1:22" x14ac:dyDescent="0.2">
      <c r="A24" t="s">
        <v>21</v>
      </c>
      <c r="B24" t="s">
        <v>23</v>
      </c>
      <c r="C24">
        <v>0</v>
      </c>
      <c r="D24">
        <v>1</v>
      </c>
      <c r="E24" s="6">
        <v>0</v>
      </c>
      <c r="F24" s="6">
        <v>1</v>
      </c>
      <c r="G24" s="42">
        <v>0</v>
      </c>
      <c r="H24" s="42">
        <v>0</v>
      </c>
      <c r="I24" s="38">
        <v>0</v>
      </c>
      <c r="J24" s="11"/>
      <c r="K24" s="11"/>
      <c r="L24" s="11"/>
      <c r="M24" s="13"/>
      <c r="Q24" s="11"/>
      <c r="R24" s="11"/>
      <c r="S24" s="22">
        <f t="shared" si="2"/>
        <v>2.8703309851518783</v>
      </c>
      <c r="T24" s="25">
        <f t="shared" si="3"/>
        <v>17.642856757169465</v>
      </c>
      <c r="U24" s="46">
        <f t="shared" si="4"/>
        <v>3.8985371111544776E-3</v>
      </c>
      <c r="V24" s="29">
        <f t="shared" si="5"/>
        <v>-5.5471538959180071</v>
      </c>
    </row>
    <row r="25" spans="1:22" x14ac:dyDescent="0.2">
      <c r="A25" t="s">
        <v>21</v>
      </c>
      <c r="B25" t="s">
        <v>24</v>
      </c>
      <c r="C25">
        <v>0</v>
      </c>
      <c r="D25">
        <v>1</v>
      </c>
      <c r="E25" s="6">
        <v>0</v>
      </c>
      <c r="F25" s="6">
        <v>0</v>
      </c>
      <c r="G25" s="42">
        <f>N5</f>
        <v>4.7364867985097772E-2</v>
      </c>
      <c r="H25" s="42">
        <f>MIN(MAX(1-(N5),0),1)</f>
        <v>0.95263513201490224</v>
      </c>
      <c r="I25" s="38">
        <v>0</v>
      </c>
      <c r="J25" s="11"/>
      <c r="K25" s="11"/>
      <c r="L25" s="11"/>
      <c r="M25" s="13"/>
      <c r="Q25" s="11"/>
      <c r="R25" s="11"/>
      <c r="S25" s="22">
        <f t="shared" si="2"/>
        <v>-4.5708052339626111</v>
      </c>
      <c r="T25" s="25">
        <f t="shared" si="3"/>
        <v>1.0349622493824083E-2</v>
      </c>
      <c r="U25" s="46">
        <f t="shared" si="4"/>
        <v>2.2869531807662674E-6</v>
      </c>
      <c r="V25" s="29">
        <f t="shared" si="5"/>
        <v>-12.988290115032497</v>
      </c>
    </row>
    <row r="26" spans="1:22" x14ac:dyDescent="0.2">
      <c r="A26" t="s">
        <v>21</v>
      </c>
      <c r="B26" t="s">
        <v>25</v>
      </c>
      <c r="C26">
        <v>0</v>
      </c>
      <c r="D26">
        <v>1</v>
      </c>
      <c r="E26" s="6">
        <v>0</v>
      </c>
      <c r="F26" s="6">
        <v>0</v>
      </c>
      <c r="G26" s="42">
        <f>O5</f>
        <v>-0.19706621945118435</v>
      </c>
      <c r="H26" s="42">
        <f>MIN(MAX(1-(O5),0),1)</f>
        <v>1</v>
      </c>
      <c r="I26" s="38">
        <v>0</v>
      </c>
      <c r="J26" s="11"/>
      <c r="K26" s="11"/>
      <c r="L26" s="11"/>
      <c r="M26" s="13"/>
      <c r="Q26" s="11"/>
      <c r="R26" s="11"/>
      <c r="S26" s="22">
        <f t="shared" si="2"/>
        <v>-5.8003761906401374</v>
      </c>
      <c r="T26" s="25">
        <f t="shared" si="3"/>
        <v>3.0264160218201018E-3</v>
      </c>
      <c r="U26" s="46">
        <f t="shared" si="4"/>
        <v>6.6874629983398882E-7</v>
      </c>
      <c r="V26" s="29">
        <f t="shared" si="5"/>
        <v>-14.217861071710024</v>
      </c>
    </row>
    <row r="27" spans="1:22" x14ac:dyDescent="0.2">
      <c r="A27" t="s">
        <v>21</v>
      </c>
      <c r="B27" t="s">
        <v>53</v>
      </c>
      <c r="C27">
        <v>0</v>
      </c>
      <c r="D27">
        <v>1</v>
      </c>
      <c r="E27" s="6">
        <v>0</v>
      </c>
      <c r="F27" s="6">
        <v>0</v>
      </c>
      <c r="G27" s="42">
        <v>0</v>
      </c>
      <c r="H27" s="42">
        <v>1</v>
      </c>
      <c r="I27" s="38">
        <v>0</v>
      </c>
      <c r="J27" s="11"/>
      <c r="K27" s="11"/>
      <c r="L27" s="11"/>
      <c r="M27" s="13"/>
      <c r="Q27" s="11"/>
      <c r="R27" s="11"/>
      <c r="S27" s="22">
        <f t="shared" si="2"/>
        <v>-5</v>
      </c>
      <c r="T27" s="25">
        <f t="shared" si="3"/>
        <v>6.737946999085467E-3</v>
      </c>
      <c r="U27" s="46">
        <f t="shared" si="4"/>
        <v>1.4888822592889981E-6</v>
      </c>
      <c r="V27" s="29">
        <f t="shared" si="5"/>
        <v>-13.417484881069885</v>
      </c>
    </row>
    <row r="28" spans="1:22" x14ac:dyDescent="0.2">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 t="shared" si="2"/>
        <v>-3.1746905328662387</v>
      </c>
      <c r="T28" s="25">
        <f t="shared" si="3"/>
        <v>4.1807039988034381E-2</v>
      </c>
      <c r="U28" s="46">
        <f t="shared" si="4"/>
        <v>9.2380899048357991E-6</v>
      </c>
      <c r="V28" s="29">
        <f t="shared" si="5"/>
        <v>-11.592175413936124</v>
      </c>
    </row>
    <row r="29" spans="1:22" x14ac:dyDescent="0.2">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 t="shared" si="2"/>
        <v>-4.4042614895437637</v>
      </c>
      <c r="T29" s="25">
        <f t="shared" si="3"/>
        <v>1.2225131469303589E-2</v>
      </c>
      <c r="U29" s="46">
        <f t="shared" si="4"/>
        <v>2.7013838732468897E-6</v>
      </c>
      <c r="V29" s="29">
        <f t="shared" si="5"/>
        <v>-12.821746370613649</v>
      </c>
    </row>
    <row r="30" spans="1:22" x14ac:dyDescent="0.2">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 t="shared" si="2"/>
        <v>-4.404261708127339</v>
      </c>
      <c r="T30" s="25">
        <f t="shared" si="3"/>
        <v>1.2225128797090937E-2</v>
      </c>
      <c r="U30" s="46">
        <f t="shared" si="4"/>
        <v>2.7013832827688093E-6</v>
      </c>
      <c r="V30" s="29">
        <f t="shared" si="5"/>
        <v>-12.821746589197225</v>
      </c>
    </row>
    <row r="31" spans="1:22" s="1" customFormat="1" x14ac:dyDescent="0.2">
      <c r="A31" s="1" t="s">
        <v>40</v>
      </c>
      <c r="B31" s="1" t="s">
        <v>47</v>
      </c>
      <c r="C31" s="1">
        <v>1</v>
      </c>
      <c r="D31" s="1">
        <v>1</v>
      </c>
      <c r="E31" s="8">
        <v>0</v>
      </c>
      <c r="F31" s="8">
        <v>1</v>
      </c>
      <c r="G31" s="44">
        <v>0</v>
      </c>
      <c r="H31" s="44">
        <v>0</v>
      </c>
      <c r="I31" s="40">
        <v>0</v>
      </c>
      <c r="J31" s="10"/>
      <c r="K31" s="10"/>
      <c r="L31" s="10"/>
      <c r="M31" s="10"/>
      <c r="N31" s="9"/>
      <c r="O31" s="9"/>
      <c r="P31" s="9"/>
      <c r="Q31" s="10"/>
      <c r="R31" s="10"/>
      <c r="S31" s="24">
        <f t="shared" si="2"/>
        <v>2.8703309851518783</v>
      </c>
      <c r="T31" s="27">
        <f t="shared" si="3"/>
        <v>17.642856757169465</v>
      </c>
      <c r="U31" s="48">
        <f t="shared" si="4"/>
        <v>0.9986824223234243</v>
      </c>
      <c r="V31" s="28">
        <f t="shared" si="5"/>
        <v>-1.3184464452399166E-3</v>
      </c>
    </row>
    <row r="32" spans="1:22" x14ac:dyDescent="0.2">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 t="shared" si="2"/>
        <v>-4.5708052339626111</v>
      </c>
      <c r="T32" s="25">
        <f t="shared" si="3"/>
        <v>1.0349622493824083E-2</v>
      </c>
      <c r="U32" s="46">
        <f t="shared" si="4"/>
        <v>5.8584537666016236E-4</v>
      </c>
      <c r="V32" s="29">
        <f t="shared" si="5"/>
        <v>-7.4424546655597288</v>
      </c>
    </row>
    <row r="33" spans="1:22" x14ac:dyDescent="0.2">
      <c r="A33" s="3" t="s">
        <v>40</v>
      </c>
      <c r="B33" t="s">
        <v>49</v>
      </c>
      <c r="C33" s="5">
        <v>0</v>
      </c>
      <c r="D33">
        <v>1</v>
      </c>
      <c r="E33" s="6">
        <v>0</v>
      </c>
      <c r="F33" s="6">
        <v>0</v>
      </c>
      <c r="G33" s="42">
        <f>O5</f>
        <v>-0.19706621945118435</v>
      </c>
      <c r="H33" s="42">
        <f>MIN(MAX(1-(O5),0),1)</f>
        <v>1</v>
      </c>
      <c r="I33" s="38">
        <v>0</v>
      </c>
      <c r="J33" s="11"/>
      <c r="K33" s="11"/>
      <c r="L33" s="11"/>
      <c r="M33" s="11"/>
      <c r="Q33" s="11"/>
      <c r="R33" s="11"/>
      <c r="S33" s="22">
        <f t="shared" si="2"/>
        <v>-5.8003761906401374</v>
      </c>
      <c r="T33" s="25">
        <f t="shared" si="3"/>
        <v>3.0264160218201018E-3</v>
      </c>
      <c r="U33" s="46">
        <f t="shared" si="4"/>
        <v>1.7131173965925371E-4</v>
      </c>
      <c r="V33" s="29">
        <f t="shared" si="5"/>
        <v>-8.6720256222372551</v>
      </c>
    </row>
    <row r="34" spans="1:22" x14ac:dyDescent="0.2">
      <c r="A34" s="3" t="s">
        <v>40</v>
      </c>
      <c r="B34" t="s">
        <v>50</v>
      </c>
      <c r="C34" s="5">
        <v>0</v>
      </c>
      <c r="D34">
        <v>1</v>
      </c>
      <c r="E34" s="6">
        <v>0</v>
      </c>
      <c r="F34" s="6">
        <v>0</v>
      </c>
      <c r="G34" s="42">
        <f>P5</f>
        <v>-0.1970662732701752</v>
      </c>
      <c r="H34" s="42">
        <f>MIN(MAX(1-(P5),0),1)</f>
        <v>1</v>
      </c>
      <c r="I34" s="38">
        <v>0</v>
      </c>
      <c r="J34" s="11"/>
      <c r="K34" s="11"/>
      <c r="L34" s="11"/>
      <c r="M34" s="11"/>
      <c r="Q34" s="11"/>
      <c r="R34" s="11"/>
      <c r="S34" s="22">
        <f t="shared" si="2"/>
        <v>-5.8003764092237127</v>
      </c>
      <c r="T34" s="25">
        <f t="shared" si="3"/>
        <v>3.0264153602953398E-3</v>
      </c>
      <c r="U34" s="46">
        <f t="shared" si="4"/>
        <v>1.7131170221332528E-4</v>
      </c>
      <c r="V34" s="29">
        <f t="shared" si="5"/>
        <v>-8.6720258408208313</v>
      </c>
    </row>
    <row r="35" spans="1:22" x14ac:dyDescent="0.2">
      <c r="A35" s="3" t="s">
        <v>40</v>
      </c>
      <c r="B35" t="s">
        <v>54</v>
      </c>
      <c r="C35" s="5">
        <v>0</v>
      </c>
      <c r="D35">
        <v>1</v>
      </c>
      <c r="E35" s="6">
        <v>0</v>
      </c>
      <c r="F35" s="6">
        <v>0</v>
      </c>
      <c r="G35" s="42">
        <v>0</v>
      </c>
      <c r="H35" s="42">
        <v>1</v>
      </c>
      <c r="I35" s="38">
        <v>0</v>
      </c>
      <c r="J35" s="11"/>
      <c r="K35" s="11"/>
      <c r="L35" s="11"/>
      <c r="M35" s="11"/>
      <c r="Q35" s="11"/>
      <c r="R35" s="11"/>
      <c r="S35" s="22">
        <f t="shared" si="2"/>
        <v>-5</v>
      </c>
      <c r="T35" s="25">
        <f t="shared" si="3"/>
        <v>6.737946999085467E-3</v>
      </c>
      <c r="U35" s="46">
        <f t="shared" si="4"/>
        <v>3.8140474205227868E-4</v>
      </c>
      <c r="V35" s="29">
        <f t="shared" si="5"/>
        <v>-7.8716494315971186</v>
      </c>
    </row>
    <row r="36" spans="1:22" x14ac:dyDescent="0.2">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 t="shared" si="2"/>
        <v>-8.9021063960823064</v>
      </c>
      <c r="T36" s="25">
        <f t="shared" si="3"/>
        <v>1.3610193974158367E-4</v>
      </c>
      <c r="U36" s="46">
        <f t="shared" si="4"/>
        <v>7.7041159906718126E-6</v>
      </c>
      <c r="V36" s="29">
        <f t="shared" si="5"/>
        <v>-11.773755827679425</v>
      </c>
    </row>
    <row r="37" spans="1:22" s="1" customFormat="1" x14ac:dyDescent="0.2">
      <c r="A37" s="3" t="s">
        <v>26</v>
      </c>
      <c r="B37" s="1" t="s">
        <v>27</v>
      </c>
      <c r="C37" s="1">
        <v>1</v>
      </c>
      <c r="D37" s="1">
        <v>1</v>
      </c>
      <c r="E37" s="8">
        <v>0</v>
      </c>
      <c r="F37" s="8">
        <v>1</v>
      </c>
      <c r="G37" s="44">
        <v>0</v>
      </c>
      <c r="H37" s="44">
        <v>0</v>
      </c>
      <c r="I37" s="40">
        <v>0</v>
      </c>
      <c r="J37" s="9"/>
      <c r="K37" s="10"/>
      <c r="L37" s="10"/>
      <c r="M37" s="10"/>
      <c r="N37" s="10"/>
      <c r="O37" s="10"/>
      <c r="P37" s="10"/>
      <c r="Q37" s="10"/>
      <c r="R37" s="10"/>
      <c r="S37" s="24">
        <f t="shared" si="2"/>
        <v>2.8703309851518783</v>
      </c>
      <c r="T37" s="27">
        <f t="shared" si="3"/>
        <v>17.642856757169465</v>
      </c>
      <c r="U37" s="48">
        <f t="shared" si="4"/>
        <v>0.99825732758791419</v>
      </c>
      <c r="V37" s="28">
        <f t="shared" si="5"/>
        <v>-1.7441926320740813E-3</v>
      </c>
    </row>
    <row r="38" spans="1:22" x14ac:dyDescent="0.2">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 t="shared" si="2"/>
        <v>-4.5613299361580717</v>
      </c>
      <c r="T38" s="25">
        <f t="shared" si="3"/>
        <v>1.0448154321129497E-2</v>
      </c>
      <c r="U38" s="46">
        <f t="shared" si="4"/>
        <v>5.9117107588590892E-4</v>
      </c>
      <c r="V38" s="29">
        <f t="shared" si="5"/>
        <v>-7.4334051139420243</v>
      </c>
    </row>
    <row r="39" spans="1:22" x14ac:dyDescent="0.2">
      <c r="A39" t="s">
        <v>26</v>
      </c>
      <c r="B39" t="s">
        <v>29</v>
      </c>
      <c r="C39">
        <v>0</v>
      </c>
      <c r="D39">
        <v>1</v>
      </c>
      <c r="E39" s="6">
        <v>0</v>
      </c>
      <c r="F39" s="6">
        <v>0</v>
      </c>
      <c r="G39" s="42">
        <v>0</v>
      </c>
      <c r="H39" s="42">
        <v>1</v>
      </c>
      <c r="I39" s="38">
        <v>0</v>
      </c>
      <c r="K39" s="11"/>
      <c r="L39" s="11"/>
      <c r="M39" s="11"/>
      <c r="N39" s="11"/>
      <c r="O39" s="11"/>
      <c r="P39" s="11"/>
      <c r="Q39" s="11"/>
      <c r="R39" s="11"/>
      <c r="S39" s="22">
        <f t="shared" si="2"/>
        <v>-5</v>
      </c>
      <c r="T39" s="25">
        <f t="shared" si="3"/>
        <v>6.737946999085467E-3</v>
      </c>
      <c r="U39" s="46">
        <f t="shared" si="4"/>
        <v>3.8124239499948105E-4</v>
      </c>
      <c r="V39" s="29">
        <f t="shared" si="5"/>
        <v>-7.8720751777839526</v>
      </c>
    </row>
    <row r="40" spans="1:22" x14ac:dyDescent="0.2">
      <c r="A40" t="s">
        <v>26</v>
      </c>
      <c r="B40" t="s">
        <v>30</v>
      </c>
      <c r="C40">
        <v>0</v>
      </c>
      <c r="D40">
        <v>1</v>
      </c>
      <c r="E40" s="6">
        <v>0</v>
      </c>
      <c r="F40" s="6">
        <v>0</v>
      </c>
      <c r="G40" s="42">
        <v>0</v>
      </c>
      <c r="H40" s="42">
        <v>1</v>
      </c>
      <c r="I40" s="38">
        <v>0</v>
      </c>
      <c r="K40" s="11"/>
      <c r="L40" s="11"/>
      <c r="M40" s="11"/>
      <c r="N40" s="11"/>
      <c r="O40" s="11"/>
      <c r="P40" s="11"/>
      <c r="Q40" s="11"/>
      <c r="R40" s="11"/>
      <c r="S40" s="22">
        <f t="shared" si="2"/>
        <v>-5</v>
      </c>
      <c r="T40" s="25">
        <f t="shared" si="3"/>
        <v>6.737946999085467E-3</v>
      </c>
      <c r="U40" s="46">
        <f t="shared" si="4"/>
        <v>3.8124239499948105E-4</v>
      </c>
      <c r="V40" s="29">
        <f t="shared" si="5"/>
        <v>-7.8720751777839526</v>
      </c>
    </row>
    <row r="41" spans="1:22" x14ac:dyDescent="0.2">
      <c r="A41" t="s">
        <v>26</v>
      </c>
      <c r="B41" t="s">
        <v>56</v>
      </c>
      <c r="C41">
        <v>0</v>
      </c>
      <c r="D41">
        <v>1</v>
      </c>
      <c r="E41" s="6">
        <v>0</v>
      </c>
      <c r="F41" s="6">
        <v>0</v>
      </c>
      <c r="G41" s="42">
        <v>0</v>
      </c>
      <c r="H41" s="42">
        <v>1</v>
      </c>
      <c r="I41" s="38">
        <v>0</v>
      </c>
      <c r="K41" s="11"/>
      <c r="L41" s="11"/>
      <c r="M41" s="11"/>
      <c r="N41" s="11"/>
      <c r="O41" s="11"/>
      <c r="P41" s="11"/>
      <c r="Q41" s="11"/>
      <c r="R41" s="11"/>
      <c r="S41" s="22">
        <f t="shared" si="2"/>
        <v>-5</v>
      </c>
      <c r="T41" s="25">
        <f t="shared" si="3"/>
        <v>6.737946999085467E-3</v>
      </c>
      <c r="U41" s="46">
        <f t="shared" si="4"/>
        <v>3.8124239499948105E-4</v>
      </c>
      <c r="V41" s="29">
        <f t="shared" si="5"/>
        <v>-7.8720751777839526</v>
      </c>
    </row>
    <row r="42" spans="1:22" x14ac:dyDescent="0.2">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 t="shared" si="2"/>
        <v>-8.8926310982777679</v>
      </c>
      <c r="T42" s="25">
        <f t="shared" si="3"/>
        <v>1.3739767519768854E-4</v>
      </c>
      <c r="U42" s="46">
        <f t="shared" si="4"/>
        <v>7.7741512016697815E-6</v>
      </c>
      <c r="V42" s="29">
        <f t="shared" si="5"/>
        <v>-11.76470627606172</v>
      </c>
    </row>
    <row r="43" spans="1:22" s="1" customFormat="1" x14ac:dyDescent="0.2">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 t="shared" si="2"/>
        <v>12.209402176222341</v>
      </c>
      <c r="T43" s="27">
        <f t="shared" si="3"/>
        <v>200667.01594726875</v>
      </c>
      <c r="U43" s="48">
        <f t="shared" si="4"/>
        <v>0.99991201646458683</v>
      </c>
      <c r="V43" s="28">
        <f t="shared" si="5"/>
        <v>-8.7987406191468681E-5</v>
      </c>
    </row>
    <row r="44" spans="1:22" x14ac:dyDescent="0.2">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 t="shared" si="2"/>
        <v>-4.2753356896955079</v>
      </c>
      <c r="T44" s="25">
        <f t="shared" si="3"/>
        <v>1.3907379371309063E-2</v>
      </c>
      <c r="U44" s="46">
        <f t="shared" si="4"/>
        <v>6.9299658866497019E-8</v>
      </c>
      <c r="V44" s="29">
        <f t="shared" si="5"/>
        <v>-16.48482585332404</v>
      </c>
    </row>
    <row r="45" spans="1:22" x14ac:dyDescent="0.2">
      <c r="A45" s="3" t="s">
        <v>58</v>
      </c>
      <c r="B45" s="5" t="s">
        <v>61</v>
      </c>
      <c r="C45" s="5">
        <v>0</v>
      </c>
      <c r="D45">
        <v>1</v>
      </c>
      <c r="E45" s="6">
        <v>0</v>
      </c>
      <c r="F45" s="6">
        <v>1</v>
      </c>
      <c r="G45" s="42">
        <v>0</v>
      </c>
      <c r="H45" s="42">
        <v>0</v>
      </c>
      <c r="I45" s="38">
        <v>0</v>
      </c>
      <c r="J45" s="11"/>
      <c r="K45" s="13"/>
      <c r="L45" s="11"/>
      <c r="M45" s="11"/>
      <c r="N45" s="11"/>
      <c r="O45" s="11"/>
      <c r="P45" s="11"/>
      <c r="R45" s="11"/>
      <c r="S45" s="22">
        <f t="shared" si="2"/>
        <v>2.8703309851518783</v>
      </c>
      <c r="T45" s="25">
        <f t="shared" si="3"/>
        <v>17.642856757169465</v>
      </c>
      <c r="U45" s="46">
        <f t="shared" si="4"/>
        <v>8.7913324434410079E-5</v>
      </c>
      <c r="V45" s="29">
        <f t="shared" si="5"/>
        <v>-9.3391591784766543</v>
      </c>
    </row>
    <row r="46" spans="1:22" x14ac:dyDescent="0.2">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 t="shared" si="2"/>
        <v>-8.6066368518152032</v>
      </c>
      <c r="T46" s="25">
        <f t="shared" si="3"/>
        <v>1.8288795656911646E-4</v>
      </c>
      <c r="U46" s="46">
        <f t="shared" si="4"/>
        <v>9.1132000232747791E-10</v>
      </c>
      <c r="V46" s="29">
        <f t="shared" si="5"/>
        <v>-20.816127015443737</v>
      </c>
    </row>
    <row r="47" spans="1:22" s="31" customFormat="1" x14ac:dyDescent="0.2">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 t="shared" si="2"/>
        <v>11.847569292910084</v>
      </c>
      <c r="T47" s="36">
        <f t="shared" si="3"/>
        <v>139744.25665753122</v>
      </c>
      <c r="U47" s="49">
        <f t="shared" si="4"/>
        <v>0.90131647993849029</v>
      </c>
      <c r="V47" s="35">
        <f t="shared" si="5"/>
        <v>-0.10389882895530239</v>
      </c>
    </row>
    <row r="48" spans="1:22" x14ac:dyDescent="0.2">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 t="shared" si="2"/>
        <v>9.6344770300004949</v>
      </c>
      <c r="T48" s="25">
        <f t="shared" si="3"/>
        <v>15282.704299317336</v>
      </c>
      <c r="U48" s="46">
        <f t="shared" si="4"/>
        <v>9.8569727103408528E-2</v>
      </c>
      <c r="V48" s="22">
        <f t="shared" si="5"/>
        <v>-2.3169910918648915</v>
      </c>
    </row>
    <row r="49" spans="1:22" x14ac:dyDescent="0.2">
      <c r="A49" s="5" t="s">
        <v>75</v>
      </c>
      <c r="B49" s="5" t="s">
        <v>78</v>
      </c>
      <c r="C49" s="5">
        <v>0</v>
      </c>
      <c r="D49" s="5">
        <v>1</v>
      </c>
      <c r="E49" s="6">
        <v>0</v>
      </c>
      <c r="F49" s="6">
        <v>1</v>
      </c>
      <c r="G49" s="42">
        <v>0</v>
      </c>
      <c r="H49" s="42">
        <v>0</v>
      </c>
      <c r="I49" s="38">
        <v>0</v>
      </c>
      <c r="J49" s="11"/>
      <c r="L49" s="11"/>
      <c r="M49" s="11"/>
      <c r="N49" s="11"/>
      <c r="O49" s="11"/>
      <c r="P49" s="11"/>
      <c r="Q49" s="11"/>
      <c r="S49" s="22">
        <f t="shared" si="2"/>
        <v>2.8703309851518783</v>
      </c>
      <c r="T49" s="25">
        <f t="shared" si="3"/>
        <v>17.642856757169465</v>
      </c>
      <c r="U49" s="46">
        <f t="shared" si="4"/>
        <v>1.1379213664144525E-4</v>
      </c>
      <c r="V49" s="22">
        <f t="shared" si="5"/>
        <v>-9.0811371367135081</v>
      </c>
    </row>
    <row r="50" spans="1:22" x14ac:dyDescent="0.2">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 t="shared" si="2"/>
        <v>-8.9684697351274618</v>
      </c>
      <c r="T50" s="25">
        <f t="shared" si="3"/>
        <v>1.2736294214432331E-4</v>
      </c>
      <c r="U50" s="46">
        <f t="shared" si="4"/>
        <v>8.2146001155135472E-10</v>
      </c>
      <c r="V50" s="22">
        <f t="shared" si="5"/>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zoomScale="125" zoomScaleNormal="125" workbookViewId="0">
      <selection sqref="A1:XFD1048576"/>
    </sheetView>
  </sheetViews>
  <sheetFormatPr baseColWidth="10" defaultRowHeight="16" x14ac:dyDescent="0.2"/>
  <cols>
    <col min="1" max="1" width="13" customWidth="1"/>
    <col min="6" max="7" width="9.33203125" style="6" customWidth="1"/>
    <col min="8" max="9" width="9.33203125" style="42" customWidth="1"/>
    <col min="10" max="10" width="12.83203125" style="38" customWidth="1"/>
    <col min="11" max="17" width="9.33203125" style="7" customWidth="1"/>
    <col min="18" max="19" width="8.83203125" style="7" customWidth="1"/>
    <col min="20" max="20" width="5.5" style="22" customWidth="1"/>
    <col min="21" max="21" width="3.6640625" style="25" customWidth="1"/>
    <col min="22" max="23" width="9.6640625" style="46" customWidth="1"/>
    <col min="24" max="24" width="10.1640625" style="22" customWidth="1"/>
    <col min="25" max="25" width="13" customWidth="1"/>
  </cols>
  <sheetData>
    <row r="2" spans="1:26" x14ac:dyDescent="0.2">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7" thickBot="1" x14ac:dyDescent="0.25">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baseColWidth="10" defaultRowHeight="16" x14ac:dyDescent="0.2"/>
  <cols>
    <col min="1" max="1" width="13" customWidth="1"/>
    <col min="5" max="8" width="9.33203125" style="6" customWidth="1"/>
    <col min="9" max="15" width="9.33203125" style="7" customWidth="1"/>
    <col min="16" max="17" width="8.83203125" style="7" customWidth="1"/>
    <col min="18" max="18" width="13.1640625" style="17" customWidth="1"/>
    <col min="19" max="19" width="6" style="22" customWidth="1"/>
    <col min="20" max="20" width="3.6640625" style="25" customWidth="1"/>
    <col min="21" max="21" width="9.6640625" style="22" customWidth="1"/>
    <col min="22" max="22" width="10.1640625" style="22" customWidth="1"/>
    <col min="23" max="23" width="13" customWidth="1"/>
  </cols>
  <sheetData>
    <row r="1" spans="1:24" x14ac:dyDescent="0.2">
      <c r="R1" s="20" t="s">
        <v>70</v>
      </c>
    </row>
    <row r="2" spans="1:24" x14ac:dyDescent="0.2">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7" thickBot="1" x14ac:dyDescent="0.25">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baseColWidth="10" defaultRowHeight="16" x14ac:dyDescent="0.2"/>
  <cols>
    <col min="1" max="1" width="13" customWidth="1"/>
    <col min="6" max="9" width="9.33203125" style="6" customWidth="1"/>
    <col min="10" max="16" width="9.33203125" style="7" customWidth="1"/>
    <col min="17" max="18" width="8.83203125" style="7" customWidth="1"/>
    <col min="19" max="19" width="13.1640625" style="17" customWidth="1"/>
    <col min="20" max="20" width="6" style="22" customWidth="1"/>
    <col min="21" max="21" width="3.6640625" style="25" customWidth="1"/>
    <col min="22" max="23" width="9.6640625" style="22" customWidth="1"/>
    <col min="24" max="24" width="10.1640625" style="22" customWidth="1"/>
    <col min="25" max="25" width="13" customWidth="1"/>
  </cols>
  <sheetData>
    <row r="1" spans="1:26" x14ac:dyDescent="0.2">
      <c r="S1" s="20" t="s">
        <v>70</v>
      </c>
    </row>
    <row r="2" spans="1:26" x14ac:dyDescent="0.2">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
      <c r="E4" t="s">
        <v>100</v>
      </c>
      <c r="F4" s="6">
        <f>$D$3</f>
        <v>100</v>
      </c>
      <c r="G4" s="6">
        <f t="shared" ref="G4:S4" si="1">$D$3</f>
        <v>100</v>
      </c>
      <c r="H4" s="6">
        <f t="shared" si="1"/>
        <v>100</v>
      </c>
      <c r="I4" s="6">
        <f t="shared" si="1"/>
        <v>100</v>
      </c>
      <c r="J4" s="7">
        <v>1000</v>
      </c>
      <c r="K4" s="7">
        <v>1000</v>
      </c>
      <c r="L4" s="7">
        <v>1000</v>
      </c>
      <c r="M4" s="7">
        <v>1000</v>
      </c>
      <c r="N4" s="7">
        <v>1000</v>
      </c>
      <c r="O4" s="7">
        <v>1000</v>
      </c>
      <c r="P4" s="7">
        <v>1000</v>
      </c>
      <c r="Q4" s="7">
        <v>1000</v>
      </c>
      <c r="R4" s="7">
        <v>1000</v>
      </c>
      <c r="S4" s="21">
        <f t="shared" si="1"/>
        <v>100</v>
      </c>
    </row>
    <row r="5" spans="1:26" x14ac:dyDescent="0.2">
      <c r="E5" t="s">
        <v>6</v>
      </c>
      <c r="F5" s="6">
        <f>(F6-F3)^2/2/F4</f>
        <v>4.3750399210047515E-3</v>
      </c>
      <c r="G5" s="6">
        <f t="shared" ref="G5:S5" si="2">(G6-G3)^2/2/G4</f>
        <v>3.5778345170836067E-7</v>
      </c>
      <c r="H5" s="6">
        <f t="shared" si="2"/>
        <v>0</v>
      </c>
      <c r="I5" s="6">
        <f t="shared" si="2"/>
        <v>0.25252566605366517</v>
      </c>
      <c r="J5" s="7">
        <f t="shared" si="2"/>
        <v>2.5160917087066505E-2</v>
      </c>
      <c r="K5" s="7">
        <f t="shared" si="2"/>
        <v>0.12847635900058177</v>
      </c>
      <c r="L5" s="7">
        <f t="shared" si="2"/>
        <v>9.2505056877869057E-2</v>
      </c>
      <c r="M5" s="7">
        <f t="shared" si="2"/>
        <v>9.4146866196203854E-2</v>
      </c>
      <c r="N5" s="7">
        <f t="shared" si="2"/>
        <v>0</v>
      </c>
      <c r="O5" s="7">
        <f t="shared" si="2"/>
        <v>0</v>
      </c>
      <c r="P5" s="7">
        <f t="shared" si="2"/>
        <v>0</v>
      </c>
      <c r="Q5" s="7">
        <f t="shared" si="2"/>
        <v>1.8885524404753731E-2</v>
      </c>
      <c r="R5" s="7">
        <f t="shared" si="2"/>
        <v>1.8794829754849567E-2</v>
      </c>
      <c r="S5" s="21">
        <f t="shared" si="2"/>
        <v>1.0357014834743992</v>
      </c>
    </row>
    <row r="6" spans="1:26" ht="17" thickBot="1" x14ac:dyDescent="0.25">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 t="shared" ref="V8:V39" si="3">U8/SUMIF(A:A,A8,U:U)</f>
        <v>2.7960732692348036E-7</v>
      </c>
      <c r="W8" s="24">
        <f>IF(C8=C7,"",SUMIF(C:C,C8,V:V))</f>
        <v>0.49823682248846918</v>
      </c>
      <c r="X8" s="28">
        <f>IF(W8="","NA",LN(W8))</f>
        <v>-0.69667976782860197</v>
      </c>
    </row>
    <row r="9" spans="1:26" s="3" customFormat="1" x14ac:dyDescent="0.2">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4">-SUMPRODUCT(F$6:S$6,F9:S9)</f>
        <v>-7.1066963640451837</v>
      </c>
      <c r="U9" s="56">
        <f t="shared" ref="U9:U57" si="5">EXP(T9)</f>
        <v>8.1959817848556589E-4</v>
      </c>
      <c r="V9" s="55">
        <f t="shared" si="3"/>
        <v>0.49782322709941496</v>
      </c>
      <c r="W9" s="55" t="str">
        <f t="shared" ref="W9:W57" si="6">IF(C9=C8,"",SUMIF(C:C,C9,V:V))</f>
        <v/>
      </c>
      <c r="X9" s="58" t="str">
        <f t="shared" ref="X9:X57" si="7">IF(W9="","NA",LN(W9))</f>
        <v>NA</v>
      </c>
    </row>
    <row r="10" spans="1:26" s="3" customFormat="1" x14ac:dyDescent="0.2">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4"/>
        <v>-14.200484785906454</v>
      </c>
      <c r="U10" s="56">
        <f t="shared" si="5"/>
        <v>6.8046817304370684E-7</v>
      </c>
      <c r="V10" s="55">
        <f t="shared" si="3"/>
        <v>4.133157817273347E-4</v>
      </c>
      <c r="W10" s="55" t="str">
        <f t="shared" si="6"/>
        <v/>
      </c>
      <c r="X10" s="58" t="str">
        <f t="shared" si="7"/>
        <v>NA</v>
      </c>
    </row>
    <row r="11" spans="1:26" x14ac:dyDescent="0.2">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4"/>
        <v>-7.1022475406298931</v>
      </c>
      <c r="U11" s="25">
        <f t="shared" si="5"/>
        <v>8.2325254885008302E-4</v>
      </c>
      <c r="V11" s="22">
        <f t="shared" si="3"/>
        <v>0.50004288850867029</v>
      </c>
      <c r="W11" s="22">
        <f t="shared" si="6"/>
        <v>0.50004288850867029</v>
      </c>
      <c r="X11" s="29">
        <f t="shared" si="7"/>
        <v>-0.69306140722124276</v>
      </c>
      <c r="Y11" s="2" t="s">
        <v>73</v>
      </c>
      <c r="Z11">
        <f>Y7-SUM(F2:S2)</f>
        <v>-1.4041839926493986</v>
      </c>
    </row>
    <row r="12" spans="1:26" x14ac:dyDescent="0.2">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4"/>
        <v>-14.200484785906454</v>
      </c>
      <c r="U12" s="25">
        <f t="shared" si="5"/>
        <v>6.8046817304370684E-7</v>
      </c>
      <c r="V12" s="22">
        <f t="shared" si="3"/>
        <v>4.133157817273347E-4</v>
      </c>
      <c r="W12" s="22">
        <f t="shared" si="6"/>
        <v>4.133157817273347E-4</v>
      </c>
      <c r="X12" s="29">
        <f t="shared" si="7"/>
        <v>-7.7912986524978036</v>
      </c>
      <c r="Y12" s="2" t="s">
        <v>74</v>
      </c>
      <c r="Z12">
        <f>Y7-SUM(F5:S5)</f>
        <v>-3.0714934762148607</v>
      </c>
    </row>
    <row r="13" spans="1:26" x14ac:dyDescent="0.2">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4"/>
        <v>-14.200484785906454</v>
      </c>
      <c r="U13" s="25">
        <f t="shared" si="5"/>
        <v>6.8046817304370684E-7</v>
      </c>
      <c r="V13" s="22">
        <f t="shared" si="3"/>
        <v>4.133157817273347E-4</v>
      </c>
      <c r="W13" s="22">
        <f t="shared" si="6"/>
        <v>4.133157817273347E-4</v>
      </c>
      <c r="X13" s="29">
        <f t="shared" si="7"/>
        <v>-7.7912986524978036</v>
      </c>
    </row>
    <row r="14" spans="1:26" x14ac:dyDescent="0.2">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4"/>
        <v>-14.200484785906454</v>
      </c>
      <c r="U14" s="25">
        <f t="shared" si="5"/>
        <v>6.8046817304370684E-7</v>
      </c>
      <c r="V14" s="22">
        <f t="shared" si="3"/>
        <v>4.133157817273347E-4</v>
      </c>
      <c r="W14" s="22">
        <f t="shared" si="6"/>
        <v>4.133157817273347E-4</v>
      </c>
      <c r="X14" s="29">
        <f t="shared" si="7"/>
        <v>-7.7912986524978036</v>
      </c>
    </row>
    <row r="15" spans="1:26" x14ac:dyDescent="0.2">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4"/>
        <v>-15.14881134250904</v>
      </c>
      <c r="U15" s="25">
        <f t="shared" si="5"/>
        <v>2.6360571802287428E-7</v>
      </c>
      <c r="V15" s="22">
        <f t="shared" si="3"/>
        <v>1.6011388589282571E-4</v>
      </c>
      <c r="W15" s="22">
        <f t="shared" si="6"/>
        <v>1.6011388589282571E-4</v>
      </c>
      <c r="X15" s="29">
        <f t="shared" si="7"/>
        <v>-8.7396252091003905</v>
      </c>
    </row>
    <row r="16" spans="1:26" x14ac:dyDescent="0.2">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4"/>
        <v>-15.14881134250904</v>
      </c>
      <c r="U16" s="25">
        <f t="shared" si="5"/>
        <v>2.6360571802287428E-7</v>
      </c>
      <c r="V16" s="22">
        <f t="shared" si="3"/>
        <v>1.6011388589282571E-4</v>
      </c>
      <c r="W16" s="22">
        <f t="shared" si="6"/>
        <v>1.6011388589282571E-4</v>
      </c>
      <c r="X16" s="29">
        <f t="shared" si="7"/>
        <v>-8.7396252091003905</v>
      </c>
    </row>
    <row r="17" spans="1:24" x14ac:dyDescent="0.2">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4"/>
        <v>-15.14881134250904</v>
      </c>
      <c r="U17" s="25">
        <f t="shared" si="5"/>
        <v>2.6360571802287428E-7</v>
      </c>
      <c r="V17" s="22">
        <f t="shared" si="3"/>
        <v>1.6011388589282571E-4</v>
      </c>
      <c r="W17" s="22">
        <f t="shared" si="6"/>
        <v>1.6011388589282571E-4</v>
      </c>
      <c r="X17" s="29">
        <f t="shared" si="7"/>
        <v>-8.7396252091003905</v>
      </c>
    </row>
    <row r="18" spans="1:24" s="1" customFormat="1" x14ac:dyDescent="0.2">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4"/>
        <v>-21.499065755319151</v>
      </c>
      <c r="U18" s="27">
        <f t="shared" si="5"/>
        <v>4.6033540293598718E-10</v>
      </c>
      <c r="V18" s="24">
        <f t="shared" si="3"/>
        <v>5.6027686299772719E-7</v>
      </c>
      <c r="W18" s="24">
        <f t="shared" si="6"/>
        <v>0.99753944610011858</v>
      </c>
      <c r="X18" s="28">
        <f t="shared" si="7"/>
        <v>-2.4635860374750593E-3</v>
      </c>
    </row>
    <row r="19" spans="1:24" s="3" customFormat="1" x14ac:dyDescent="0.2">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4"/>
        <v>-7.1066963640451837</v>
      </c>
      <c r="U19" s="56">
        <f t="shared" si="5"/>
        <v>8.1959817848556589E-4</v>
      </c>
      <c r="V19" s="55">
        <f t="shared" si="3"/>
        <v>0.99753765066033684</v>
      </c>
      <c r="W19" s="55" t="str">
        <f t="shared" si="6"/>
        <v/>
      </c>
      <c r="X19" s="58" t="str">
        <f t="shared" si="7"/>
        <v>NA</v>
      </c>
    </row>
    <row r="20" spans="1:24" s="3" customFormat="1" x14ac:dyDescent="0.2">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4"/>
        <v>-20.708538656754584</v>
      </c>
      <c r="U20" s="56">
        <f t="shared" si="5"/>
        <v>1.014836159438483E-9</v>
      </c>
      <c r="V20" s="55">
        <f t="shared" si="3"/>
        <v>1.2351629186902247E-6</v>
      </c>
      <c r="W20" s="55" t="str">
        <f t="shared" si="6"/>
        <v/>
      </c>
      <c r="X20" s="58" t="str">
        <f t="shared" si="7"/>
        <v>NA</v>
      </c>
    </row>
    <row r="21" spans="1:24" x14ac:dyDescent="0.2">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4"/>
        <v>-13.610301411478023</v>
      </c>
      <c r="U21" s="25">
        <f t="shared" si="5"/>
        <v>1.2277818243665275E-6</v>
      </c>
      <c r="V21" s="22">
        <f t="shared" si="3"/>
        <v>1.4943403105960144E-3</v>
      </c>
      <c r="W21" s="22">
        <f t="shared" si="6"/>
        <v>1.4943403105960144E-3</v>
      </c>
      <c r="X21" s="29">
        <f t="shared" si="7"/>
        <v>-6.5060704333403896</v>
      </c>
    </row>
    <row r="22" spans="1:24" x14ac:dyDescent="0.2">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4"/>
        <v>-20.708538656754584</v>
      </c>
      <c r="U22" s="25">
        <f t="shared" si="5"/>
        <v>1.014836159438483E-9</v>
      </c>
      <c r="V22" s="22">
        <f t="shared" si="3"/>
        <v>1.2351629186902247E-6</v>
      </c>
      <c r="W22" s="22">
        <f t="shared" si="6"/>
        <v>1.2351629186902247E-6</v>
      </c>
      <c r="X22" s="29">
        <f t="shared" si="7"/>
        <v>-13.60430767861695</v>
      </c>
    </row>
    <row r="23" spans="1:24" x14ac:dyDescent="0.2">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4"/>
        <v>-20.708538656754584</v>
      </c>
      <c r="U23" s="25">
        <f t="shared" si="5"/>
        <v>1.014836159438483E-9</v>
      </c>
      <c r="V23" s="22">
        <f t="shared" si="3"/>
        <v>1.2351629186902247E-6</v>
      </c>
      <c r="W23" s="22">
        <f t="shared" si="6"/>
        <v>1.2351629186902247E-6</v>
      </c>
      <c r="X23" s="29">
        <f t="shared" si="7"/>
        <v>-13.60430767861695</v>
      </c>
    </row>
    <row r="24" spans="1:24" x14ac:dyDescent="0.2">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4"/>
        <v>-20.708538656754584</v>
      </c>
      <c r="U24" s="25">
        <f t="shared" si="5"/>
        <v>1.014836159438483E-9</v>
      </c>
      <c r="V24" s="22">
        <f t="shared" si="3"/>
        <v>1.2351629186902247E-6</v>
      </c>
      <c r="W24" s="22">
        <f t="shared" si="6"/>
        <v>1.2351629186902247E-6</v>
      </c>
      <c r="X24" s="29">
        <f t="shared" si="7"/>
        <v>-13.60430767861695</v>
      </c>
    </row>
    <row r="25" spans="1:24" x14ac:dyDescent="0.2">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4"/>
        <v>-15.14881134250904</v>
      </c>
      <c r="U25" s="25">
        <f t="shared" si="5"/>
        <v>2.6360571802287428E-7</v>
      </c>
      <c r="V25" s="22">
        <f t="shared" si="3"/>
        <v>3.2083603350980383E-4</v>
      </c>
      <c r="W25" s="22">
        <f t="shared" si="6"/>
        <v>3.2083603350980383E-4</v>
      </c>
      <c r="X25" s="29">
        <f t="shared" si="7"/>
        <v>-8.0445803643714058</v>
      </c>
    </row>
    <row r="26" spans="1:24" x14ac:dyDescent="0.2">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4"/>
        <v>-15.14881134250904</v>
      </c>
      <c r="U26" s="25">
        <f t="shared" si="5"/>
        <v>2.6360571802287428E-7</v>
      </c>
      <c r="V26" s="22">
        <f t="shared" si="3"/>
        <v>3.2083603350980383E-4</v>
      </c>
      <c r="W26" s="22">
        <f t="shared" si="6"/>
        <v>3.2083603350980383E-4</v>
      </c>
      <c r="X26" s="29">
        <f t="shared" si="7"/>
        <v>-8.0445803643714058</v>
      </c>
    </row>
    <row r="27" spans="1:24" x14ac:dyDescent="0.2">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4"/>
        <v>-15.14881134250904</v>
      </c>
      <c r="U27" s="25">
        <f t="shared" si="5"/>
        <v>2.6360571802287428E-7</v>
      </c>
      <c r="V27" s="22">
        <f t="shared" si="3"/>
        <v>3.2083603350980383E-4</v>
      </c>
      <c r="W27" s="22">
        <f t="shared" si="6"/>
        <v>3.2083603350980383E-4</v>
      </c>
      <c r="X27" s="29">
        <f t="shared" si="7"/>
        <v>-8.0445803643714058</v>
      </c>
    </row>
    <row r="28" spans="1:24" s="1" customFormat="1" x14ac:dyDescent="0.2">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4"/>
        <v>-21.499065755319151</v>
      </c>
      <c r="U28" s="27">
        <f t="shared" si="5"/>
        <v>4.6033540293598718E-10</v>
      </c>
      <c r="V28" s="24">
        <f t="shared" si="3"/>
        <v>5.6037199704480108E-7</v>
      </c>
      <c r="W28" s="24">
        <f t="shared" si="6"/>
        <v>0.99770868669517265</v>
      </c>
      <c r="X28" s="28">
        <f t="shared" si="7"/>
        <v>-2.2939423799487589E-3</v>
      </c>
    </row>
    <row r="29" spans="1:24" s="3" customFormat="1" x14ac:dyDescent="0.2">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4"/>
        <v>-7.1066963640451837</v>
      </c>
      <c r="U29" s="56">
        <f t="shared" si="5"/>
        <v>8.1959817848556589E-4</v>
      </c>
      <c r="V29" s="55">
        <f t="shared" si="3"/>
        <v>0.99770703083660917</v>
      </c>
      <c r="W29" s="55" t="str">
        <f t="shared" si="6"/>
        <v/>
      </c>
      <c r="X29" s="58" t="str">
        <f t="shared" si="7"/>
        <v>NA</v>
      </c>
    </row>
    <row r="30" spans="1:24" s="3" customFormat="1" x14ac:dyDescent="0.2">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4"/>
        <v>-20.828712702484943</v>
      </c>
      <c r="U30" s="56">
        <f t="shared" si="5"/>
        <v>8.9992228846260469E-10</v>
      </c>
      <c r="V30" s="55">
        <f t="shared" si="3"/>
        <v>1.0954865664352183E-6</v>
      </c>
      <c r="W30" s="55" t="str">
        <f t="shared" si="6"/>
        <v/>
      </c>
      <c r="X30" s="58" t="str">
        <f t="shared" si="7"/>
        <v>NA</v>
      </c>
    </row>
    <row r="31" spans="1:24" x14ac:dyDescent="0.2">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4"/>
        <v>-13.730475457208383</v>
      </c>
      <c r="U31" s="25">
        <f t="shared" si="5"/>
        <v>1.0887552821610829E-6</v>
      </c>
      <c r="V31" s="22">
        <f t="shared" si="3"/>
        <v>1.3253553123797467E-3</v>
      </c>
      <c r="W31" s="22">
        <f t="shared" si="6"/>
        <v>1.3253553123797467E-3</v>
      </c>
      <c r="X31" s="29">
        <f t="shared" si="7"/>
        <v>-6.6260746952058938</v>
      </c>
    </row>
    <row r="32" spans="1:24" x14ac:dyDescent="0.2">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4"/>
        <v>-20.828712702484943</v>
      </c>
      <c r="U32" s="25">
        <f t="shared" si="5"/>
        <v>8.9992228846260469E-10</v>
      </c>
      <c r="V32" s="22">
        <f t="shared" si="3"/>
        <v>1.0954865664352183E-6</v>
      </c>
      <c r="W32" s="22">
        <f t="shared" si="6"/>
        <v>1.0954865664352183E-6</v>
      </c>
      <c r="X32" s="29">
        <f t="shared" si="7"/>
        <v>-13.724311940482453</v>
      </c>
    </row>
    <row r="33" spans="1:24" x14ac:dyDescent="0.2">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4"/>
        <v>-20.828712702484943</v>
      </c>
      <c r="U33" s="25">
        <f t="shared" si="5"/>
        <v>8.9992228846260469E-10</v>
      </c>
      <c r="V33" s="22">
        <f t="shared" si="3"/>
        <v>1.0954865664352183E-6</v>
      </c>
      <c r="W33" s="22">
        <f t="shared" si="6"/>
        <v>1.0954865664352183E-6</v>
      </c>
      <c r="X33" s="29">
        <f t="shared" si="7"/>
        <v>-13.724311940482453</v>
      </c>
    </row>
    <row r="34" spans="1:24" x14ac:dyDescent="0.2">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4"/>
        <v>-20.828712702484943</v>
      </c>
      <c r="U34" s="25">
        <f t="shared" si="5"/>
        <v>8.9992228846260469E-10</v>
      </c>
      <c r="V34" s="22">
        <f t="shared" si="3"/>
        <v>1.0954865664352183E-6</v>
      </c>
      <c r="W34" s="22">
        <f t="shared" si="6"/>
        <v>1.0954865664352183E-6</v>
      </c>
      <c r="X34" s="29">
        <f t="shared" si="7"/>
        <v>-13.724311940482453</v>
      </c>
    </row>
    <row r="35" spans="1:24" x14ac:dyDescent="0.2">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4"/>
        <v>-15.14881134250904</v>
      </c>
      <c r="U35" s="25">
        <f t="shared" si="5"/>
        <v>2.6360571802287428E-7</v>
      </c>
      <c r="V35" s="22">
        <f t="shared" si="3"/>
        <v>3.2089051091611969E-4</v>
      </c>
      <c r="W35" s="22">
        <f t="shared" si="6"/>
        <v>3.2089051091611969E-4</v>
      </c>
      <c r="X35" s="29">
        <f t="shared" si="7"/>
        <v>-8.0444105805065504</v>
      </c>
    </row>
    <row r="36" spans="1:24" x14ac:dyDescent="0.2">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4"/>
        <v>-15.14881134250904</v>
      </c>
      <c r="U36" s="25">
        <f t="shared" si="5"/>
        <v>2.6360571802287428E-7</v>
      </c>
      <c r="V36" s="22">
        <f t="shared" si="3"/>
        <v>3.2089051091611969E-4</v>
      </c>
      <c r="W36" s="22">
        <f t="shared" si="6"/>
        <v>3.2089051091611969E-4</v>
      </c>
      <c r="X36" s="29">
        <f t="shared" si="7"/>
        <v>-8.0444105805065504</v>
      </c>
    </row>
    <row r="37" spans="1:24" x14ac:dyDescent="0.2">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4"/>
        <v>-15.14881134250904</v>
      </c>
      <c r="U37" s="25">
        <f t="shared" si="5"/>
        <v>2.6360571802287428E-7</v>
      </c>
      <c r="V37" s="22">
        <f t="shared" si="3"/>
        <v>3.2089051091611969E-4</v>
      </c>
      <c r="W37" s="22">
        <f t="shared" si="6"/>
        <v>3.2089051091611969E-4</v>
      </c>
      <c r="X37" s="29">
        <f t="shared" si="7"/>
        <v>-8.0444105805065504</v>
      </c>
    </row>
    <row r="38" spans="1:24" s="1" customFormat="1" x14ac:dyDescent="0.2">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4"/>
        <v>-8.459118768623132E-3</v>
      </c>
      <c r="U38" s="27">
        <f t="shared" si="5"/>
        <v>0.99157655890511187</v>
      </c>
      <c r="V38" s="24">
        <f t="shared" si="3"/>
        <v>0.99670438846830645</v>
      </c>
      <c r="W38" s="24">
        <f t="shared" si="6"/>
        <v>0.99670438846830645</v>
      </c>
      <c r="X38" s="28">
        <f t="shared" si="7"/>
        <v>-3.3010540202191721E-3</v>
      </c>
    </row>
    <row r="39" spans="1:24" x14ac:dyDescent="0.2">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4"/>
        <v>-7.1066963640451837</v>
      </c>
      <c r="U39" s="25">
        <f t="shared" si="5"/>
        <v>8.1959817848556589E-4</v>
      </c>
      <c r="V39" s="22">
        <f t="shared" si="3"/>
        <v>8.2383664069187238E-4</v>
      </c>
      <c r="W39" s="22">
        <f t="shared" si="6"/>
        <v>8.2383664069187238E-4</v>
      </c>
      <c r="X39" s="29">
        <f t="shared" si="7"/>
        <v>-7.1015382992967799</v>
      </c>
    </row>
    <row r="40" spans="1:24" x14ac:dyDescent="0.2">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4"/>
        <v>-7.1066963640451837</v>
      </c>
      <c r="U40" s="25">
        <f t="shared" si="5"/>
        <v>8.1959817848556589E-4</v>
      </c>
      <c r="V40" s="22">
        <f t="shared" ref="V40:V71" si="8">U40/SUMIF(A:A,A40,U:U)</f>
        <v>8.2383664069187238E-4</v>
      </c>
      <c r="W40" s="22">
        <f t="shared" si="6"/>
        <v>8.2383664069187238E-4</v>
      </c>
      <c r="X40" s="29">
        <f t="shared" si="7"/>
        <v>-7.1015382992967799</v>
      </c>
    </row>
    <row r="41" spans="1:24" x14ac:dyDescent="0.2">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4"/>
        <v>-7.1066963640451837</v>
      </c>
      <c r="U41" s="25">
        <f t="shared" si="5"/>
        <v>8.1959817848556589E-4</v>
      </c>
      <c r="V41" s="22">
        <f t="shared" si="8"/>
        <v>8.2383664069187238E-4</v>
      </c>
      <c r="W41" s="22">
        <f t="shared" si="6"/>
        <v>8.2383664069187238E-4</v>
      </c>
      <c r="X41" s="29">
        <f t="shared" si="7"/>
        <v>-7.1015382992967799</v>
      </c>
    </row>
    <row r="42" spans="1:24" x14ac:dyDescent="0.2">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4"/>
        <v>-7.1066963640451837</v>
      </c>
      <c r="U42" s="25">
        <f t="shared" si="5"/>
        <v>8.1959817848556589E-4</v>
      </c>
      <c r="V42" s="22">
        <f t="shared" si="8"/>
        <v>8.2383664069187238E-4</v>
      </c>
      <c r="W42" s="22">
        <f t="shared" si="6"/>
        <v>8.2383664069187238E-4</v>
      </c>
      <c r="X42" s="29">
        <f t="shared" si="7"/>
        <v>-7.1015382992967799</v>
      </c>
    </row>
    <row r="43" spans="1:24" x14ac:dyDescent="0.2">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4"/>
        <v>-15.14881134250904</v>
      </c>
      <c r="U43" s="25">
        <f t="shared" si="5"/>
        <v>2.6360571802287428E-7</v>
      </c>
      <c r="V43" s="22">
        <f t="shared" si="8"/>
        <v>2.6496892611988438E-7</v>
      </c>
      <c r="W43" s="22">
        <f t="shared" si="6"/>
        <v>2.6496892611988438E-7</v>
      </c>
      <c r="X43" s="29">
        <f t="shared" si="7"/>
        <v>-15.143653277760636</v>
      </c>
    </row>
    <row r="44" spans="1:24" s="1" customFormat="1" x14ac:dyDescent="0.2">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4"/>
        <v>-7.1022475406298931</v>
      </c>
      <c r="U44" s="27">
        <f t="shared" si="5"/>
        <v>8.2325254885008302E-4</v>
      </c>
      <c r="V44" s="24">
        <f t="shared" si="8"/>
        <v>0.50041010103072492</v>
      </c>
      <c r="W44" s="24">
        <f t="shared" si="6"/>
        <v>0.50041010103072492</v>
      </c>
      <c r="X44" s="28">
        <f t="shared" si="7"/>
        <v>-0.6923273146803941</v>
      </c>
    </row>
    <row r="45" spans="1:24" x14ac:dyDescent="0.2">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4"/>
        <v>-7.1066963640451837</v>
      </c>
      <c r="U45" s="25">
        <f t="shared" si="5"/>
        <v>8.1959817848556589E-4</v>
      </c>
      <c r="V45" s="22">
        <f t="shared" si="8"/>
        <v>0.49818880958636075</v>
      </c>
      <c r="W45" s="22">
        <f t="shared" si="6"/>
        <v>0.49818880958636075</v>
      </c>
      <c r="X45" s="29">
        <f t="shared" si="7"/>
        <v>-0.69677613809568473</v>
      </c>
    </row>
    <row r="46" spans="1:24" x14ac:dyDescent="0.2">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4"/>
        <v>-14.200484785906454</v>
      </c>
      <c r="U46" s="25">
        <f t="shared" si="5"/>
        <v>6.8046817304370684E-7</v>
      </c>
      <c r="V46" s="22">
        <f t="shared" si="8"/>
        <v>4.1361930515322674E-4</v>
      </c>
      <c r="W46" s="22">
        <f t="shared" si="6"/>
        <v>4.1361930515322674E-4</v>
      </c>
      <c r="X46" s="29">
        <f t="shared" si="7"/>
        <v>-7.7905645599569553</v>
      </c>
    </row>
    <row r="47" spans="1:24" x14ac:dyDescent="0.2">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4"/>
        <v>-14.200484785906454</v>
      </c>
      <c r="U47" s="25">
        <f t="shared" si="5"/>
        <v>6.8046817304370684E-7</v>
      </c>
      <c r="V47" s="22">
        <f t="shared" si="8"/>
        <v>4.1361930515322674E-4</v>
      </c>
      <c r="W47" s="22">
        <f t="shared" si="6"/>
        <v>4.1361930515322674E-4</v>
      </c>
      <c r="X47" s="29">
        <f t="shared" si="7"/>
        <v>-7.7905645599569553</v>
      </c>
    </row>
    <row r="48" spans="1:24" x14ac:dyDescent="0.2">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4"/>
        <v>-14.200484785906454</v>
      </c>
      <c r="U48" s="25">
        <f t="shared" si="5"/>
        <v>6.8046817304370684E-7</v>
      </c>
      <c r="V48" s="22">
        <f t="shared" si="8"/>
        <v>4.1361930515322674E-4</v>
      </c>
      <c r="W48" s="22">
        <f t="shared" si="6"/>
        <v>4.1361930515322674E-4</v>
      </c>
      <c r="X48" s="29">
        <f t="shared" si="7"/>
        <v>-7.7905645599569553</v>
      </c>
    </row>
    <row r="49" spans="1:24" x14ac:dyDescent="0.2">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4"/>
        <v>-15.14881134250904</v>
      </c>
      <c r="U49" s="25">
        <f t="shared" si="5"/>
        <v>2.6360571802287428E-7</v>
      </c>
      <c r="V49" s="22">
        <f t="shared" si="8"/>
        <v>1.6023146745473938E-4</v>
      </c>
      <c r="W49" s="22">
        <f t="shared" si="6"/>
        <v>1.6023146745473938E-4</v>
      </c>
      <c r="X49" s="29">
        <f t="shared" si="7"/>
        <v>-8.7388911165595413</v>
      </c>
    </row>
    <row r="50" spans="1:24" s="1" customFormat="1" x14ac:dyDescent="0.2">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4"/>
        <v>-15.14881134250904</v>
      </c>
      <c r="U50" s="27">
        <f t="shared" si="5"/>
        <v>2.6360571802287428E-7</v>
      </c>
      <c r="V50" s="24">
        <f t="shared" si="8"/>
        <v>0.99878140448065533</v>
      </c>
      <c r="W50" s="24">
        <f t="shared" si="6"/>
        <v>0.99878140448065533</v>
      </c>
      <c r="X50" s="28">
        <f t="shared" si="7"/>
        <v>-1.2193386106110198E-3</v>
      </c>
    </row>
    <row r="51" spans="1:24" x14ac:dyDescent="0.2">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4"/>
        <v>-23.136441153066734</v>
      </c>
      <c r="U51" s="25">
        <f t="shared" si="5"/>
        <v>8.9530554927975837E-11</v>
      </c>
      <c r="V51" s="22">
        <f t="shared" si="8"/>
        <v>3.3922425532186917E-4</v>
      </c>
      <c r="W51" s="22">
        <f t="shared" si="6"/>
        <v>3.3922425532186917E-4</v>
      </c>
      <c r="X51" s="29">
        <f t="shared" si="7"/>
        <v>-7.9888491491683054</v>
      </c>
    </row>
    <row r="52" spans="1:24" x14ac:dyDescent="0.2">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4"/>
        <v>-22.184019460628335</v>
      </c>
      <c r="U52" s="25">
        <f t="shared" si="5"/>
        <v>2.3206132190589675E-10</v>
      </c>
      <c r="V52" s="22">
        <f t="shared" si="8"/>
        <v>8.7926216000631875E-4</v>
      </c>
      <c r="W52" s="22">
        <f t="shared" si="6"/>
        <v>8.7926216000631875E-4</v>
      </c>
      <c r="X52" s="29">
        <f t="shared" si="7"/>
        <v>-7.0364274567299052</v>
      </c>
    </row>
    <row r="53" spans="1:24" x14ac:dyDescent="0.2">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4"/>
        <v>-31.178556131530591</v>
      </c>
      <c r="U53" s="25">
        <f t="shared" si="5"/>
        <v>2.8795532782154758E-14</v>
      </c>
      <c r="V53" s="22">
        <f t="shared" si="8"/>
        <v>1.0910401675138779E-7</v>
      </c>
      <c r="W53" s="22">
        <f t="shared" si="6"/>
        <v>1.0910401675138779E-7</v>
      </c>
      <c r="X53" s="29">
        <f t="shared" si="7"/>
        <v>-16.030964127632163</v>
      </c>
    </row>
    <row r="54" spans="1:24" s="31" customFormat="1" x14ac:dyDescent="0.2">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4"/>
        <v>-15.14881134250904</v>
      </c>
      <c r="U54" s="36">
        <f t="shared" si="5"/>
        <v>2.6360571802287428E-7</v>
      </c>
      <c r="V54" s="35">
        <f t="shared" si="8"/>
        <v>0.9973671000731823</v>
      </c>
      <c r="W54" s="35">
        <f t="shared" si="6"/>
        <v>0.9973671000731823</v>
      </c>
      <c r="X54" s="35">
        <f t="shared" si="7"/>
        <v>-2.6363721037653922E-3</v>
      </c>
    </row>
    <row r="55" spans="1:24" x14ac:dyDescent="0.2">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4"/>
        <v>-21.499065755319151</v>
      </c>
      <c r="U55" s="25">
        <f t="shared" si="5"/>
        <v>4.6033540293598718E-10</v>
      </c>
      <c r="V55" s="22">
        <f t="shared" si="8"/>
        <v>1.7417049574298125E-3</v>
      </c>
      <c r="W55" s="22">
        <f t="shared" si="6"/>
        <v>1.7417049574298125E-3</v>
      </c>
      <c r="X55" s="22">
        <f t="shared" si="7"/>
        <v>-6.3528907849138765</v>
      </c>
    </row>
    <row r="56" spans="1:24" x14ac:dyDescent="0.2">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4"/>
        <v>-22.169244562499546</v>
      </c>
      <c r="U56" s="25">
        <f t="shared" si="5"/>
        <v>2.3551545872088013E-10</v>
      </c>
      <c r="V56" s="22">
        <f t="shared" si="8"/>
        <v>8.9108601986572433E-4</v>
      </c>
      <c r="W56" s="22">
        <f t="shared" si="6"/>
        <v>8.9108601986572433E-4</v>
      </c>
      <c r="X56" s="22">
        <f t="shared" si="7"/>
        <v>-7.0230695920942718</v>
      </c>
    </row>
    <row r="57" spans="1:24" x14ac:dyDescent="0.2">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4"/>
        <v>-31.178556131530591</v>
      </c>
      <c r="U57" s="25">
        <f t="shared" si="5"/>
        <v>2.8795532782154758E-14</v>
      </c>
      <c r="V57" s="22">
        <f t="shared" si="8"/>
        <v>1.0894952219324697E-7</v>
      </c>
      <c r="W57" s="22">
        <f t="shared" si="6"/>
        <v>1.0894952219324697E-7</v>
      </c>
      <c r="X57" s="22">
        <f t="shared" si="7"/>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H4" sqref="H4:H10"/>
    </sheetView>
  </sheetViews>
  <sheetFormatPr baseColWidth="10" defaultRowHeight="16" x14ac:dyDescent="0.2"/>
  <cols>
    <col min="8" max="8" width="12.1640625" bestFit="1" customWidth="1"/>
    <col min="11" max="11" width="12.1640625" bestFit="1" customWidth="1"/>
  </cols>
  <sheetData>
    <row r="1" spans="1:11" x14ac:dyDescent="0.2">
      <c r="A1" t="s">
        <v>84</v>
      </c>
      <c r="D1" t="s">
        <v>85</v>
      </c>
      <c r="G1" t="s">
        <v>86</v>
      </c>
      <c r="J1" t="s">
        <v>87</v>
      </c>
    </row>
    <row r="3" spans="1:11" x14ac:dyDescent="0.2">
      <c r="B3" t="s">
        <v>9</v>
      </c>
    </row>
    <row r="4" spans="1:11" x14ac:dyDescent="0.2">
      <c r="A4" t="str" cm="1">
        <f t="array" ref="A4:A11">_xlfn.UNIQUE(GSRTab!A7:A1048576)</f>
        <v>petit_ami</v>
      </c>
      <c r="B4" cm="1">
        <f t="array" ref="B4">IF(A4&gt;0,MAX((IF(GSRTab!A:A=A4,GSRTab!S:S))),"")</f>
        <v>5.3397163067732203</v>
      </c>
      <c r="D4" t="str" cm="1">
        <f t="array" ref="D4:D11">_xlfn.UNIQUE(GSRTab_hidden!A7:A1048576)</f>
        <v>petit_ami</v>
      </c>
      <c r="E4" cm="1">
        <f t="array" ref="E4">IF(D4&gt;0,MAX((IF(GSRTab_hidden!A:A=D4,GSRTab_hidden!T:T))),"")</f>
        <v>1</v>
      </c>
      <c r="G4" t="str" cm="1">
        <f t="array" ref="G4:G11">_xlfn.UNIQUE(RSTTab!A8:A1048576)</f>
        <v>petit_ami</v>
      </c>
      <c r="H4" cm="1">
        <f t="array" ref="H4">IF(G4&gt;0,MAX((IF(RSTTab!A:A=G4,RSTTab!S:S))),"")</f>
        <v>-19.860962074238209</v>
      </c>
      <c r="J4" t="str" cm="1">
        <f t="array" ref="J4:J11">_xlfn.UNIQUE(RSTTab_hidden!A8:A1048576)</f>
        <v>petit_ami</v>
      </c>
      <c r="K4" cm="1">
        <f t="array" ref="K4">IF(J4&gt;0,MAX((IF(RSTTab_hidden!A:A=J4,RSTTab_hidden!T:T))),"")</f>
        <v>-7.1022475406298931</v>
      </c>
    </row>
    <row r="5" spans="1:11" x14ac:dyDescent="0.2">
      <c r="A5" t="str">
        <v>le_ami</v>
      </c>
      <c r="B5" cm="1">
        <f t="array" ref="B5">IF(A5&gt;0,MAX((IF(GSRTab!A:A=A5,GSRTab!S:S))),"")</f>
        <v>8.4135603715256426</v>
      </c>
      <c r="D5" t="str">
        <v>le_ami</v>
      </c>
      <c r="E5" cm="1">
        <f t="array" ref="E5">IF(D5&gt;0,MAX((IF(GSRTab_hidden!A:A=D5,GSRTab_hidden!T:T))),"")</f>
        <v>1</v>
      </c>
      <c r="G5" t="str">
        <v>le_ami</v>
      </c>
      <c r="H5" cm="1">
        <f t="array" ref="H5">IF(G5&gt;0,MAX((IF(RSTTab!A:A=G5,RSTTab!S:S))),"")</f>
        <v>-20.597644670015505</v>
      </c>
      <c r="J5" t="str">
        <v>le_ami</v>
      </c>
      <c r="K5" cm="1">
        <f t="array" ref="K5">IF(J5&gt;0,MAX((IF(RSTTab_hidden!A:A=J5,RSTTab_hidden!T:T))),"")</f>
        <v>-7.1066963640451837</v>
      </c>
    </row>
    <row r="6" spans="1:11" x14ac:dyDescent="0.2">
      <c r="A6" t="str">
        <v>un_ami</v>
      </c>
      <c r="B6" cm="1">
        <f t="array" ref="B6">IF(A6&gt;0,MAX((IF(GSRTab!A:A=A6,GSRTab!S:S))),"")</f>
        <v>8.4135595645353831</v>
      </c>
      <c r="D6" t="str">
        <v>un_ami</v>
      </c>
      <c r="E6" cm="1">
        <f t="array" ref="E6">IF(D6&gt;0,MAX((IF(GSRTab_hidden!A:A=D6,GSRTab_hidden!T:T))),"")</f>
        <v>1</v>
      </c>
      <c r="G6" t="str">
        <v>un_ami</v>
      </c>
      <c r="H6" cm="1">
        <f t="array" ref="H6">IF(G6&gt;0,MAX((IF(RSTTab!A:A=G6,RSTTab!S:S))),"")</f>
        <v>-20.5691300683749</v>
      </c>
      <c r="J6" t="str">
        <v>un_ami</v>
      </c>
      <c r="K6" cm="1">
        <f t="array" ref="K6">IF(J6&gt;0,MAX((IF(RSTTab_hidden!A:A=J6,RSTTab_hidden!T:T))),"")</f>
        <v>-7.1066963640451837</v>
      </c>
    </row>
    <row r="7" spans="1:11" x14ac:dyDescent="0.2">
      <c r="A7" t="str">
        <v>joli_ami</v>
      </c>
      <c r="B7" cm="1">
        <f t="array" ref="B7">IF(A7&gt;0,MAX((IF(GSRTab!A:A=A7,GSRTab!S:S))),"")</f>
        <v>2.8703309851518783</v>
      </c>
      <c r="D7" t="str">
        <v>joli_ami</v>
      </c>
      <c r="E7" cm="1">
        <f t="array" ref="E7">IF(D7&gt;0,MAX((IF(GSRTab_hidden!A:A=D7,GSRTab_hidden!T:T))),"")</f>
        <v>-1</v>
      </c>
      <c r="G7" t="str">
        <v>joli_ami</v>
      </c>
      <c r="H7" cm="1">
        <f t="array" ref="H7">IF(G7&gt;0,MAX((IF(RSTTab!A:A=G7,RSTTab!S:S))),"")</f>
        <v>-14.222239436926557</v>
      </c>
      <c r="J7" t="str">
        <v>joli_ami</v>
      </c>
      <c r="K7" cm="1">
        <f t="array" ref="K7">IF(J7&gt;0,MAX((IF(RSTTab_hidden!A:A=J7,RSTTab_hidden!T:T))),"")</f>
        <v>-8.459118768623132E-3</v>
      </c>
    </row>
    <row r="8" spans="1:11" x14ac:dyDescent="0.2">
      <c r="A8" t="str">
        <v>petit_hero</v>
      </c>
      <c r="B8" cm="1">
        <f t="array" ref="B8">IF(A8&gt;0,MAX((IF(GSRTab!A:A=A8,GSRTab!S:S))),"")</f>
        <v>2.8703309851518783</v>
      </c>
      <c r="D8" t="str">
        <v>petit_hero</v>
      </c>
      <c r="E8" cm="1">
        <f t="array" ref="E8">IF(D8&gt;0,MAX((IF(GSRTab_hidden!A:A=D8,GSRTab_hidden!T:T))),"")</f>
        <v>-1</v>
      </c>
      <c r="G8" t="str">
        <v>petit_hero</v>
      </c>
      <c r="H8" cm="1">
        <f t="array" ref="H8">IF(G8&gt;0,MAX((IF(RSTTab!A:A=G8,RSTTab!S:S))),"")</f>
        <v>-6.1818400163415328</v>
      </c>
      <c r="J8" t="str">
        <v>petit_hero</v>
      </c>
      <c r="K8" cm="1">
        <f t="array" ref="K8">IF(J8&gt;0,MAX((IF(RSTTab_hidden!A:A=J8,RSTTab_hidden!T:T))),"")</f>
        <v>-7.1022475406298931</v>
      </c>
    </row>
    <row r="9" spans="1:11" x14ac:dyDescent="0.2">
      <c r="A9" t="str">
        <v>petite_kope</v>
      </c>
      <c r="B9" cm="1">
        <f t="array" ref="B9">IF(A9&gt;0,MAX((IF(GSRTab!A:A=A9,GSRTab!S:S))),"")</f>
        <v>12.209402176222341</v>
      </c>
      <c r="D9" t="str">
        <v>petite_kope</v>
      </c>
      <c r="E9" cm="1">
        <f t="array" ref="E9">IF(D9&gt;0,MAX((IF(GSRTab_hidden!A:A=D9,GSRTab_hidden!T:T))),"")</f>
        <v>3</v>
      </c>
      <c r="G9" t="str">
        <v>petite_kope</v>
      </c>
      <c r="H9" cm="1">
        <f t="array" ref="H9">IF(G9&gt;0,MAX((IF(RSTTab!A:A=G9,RSTTab!S:S))),"")</f>
        <v>-13.352264169856564</v>
      </c>
      <c r="J9" t="str">
        <v>petite_kope</v>
      </c>
      <c r="K9" cm="1">
        <f t="array" ref="K9">IF(J9&gt;0,MAX((IF(RSTTab_hidden!A:A=J9,RSTTab_hidden!T:T))),"")</f>
        <v>-15.14881134250904</v>
      </c>
    </row>
    <row r="10" spans="1:11" x14ac:dyDescent="0.2">
      <c r="A10" t="str">
        <v>petite_traktur</v>
      </c>
      <c r="B10" cm="1">
        <f t="array" ref="B10">IF(A10&gt;0,MAX((IF(GSRTab!A:A=A10,GSRTab!S:S))),"")</f>
        <v>11.847569292910084</v>
      </c>
      <c r="D10" t="str">
        <v>petite_traktur</v>
      </c>
      <c r="E10" cm="1">
        <f t="array" ref="E10">IF(D10&gt;0,MAX((IF(GSRTab_hidden!A:A=D10,GSRTab_hidden!T:T))),"")</f>
        <v>3</v>
      </c>
      <c r="G10" t="str">
        <v>petite_traktur</v>
      </c>
      <c r="H10" cm="1">
        <f t="array" ref="H10">IF(G10&gt;0,MAX((IF(RSTTab!A:A=G10,RSTTab!S:S))),"")</f>
        <v>-10.861085979591834</v>
      </c>
      <c r="J10" t="str">
        <v>petite_traktur</v>
      </c>
      <c r="K10" cm="1">
        <f t="array" ref="K10">IF(J10&gt;0,MAX((IF(RSTTab_hidden!A:A=J10,RSTTab_hidden!T:T))),"")</f>
        <v>-15.14881134250904</v>
      </c>
    </row>
    <row r="11" spans="1:11" x14ac:dyDescent="0.2">
      <c r="A11">
        <v>0</v>
      </c>
      <c r="B11" t="s">
        <v>92</v>
      </c>
      <c r="D11">
        <v>0</v>
      </c>
      <c r="G11">
        <v>0</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LikelihoodCalcEx</vt: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Claire Moore-Cantwell</cp:lastModifiedBy>
  <dcterms:created xsi:type="dcterms:W3CDTF">2021-06-28T03:52:48Z</dcterms:created>
  <dcterms:modified xsi:type="dcterms:W3CDTF">2022-02-04T01:33:37Z</dcterms:modified>
</cp:coreProperties>
</file>