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iremoore-cantwell/GitHub/GSR_Learning/Combo/"/>
    </mc:Choice>
  </mc:AlternateContent>
  <xr:revisionPtr revIDLastSave="0" documentId="13_ncr:1_{6070CE90-D1E6-D742-8A64-727312B3A911}" xr6:coauthVersionLast="47" xr6:coauthVersionMax="47" xr10:uidLastSave="{00000000-0000-0000-0000-000000000000}"/>
  <bookViews>
    <workbookView xWindow="9020" yWindow="2480" windowWidth="28780" windowHeight="16580" xr2:uid="{6D016418-8590-7F42-9768-866F63012115}"/>
  </bookViews>
  <sheets>
    <sheet name="Voicing_example" sheetId="9" r:id="rId1"/>
    <sheet name="LikelihoodCalcEx" sheetId="7" r:id="rId2"/>
    <sheet name="GSRTab" sheetId="1" r:id="rId3"/>
    <sheet name="GSRTab_hidden" sheetId="6" r:id="rId4"/>
    <sheet name="RSTTab" sheetId="2" r:id="rId5"/>
    <sheet name="RSTTab_hidden" sheetId="3" r:id="rId6"/>
    <sheet name="secretCalculator" sheetId="5" r:id="rId7"/>
  </sheets>
  <definedNames>
    <definedName name="solver_adj" localSheetId="2" hidden="1">GSRTab!$E$5:$R$5</definedName>
    <definedName name="solver_adj" localSheetId="4" hidden="1">RSTTab!$E$5:$R$5</definedName>
    <definedName name="solver_adj" localSheetId="5" hidden="1">RSTTab_hidden!$F$6:$S$6</definedName>
    <definedName name="solver_cvg" localSheetId="2" hidden="1">0.0001</definedName>
    <definedName name="solver_cvg" localSheetId="4" hidden="1">0.0001</definedName>
    <definedName name="solver_cvg" localSheetId="5" hidden="1">0.0001</definedName>
    <definedName name="solver_drv" localSheetId="2" hidden="1">1</definedName>
    <definedName name="solver_drv" localSheetId="4" hidden="1">1</definedName>
    <definedName name="solver_drv" localSheetId="5" hidden="1">1</definedName>
    <definedName name="solver_eng" localSheetId="2" hidden="1">1</definedName>
    <definedName name="solver_eng" localSheetId="4" hidden="1">1</definedName>
    <definedName name="solver_eng" localSheetId="5" hidden="1">1</definedName>
    <definedName name="solver_itr" localSheetId="2" hidden="1">2147483647</definedName>
    <definedName name="solver_itr" localSheetId="4" hidden="1">2147483647</definedName>
    <definedName name="solver_itr" localSheetId="5" hidden="1">2147483647</definedName>
    <definedName name="solver_lin" localSheetId="2" hidden="1">2</definedName>
    <definedName name="solver_lin" localSheetId="4" hidden="1">2</definedName>
    <definedName name="solver_lin" localSheetId="5" hidden="1">2</definedName>
    <definedName name="solver_mip" localSheetId="2" hidden="1">2147483647</definedName>
    <definedName name="solver_mip" localSheetId="4" hidden="1">2147483647</definedName>
    <definedName name="solver_mip" localSheetId="5" hidden="1">2147483647</definedName>
    <definedName name="solver_mni" localSheetId="2" hidden="1">30</definedName>
    <definedName name="solver_mni" localSheetId="4" hidden="1">30</definedName>
    <definedName name="solver_mni" localSheetId="5" hidden="1">30</definedName>
    <definedName name="solver_mrt" localSheetId="2" hidden="1">0.075</definedName>
    <definedName name="solver_mrt" localSheetId="4" hidden="1">0.075</definedName>
    <definedName name="solver_mrt" localSheetId="5" hidden="1">0.075</definedName>
    <definedName name="solver_msl" localSheetId="2" hidden="1">2</definedName>
    <definedName name="solver_msl" localSheetId="4" hidden="1">2</definedName>
    <definedName name="solver_msl" localSheetId="5" hidden="1">2</definedName>
    <definedName name="solver_neg" localSheetId="2" hidden="1">2</definedName>
    <definedName name="solver_neg" localSheetId="4" hidden="1">1</definedName>
    <definedName name="solver_neg" localSheetId="5" hidden="1">1</definedName>
    <definedName name="solver_nod" localSheetId="2" hidden="1">2147483647</definedName>
    <definedName name="solver_nod" localSheetId="4" hidden="1">2147483647</definedName>
    <definedName name="solver_nod" localSheetId="5" hidden="1">2147483647</definedName>
    <definedName name="solver_num" localSheetId="2" hidden="1">0</definedName>
    <definedName name="solver_num" localSheetId="4" hidden="1">0</definedName>
    <definedName name="solver_num" localSheetId="5" hidden="1">0</definedName>
    <definedName name="solver_opt" localSheetId="2" hidden="1">GSRTab!$X$9</definedName>
    <definedName name="solver_opt" localSheetId="4" hidden="1">RSTTab!$X$8</definedName>
    <definedName name="solver_opt" localSheetId="5" hidden="1">RSTTab_hidden!$Z$11</definedName>
    <definedName name="solver_pre" localSheetId="2" hidden="1">0.000001</definedName>
    <definedName name="solver_pre" localSheetId="4" hidden="1">0.000001</definedName>
    <definedName name="solver_pre" localSheetId="5" hidden="1">0.000001</definedName>
    <definedName name="solver_rbv" localSheetId="2" hidden="1">1</definedName>
    <definedName name="solver_rbv" localSheetId="4" hidden="1">1</definedName>
    <definedName name="solver_rbv" localSheetId="5" hidden="1">1</definedName>
    <definedName name="solver_rlx" localSheetId="2" hidden="1">2</definedName>
    <definedName name="solver_rlx" localSheetId="4" hidden="1">2</definedName>
    <definedName name="solver_rlx" localSheetId="5" hidden="1">2</definedName>
    <definedName name="solver_rsd" localSheetId="2" hidden="1">0</definedName>
    <definedName name="solver_rsd" localSheetId="4" hidden="1">0</definedName>
    <definedName name="solver_rsd" localSheetId="5" hidden="1">0</definedName>
    <definedName name="solver_scl" localSheetId="2" hidden="1">1</definedName>
    <definedName name="solver_scl" localSheetId="4" hidden="1">1</definedName>
    <definedName name="solver_scl" localSheetId="5" hidden="1">1</definedName>
    <definedName name="solver_sho" localSheetId="2" hidden="1">2</definedName>
    <definedName name="solver_sho" localSheetId="4" hidden="1">2</definedName>
    <definedName name="solver_sho" localSheetId="5" hidden="1">2</definedName>
    <definedName name="solver_ssz" localSheetId="2" hidden="1">100</definedName>
    <definedName name="solver_ssz" localSheetId="4" hidden="1">100</definedName>
    <definedName name="solver_ssz" localSheetId="5" hidden="1">100</definedName>
    <definedName name="solver_tim" localSheetId="2" hidden="1">2147483647</definedName>
    <definedName name="solver_tim" localSheetId="4" hidden="1">2147483647</definedName>
    <definedName name="solver_tim" localSheetId="5" hidden="1">2147483647</definedName>
    <definedName name="solver_tol" localSheetId="2" hidden="1">0.01</definedName>
    <definedName name="solver_tol" localSheetId="4" hidden="1">0.01</definedName>
    <definedName name="solver_tol" localSheetId="5" hidden="1">0.01</definedName>
    <definedName name="solver_typ" localSheetId="2" hidden="1">1</definedName>
    <definedName name="solver_typ" localSheetId="4" hidden="1">1</definedName>
    <definedName name="solver_typ" localSheetId="5" hidden="1">1</definedName>
    <definedName name="solver_val" localSheetId="2" hidden="1">0</definedName>
    <definedName name="solver_val" localSheetId="4" hidden="1">0</definedName>
    <definedName name="solver_val" localSheetId="5" hidden="1">0</definedName>
    <definedName name="solver_ver" localSheetId="2" hidden="1">2</definedName>
    <definedName name="solver_ver" localSheetId="4" hidden="1">2</definedName>
    <definedName name="solver_ver" localSheetId="5" hidden="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6" i="9" l="1"/>
  <c r="I34" i="9"/>
  <c r="H34" i="9"/>
  <c r="H36" i="9"/>
  <c r="G36" i="9"/>
  <c r="G34" i="9"/>
  <c r="F34" i="9"/>
  <c r="F36" i="9"/>
  <c r="O40" i="9" s="1"/>
  <c r="E36" i="9"/>
  <c r="E34" i="9"/>
  <c r="O41" i="9" s="1"/>
  <c r="J44" i="9"/>
  <c r="K44" i="9" s="1"/>
  <c r="L44" i="9" s="1"/>
  <c r="M44" i="9" s="1"/>
  <c r="J43" i="9"/>
  <c r="K43" i="9" s="1"/>
  <c r="L43" i="9" s="1"/>
  <c r="M43" i="9" s="1"/>
  <c r="J42" i="9"/>
  <c r="K42" i="9" s="1"/>
  <c r="L42" i="9" s="1"/>
  <c r="M42" i="9" s="1"/>
  <c r="K41" i="9"/>
  <c r="L41" i="9" s="1"/>
  <c r="M41" i="9" s="1"/>
  <c r="J41" i="9"/>
  <c r="K40" i="9"/>
  <c r="J40" i="9"/>
  <c r="J39" i="9"/>
  <c r="K39" i="9" s="1"/>
  <c r="I21" i="9"/>
  <c r="I19" i="9"/>
  <c r="H19" i="9"/>
  <c r="H21" i="9"/>
  <c r="G21" i="9"/>
  <c r="G19" i="9"/>
  <c r="F19" i="9"/>
  <c r="F21" i="9"/>
  <c r="E21" i="9"/>
  <c r="O25" i="9" s="1"/>
  <c r="E19" i="9"/>
  <c r="P43" i="9"/>
  <c r="P44" i="9"/>
  <c r="J29" i="9"/>
  <c r="K29" i="9" s="1"/>
  <c r="J28" i="9"/>
  <c r="K28" i="9" s="1"/>
  <c r="J27" i="9"/>
  <c r="K27" i="9" s="1"/>
  <c r="K26" i="9"/>
  <c r="J26" i="9"/>
  <c r="J25" i="9"/>
  <c r="K25" i="9" s="1"/>
  <c r="J24" i="9"/>
  <c r="K24" i="9" s="1"/>
  <c r="H6" i="9"/>
  <c r="H4" i="9"/>
  <c r="J14" i="9"/>
  <c r="K14" i="9" s="1"/>
  <c r="J13" i="9"/>
  <c r="K13" i="9" s="1"/>
  <c r="J12" i="9"/>
  <c r="K12" i="9" s="1"/>
  <c r="J11" i="9"/>
  <c r="K11" i="9" s="1"/>
  <c r="J10" i="9"/>
  <c r="K10" i="9" s="1"/>
  <c r="J9" i="9"/>
  <c r="K9" i="9" s="1"/>
  <c r="I6" i="9"/>
  <c r="G6" i="9"/>
  <c r="F6" i="9"/>
  <c r="E6" i="9"/>
  <c r="I4" i="9"/>
  <c r="G4" i="9"/>
  <c r="F4" i="9"/>
  <c r="E4" i="9"/>
  <c r="L40" i="9" l="1"/>
  <c r="M40" i="9" s="1"/>
  <c r="L39" i="9"/>
  <c r="M39" i="9" s="1"/>
  <c r="N38" i="9" s="1"/>
  <c r="O38" i="9" s="1"/>
  <c r="L26" i="9"/>
  <c r="M26" i="9" s="1"/>
  <c r="P41" i="9"/>
  <c r="O26" i="9"/>
  <c r="L25" i="9"/>
  <c r="M25" i="9" s="1"/>
  <c r="L24" i="9"/>
  <c r="M24" i="9" s="1"/>
  <c r="L28" i="9"/>
  <c r="M28" i="9" s="1"/>
  <c r="L27" i="9"/>
  <c r="M27" i="9" s="1"/>
  <c r="L29" i="9"/>
  <c r="M29" i="9" s="1"/>
  <c r="L11" i="9"/>
  <c r="M11" i="9" s="1"/>
  <c r="L10" i="9"/>
  <c r="M10" i="9" s="1"/>
  <c r="L14" i="9"/>
  <c r="M14" i="9" s="1"/>
  <c r="O11" i="9"/>
  <c r="L9" i="9"/>
  <c r="M9" i="9" s="1"/>
  <c r="L13" i="9"/>
  <c r="M13" i="9" s="1"/>
  <c r="O10" i="9"/>
  <c r="L12" i="9"/>
  <c r="M12" i="9" s="1"/>
  <c r="N23" i="9" l="1"/>
  <c r="O23" i="9" s="1"/>
  <c r="N8" i="9"/>
  <c r="O8" i="9" s="1"/>
  <c r="J6" i="7" l="1"/>
  <c r="E4" i="7"/>
  <c r="D4" i="7"/>
  <c r="C4" i="7"/>
  <c r="I2" i="7"/>
  <c r="E2" i="7"/>
  <c r="D2" i="7"/>
  <c r="C2" i="7"/>
  <c r="H5" i="5"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F9" i="7" l="1"/>
  <c r="G9" i="7" s="1"/>
  <c r="H9" i="7" s="1"/>
  <c r="I9" i="7" s="1"/>
  <c r="F8" i="7"/>
  <c r="G8" i="7" s="1"/>
  <c r="H8" i="7" s="1"/>
  <c r="I8" i="7" s="1"/>
  <c r="F7" i="7"/>
  <c r="G7" i="7" s="1"/>
  <c r="H7" i="7" s="1"/>
  <c r="I7" i="7" s="1"/>
  <c r="F11" i="7"/>
  <c r="G11" i="7" s="1"/>
  <c r="F10" i="7"/>
  <c r="G10" i="7" s="1"/>
  <c r="H10" i="7" s="1"/>
  <c r="I10" i="7" s="1"/>
  <c r="K9" i="5"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11" i="7" l="1"/>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K6" authorId="1" shapeId="0" xr:uid="{C3E0C61C-F1D3-674C-BE4A-326D69093761}">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text>
    </comment>
    <comment ref="B7" authorId="2" shapeId="0" xr:uid="{6FE0BD9E-649A-E349-ABC2-E9D7964E1B8D}">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3" shapeId="0" xr:uid="{CE85B7B6-F2E7-9840-ABA5-022C7DCF0DF5}">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4" shapeId="0" xr:uid="{AE1E6C07-F040-1B4E-88BF-327E3C547656}">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B32" authorId="5" shapeId="0" xr:uid="{5003F90A-A7FD-414E-BC34-0A607A548FF7}">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6" authorId="1" shapeId="0" xr:uid="{B503D736-1EB5-DA4E-8C2D-947A10953B85}">
      <text>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text>
    </comment>
    <comment ref="I6" authorId="2" shapeId="0" xr:uid="{DA7B5BF4-8FFB-3B4B-8AC3-5E7DA734243E}">
      <text>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text>
    </comment>
    <comment ref="L6" authorId="3" shapeId="0" xr:uid="{5F5D6F89-E85E-5844-99FD-D00F5B3BA008}">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B7" authorId="4" shapeId="0" xr:uid="{2621C94D-A63A-C24F-A2DA-C8417A6D6C98}">
      <text>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text>
    </comment>
    <comment ref="B11" authorId="5" shapeId="0" xr:uid="{D5C7BF60-AE0A-CE47-A9A2-28249A5BD504}">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3" authorId="6" shapeId="0" xr:uid="{2E4B42D7-48E2-5845-9607-C153059EFF79}">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I14" authorId="7" shapeId="0" xr:uid="{AF128964-526F-214D-8BF5-B61C0F2DE12A}">
      <text>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text>
    </comment>
    <comment ref="B38" authorId="8" shapeId="0" xr:uid="{A1BCCC45-8964-6F4B-9155-B6AD894C7DE5}">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G6" authorId="1" shapeId="0" xr:uid="{E16DBFF4-688F-F340-95E9-94F35D6A699F}">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H6" authorId="2" shapeId="0" xr:uid="{A9397F12-2229-8E48-9F4B-384EA02206A7}">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J6" authorId="3" shapeId="0" xr:uid="{B4B26EE7-9DB2-A444-AF19-E2F6CC835D8A}">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R6" authorId="4" shapeId="0" xr:uid="{0BB0F3E8-7334-E84E-9419-FE7AFFBE3705}">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7" authorId="5" shapeId="0" xr:uid="{3DAE1923-BCC2-7543-A1D2-ED580CF96E7B}">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6" shapeId="0" xr:uid="{2CF5AF7E-2180-FE48-AAA8-D30F51D21C5D}">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7" shapeId="0" xr:uid="{DB46045C-4D5B-9746-986E-0EA9CD6B5C80}">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1" authorId="8" shapeId="0" xr:uid="{6A68315C-34A7-D948-8B49-EF5287DACC46}">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2" authorId="9" shapeId="0" xr:uid="{A6D31109-ADF2-8A4B-B6B5-A08EBA708EC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37" authorId="10" shapeId="0" xr:uid="{DE56721B-3F30-A84F-89D4-B4366AC64D26}">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7" authorId="1" shapeId="0" xr:uid="{8BEF8F29-EB17-CB42-A5EA-4C750D9725E2}">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I7" authorId="2" shapeId="0" xr:uid="{F2D30437-C809-2745-AEE0-2C789A7315CC}">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K7" authorId="3" shapeId="0" xr:uid="{E2B7CC98-F2B7-0E43-A26D-E93135B32367}">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S7" authorId="4" shapeId="0" xr:uid="{C37838A1-0A99-A34E-9E03-DBE5224D95FE}">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8" authorId="5" shapeId="0" xr:uid="{4F5A8AB0-C25D-FB4D-9119-2EF253DCA65A}">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12" authorId="6" shapeId="0" xr:uid="{F4BAF33F-1966-4842-95CF-8F572845F68C}">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4" authorId="7" shapeId="0" xr:uid="{402ECD69-C20E-574C-81A2-15833532B1B4}">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8" authorId="8" shapeId="0" xr:uid="{95393770-A5EA-C441-B8E8-09661D1B04EC}">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9" authorId="9" shapeId="0" xr:uid="{EB122BA7-596E-714B-BF47-657082CD90B4}">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C39" authorId="10" shapeId="0" xr:uid="{6FD43CC0-6126-A648-B934-9A8A5136668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44" authorId="11" shapeId="0" xr:uid="{EC10E1B5-9E7D-3245-8C1B-118E4435B387}">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<sst xmlns="http://schemas.openxmlformats.org/spreadsheetml/2006/main" count="730" uniqueCount="126">
  <si>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</si>
  <si>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</si>
  <si>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</si>
  <si>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</si>
  <si>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</si>
  <si>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</si>
  <si>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</si>
  <si>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</si>
  <si>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</si>
  <si>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</si>
  <si>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</si>
  <si>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</si>
  <si>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</si>
  <si>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</si>
  <si>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</si>
  <si>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</si>
  <si>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</si>
  <si>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</si>
  <si>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</si>
  <si>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</si>
  <si>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</si>
  <si>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</si>
  <si>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</si>
  <si>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</si>
  <si>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</si>
  <si>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</si>
  <si>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</si>
  <si>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</si>
  <si>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</si>
  <si>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</si>
  <si>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</si>
  <si>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</si>
  <si>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</si>
  <si>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</si>
  <si>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</si>
  <si>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</si>
  <si>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</si>
  <si>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</si>
  <si>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</si>
  <si>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</si>
  <si>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</si>
  <si>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</si>
  <si>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</si>
  <si>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</si>
  <si>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</si>
  <si>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</si>
  <si>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</si>
  <si>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</si>
  <si>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</si>
  <si>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</si>
  <si>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</si>
  <si>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</si>
  <si>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</si>
  <si>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</si>
  <si>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</si>
  <si>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</si>
  <si>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</si>
  <si>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</si>
  <si>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</si>
  <si>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</si>
  <si>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</si>
  <si>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</si>
  <si>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</si>
  <si>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</si>
  <si>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</si>
  <si>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</si>
  <si>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</si>
  <si>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</si>
  <si>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</si>
  <si>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</si>
  <si>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</si>
  <si>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</si>
  <si>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</si>
  <si>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</si>
  <si>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</si>
  <si>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</si>
  <si>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</si>
  <si>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</si>
  <si>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</si>
  <si>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</si>
  <si>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</si>
  <si>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</si>
  <si>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</si>
  <si>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</si>
  <si>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</si>
  <si>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</si>
  <si>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</si>
  <si>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</si>
  <si>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</si>
  <si>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</si>
  <si>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</si>
  <si>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</si>
  <si>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</si>
  <si>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</si>
  <si>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</si>
  <si>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</si>
  <si>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</si>
  <si>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</si>
  <si>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</si>
  <si>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</si>
  <si>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</si>
  <si>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</si>
  <si>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</si>
  <si>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</si>
  <si>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</si>
  <si>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</si>
  <si>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</si>
  <si>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</si>
  <si>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</si>
  <si>
    <t>Objective:</t>
  </si>
  <si>
    <t>*b</t>
  </si>
  <si>
    <t>*d</t>
  </si>
  <si>
    <t>*g</t>
  </si>
  <si>
    <t>*voice</t>
  </si>
  <si>
    <t>p</t>
  </si>
  <si>
    <t>b</t>
  </si>
  <si>
    <t>L2</t>
  </si>
  <si>
    <t>d</t>
  </si>
  <si>
    <t>L1</t>
  </si>
  <si>
    <t>t</t>
  </si>
  <si>
    <t>g</t>
  </si>
  <si>
    <t>k</t>
  </si>
  <si>
    <t>*voicelessObs</t>
  </si>
  <si>
    <t>p, d, k inventory:</t>
  </si>
  <si>
    <t>simple p,t,k inventory:</t>
  </si>
  <si>
    <t>p, d, k inventory with higher token freq on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</si>
</sst>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
      <sz val="12"/>
      <color theme="1" tint="0.499984740745262"/>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14">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
      <left/>
      <right/>
      <top style="thin">
        <color rgb="FF002060"/>
      </top>
      <bottom/>
      <diagonal/>
    </border>
    <border>
      <left/>
      <right/>
      <top/>
      <bottom style="thin">
        <color indexed="64"/>
      </bottom>
      <diagonal/>
    </border>
    <border>
      <left style="thin">
        <color indexed="64"/>
      </left>
      <right/>
      <top/>
      <bottom/>
      <diagonal/>
    </border>
    <border>
      <left style="thin">
        <color indexed="64"/>
      </left>
      <right/>
      <top style="thin">
        <color rgb="FF002060"/>
      </top>
      <bottom/>
      <diagonal/>
    </border>
    <border>
      <left/>
      <right/>
      <top style="thin">
        <color indexed="64"/>
      </top>
      <bottom/>
      <diagonal/>
    </border>
  </borders>
  <cellStyleXfs count="1">
    <xf numFmtId="0" fontId="0" fillId="0" borderId="0"/>
  </cellStyleXfs>
  <cellXfs count="96">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xf numFmtId="2" fontId="1" fillId="0" borderId="0" xfId="0" applyNumberFormat="1" applyFont="1"/>
    <xf numFmtId="0" fontId="0" fillId="0" borderId="9" xfId="0" applyBorder="1"/>
    <xf numFmtId="2" fontId="1" fillId="0" borderId="9" xfId="0" applyNumberFormat="1" applyFont="1" applyBorder="1"/>
    <xf numFmtId="0" fontId="6" fillId="0" borderId="0" xfId="0" applyFont="1"/>
    <xf numFmtId="0" fontId="6" fillId="0" borderId="9" xfId="0" applyFont="1" applyBorder="1"/>
    <xf numFmtId="0" fontId="0" fillId="6" borderId="0" xfId="0" applyFill="1"/>
    <xf numFmtId="0" fontId="6" fillId="6" borderId="0" xfId="0" applyFont="1" applyFill="1"/>
    <xf numFmtId="2" fontId="1" fillId="6" borderId="0" xfId="0" applyNumberFormat="1" applyFont="1" applyFill="1"/>
    <xf numFmtId="0" fontId="1" fillId="6" borderId="0" xfId="0" applyFont="1" applyFill="1"/>
    <xf numFmtId="0" fontId="0" fillId="7" borderId="0" xfId="0" applyFill="1"/>
    <xf numFmtId="0" fontId="6" fillId="7" borderId="0" xfId="0" applyFont="1" applyFill="1"/>
    <xf numFmtId="2" fontId="1" fillId="7" borderId="0" xfId="0" applyNumberFormat="1" applyFont="1" applyFill="1"/>
    <xf numFmtId="0" fontId="1" fillId="7" borderId="0" xfId="0" applyFont="1" applyFill="1"/>
    <xf numFmtId="0" fontId="1" fillId="0" borderId="0" xfId="0" applyFont="1" applyBorder="1"/>
    <xf numFmtId="0" fontId="1" fillId="0" borderId="10" xfId="0" applyFont="1" applyBorder="1"/>
    <xf numFmtId="0" fontId="0" fillId="0" borderId="11" xfId="0" applyBorder="1"/>
    <xf numFmtId="0" fontId="0" fillId="0" borderId="12" xfId="0" applyBorder="1"/>
    <xf numFmtId="0" fontId="0" fillId="6" borderId="11" xfId="0" applyFill="1" applyBorder="1"/>
    <xf numFmtId="0" fontId="0" fillId="7" borderId="11" xfId="0" applyFill="1" applyBorder="1"/>
    <xf numFmtId="0" fontId="0" fillId="6" borderId="0" xfId="0" applyFill="1" applyBorder="1"/>
    <xf numFmtId="0" fontId="0" fillId="7" borderId="0" xfId="0" applyFill="1" applyBorder="1"/>
    <xf numFmtId="0" fontId="0" fillId="0" borderId="13" xfId="0" applyBorder="1"/>
    <xf numFmtId="0" fontId="6" fillId="0" borderId="0" xfId="0" applyFont="1" applyFill="1" applyBorder="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335-C515-B641-92F1-C074391227C4}">
  <dimension ref="A1:R165"/>
  <sheetViews>
    <sheetView tabSelected="1" topLeftCell="A13" workbookViewId="0">
      <selection activeCell="D43" sqref="D43"/>
    </sheetView>
  </sheetViews>
  <sheetFormatPr baseColWidth="10" defaultRowHeight="16" x14ac:dyDescent="0.2"/>
  <cols>
    <col min="3" max="3" width="9.33203125" customWidth="1"/>
    <col min="4" max="4" width="9.1640625" customWidth="1"/>
    <col min="5" max="5" width="10.83203125" style="3"/>
    <col min="10" max="10" width="5.6640625" customWidth="1"/>
    <col min="11" max="11" width="3.6640625" style="76" customWidth="1"/>
    <col min="12" max="12" width="7.1640625" customWidth="1"/>
  </cols>
  <sheetData>
    <row r="1" spans="1:15" x14ac:dyDescent="0.2">
      <c r="A1" t="s">
        <v>124</v>
      </c>
    </row>
    <row r="4" spans="1:15" x14ac:dyDescent="0.2">
      <c r="D4" t="s">
        <v>3</v>
      </c>
      <c r="E4" s="3">
        <f>(E7-E5)*SQRT(2)/$C$5^2</f>
        <v>0</v>
      </c>
      <c r="F4">
        <f>(F7-F5)*SQRT(2)/$C$5^2</f>
        <v>0</v>
      </c>
      <c r="G4">
        <f>(G7-G5)*SQRT(2)/$C$5^2</f>
        <v>0</v>
      </c>
      <c r="H4">
        <f>(H7-H5)*SQRT(2)/$C$5^2</f>
        <v>0</v>
      </c>
      <c r="I4">
        <f>(I7-I5)*SQRT(2)/$C$5^2</f>
        <v>0</v>
      </c>
      <c r="J4" s="88"/>
      <c r="L4" s="73"/>
    </row>
    <row r="5" spans="1:15" x14ac:dyDescent="0.2">
      <c r="B5" t="s">
        <v>4</v>
      </c>
      <c r="C5">
        <v>100</v>
      </c>
      <c r="D5" t="s">
        <v>5</v>
      </c>
      <c r="E5" s="3">
        <v>0</v>
      </c>
      <c r="F5">
        <v>0</v>
      </c>
      <c r="G5">
        <v>0</v>
      </c>
      <c r="H5" s="3">
        <v>0</v>
      </c>
      <c r="I5" s="3">
        <v>0</v>
      </c>
      <c r="J5" s="88"/>
      <c r="L5" s="73"/>
    </row>
    <row r="6" spans="1:15" x14ac:dyDescent="0.2">
      <c r="D6" t="s">
        <v>6</v>
      </c>
      <c r="E6" s="3">
        <f>(E7-E5)^2/2/$C$5</f>
        <v>0</v>
      </c>
      <c r="F6">
        <f>(F7-F5)^2/2/$C$5</f>
        <v>0</v>
      </c>
      <c r="G6">
        <f>(G7-G5)^2/2/$C$5</f>
        <v>0</v>
      </c>
      <c r="H6" s="3">
        <f>(H7-H5)^2/2/$C$5</f>
        <v>0</v>
      </c>
      <c r="I6" s="3">
        <f>(I7-I5)^2/2/$C$5</f>
        <v>0</v>
      </c>
      <c r="J6" s="88"/>
      <c r="L6" s="73"/>
    </row>
    <row r="7" spans="1:15" x14ac:dyDescent="0.2">
      <c r="E7" s="86">
        <v>0</v>
      </c>
      <c r="F7" s="2">
        <v>0</v>
      </c>
      <c r="G7" s="2">
        <v>0</v>
      </c>
      <c r="H7" s="87">
        <v>0</v>
      </c>
      <c r="I7" s="87">
        <v>0</v>
      </c>
      <c r="J7" s="88"/>
      <c r="L7" s="73"/>
      <c r="N7" s="2"/>
      <c r="O7" s="2" t="s">
        <v>109</v>
      </c>
    </row>
    <row r="8" spans="1:15" x14ac:dyDescent="0.2">
      <c r="A8" s="74" t="s">
        <v>7</v>
      </c>
      <c r="B8" s="74" t="s">
        <v>12</v>
      </c>
      <c r="C8" s="74" t="s">
        <v>13</v>
      </c>
      <c r="D8" s="74" t="s">
        <v>8</v>
      </c>
      <c r="E8" s="94" t="s">
        <v>110</v>
      </c>
      <c r="F8" s="74" t="s">
        <v>111</v>
      </c>
      <c r="G8" s="74" t="s">
        <v>112</v>
      </c>
      <c r="H8" s="3" t="s">
        <v>122</v>
      </c>
      <c r="I8" s="3" t="s">
        <v>113</v>
      </c>
      <c r="J8" s="89" t="s">
        <v>9</v>
      </c>
      <c r="K8" s="77" t="s">
        <v>10</v>
      </c>
      <c r="L8" s="75" t="s">
        <v>114</v>
      </c>
      <c r="M8" s="74" t="s">
        <v>11</v>
      </c>
      <c r="N8" s="74">
        <f>SUMPRODUCT(M9:M14,C9:C14)</f>
        <v>-5.3752784076841653</v>
      </c>
      <c r="O8" s="74">
        <f>N8-O10</f>
        <v>-5.3752784076841653</v>
      </c>
    </row>
    <row r="9" spans="1:15" s="78" customFormat="1" x14ac:dyDescent="0.2">
      <c r="A9" s="78" t="s">
        <v>115</v>
      </c>
      <c r="B9" s="78" t="s">
        <v>115</v>
      </c>
      <c r="C9" s="78">
        <v>0</v>
      </c>
      <c r="D9" s="78">
        <v>1</v>
      </c>
      <c r="E9" s="92">
        <v>1</v>
      </c>
      <c r="F9" s="78">
        <v>0</v>
      </c>
      <c r="G9" s="78">
        <v>0</v>
      </c>
      <c r="H9" s="78">
        <v>0</v>
      </c>
      <c r="I9" s="78">
        <v>1</v>
      </c>
      <c r="J9" s="90">
        <f t="shared" ref="J9:J14" si="0">-SUMPRODUCT(E9:I9,E$7:I$7)</f>
        <v>0</v>
      </c>
      <c r="K9" s="79">
        <f t="shared" ref="K9:K14" si="1">EXP(J9)</f>
        <v>1</v>
      </c>
      <c r="L9" s="80">
        <f t="shared" ref="L9:L14" si="2">K9/SUMIF(A:A,A9,K:K)</f>
        <v>0.16666666666666666</v>
      </c>
      <c r="M9" s="78">
        <f t="shared" ref="M9:M14" si="3">LN(L9)</f>
        <v>-1.791759469228055</v>
      </c>
    </row>
    <row r="10" spans="1:15" s="78" customFormat="1" x14ac:dyDescent="0.2">
      <c r="A10" s="78" t="s">
        <v>115</v>
      </c>
      <c r="B10" s="78" t="s">
        <v>114</v>
      </c>
      <c r="C10" s="78">
        <v>1</v>
      </c>
      <c r="D10" s="78">
        <v>1</v>
      </c>
      <c r="E10" s="92">
        <v>0</v>
      </c>
      <c r="F10" s="78">
        <v>0</v>
      </c>
      <c r="G10" s="78">
        <v>0</v>
      </c>
      <c r="H10" s="78">
        <v>1</v>
      </c>
      <c r="I10" s="78">
        <v>0</v>
      </c>
      <c r="J10" s="90">
        <f t="shared" si="0"/>
        <v>0</v>
      </c>
      <c r="K10" s="79">
        <f t="shared" si="1"/>
        <v>1</v>
      </c>
      <c r="L10" s="80">
        <f t="shared" si="2"/>
        <v>0.16666666666666666</v>
      </c>
      <c r="M10" s="78">
        <f t="shared" si="3"/>
        <v>-1.791759469228055</v>
      </c>
      <c r="N10" s="81" t="s">
        <v>116</v>
      </c>
      <c r="O10" s="78">
        <f>SUM(E6:I6)</f>
        <v>0</v>
      </c>
    </row>
    <row r="11" spans="1:15" s="82" customFormat="1" x14ac:dyDescent="0.2">
      <c r="A11" s="82" t="s">
        <v>117</v>
      </c>
      <c r="B11" s="82" t="s">
        <v>117</v>
      </c>
      <c r="C11" s="82">
        <v>0</v>
      </c>
      <c r="D11" s="82">
        <v>1</v>
      </c>
      <c r="E11" s="93">
        <v>0</v>
      </c>
      <c r="F11" s="82">
        <v>1</v>
      </c>
      <c r="G11" s="82">
        <v>0</v>
      </c>
      <c r="H11" s="82">
        <v>0</v>
      </c>
      <c r="I11" s="82">
        <v>1</v>
      </c>
      <c r="J11" s="91">
        <f t="shared" si="0"/>
        <v>0</v>
      </c>
      <c r="K11" s="83">
        <f t="shared" si="1"/>
        <v>1</v>
      </c>
      <c r="L11" s="84">
        <f t="shared" si="2"/>
        <v>0.16666666666666666</v>
      </c>
      <c r="M11" s="82">
        <f t="shared" si="3"/>
        <v>-1.791759469228055</v>
      </c>
      <c r="N11" s="85" t="s">
        <v>118</v>
      </c>
      <c r="O11" s="82">
        <f>SUM(E4:I4)</f>
        <v>0</v>
      </c>
    </row>
    <row r="12" spans="1:15" s="82" customFormat="1" x14ac:dyDescent="0.2">
      <c r="A12" s="82" t="s">
        <v>117</v>
      </c>
      <c r="B12" s="82" t="s">
        <v>119</v>
      </c>
      <c r="C12" s="82">
        <v>1</v>
      </c>
      <c r="D12" s="82">
        <v>1</v>
      </c>
      <c r="E12" s="93">
        <v>0</v>
      </c>
      <c r="F12" s="82">
        <v>0</v>
      </c>
      <c r="G12" s="82">
        <v>0</v>
      </c>
      <c r="H12" s="82">
        <v>1</v>
      </c>
      <c r="I12" s="82">
        <v>0</v>
      </c>
      <c r="J12" s="91">
        <f t="shared" si="0"/>
        <v>0</v>
      </c>
      <c r="K12" s="83">
        <f t="shared" si="1"/>
        <v>1</v>
      </c>
      <c r="L12" s="84">
        <f t="shared" si="2"/>
        <v>0.16666666666666666</v>
      </c>
      <c r="M12" s="82">
        <f t="shared" si="3"/>
        <v>-1.791759469228055</v>
      </c>
    </row>
    <row r="13" spans="1:15" s="78" customFormat="1" x14ac:dyDescent="0.2">
      <c r="A13" s="78" t="s">
        <v>120</v>
      </c>
      <c r="B13" s="78" t="s">
        <v>120</v>
      </c>
      <c r="C13" s="78">
        <v>0</v>
      </c>
      <c r="D13" s="78">
        <v>1</v>
      </c>
      <c r="E13" s="92">
        <v>0</v>
      </c>
      <c r="F13" s="78">
        <v>0</v>
      </c>
      <c r="G13" s="78">
        <v>1</v>
      </c>
      <c r="H13" s="78">
        <v>0</v>
      </c>
      <c r="I13" s="78">
        <v>1</v>
      </c>
      <c r="J13" s="90">
        <f t="shared" si="0"/>
        <v>0</v>
      </c>
      <c r="K13" s="79">
        <f t="shared" si="1"/>
        <v>1</v>
      </c>
      <c r="L13" s="80">
        <f t="shared" si="2"/>
        <v>0.16666666666666666</v>
      </c>
      <c r="M13" s="78">
        <f t="shared" si="3"/>
        <v>-1.791759469228055</v>
      </c>
    </row>
    <row r="14" spans="1:15" s="78" customFormat="1" x14ac:dyDescent="0.2">
      <c r="A14" s="78" t="s">
        <v>120</v>
      </c>
      <c r="B14" s="78" t="s">
        <v>121</v>
      </c>
      <c r="C14" s="78">
        <v>1</v>
      </c>
      <c r="D14" s="78">
        <v>1</v>
      </c>
      <c r="E14" s="92">
        <v>0</v>
      </c>
      <c r="F14" s="78">
        <v>0</v>
      </c>
      <c r="G14" s="78">
        <v>0</v>
      </c>
      <c r="H14" s="78">
        <v>1</v>
      </c>
      <c r="I14" s="78">
        <v>0</v>
      </c>
      <c r="J14" s="90">
        <f t="shared" si="0"/>
        <v>0</v>
      </c>
      <c r="K14" s="79">
        <f t="shared" si="1"/>
        <v>1</v>
      </c>
      <c r="L14" s="80">
        <f t="shared" si="2"/>
        <v>0.16666666666666666</v>
      </c>
      <c r="M14" s="78">
        <f t="shared" si="3"/>
        <v>-1.791759469228055</v>
      </c>
    </row>
    <row r="18" spans="1:15" x14ac:dyDescent="0.2">
      <c r="A18" t="s">
        <v>123</v>
      </c>
    </row>
    <row r="19" spans="1:15" x14ac:dyDescent="0.2">
      <c r="D19" t="s">
        <v>3</v>
      </c>
      <c r="E19" s="3">
        <f>(E22-E20)*SQRT(2)/$C$20^2</f>
        <v>0</v>
      </c>
      <c r="F19">
        <f>(F22-F20)*SQRT(2)/$C$20^2</f>
        <v>0</v>
      </c>
      <c r="G19">
        <f>(G22-G20)*SQRT(2)/$C$20^2</f>
        <v>0</v>
      </c>
      <c r="H19">
        <f>(H22-H20)*SQRT(2)/$C$20^2</f>
        <v>0</v>
      </c>
      <c r="I19">
        <f>(I22-I20)*SQRT(2)/$C$20^2</f>
        <v>0</v>
      </c>
      <c r="J19" s="88"/>
      <c r="L19" s="73"/>
    </row>
    <row r="20" spans="1:15" x14ac:dyDescent="0.2">
      <c r="B20" t="s">
        <v>4</v>
      </c>
      <c r="C20">
        <v>100</v>
      </c>
      <c r="D20" t="s">
        <v>5</v>
      </c>
      <c r="E20" s="3">
        <v>0</v>
      </c>
      <c r="F20">
        <v>0</v>
      </c>
      <c r="G20">
        <v>0</v>
      </c>
      <c r="H20" s="3">
        <v>0</v>
      </c>
      <c r="I20" s="3">
        <v>0</v>
      </c>
      <c r="J20" s="88"/>
      <c r="L20" s="73"/>
    </row>
    <row r="21" spans="1:15" x14ac:dyDescent="0.2">
      <c r="D21" t="s">
        <v>6</v>
      </c>
      <c r="E21" s="3">
        <f>(E22-E20)^2/2/$C$20</f>
        <v>0</v>
      </c>
      <c r="F21">
        <f>(F22-F20)^2/2/$C$20</f>
        <v>0</v>
      </c>
      <c r="G21">
        <f>(G22-G20)^2/2/$C$20</f>
        <v>0</v>
      </c>
      <c r="H21" s="3">
        <f>(H22-H20)^2/2/$C$20</f>
        <v>0</v>
      </c>
      <c r="I21" s="3">
        <f>(I22-I20)^2/2/$C$20</f>
        <v>0</v>
      </c>
      <c r="J21" s="88"/>
      <c r="L21" s="73"/>
    </row>
    <row r="22" spans="1:15" x14ac:dyDescent="0.2">
      <c r="E22" s="86">
        <v>0</v>
      </c>
      <c r="F22" s="2">
        <v>0</v>
      </c>
      <c r="G22" s="2">
        <v>0</v>
      </c>
      <c r="H22" s="87">
        <v>0</v>
      </c>
      <c r="I22" s="87">
        <v>0</v>
      </c>
      <c r="J22" s="88"/>
      <c r="L22" s="73"/>
      <c r="N22" s="2"/>
      <c r="O22" s="2" t="s">
        <v>109</v>
      </c>
    </row>
    <row r="23" spans="1:15" x14ac:dyDescent="0.2">
      <c r="A23" s="74" t="s">
        <v>7</v>
      </c>
      <c r="B23" s="74" t="s">
        <v>12</v>
      </c>
      <c r="C23" s="74" t="s">
        <v>13</v>
      </c>
      <c r="D23" s="74" t="s">
        <v>8</v>
      </c>
      <c r="E23" s="94" t="s">
        <v>110</v>
      </c>
      <c r="F23" s="74" t="s">
        <v>111</v>
      </c>
      <c r="G23" s="74" t="s">
        <v>112</v>
      </c>
      <c r="H23" s="3" t="s">
        <v>122</v>
      </c>
      <c r="I23" s="3" t="s">
        <v>113</v>
      </c>
      <c r="J23" s="89" t="s">
        <v>9</v>
      </c>
      <c r="K23" s="77" t="s">
        <v>10</v>
      </c>
      <c r="L23" s="75" t="s">
        <v>114</v>
      </c>
      <c r="M23" s="74" t="s">
        <v>11</v>
      </c>
      <c r="N23" s="74">
        <f>SUMPRODUCT(M24:M29,C24:C29)</f>
        <v>-5.3752784076841653</v>
      </c>
      <c r="O23" s="74">
        <f>N23-O25</f>
        <v>-5.3752784076841653</v>
      </c>
    </row>
    <row r="24" spans="1:15" s="78" customFormat="1" x14ac:dyDescent="0.2">
      <c r="A24" s="78" t="s">
        <v>115</v>
      </c>
      <c r="B24" s="78" t="s">
        <v>115</v>
      </c>
      <c r="C24" s="78">
        <v>0</v>
      </c>
      <c r="D24" s="78">
        <v>1</v>
      </c>
      <c r="E24" s="92">
        <v>1</v>
      </c>
      <c r="F24" s="78">
        <v>0</v>
      </c>
      <c r="G24" s="78">
        <v>0</v>
      </c>
      <c r="H24" s="78">
        <v>0</v>
      </c>
      <c r="I24" s="78">
        <v>1</v>
      </c>
      <c r="J24" s="90">
        <f t="shared" ref="J24:J29" si="4">-SUMPRODUCT(E24:I24,E$7:I$7)</f>
        <v>0</v>
      </c>
      <c r="K24" s="79">
        <f t="shared" ref="K24:K29" si="5">EXP(J24)</f>
        <v>1</v>
      </c>
      <c r="L24" s="80">
        <f t="shared" ref="L24:L29" si="6">K24/SUMIF(A:A,A24,K:K)</f>
        <v>0.16666666666666666</v>
      </c>
      <c r="M24" s="78">
        <f t="shared" ref="M24:M29" si="7">LN(L24)</f>
        <v>-1.791759469228055</v>
      </c>
    </row>
    <row r="25" spans="1:15" s="78" customFormat="1" x14ac:dyDescent="0.2">
      <c r="A25" s="78" t="s">
        <v>115</v>
      </c>
      <c r="B25" s="78" t="s">
        <v>114</v>
      </c>
      <c r="C25" s="78">
        <v>1</v>
      </c>
      <c r="D25" s="78">
        <v>1</v>
      </c>
      <c r="E25" s="92">
        <v>0</v>
      </c>
      <c r="F25" s="78">
        <v>0</v>
      </c>
      <c r="G25" s="78">
        <v>0</v>
      </c>
      <c r="H25" s="78">
        <v>1</v>
      </c>
      <c r="I25" s="78">
        <v>0</v>
      </c>
      <c r="J25" s="90">
        <f t="shared" si="4"/>
        <v>0</v>
      </c>
      <c r="K25" s="79">
        <f t="shared" si="5"/>
        <v>1</v>
      </c>
      <c r="L25" s="80">
        <f t="shared" si="6"/>
        <v>0.16666666666666666</v>
      </c>
      <c r="M25" s="78">
        <f t="shared" si="7"/>
        <v>-1.791759469228055</v>
      </c>
      <c r="N25" s="81" t="s">
        <v>116</v>
      </c>
      <c r="O25" s="78">
        <f>SUM(E21:I21)</f>
        <v>0</v>
      </c>
    </row>
    <row r="26" spans="1:15" s="82" customFormat="1" x14ac:dyDescent="0.2">
      <c r="A26" s="82" t="s">
        <v>117</v>
      </c>
      <c r="B26" s="82" t="s">
        <v>117</v>
      </c>
      <c r="C26" s="82">
        <v>1</v>
      </c>
      <c r="D26" s="82">
        <v>1</v>
      </c>
      <c r="E26" s="93">
        <v>0</v>
      </c>
      <c r="F26" s="82">
        <v>1</v>
      </c>
      <c r="G26" s="82">
        <v>0</v>
      </c>
      <c r="H26" s="82">
        <v>0</v>
      </c>
      <c r="I26" s="82">
        <v>1</v>
      </c>
      <c r="J26" s="91">
        <f t="shared" si="4"/>
        <v>0</v>
      </c>
      <c r="K26" s="83">
        <f t="shared" si="5"/>
        <v>1</v>
      </c>
      <c r="L26" s="84">
        <f t="shared" si="6"/>
        <v>0.16666666666666666</v>
      </c>
      <c r="M26" s="82">
        <f t="shared" si="7"/>
        <v>-1.791759469228055</v>
      </c>
      <c r="N26" s="85" t="s">
        <v>118</v>
      </c>
      <c r="O26" s="82">
        <f>SUM(E19:I19)</f>
        <v>0</v>
      </c>
    </row>
    <row r="27" spans="1:15" s="82" customFormat="1" x14ac:dyDescent="0.2">
      <c r="A27" s="82" t="s">
        <v>117</v>
      </c>
      <c r="B27" s="82" t="s">
        <v>119</v>
      </c>
      <c r="C27" s="82">
        <v>0</v>
      </c>
      <c r="D27" s="82">
        <v>1</v>
      </c>
      <c r="E27" s="93">
        <v>0</v>
      </c>
      <c r="F27" s="82">
        <v>0</v>
      </c>
      <c r="G27" s="82">
        <v>0</v>
      </c>
      <c r="H27" s="82">
        <v>1</v>
      </c>
      <c r="I27" s="82">
        <v>0</v>
      </c>
      <c r="J27" s="91">
        <f t="shared" si="4"/>
        <v>0</v>
      </c>
      <c r="K27" s="83">
        <f t="shared" si="5"/>
        <v>1</v>
      </c>
      <c r="L27" s="84">
        <f t="shared" si="6"/>
        <v>0.16666666666666666</v>
      </c>
      <c r="M27" s="82">
        <f t="shared" si="7"/>
        <v>-1.791759469228055</v>
      </c>
    </row>
    <row r="28" spans="1:15" s="78" customFormat="1" x14ac:dyDescent="0.2">
      <c r="A28" s="78" t="s">
        <v>120</v>
      </c>
      <c r="B28" s="78" t="s">
        <v>120</v>
      </c>
      <c r="C28" s="78">
        <v>0</v>
      </c>
      <c r="D28" s="78">
        <v>1</v>
      </c>
      <c r="E28" s="92">
        <v>0</v>
      </c>
      <c r="F28" s="78">
        <v>0</v>
      </c>
      <c r="G28" s="78">
        <v>1</v>
      </c>
      <c r="H28" s="78">
        <v>0</v>
      </c>
      <c r="I28" s="78">
        <v>1</v>
      </c>
      <c r="J28" s="90">
        <f t="shared" si="4"/>
        <v>0</v>
      </c>
      <c r="K28" s="79">
        <f t="shared" si="5"/>
        <v>1</v>
      </c>
      <c r="L28" s="80">
        <f t="shared" si="6"/>
        <v>0.16666666666666666</v>
      </c>
      <c r="M28" s="78">
        <f t="shared" si="7"/>
        <v>-1.791759469228055</v>
      </c>
    </row>
    <row r="29" spans="1:15" s="78" customFormat="1" x14ac:dyDescent="0.2">
      <c r="A29" s="78" t="s">
        <v>120</v>
      </c>
      <c r="B29" s="78" t="s">
        <v>121</v>
      </c>
      <c r="C29" s="78">
        <v>1</v>
      </c>
      <c r="D29" s="78">
        <v>1</v>
      </c>
      <c r="E29" s="92">
        <v>0</v>
      </c>
      <c r="F29" s="78">
        <v>0</v>
      </c>
      <c r="G29" s="78">
        <v>0</v>
      </c>
      <c r="H29" s="78">
        <v>1</v>
      </c>
      <c r="I29" s="78">
        <v>0</v>
      </c>
      <c r="J29" s="90">
        <f t="shared" si="4"/>
        <v>0</v>
      </c>
      <c r="K29" s="79">
        <f t="shared" si="5"/>
        <v>1</v>
      </c>
      <c r="L29" s="80">
        <f t="shared" si="6"/>
        <v>0.16666666666666666</v>
      </c>
      <c r="M29" s="78">
        <f t="shared" si="7"/>
        <v>-1.791759469228055</v>
      </c>
    </row>
    <row r="33" spans="1:18" x14ac:dyDescent="0.2">
      <c r="A33" t="s">
        <v>125</v>
      </c>
    </row>
    <row r="34" spans="1:18" x14ac:dyDescent="0.2">
      <c r="D34" t="s">
        <v>3</v>
      </c>
      <c r="E34" s="3">
        <f>(E37-E35)*SQRT(2)/$C$35^2</f>
        <v>0</v>
      </c>
      <c r="F34">
        <f>(F37-F35)*SQRT(2)/$C$35^2</f>
        <v>0</v>
      </c>
      <c r="G34">
        <f>(G37-G35)*SQRT(2)/$C$35^2</f>
        <v>0</v>
      </c>
      <c r="H34">
        <f>(H37-H35)*SQRT(2)/$C$35^2</f>
        <v>0</v>
      </c>
      <c r="I34">
        <f>(I37-I35)*SQRT(2)/$C$35^2</f>
        <v>0</v>
      </c>
      <c r="J34" s="88"/>
      <c r="L34" s="73"/>
    </row>
    <row r="35" spans="1:18" x14ac:dyDescent="0.2">
      <c r="B35" t="s">
        <v>4</v>
      </c>
      <c r="C35">
        <v>100</v>
      </c>
      <c r="D35" t="s">
        <v>5</v>
      </c>
      <c r="E35" s="3">
        <v>0</v>
      </c>
      <c r="F35">
        <v>0</v>
      </c>
      <c r="G35">
        <v>0</v>
      </c>
      <c r="H35" s="3">
        <v>0</v>
      </c>
      <c r="I35" s="3">
        <v>0</v>
      </c>
      <c r="J35" s="88"/>
      <c r="L35" s="73"/>
    </row>
    <row r="36" spans="1:18" x14ac:dyDescent="0.2">
      <c r="D36" t="s">
        <v>6</v>
      </c>
      <c r="E36" s="3">
        <f>(E37-E35)^2/2/$C$35</f>
        <v>0</v>
      </c>
      <c r="F36">
        <f>(F37-F35)^2/2/$C$35</f>
        <v>0</v>
      </c>
      <c r="G36">
        <f>(G37-G35)^2/2/$C$35</f>
        <v>0</v>
      </c>
      <c r="H36" s="3">
        <f>(H37-H35)^2/2/$C$35</f>
        <v>0</v>
      </c>
      <c r="I36" s="3">
        <f>(I37-I35)^2/2/$C$35</f>
        <v>0</v>
      </c>
      <c r="J36" s="88"/>
      <c r="L36" s="73"/>
    </row>
    <row r="37" spans="1:18" x14ac:dyDescent="0.2">
      <c r="E37" s="86">
        <v>0</v>
      </c>
      <c r="F37" s="2">
        <v>0</v>
      </c>
      <c r="G37" s="2">
        <v>0</v>
      </c>
      <c r="H37" s="87">
        <v>0</v>
      </c>
      <c r="I37" s="87">
        <v>0</v>
      </c>
      <c r="J37" s="88"/>
      <c r="L37" s="73"/>
      <c r="N37" s="2"/>
      <c r="O37" s="2" t="s">
        <v>109</v>
      </c>
    </row>
    <row r="38" spans="1:18" x14ac:dyDescent="0.2">
      <c r="A38" s="74" t="s">
        <v>7</v>
      </c>
      <c r="B38" s="74" t="s">
        <v>12</v>
      </c>
      <c r="C38" s="74" t="s">
        <v>13</v>
      </c>
      <c r="D38" s="74" t="s">
        <v>8</v>
      </c>
      <c r="E38" s="94" t="s">
        <v>110</v>
      </c>
      <c r="F38" s="74" t="s">
        <v>111</v>
      </c>
      <c r="G38" s="74" t="s">
        <v>112</v>
      </c>
      <c r="H38" s="3" t="s">
        <v>122</v>
      </c>
      <c r="I38" s="3" t="s">
        <v>113</v>
      </c>
      <c r="J38" s="89" t="s">
        <v>9</v>
      </c>
      <c r="K38" s="77" t="s">
        <v>10</v>
      </c>
      <c r="L38" s="75" t="s">
        <v>114</v>
      </c>
      <c r="M38" s="74" t="s">
        <v>11</v>
      </c>
      <c r="N38" s="74">
        <f>SUMPRODUCT(M39:M44,C39:C44)</f>
        <v>-5.3752784076841653</v>
      </c>
      <c r="O38" s="74">
        <f>N38-O40</f>
        <v>-5.3752784076841653</v>
      </c>
    </row>
    <row r="39" spans="1:18" x14ac:dyDescent="0.2">
      <c r="A39" s="78" t="s">
        <v>115</v>
      </c>
      <c r="B39" s="78" t="s">
        <v>115</v>
      </c>
      <c r="C39" s="78">
        <v>0</v>
      </c>
      <c r="D39" s="78">
        <v>1</v>
      </c>
      <c r="E39" s="92">
        <v>1</v>
      </c>
      <c r="F39" s="78">
        <v>0</v>
      </c>
      <c r="G39" s="78">
        <v>0</v>
      </c>
      <c r="H39" s="78">
        <v>0</v>
      </c>
      <c r="I39" s="78">
        <v>1</v>
      </c>
      <c r="J39" s="90">
        <f t="shared" ref="J39:J44" si="8">-SUMPRODUCT(E39:I39,E$7:I$7)</f>
        <v>0</v>
      </c>
      <c r="K39" s="79">
        <f t="shared" ref="K39:K44" si="9">EXP(J39)</f>
        <v>1</v>
      </c>
      <c r="L39" s="80">
        <f t="shared" ref="L39:L44" si="10">K39/SUMIF(A:A,A39,K:K)</f>
        <v>0.16666666666666666</v>
      </c>
      <c r="M39" s="78">
        <f t="shared" ref="M39:M44" si="11">LN(L39)</f>
        <v>-1.791759469228055</v>
      </c>
      <c r="N39" s="78"/>
      <c r="O39" s="78"/>
    </row>
    <row r="40" spans="1:18" x14ac:dyDescent="0.2">
      <c r="A40" s="78" t="s">
        <v>115</v>
      </c>
      <c r="B40" s="78" t="s">
        <v>114</v>
      </c>
      <c r="C40" s="78">
        <v>1</v>
      </c>
      <c r="D40" s="78">
        <v>1</v>
      </c>
      <c r="E40" s="92">
        <v>0</v>
      </c>
      <c r="F40" s="78">
        <v>0</v>
      </c>
      <c r="G40" s="78">
        <v>0</v>
      </c>
      <c r="H40" s="78">
        <v>1</v>
      </c>
      <c r="I40" s="78">
        <v>0</v>
      </c>
      <c r="J40" s="90">
        <f t="shared" si="8"/>
        <v>0</v>
      </c>
      <c r="K40" s="79">
        <f t="shared" si="9"/>
        <v>1</v>
      </c>
      <c r="L40" s="80">
        <f t="shared" si="10"/>
        <v>0.16666666666666666</v>
      </c>
      <c r="M40" s="78">
        <f t="shared" si="11"/>
        <v>-1.791759469228055</v>
      </c>
      <c r="N40" s="81" t="s">
        <v>116</v>
      </c>
      <c r="O40" s="78">
        <f>SUM(E36:I36)</f>
        <v>0</v>
      </c>
      <c r="P40" s="2" t="s">
        <v>109</v>
      </c>
    </row>
    <row r="41" spans="1:18" x14ac:dyDescent="0.2">
      <c r="A41" s="82" t="s">
        <v>117</v>
      </c>
      <c r="B41" s="82" t="s">
        <v>117</v>
      </c>
      <c r="C41" s="82">
        <v>1</v>
      </c>
      <c r="D41" s="82">
        <v>100</v>
      </c>
      <c r="E41" s="93">
        <v>0</v>
      </c>
      <c r="F41" s="82">
        <v>1</v>
      </c>
      <c r="G41" s="82">
        <v>0</v>
      </c>
      <c r="H41" s="82">
        <v>0</v>
      </c>
      <c r="I41" s="82">
        <v>1</v>
      </c>
      <c r="J41" s="91">
        <f t="shared" si="8"/>
        <v>0</v>
      </c>
      <c r="K41" s="83">
        <f t="shared" si="9"/>
        <v>1</v>
      </c>
      <c r="L41" s="84">
        <f t="shared" si="10"/>
        <v>0.16666666666666666</v>
      </c>
      <c r="M41" s="82">
        <f t="shared" si="11"/>
        <v>-1.791759469228055</v>
      </c>
      <c r="N41" s="85" t="s">
        <v>118</v>
      </c>
      <c r="O41" s="82">
        <f>SUM(E34:I34)</f>
        <v>0</v>
      </c>
      <c r="P41" s="74">
        <f>O41-P43</f>
        <v>-2</v>
      </c>
      <c r="Q41" s="74"/>
      <c r="R41" s="74"/>
    </row>
    <row r="42" spans="1:18" x14ac:dyDescent="0.2">
      <c r="A42" s="82" t="s">
        <v>117</v>
      </c>
      <c r="B42" s="82" t="s">
        <v>119</v>
      </c>
      <c r="C42" s="82">
        <v>0</v>
      </c>
      <c r="D42" s="82">
        <v>100</v>
      </c>
      <c r="E42" s="93">
        <v>0</v>
      </c>
      <c r="F42" s="82">
        <v>0</v>
      </c>
      <c r="G42" s="82">
        <v>0</v>
      </c>
      <c r="H42" s="82">
        <v>1</v>
      </c>
      <c r="I42" s="82">
        <v>0</v>
      </c>
      <c r="J42" s="91">
        <f t="shared" si="8"/>
        <v>0</v>
      </c>
      <c r="K42" s="83">
        <f t="shared" si="9"/>
        <v>1</v>
      </c>
      <c r="L42" s="84">
        <f t="shared" si="10"/>
        <v>0.16666666666666666</v>
      </c>
      <c r="M42" s="82">
        <f t="shared" si="11"/>
        <v>-1.791759469228055</v>
      </c>
      <c r="N42" s="82"/>
      <c r="O42" s="82"/>
    </row>
    <row r="43" spans="1:18" x14ac:dyDescent="0.2">
      <c r="A43" s="78" t="s">
        <v>120</v>
      </c>
      <c r="B43" s="78" t="s">
        <v>120</v>
      </c>
      <c r="C43" s="78">
        <v>0</v>
      </c>
      <c r="D43" s="78">
        <v>1</v>
      </c>
      <c r="E43" s="92">
        <v>0</v>
      </c>
      <c r="F43" s="78">
        <v>0</v>
      </c>
      <c r="G43" s="78">
        <v>1</v>
      </c>
      <c r="H43" s="78">
        <v>0</v>
      </c>
      <c r="I43" s="78">
        <v>1</v>
      </c>
      <c r="J43" s="90">
        <f t="shared" si="8"/>
        <v>0</v>
      </c>
      <c r="K43" s="79">
        <f t="shared" si="9"/>
        <v>1</v>
      </c>
      <c r="L43" s="80">
        <f t="shared" si="10"/>
        <v>0.16666666666666666</v>
      </c>
      <c r="M43" s="78">
        <f t="shared" si="11"/>
        <v>-1.791759469228055</v>
      </c>
      <c r="N43" s="78"/>
      <c r="O43" s="78"/>
      <c r="P43">
        <f>SUM(E39:J39)</f>
        <v>2</v>
      </c>
    </row>
    <row r="44" spans="1:18" x14ac:dyDescent="0.2">
      <c r="A44" s="78" t="s">
        <v>120</v>
      </c>
      <c r="B44" s="78" t="s">
        <v>121</v>
      </c>
      <c r="C44" s="78">
        <v>1</v>
      </c>
      <c r="D44" s="78">
        <v>1</v>
      </c>
      <c r="E44" s="92">
        <v>0</v>
      </c>
      <c r="F44" s="78">
        <v>0</v>
      </c>
      <c r="G44" s="78">
        <v>0</v>
      </c>
      <c r="H44" s="78">
        <v>1</v>
      </c>
      <c r="I44" s="78">
        <v>0</v>
      </c>
      <c r="J44" s="90">
        <f t="shared" si="8"/>
        <v>0</v>
      </c>
      <c r="K44" s="79">
        <f t="shared" si="9"/>
        <v>1</v>
      </c>
      <c r="L44" s="80">
        <f t="shared" si="10"/>
        <v>0.16666666666666666</v>
      </c>
      <c r="M44" s="78">
        <f t="shared" si="11"/>
        <v>-1.791759469228055</v>
      </c>
      <c r="N44" s="78"/>
      <c r="O44" s="78"/>
      <c r="P44">
        <f>SUM(E37:J37)</f>
        <v>0</v>
      </c>
    </row>
    <row r="45" spans="1:18" s="5" customFormat="1" x14ac:dyDescent="0.2"/>
    <row r="46" spans="1:18" s="5" customFormat="1" x14ac:dyDescent="0.2"/>
    <row r="47" spans="1:18" s="5" customFormat="1" x14ac:dyDescent="0.2"/>
    <row r="48" spans="1:18" s="5" customFormat="1" x14ac:dyDescent="0.2"/>
    <row r="49" s="5" customFormat="1" x14ac:dyDescent="0.2"/>
    <row r="50" s="5" customFormat="1" x14ac:dyDescent="0.2"/>
    <row r="51" s="5" customFormat="1" x14ac:dyDescent="0.2"/>
    <row r="52" s="5" customFormat="1" x14ac:dyDescent="0.2"/>
    <row r="53" s="5" customFormat="1" x14ac:dyDescent="0.2"/>
    <row r="54" s="5" customFormat="1" x14ac:dyDescent="0.2"/>
    <row r="55" s="5" customFormat="1" x14ac:dyDescent="0.2"/>
    <row r="56" s="5" customFormat="1" x14ac:dyDescent="0.2"/>
    <row r="57" s="5" customFormat="1" x14ac:dyDescent="0.2"/>
    <row r="58" s="5" customFormat="1" x14ac:dyDescent="0.2"/>
    <row r="59" s="5" customFormat="1" x14ac:dyDescent="0.2"/>
    <row r="60" s="5" customFormat="1" x14ac:dyDescent="0.2"/>
    <row r="61" s="5" customFormat="1" x14ac:dyDescent="0.2"/>
    <row r="62" s="5" customFormat="1" x14ac:dyDescent="0.2"/>
    <row r="63" s="5" customFormat="1" x14ac:dyDescent="0.2"/>
    <row r="64" s="5" customFormat="1" x14ac:dyDescent="0.2"/>
    <row r="65" s="5" customFormat="1" x14ac:dyDescent="0.2"/>
    <row r="66" s="5" customFormat="1" x14ac:dyDescent="0.2"/>
    <row r="67" s="5" customFormat="1" x14ac:dyDescent="0.2"/>
    <row r="68" s="5" customFormat="1" x14ac:dyDescent="0.2"/>
    <row r="69" s="5" customFormat="1" x14ac:dyDescent="0.2"/>
    <row r="70" s="5" customFormat="1" x14ac:dyDescent="0.2"/>
    <row r="71" s="5" customFormat="1" x14ac:dyDescent="0.2"/>
    <row r="72" s="5" customFormat="1" x14ac:dyDescent="0.2"/>
    <row r="73" s="5" customFormat="1" x14ac:dyDescent="0.2"/>
    <row r="74" s="5" customFormat="1" x14ac:dyDescent="0.2"/>
    <row r="75" s="5" customFormat="1" x14ac:dyDescent="0.2"/>
    <row r="76" s="5" customFormat="1" x14ac:dyDescent="0.2"/>
    <row r="77" s="5" customFormat="1" x14ac:dyDescent="0.2"/>
    <row r="78" s="5" customFormat="1" x14ac:dyDescent="0.2"/>
    <row r="79" s="5" customFormat="1" x14ac:dyDescent="0.2"/>
    <row r="80" s="5" customFormat="1" x14ac:dyDescent="0.2"/>
    <row r="81" s="5" customFormat="1" x14ac:dyDescent="0.2"/>
    <row r="82" s="5" customFormat="1" x14ac:dyDescent="0.2"/>
    <row r="83" s="5" customFormat="1" x14ac:dyDescent="0.2"/>
    <row r="84" s="5" customFormat="1" x14ac:dyDescent="0.2"/>
    <row r="85" s="5" customFormat="1" x14ac:dyDescent="0.2"/>
    <row r="86" s="5" customFormat="1" x14ac:dyDescent="0.2"/>
    <row r="87" s="5" customFormat="1" x14ac:dyDescent="0.2"/>
    <row r="88" s="5" customFormat="1" x14ac:dyDescent="0.2"/>
    <row r="89" s="5" customFormat="1" x14ac:dyDescent="0.2"/>
    <row r="90" s="5" customFormat="1" x14ac:dyDescent="0.2"/>
    <row r="91" s="5" customFormat="1" x14ac:dyDescent="0.2"/>
    <row r="92" s="5" customFormat="1" x14ac:dyDescent="0.2"/>
    <row r="93" s="5" customFormat="1" x14ac:dyDescent="0.2"/>
    <row r="94" s="5" customFormat="1" x14ac:dyDescent="0.2"/>
    <row r="95" s="5" customFormat="1" x14ac:dyDescent="0.2"/>
    <row r="96" s="5" customFormat="1" x14ac:dyDescent="0.2"/>
    <row r="97" s="5" customFormat="1" x14ac:dyDescent="0.2"/>
    <row r="98" s="5" customFormat="1" x14ac:dyDescent="0.2"/>
    <row r="99" s="5" customFormat="1" x14ac:dyDescent="0.2"/>
    <row r="100" s="5" customFormat="1" x14ac:dyDescent="0.2"/>
    <row r="101" s="5" customFormat="1" x14ac:dyDescent="0.2"/>
    <row r="102" s="5" customFormat="1" x14ac:dyDescent="0.2"/>
    <row r="103" s="5" customFormat="1" x14ac:dyDescent="0.2"/>
    <row r="104" s="5" customFormat="1" x14ac:dyDescent="0.2"/>
    <row r="105" s="5" customFormat="1" x14ac:dyDescent="0.2"/>
    <row r="106" s="5" customFormat="1" x14ac:dyDescent="0.2"/>
    <row r="107" s="5" customFormat="1" x14ac:dyDescent="0.2"/>
    <row r="108" s="5" customFormat="1" x14ac:dyDescent="0.2"/>
    <row r="109" s="5" customFormat="1" x14ac:dyDescent="0.2"/>
    <row r="110" s="5" customFormat="1" x14ac:dyDescent="0.2"/>
    <row r="111" s="5" customFormat="1" x14ac:dyDescent="0.2"/>
    <row r="112" s="5" customFormat="1" x14ac:dyDescent="0.2"/>
    <row r="113" s="5" customFormat="1" x14ac:dyDescent="0.2"/>
    <row r="114" s="5" customFormat="1" x14ac:dyDescent="0.2"/>
    <row r="115" s="5" customFormat="1" x14ac:dyDescent="0.2"/>
    <row r="116" s="5" customFormat="1" x14ac:dyDescent="0.2"/>
    <row r="117" s="5" customFormat="1" x14ac:dyDescent="0.2"/>
    <row r="118" s="5" customFormat="1" x14ac:dyDescent="0.2"/>
    <row r="119" s="5" customFormat="1" x14ac:dyDescent="0.2"/>
    <row r="120" s="5" customFormat="1" x14ac:dyDescent="0.2"/>
    <row r="121" s="5" customFormat="1" x14ac:dyDescent="0.2"/>
    <row r="122" s="5" customFormat="1" x14ac:dyDescent="0.2"/>
    <row r="123" s="5" customFormat="1" x14ac:dyDescent="0.2"/>
    <row r="124" s="5" customFormat="1" x14ac:dyDescent="0.2"/>
    <row r="125" s="5" customFormat="1" x14ac:dyDescent="0.2"/>
    <row r="126" s="5" customFormat="1" x14ac:dyDescent="0.2"/>
    <row r="127" s="5" customFormat="1" x14ac:dyDescent="0.2"/>
    <row r="128" s="5" customFormat="1" x14ac:dyDescent="0.2"/>
    <row r="129" spans="11:11" s="5" customFormat="1" x14ac:dyDescent="0.2"/>
    <row r="130" spans="11:11" s="5" customFormat="1" x14ac:dyDescent="0.2"/>
    <row r="131" spans="11:11" s="5" customFormat="1" x14ac:dyDescent="0.2">
      <c r="K131" s="95"/>
    </row>
    <row r="132" spans="11:11" s="5" customFormat="1" x14ac:dyDescent="0.2">
      <c r="K132" s="95"/>
    </row>
    <row r="133" spans="11:11" s="5" customFormat="1" x14ac:dyDescent="0.2">
      <c r="K133" s="95"/>
    </row>
    <row r="134" spans="11:11" s="5" customFormat="1" x14ac:dyDescent="0.2">
      <c r="K134" s="95"/>
    </row>
    <row r="135" spans="11:11" s="5" customFormat="1" x14ac:dyDescent="0.2">
      <c r="K135" s="95"/>
    </row>
    <row r="136" spans="11:11" s="5" customFormat="1" x14ac:dyDescent="0.2">
      <c r="K136" s="95"/>
    </row>
    <row r="137" spans="11:11" s="5" customFormat="1" x14ac:dyDescent="0.2">
      <c r="K137" s="95"/>
    </row>
    <row r="138" spans="11:11" s="5" customFormat="1" x14ac:dyDescent="0.2">
      <c r="K138" s="95"/>
    </row>
    <row r="139" spans="11:11" s="5" customFormat="1" x14ac:dyDescent="0.2">
      <c r="K139" s="95"/>
    </row>
    <row r="140" spans="11:11" s="5" customFormat="1" x14ac:dyDescent="0.2">
      <c r="K140" s="95"/>
    </row>
    <row r="141" spans="11:11" s="5" customFormat="1" x14ac:dyDescent="0.2">
      <c r="K141" s="95"/>
    </row>
    <row r="142" spans="11:11" s="5" customFormat="1" x14ac:dyDescent="0.2">
      <c r="K142" s="95"/>
    </row>
    <row r="143" spans="11:11" s="5" customFormat="1" x14ac:dyDescent="0.2">
      <c r="K143" s="95"/>
    </row>
    <row r="144" spans="11:11" s="5" customFormat="1" x14ac:dyDescent="0.2">
      <c r="K144" s="95"/>
    </row>
    <row r="145" spans="11:11" s="5" customFormat="1" x14ac:dyDescent="0.2">
      <c r="K145" s="95"/>
    </row>
    <row r="146" spans="11:11" s="5" customFormat="1" x14ac:dyDescent="0.2">
      <c r="K146" s="95"/>
    </row>
    <row r="147" spans="11:11" s="5" customFormat="1" x14ac:dyDescent="0.2">
      <c r="K147" s="95"/>
    </row>
    <row r="148" spans="11:11" s="5" customFormat="1" x14ac:dyDescent="0.2">
      <c r="K148" s="95"/>
    </row>
    <row r="149" spans="11:11" s="5" customFormat="1" x14ac:dyDescent="0.2">
      <c r="K149" s="95"/>
    </row>
    <row r="150" spans="11:11" s="5" customFormat="1" x14ac:dyDescent="0.2">
      <c r="K150" s="95"/>
    </row>
    <row r="151" spans="11:11" s="5" customFormat="1" x14ac:dyDescent="0.2">
      <c r="K151" s="95"/>
    </row>
    <row r="152" spans="11:11" s="5" customFormat="1" x14ac:dyDescent="0.2">
      <c r="K152" s="95"/>
    </row>
    <row r="153" spans="11:11" s="5" customFormat="1" x14ac:dyDescent="0.2">
      <c r="K153" s="95"/>
    </row>
    <row r="154" spans="11:11" s="5" customFormat="1" x14ac:dyDescent="0.2">
      <c r="K154" s="95"/>
    </row>
    <row r="155" spans="11:11" s="5" customFormat="1" x14ac:dyDescent="0.2">
      <c r="K155" s="95"/>
    </row>
    <row r="156" spans="11:11" s="5" customFormat="1" x14ac:dyDescent="0.2">
      <c r="K156" s="95"/>
    </row>
    <row r="157" spans="11:11" s="5" customFormat="1" x14ac:dyDescent="0.2">
      <c r="K157" s="95"/>
    </row>
    <row r="158" spans="11:11" s="5" customFormat="1" x14ac:dyDescent="0.2">
      <c r="K158" s="95"/>
    </row>
    <row r="159" spans="11:11" s="5" customFormat="1" x14ac:dyDescent="0.2">
      <c r="K159" s="95"/>
    </row>
    <row r="160" spans="11:11" s="5" customFormat="1" x14ac:dyDescent="0.2">
      <c r="K160" s="95"/>
    </row>
    <row r="161" spans="11:11" s="5" customFormat="1" x14ac:dyDescent="0.2">
      <c r="K161" s="95"/>
    </row>
    <row r="162" spans="11:11" s="5" customFormat="1" x14ac:dyDescent="0.2">
      <c r="K162" s="95"/>
    </row>
    <row r="163" spans="11:11" s="5" customFormat="1" x14ac:dyDescent="0.2">
      <c r="K163" s="95"/>
    </row>
    <row r="164" spans="11:11" s="5" customFormat="1" x14ac:dyDescent="0.2">
      <c r="K164" s="95"/>
    </row>
    <row r="165" spans="11:11" s="5" customFormat="1" x14ac:dyDescent="0.2">
      <c r="K165" s="95"/>
    </row>
  </sheetData>
  <pageMargins left="0.7" right="0.7" top="0.75" bottom="0.75" header="0.3" footer="0.3"/>
  <ignoredErrors>
    <ignoredError sqref="J9:J1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workbookViewId="0">
      <selection activeCell="E6" sqref="E6"/>
    </sheetView>
  </sheetViews>
  <sheetFormatPr baseColWidth="10" defaultRowHeight="16" x14ac:dyDescent="0.2"/>
  <cols>
    <col min="1" max="1" width="13" style="60" customWidth="1"/>
    <col min="2" max="4" width="10.83203125" style="60"/>
    <col min="5" max="5" width="9.33203125" style="61" customWidth="1"/>
    <col min="6" max="6" width="5.33203125" style="62" customWidth="1"/>
    <col min="7" max="7" width="1.1640625" style="62" customWidth="1"/>
    <col min="8" max="8" width="7" style="62" customWidth="1"/>
    <col min="9" max="10" width="9.6640625" style="63" customWidth="1"/>
    <col min="11" max="11" width="10.1640625" style="62" customWidth="1"/>
    <col min="12" max="12" width="13" style="60" customWidth="1"/>
    <col min="13" max="16384" width="10.83203125" style="60"/>
  </cols>
  <sheetData>
    <row r="1" spans="1:11" x14ac:dyDescent="0.2">
      <c r="A1" s="60" t="s">
        <v>4</v>
      </c>
      <c r="C1" s="61"/>
      <c r="D1" s="61"/>
      <c r="H1" s="63"/>
      <c r="I1" s="62"/>
      <c r="J1" s="60"/>
      <c r="K1" s="60"/>
    </row>
    <row r="2" spans="1:11" x14ac:dyDescent="0.2">
      <c r="B2" s="60" t="s">
        <v>3</v>
      </c>
      <c r="C2" s="61">
        <f>(C5-C3)*SQRT(2)/$A$3^2</f>
        <v>1.5556349186104048E-4</v>
      </c>
      <c r="D2" s="61">
        <f>(D5-D3)*SQRT(2)/$A$3^2</f>
        <v>3.2526911934581182E-4</v>
      </c>
      <c r="E2" s="61">
        <f>(E5-E3)*SQRT(2)/$A$3^2</f>
        <v>6.7882250993908557E-4</v>
      </c>
      <c r="H2" s="63"/>
      <c r="I2" s="62">
        <f>LN(1)</f>
        <v>0</v>
      </c>
      <c r="J2" s="60"/>
      <c r="K2" s="60"/>
    </row>
    <row r="3" spans="1:11" x14ac:dyDescent="0.2">
      <c r="A3" s="60">
        <v>100</v>
      </c>
      <c r="B3" s="60" t="s">
        <v>5</v>
      </c>
      <c r="C3" s="61">
        <v>0</v>
      </c>
      <c r="D3" s="61">
        <v>0</v>
      </c>
      <c r="E3" s="61">
        <v>0</v>
      </c>
      <c r="H3" s="63"/>
      <c r="I3" s="62"/>
      <c r="J3" s="60"/>
      <c r="K3" s="60"/>
    </row>
    <row r="4" spans="1:11" x14ac:dyDescent="0.2">
      <c r="B4" s="60" t="s">
        <v>6</v>
      </c>
      <c r="C4" s="61">
        <f>(C5-C3)^2/2/$A$3</f>
        <v>6.0500000000000007E-3</v>
      </c>
      <c r="D4" s="61">
        <f>(D5-D3)^2/2/$A$3</f>
        <v>2.6449999999999994E-2</v>
      </c>
      <c r="E4" s="61">
        <f>(E5-E3)^2/2/$A$3</f>
        <v>0.1152</v>
      </c>
      <c r="H4" s="63"/>
      <c r="I4" s="62"/>
      <c r="J4" s="60"/>
      <c r="K4" s="60"/>
    </row>
    <row r="5" spans="1:11" ht="17" thickBot="1" x14ac:dyDescent="0.25">
      <c r="B5" s="60" t="s">
        <v>71</v>
      </c>
      <c r="C5" s="61">
        <v>1.1000000000000001</v>
      </c>
      <c r="D5" s="61">
        <v>2.2999999999999998</v>
      </c>
      <c r="E5" s="61">
        <v>4.8</v>
      </c>
      <c r="H5" s="63"/>
      <c r="I5" s="62"/>
      <c r="J5" s="60"/>
      <c r="K5" s="60"/>
    </row>
    <row r="6" spans="1:11" s="64" customFormat="1" x14ac:dyDescent="0.2">
      <c r="A6" s="64" t="s">
        <v>7</v>
      </c>
      <c r="B6" s="64" t="s">
        <v>12</v>
      </c>
      <c r="C6" s="65" t="s">
        <v>105</v>
      </c>
      <c r="D6" s="65" t="s">
        <v>106</v>
      </c>
      <c r="E6" s="65" t="s">
        <v>107</v>
      </c>
      <c r="F6" s="66" t="s">
        <v>9</v>
      </c>
      <c r="G6" s="66" t="s">
        <v>10</v>
      </c>
      <c r="H6" s="67" t="s">
        <v>99</v>
      </c>
      <c r="I6" s="66" t="s">
        <v>11</v>
      </c>
      <c r="J6" s="64" t="e">
        <f>SUMPRODUCT(J9)</f>
        <v>#VALUE!</v>
      </c>
      <c r="K6" s="64" t="s">
        <v>108</v>
      </c>
    </row>
    <row r="7" spans="1:11" x14ac:dyDescent="0.2">
      <c r="A7" s="60" t="s">
        <v>101</v>
      </c>
      <c r="B7" s="60" t="s">
        <v>102</v>
      </c>
      <c r="C7" s="61">
        <v>1</v>
      </c>
      <c r="D7" s="61">
        <v>1</v>
      </c>
      <c r="E7" s="61">
        <v>0</v>
      </c>
      <c r="F7" s="62">
        <f>-SUMPRODUCT(C$5:E$5,C7:E7)</f>
        <v>-3.4</v>
      </c>
      <c r="G7" s="62">
        <f>EXP(F7)</f>
        <v>3.337326996032608E-2</v>
      </c>
      <c r="H7" s="63">
        <f>G7/SUMIF(A:A,A7,G:G)</f>
        <v>0.24472309568759198</v>
      </c>
      <c r="I7" s="62">
        <f>LN(H7)</f>
        <v>-1.4076279293028919</v>
      </c>
      <c r="J7" s="60"/>
      <c r="K7" s="60">
        <v>415</v>
      </c>
    </row>
    <row r="8" spans="1:11" x14ac:dyDescent="0.2">
      <c r="A8" s="60" t="s">
        <v>101</v>
      </c>
      <c r="B8" s="60" t="s">
        <v>102</v>
      </c>
      <c r="C8" s="61">
        <v>1</v>
      </c>
      <c r="D8" s="61">
        <v>0</v>
      </c>
      <c r="E8" s="61">
        <v>1</v>
      </c>
      <c r="F8" s="62">
        <f>-SUMPRODUCT(C$5:E$5,C8:E8)</f>
        <v>-5.9</v>
      </c>
      <c r="G8" s="62">
        <f>EXP(F8)</f>
        <v>2.7394448187683684E-3</v>
      </c>
      <c r="H8" s="63">
        <f>G8/SUMIF(A:A,A8,G:G)</f>
        <v>2.0088094972752234E-2</v>
      </c>
      <c r="I8" s="62">
        <f>LN(H8)</f>
        <v>-3.9076279293028922</v>
      </c>
      <c r="J8" s="60"/>
      <c r="K8" s="60">
        <v>12</v>
      </c>
    </row>
    <row r="9" spans="1:11" x14ac:dyDescent="0.2">
      <c r="A9" s="60" t="s">
        <v>101</v>
      </c>
      <c r="B9" s="60" t="s">
        <v>102</v>
      </c>
      <c r="C9" s="61">
        <v>0</v>
      </c>
      <c r="D9" s="61">
        <v>1</v>
      </c>
      <c r="E9" s="61">
        <v>0</v>
      </c>
      <c r="F9" s="62">
        <f>-SUMPRODUCT(C$5:E$5,C9:E9)</f>
        <v>-2.2999999999999998</v>
      </c>
      <c r="G9" s="62">
        <f>EXP(F9)</f>
        <v>0.10025884372280375</v>
      </c>
      <c r="H9" s="63">
        <f>G9/SUMIF(A:A,A9,G:G)</f>
        <v>0.7351888093396558</v>
      </c>
      <c r="I9" s="62">
        <f>LN(H9)</f>
        <v>-0.30762792930289173</v>
      </c>
      <c r="J9" s="60"/>
      <c r="K9" s="60">
        <v>891</v>
      </c>
    </row>
    <row r="10" spans="1:11" s="68" customFormat="1" x14ac:dyDescent="0.2">
      <c r="A10" s="68" t="s">
        <v>103</v>
      </c>
      <c r="B10" s="68" t="s">
        <v>104</v>
      </c>
      <c r="C10" s="69">
        <v>0</v>
      </c>
      <c r="D10" s="69">
        <v>0</v>
      </c>
      <c r="E10" s="69">
        <v>1</v>
      </c>
      <c r="F10" s="70">
        <f>-SUMPRODUCT(C$5:E$5,C10:E10)</f>
        <v>-4.8</v>
      </c>
      <c r="G10" s="70">
        <f>EXP(F10)</f>
        <v>8.2297470490200302E-3</v>
      </c>
      <c r="H10" s="71">
        <f>G10/SUMIF(A:A,A10,G:G)</f>
        <v>2.4127021417669207E-2</v>
      </c>
      <c r="I10" s="70">
        <f>LN(H10)</f>
        <v>-3.7244228459337791</v>
      </c>
      <c r="K10" s="68">
        <v>1</v>
      </c>
    </row>
    <row r="11" spans="1:11" x14ac:dyDescent="0.2">
      <c r="A11" s="60" t="s">
        <v>103</v>
      </c>
      <c r="B11" s="60" t="s">
        <v>104</v>
      </c>
      <c r="C11" s="61">
        <v>1</v>
      </c>
      <c r="D11" s="61">
        <v>0</v>
      </c>
      <c r="E11" s="61">
        <v>0</v>
      </c>
      <c r="F11" s="62">
        <f>-SUMPRODUCT(C$5:E$5,C11:E11)</f>
        <v>-1.1000000000000001</v>
      </c>
      <c r="G11" s="62">
        <f>EXP(F11)</f>
        <v>0.33287108369807955</v>
      </c>
      <c r="H11" s="63">
        <f>G11/SUMIF(A:A,A11,G:G)</f>
        <v>0.9758729785823308</v>
      </c>
      <c r="I11" s="62">
        <f>LN(H11)</f>
        <v>-2.442284593377916E-2</v>
      </c>
      <c r="J11" s="60"/>
      <c r="K11" s="72">
        <v>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40" ySplit="1800" activePane="bottomRight"/>
      <selection activeCell="A2" sqref="A1:XFD1048576"/>
      <selection pane="topRight" activeCell="H1" sqref="H1:H50"/>
      <selection pane="bottomLeft" activeCell="A6" sqref="A6:XFD50"/>
      <selection pane="bottomRight" activeCell="G5" sqref="G5"/>
    </sheetView>
  </sheetViews>
  <sheetFormatPr baseColWidth="10" defaultRowHeight="16" x14ac:dyDescent="0.2"/>
  <cols>
    <col min="1" max="1" width="13" customWidth="1"/>
    <col min="5" max="6" width="9.33203125" style="6" customWidth="1"/>
    <col min="7" max="8" width="9.33203125" style="42" customWidth="1"/>
    <col min="9" max="9" width="12.83203125" style="38" customWidth="1"/>
    <col min="10" max="16" width="9.33203125" style="7" customWidth="1"/>
    <col min="17" max="18" width="8.83203125" style="7" customWidth="1"/>
    <col min="19" max="19" width="5.5" style="22" customWidth="1"/>
    <col min="20" max="20" width="3.6640625" style="25" customWidth="1"/>
    <col min="21" max="21" width="9.6640625" style="46" customWidth="1"/>
    <col min="22" max="22" width="10.1640625" style="22" customWidth="1"/>
    <col min="23" max="23" width="13" customWidth="1"/>
  </cols>
  <sheetData>
    <row r="2" spans="1:24" x14ac:dyDescent="0.2">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7" thickBot="1" x14ac:dyDescent="0.25">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baseColWidth="10" defaultRowHeight="16" x14ac:dyDescent="0.2"/>
  <cols>
    <col min="1" max="1" width="13" customWidth="1"/>
    <col min="6" max="7" width="9.33203125" style="6" customWidth="1"/>
    <col min="8" max="9" width="9.33203125" style="42" customWidth="1"/>
    <col min="10" max="10" width="12.83203125" style="38" customWidth="1"/>
    <col min="11" max="17" width="9.33203125" style="7" customWidth="1"/>
    <col min="18" max="19" width="8.83203125" style="7" customWidth="1"/>
    <col min="20" max="20" width="5.5" style="22" customWidth="1"/>
    <col min="21" max="21" width="3.6640625" style="25" customWidth="1"/>
    <col min="22" max="23" width="9.6640625" style="46" customWidth="1"/>
    <col min="24" max="24" width="10.1640625" style="22" customWidth="1"/>
    <col min="25" max="25" width="13" customWidth="1"/>
  </cols>
  <sheetData>
    <row r="2" spans="1:26" x14ac:dyDescent="0.2">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7" thickBot="1" x14ac:dyDescent="0.25">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baseColWidth="10" defaultRowHeight="16" x14ac:dyDescent="0.2"/>
  <cols>
    <col min="1" max="1" width="13" customWidth="1"/>
    <col min="5" max="8" width="9.33203125" style="6" customWidth="1"/>
    <col min="9" max="15" width="9.33203125" style="7" customWidth="1"/>
    <col min="16" max="17" width="8.83203125" style="7" customWidth="1"/>
    <col min="18" max="18" width="13.1640625" style="17" customWidth="1"/>
    <col min="19" max="19" width="6" style="22" customWidth="1"/>
    <col min="20" max="20" width="3.6640625" style="25" customWidth="1"/>
    <col min="21" max="21" width="9.6640625" style="22" customWidth="1"/>
    <col min="22" max="22" width="10.1640625" style="22" customWidth="1"/>
    <col min="23" max="23" width="13" customWidth="1"/>
  </cols>
  <sheetData>
    <row r="1" spans="1:24" x14ac:dyDescent="0.2">
      <c r="R1" s="20" t="s">
        <v>70</v>
      </c>
    </row>
    <row r="2" spans="1:24" x14ac:dyDescent="0.2">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7" thickBot="1" x14ac:dyDescent="0.25">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baseColWidth="10" defaultRowHeight="16" x14ac:dyDescent="0.2"/>
  <cols>
    <col min="1" max="1" width="13" customWidth="1"/>
    <col min="6" max="9" width="9.33203125" style="6" customWidth="1"/>
    <col min="10" max="16" width="9.33203125" style="7" customWidth="1"/>
    <col min="17" max="18" width="8.83203125" style="7" customWidth="1"/>
    <col min="19" max="19" width="13.1640625" style="17" customWidth="1"/>
    <col min="20" max="20" width="6" style="22" customWidth="1"/>
    <col min="21" max="21" width="3.6640625" style="25" customWidth="1"/>
    <col min="22" max="23" width="9.6640625" style="22" customWidth="1"/>
    <col min="24" max="24" width="10.1640625" style="22" customWidth="1"/>
    <col min="25" max="25" width="13" customWidth="1"/>
  </cols>
  <sheetData>
    <row r="1" spans="1:26" x14ac:dyDescent="0.2">
      <c r="S1" s="20" t="s">
        <v>70</v>
      </c>
    </row>
    <row r="2" spans="1:26" x14ac:dyDescent="0.2">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
      <c r="E4" t="s">
        <v>100</v>
      </c>
      <c r="F4" s="6">
        <f>$D$3</f>
        <v>100</v>
      </c>
      <c r="G4" s="6">
        <f>$D$3</f>
        <v>100</v>
      </c>
      <c r="H4" s="6">
        <f>$D$3</f>
        <v>100</v>
      </c>
      <c r="I4" s="6">
        <f>$D$3</f>
        <v>100</v>
      </c>
      <c r="J4" s="7">
        <v>1000</v>
      </c>
      <c r="K4" s="7">
        <v>1000</v>
      </c>
      <c r="L4" s="7">
        <v>1000</v>
      </c>
      <c r="M4" s="7">
        <v>1000</v>
      </c>
      <c r="N4" s="7">
        <v>1000</v>
      </c>
      <c r="O4" s="7">
        <v>1000</v>
      </c>
      <c r="P4" s="7">
        <v>1000</v>
      </c>
      <c r="Q4" s="7">
        <v>1000</v>
      </c>
      <c r="R4" s="7">
        <v>1000</v>
      </c>
      <c r="S4" s="21">
        <f>$D$3</f>
        <v>100</v>
      </c>
    </row>
    <row r="5" spans="1:26" x14ac:dyDescent="0.2">
      <c r="E5" t="s">
        <v>6</v>
      </c>
      <c r="F5" s="6">
        <f>(F6-F3)^2/2/F4</f>
        <v>4.3750399210047515E-3</v>
      </c>
      <c r="G5" s="6">
        <f t="shared" ref="G5:S5" si="1">(G6-G3)^2/2/G4</f>
        <v>3.5778345170836067E-7</v>
      </c>
      <c r="H5" s="6">
        <f t="shared" si="1"/>
        <v>0</v>
      </c>
      <c r="I5" s="6">
        <f t="shared" si="1"/>
        <v>0.25252566605366517</v>
      </c>
      <c r="J5" s="7">
        <f t="shared" si="1"/>
        <v>2.5160917087066505E-2</v>
      </c>
      <c r="K5" s="7">
        <f t="shared" si="1"/>
        <v>0.12847635900058177</v>
      </c>
      <c r="L5" s="7">
        <f t="shared" si="1"/>
        <v>9.2505056877869057E-2</v>
      </c>
      <c r="M5" s="7">
        <f t="shared" si="1"/>
        <v>9.4146866196203854E-2</v>
      </c>
      <c r="N5" s="7">
        <f t="shared" si="1"/>
        <v>0</v>
      </c>
      <c r="O5" s="7">
        <f t="shared" si="1"/>
        <v>0</v>
      </c>
      <c r="P5" s="7">
        <f t="shared" si="1"/>
        <v>0</v>
      </c>
      <c r="Q5" s="7">
        <f t="shared" si="1"/>
        <v>1.8885524404753731E-2</v>
      </c>
      <c r="R5" s="7">
        <f t="shared" si="1"/>
        <v>1.8794829754849567E-2</v>
      </c>
      <c r="S5" s="21">
        <f t="shared" si="1"/>
        <v>1.0357014834743992</v>
      </c>
    </row>
    <row r="6" spans="1:26" ht="17" thickBot="1" x14ac:dyDescent="0.25">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2">U8/SUMIF(A:A,A8,U:U)</f>
        <v>2.7960732692348036E-7</v>
      </c>
      <c r="W8" s="24">
        <f>IF(C8=C7,"",SUMIF(C:C,C8,V:V))</f>
        <v>0.49823682248846918</v>
      </c>
      <c r="X8" s="28">
        <f>IF(W8="","NA",LN(W8))</f>
        <v>-0.69667976782860197</v>
      </c>
    </row>
    <row r="9" spans="1:26" s="3" customFormat="1" x14ac:dyDescent="0.2">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 t="shared" si="2"/>
        <v>0.49782322709941496</v>
      </c>
      <c r="W9" s="55" t="str">
        <f t="shared" ref="W9:W57" si="5">IF(C9=C8,"",SUMIF(C:C,C9,V:V))</f>
        <v/>
      </c>
      <c r="X9" s="58" t="str">
        <f t="shared" ref="X9:X57" si="6">IF(W9="","NA",LN(W9))</f>
        <v>NA</v>
      </c>
    </row>
    <row r="10" spans="1:26" s="3" customFormat="1" x14ac:dyDescent="0.2">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 t="shared" si="2"/>
        <v>4.133157817273347E-4</v>
      </c>
      <c r="W10" s="55" t="str">
        <f t="shared" si="5"/>
        <v/>
      </c>
      <c r="X10" s="58" t="str">
        <f t="shared" si="6"/>
        <v>NA</v>
      </c>
    </row>
    <row r="11" spans="1:26" x14ac:dyDescent="0.2">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 t="shared" si="2"/>
        <v>0.50004288850867029</v>
      </c>
      <c r="W11" s="22">
        <f t="shared" si="5"/>
        <v>0.50004288850867029</v>
      </c>
      <c r="X11" s="29">
        <f t="shared" si="6"/>
        <v>-0.69306140722124276</v>
      </c>
      <c r="Y11" s="2" t="s">
        <v>73</v>
      </c>
      <c r="Z11">
        <f>Y7-SUM(F2:S2)</f>
        <v>-1.4041839926493986</v>
      </c>
    </row>
    <row r="12" spans="1:26" x14ac:dyDescent="0.2">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 t="shared" si="2"/>
        <v>4.133157817273347E-4</v>
      </c>
      <c r="W12" s="22">
        <f t="shared" si="5"/>
        <v>4.133157817273347E-4</v>
      </c>
      <c r="X12" s="29">
        <f t="shared" si="6"/>
        <v>-7.7912986524978036</v>
      </c>
      <c r="Y12" s="2" t="s">
        <v>74</v>
      </c>
      <c r="Z12">
        <f>Y7-SUM(F5:S5)</f>
        <v>-3.0714934762148607</v>
      </c>
    </row>
    <row r="13" spans="1:26" x14ac:dyDescent="0.2">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 t="shared" si="2"/>
        <v>4.133157817273347E-4</v>
      </c>
      <c r="W13" s="22">
        <f t="shared" si="5"/>
        <v>4.133157817273347E-4</v>
      </c>
      <c r="X13" s="29">
        <f t="shared" si="6"/>
        <v>-7.7912986524978036</v>
      </c>
    </row>
    <row r="14" spans="1:26" x14ac:dyDescent="0.2">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 t="shared" si="2"/>
        <v>4.133157817273347E-4</v>
      </c>
      <c r="W14" s="22">
        <f t="shared" si="5"/>
        <v>4.133157817273347E-4</v>
      </c>
      <c r="X14" s="29">
        <f t="shared" si="6"/>
        <v>-7.7912986524978036</v>
      </c>
    </row>
    <row r="15" spans="1:26" x14ac:dyDescent="0.2">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 t="shared" si="2"/>
        <v>1.6011388589282571E-4</v>
      </c>
      <c r="W15" s="22">
        <f t="shared" si="5"/>
        <v>1.6011388589282571E-4</v>
      </c>
      <c r="X15" s="29">
        <f t="shared" si="6"/>
        <v>-8.7396252091003905</v>
      </c>
    </row>
    <row r="16" spans="1:26" x14ac:dyDescent="0.2">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 t="shared" si="2"/>
        <v>1.6011388589282571E-4</v>
      </c>
      <c r="W16" s="22">
        <f t="shared" si="5"/>
        <v>1.6011388589282571E-4</v>
      </c>
      <c r="X16" s="29">
        <f t="shared" si="6"/>
        <v>-8.7396252091003905</v>
      </c>
    </row>
    <row r="17" spans="1:24" x14ac:dyDescent="0.2">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 t="shared" si="2"/>
        <v>1.6011388589282571E-4</v>
      </c>
      <c r="W17" s="22">
        <f t="shared" si="5"/>
        <v>1.6011388589282571E-4</v>
      </c>
      <c r="X17" s="29">
        <f t="shared" si="6"/>
        <v>-8.7396252091003905</v>
      </c>
    </row>
    <row r="18" spans="1:24" s="1" customFormat="1" x14ac:dyDescent="0.2">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 t="shared" si="2"/>
        <v>5.6027686299772719E-7</v>
      </c>
      <c r="W18" s="24">
        <f t="shared" si="5"/>
        <v>0.99753944610011858</v>
      </c>
      <c r="X18" s="28">
        <f t="shared" si="6"/>
        <v>-2.4635860374750593E-3</v>
      </c>
    </row>
    <row r="19" spans="1:24" s="3" customFormat="1" x14ac:dyDescent="0.2">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 t="shared" si="2"/>
        <v>0.99753765066033684</v>
      </c>
      <c r="W19" s="55" t="str">
        <f t="shared" si="5"/>
        <v/>
      </c>
      <c r="X19" s="58" t="str">
        <f t="shared" si="6"/>
        <v>NA</v>
      </c>
    </row>
    <row r="20" spans="1:24" s="3" customFormat="1" x14ac:dyDescent="0.2">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 t="shared" si="2"/>
        <v>1.2351629186902247E-6</v>
      </c>
      <c r="W20" s="55" t="str">
        <f t="shared" si="5"/>
        <v/>
      </c>
      <c r="X20" s="58" t="str">
        <f t="shared" si="6"/>
        <v>NA</v>
      </c>
    </row>
    <row r="21" spans="1:24" x14ac:dyDescent="0.2">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 t="shared" si="2"/>
        <v>1.4943403105960144E-3</v>
      </c>
      <c r="W21" s="22">
        <f t="shared" si="5"/>
        <v>1.4943403105960144E-3</v>
      </c>
      <c r="X21" s="29">
        <f t="shared" si="6"/>
        <v>-6.5060704333403896</v>
      </c>
    </row>
    <row r="22" spans="1:24" x14ac:dyDescent="0.2">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 t="shared" si="2"/>
        <v>1.2351629186902247E-6</v>
      </c>
      <c r="W22" s="22">
        <f t="shared" si="5"/>
        <v>1.2351629186902247E-6</v>
      </c>
      <c r="X22" s="29">
        <f t="shared" si="6"/>
        <v>-13.60430767861695</v>
      </c>
    </row>
    <row r="23" spans="1:24" x14ac:dyDescent="0.2">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 t="shared" si="2"/>
        <v>1.2351629186902247E-6</v>
      </c>
      <c r="W23" s="22">
        <f t="shared" si="5"/>
        <v>1.2351629186902247E-6</v>
      </c>
      <c r="X23" s="29">
        <f t="shared" si="6"/>
        <v>-13.60430767861695</v>
      </c>
    </row>
    <row r="24" spans="1:24" x14ac:dyDescent="0.2">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 t="shared" si="2"/>
        <v>1.2351629186902247E-6</v>
      </c>
      <c r="W24" s="22">
        <f t="shared" si="5"/>
        <v>1.2351629186902247E-6</v>
      </c>
      <c r="X24" s="29">
        <f t="shared" si="6"/>
        <v>-13.60430767861695</v>
      </c>
    </row>
    <row r="25" spans="1:24" x14ac:dyDescent="0.2">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 t="shared" si="2"/>
        <v>3.2083603350980383E-4</v>
      </c>
      <c r="W25" s="22">
        <f t="shared" si="5"/>
        <v>3.2083603350980383E-4</v>
      </c>
      <c r="X25" s="29">
        <f t="shared" si="6"/>
        <v>-8.0445803643714058</v>
      </c>
    </row>
    <row r="26" spans="1:24" x14ac:dyDescent="0.2">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 t="shared" si="2"/>
        <v>3.2083603350980383E-4</v>
      </c>
      <c r="W26" s="22">
        <f t="shared" si="5"/>
        <v>3.2083603350980383E-4</v>
      </c>
      <c r="X26" s="29">
        <f t="shared" si="6"/>
        <v>-8.0445803643714058</v>
      </c>
    </row>
    <row r="27" spans="1:24" x14ac:dyDescent="0.2">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 t="shared" si="2"/>
        <v>3.2083603350980383E-4</v>
      </c>
      <c r="W27" s="22">
        <f t="shared" si="5"/>
        <v>3.2083603350980383E-4</v>
      </c>
      <c r="X27" s="29">
        <f t="shared" si="6"/>
        <v>-8.0445803643714058</v>
      </c>
    </row>
    <row r="28" spans="1:24" s="1" customFormat="1" x14ac:dyDescent="0.2">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 t="shared" si="2"/>
        <v>5.6037199704480108E-7</v>
      </c>
      <c r="W28" s="24">
        <f t="shared" si="5"/>
        <v>0.99770868669517265</v>
      </c>
      <c r="X28" s="28">
        <f t="shared" si="6"/>
        <v>-2.2939423799487589E-3</v>
      </c>
    </row>
    <row r="29" spans="1:24" s="3" customFormat="1" x14ac:dyDescent="0.2">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 t="shared" si="2"/>
        <v>0.99770703083660917</v>
      </c>
      <c r="W29" s="55" t="str">
        <f t="shared" si="5"/>
        <v/>
      </c>
      <c r="X29" s="58" t="str">
        <f t="shared" si="6"/>
        <v>NA</v>
      </c>
    </row>
    <row r="30" spans="1:24" s="3" customFormat="1" x14ac:dyDescent="0.2">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 t="shared" si="2"/>
        <v>1.0954865664352183E-6</v>
      </c>
      <c r="W30" s="55" t="str">
        <f t="shared" si="5"/>
        <v/>
      </c>
      <c r="X30" s="58" t="str">
        <f t="shared" si="6"/>
        <v>NA</v>
      </c>
    </row>
    <row r="31" spans="1:24" x14ac:dyDescent="0.2">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 t="shared" si="2"/>
        <v>1.3253553123797467E-3</v>
      </c>
      <c r="W31" s="22">
        <f t="shared" si="5"/>
        <v>1.3253553123797467E-3</v>
      </c>
      <c r="X31" s="29">
        <f t="shared" si="6"/>
        <v>-6.6260746952058938</v>
      </c>
    </row>
    <row r="32" spans="1:24" x14ac:dyDescent="0.2">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 t="shared" si="2"/>
        <v>1.0954865664352183E-6</v>
      </c>
      <c r="W32" s="22">
        <f t="shared" si="5"/>
        <v>1.0954865664352183E-6</v>
      </c>
      <c r="X32" s="29">
        <f t="shared" si="6"/>
        <v>-13.724311940482453</v>
      </c>
    </row>
    <row r="33" spans="1:24" x14ac:dyDescent="0.2">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 t="shared" si="2"/>
        <v>1.0954865664352183E-6</v>
      </c>
      <c r="W33" s="22">
        <f t="shared" si="5"/>
        <v>1.0954865664352183E-6</v>
      </c>
      <c r="X33" s="29">
        <f t="shared" si="6"/>
        <v>-13.724311940482453</v>
      </c>
    </row>
    <row r="34" spans="1:24" x14ac:dyDescent="0.2">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 t="shared" si="2"/>
        <v>1.0954865664352183E-6</v>
      </c>
      <c r="W34" s="22">
        <f t="shared" si="5"/>
        <v>1.0954865664352183E-6</v>
      </c>
      <c r="X34" s="29">
        <f t="shared" si="6"/>
        <v>-13.724311940482453</v>
      </c>
    </row>
    <row r="35" spans="1:24" x14ac:dyDescent="0.2">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 t="shared" si="2"/>
        <v>3.2089051091611969E-4</v>
      </c>
      <c r="W35" s="22">
        <f t="shared" si="5"/>
        <v>3.2089051091611969E-4</v>
      </c>
      <c r="X35" s="29">
        <f t="shared" si="6"/>
        <v>-8.0444105805065504</v>
      </c>
    </row>
    <row r="36" spans="1:24" x14ac:dyDescent="0.2">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 t="shared" si="2"/>
        <v>3.2089051091611969E-4</v>
      </c>
      <c r="W36" s="22">
        <f t="shared" si="5"/>
        <v>3.2089051091611969E-4</v>
      </c>
      <c r="X36" s="29">
        <f t="shared" si="6"/>
        <v>-8.0444105805065504</v>
      </c>
    </row>
    <row r="37" spans="1:24" x14ac:dyDescent="0.2">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 t="shared" si="2"/>
        <v>3.2089051091611969E-4</v>
      </c>
      <c r="W37" s="22">
        <f t="shared" si="5"/>
        <v>3.2089051091611969E-4</v>
      </c>
      <c r="X37" s="29">
        <f t="shared" si="6"/>
        <v>-8.0444105805065504</v>
      </c>
    </row>
    <row r="38" spans="1:24" s="1" customFormat="1" x14ac:dyDescent="0.2">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 t="shared" si="2"/>
        <v>0.99670438846830645</v>
      </c>
      <c r="W38" s="24">
        <f t="shared" si="5"/>
        <v>0.99670438846830645</v>
      </c>
      <c r="X38" s="28">
        <f t="shared" si="6"/>
        <v>-3.3010540202191721E-3</v>
      </c>
    </row>
    <row r="39" spans="1:24" x14ac:dyDescent="0.2">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 t="shared" si="2"/>
        <v>8.2383664069187238E-4</v>
      </c>
      <c r="W39" s="22">
        <f t="shared" si="5"/>
        <v>8.2383664069187238E-4</v>
      </c>
      <c r="X39" s="29">
        <f t="shared" si="6"/>
        <v>-7.1015382992967799</v>
      </c>
    </row>
    <row r="40" spans="1:24" x14ac:dyDescent="0.2">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 t="shared" ref="V40:V57" si="7">U40/SUMIF(A:A,A40,U:U)</f>
        <v>8.2383664069187238E-4</v>
      </c>
      <c r="W40" s="22">
        <f t="shared" si="5"/>
        <v>8.2383664069187238E-4</v>
      </c>
      <c r="X40" s="29">
        <f t="shared" si="6"/>
        <v>-7.1015382992967799</v>
      </c>
    </row>
    <row r="41" spans="1:24" x14ac:dyDescent="0.2">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 t="shared" si="7"/>
        <v>8.2383664069187238E-4</v>
      </c>
      <c r="W41" s="22">
        <f t="shared" si="5"/>
        <v>8.2383664069187238E-4</v>
      </c>
      <c r="X41" s="29">
        <f t="shared" si="6"/>
        <v>-7.1015382992967799</v>
      </c>
    </row>
    <row r="42" spans="1:24" x14ac:dyDescent="0.2">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 t="shared" si="7"/>
        <v>8.2383664069187238E-4</v>
      </c>
      <c r="W42" s="22">
        <f t="shared" si="5"/>
        <v>8.2383664069187238E-4</v>
      </c>
      <c r="X42" s="29">
        <f t="shared" si="6"/>
        <v>-7.1015382992967799</v>
      </c>
    </row>
    <row r="43" spans="1:24" x14ac:dyDescent="0.2">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 t="shared" si="7"/>
        <v>2.6496892611988438E-7</v>
      </c>
      <c r="W43" s="22">
        <f t="shared" si="5"/>
        <v>2.6496892611988438E-7</v>
      </c>
      <c r="X43" s="29">
        <f t="shared" si="6"/>
        <v>-15.143653277760636</v>
      </c>
    </row>
    <row r="44" spans="1:24" s="1" customFormat="1" x14ac:dyDescent="0.2">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 t="shared" si="7"/>
        <v>0.50041010103072492</v>
      </c>
      <c r="W44" s="24">
        <f t="shared" si="5"/>
        <v>0.50041010103072492</v>
      </c>
      <c r="X44" s="28">
        <f t="shared" si="6"/>
        <v>-0.6923273146803941</v>
      </c>
    </row>
    <row r="45" spans="1:24" x14ac:dyDescent="0.2">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 t="shared" si="7"/>
        <v>0.49818880958636075</v>
      </c>
      <c r="W45" s="22">
        <f t="shared" si="5"/>
        <v>0.49818880958636075</v>
      </c>
      <c r="X45" s="29">
        <f t="shared" si="6"/>
        <v>-0.69677613809568473</v>
      </c>
    </row>
    <row r="46" spans="1:24" x14ac:dyDescent="0.2">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 t="shared" si="7"/>
        <v>4.1361930515322674E-4</v>
      </c>
      <c r="W46" s="22">
        <f t="shared" si="5"/>
        <v>4.1361930515322674E-4</v>
      </c>
      <c r="X46" s="29">
        <f t="shared" si="6"/>
        <v>-7.7905645599569553</v>
      </c>
    </row>
    <row r="47" spans="1:24" x14ac:dyDescent="0.2">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 t="shared" si="7"/>
        <v>4.1361930515322674E-4</v>
      </c>
      <c r="W47" s="22">
        <f t="shared" si="5"/>
        <v>4.1361930515322674E-4</v>
      </c>
      <c r="X47" s="29">
        <f t="shared" si="6"/>
        <v>-7.7905645599569553</v>
      </c>
    </row>
    <row r="48" spans="1:24" x14ac:dyDescent="0.2">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 t="shared" si="7"/>
        <v>4.1361930515322674E-4</v>
      </c>
      <c r="W48" s="22">
        <f t="shared" si="5"/>
        <v>4.1361930515322674E-4</v>
      </c>
      <c r="X48" s="29">
        <f t="shared" si="6"/>
        <v>-7.7905645599569553</v>
      </c>
    </row>
    <row r="49" spans="1:24" x14ac:dyDescent="0.2">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 t="shared" si="7"/>
        <v>1.6023146745473938E-4</v>
      </c>
      <c r="W49" s="22">
        <f t="shared" si="5"/>
        <v>1.6023146745473938E-4</v>
      </c>
      <c r="X49" s="29">
        <f t="shared" si="6"/>
        <v>-8.7388911165595413</v>
      </c>
    </row>
    <row r="50" spans="1:24" s="1" customFormat="1" x14ac:dyDescent="0.2">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 t="shared" si="7"/>
        <v>0.99878140448065533</v>
      </c>
      <c r="W50" s="24">
        <f t="shared" si="5"/>
        <v>0.99878140448065533</v>
      </c>
      <c r="X50" s="28">
        <f t="shared" si="6"/>
        <v>-1.2193386106110198E-3</v>
      </c>
    </row>
    <row r="51" spans="1:24" x14ac:dyDescent="0.2">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 t="shared" si="7"/>
        <v>3.3922425532186917E-4</v>
      </c>
      <c r="W51" s="22">
        <f t="shared" si="5"/>
        <v>3.3922425532186917E-4</v>
      </c>
      <c r="X51" s="29">
        <f t="shared" si="6"/>
        <v>-7.9888491491683054</v>
      </c>
    </row>
    <row r="52" spans="1:24" x14ac:dyDescent="0.2">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 t="shared" si="7"/>
        <v>8.7926216000631875E-4</v>
      </c>
      <c r="W52" s="22">
        <f t="shared" si="5"/>
        <v>8.7926216000631875E-4</v>
      </c>
      <c r="X52" s="29">
        <f t="shared" si="6"/>
        <v>-7.0364274567299052</v>
      </c>
    </row>
    <row r="53" spans="1:24" x14ac:dyDescent="0.2">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 t="shared" si="7"/>
        <v>1.0910401675138779E-7</v>
      </c>
      <c r="W53" s="22">
        <f t="shared" si="5"/>
        <v>1.0910401675138779E-7</v>
      </c>
      <c r="X53" s="29">
        <f t="shared" si="6"/>
        <v>-16.030964127632163</v>
      </c>
    </row>
    <row r="54" spans="1:24" s="31" customFormat="1" x14ac:dyDescent="0.2">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 t="shared" si="7"/>
        <v>0.9973671000731823</v>
      </c>
      <c r="W54" s="35">
        <f t="shared" si="5"/>
        <v>0.9973671000731823</v>
      </c>
      <c r="X54" s="35">
        <f t="shared" si="6"/>
        <v>-2.6363721037653922E-3</v>
      </c>
    </row>
    <row r="55" spans="1:24" x14ac:dyDescent="0.2">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 t="shared" si="7"/>
        <v>1.7417049574298125E-3</v>
      </c>
      <c r="W55" s="22">
        <f t="shared" si="5"/>
        <v>1.7417049574298125E-3</v>
      </c>
      <c r="X55" s="22">
        <f t="shared" si="6"/>
        <v>-6.3528907849138765</v>
      </c>
    </row>
    <row r="56" spans="1:24" x14ac:dyDescent="0.2">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 t="shared" si="7"/>
        <v>8.9108601986572433E-4</v>
      </c>
      <c r="W56" s="22">
        <f t="shared" si="5"/>
        <v>8.9108601986572433E-4</v>
      </c>
      <c r="X56" s="22">
        <f t="shared" si="6"/>
        <v>-7.0230695920942718</v>
      </c>
    </row>
    <row r="57" spans="1:24" x14ac:dyDescent="0.2">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 t="shared" si="7"/>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A5" sqref="A5"/>
    </sheetView>
  </sheetViews>
  <sheetFormatPr baseColWidth="10" defaultRowHeight="16" x14ac:dyDescent="0.2"/>
  <cols>
    <col min="8" max="8" width="12.1640625" bestFit="1" customWidth="1"/>
    <col min="11" max="11" width="12.1640625" bestFit="1" customWidth="1"/>
  </cols>
  <sheetData>
    <row r="1" spans="1:11" x14ac:dyDescent="0.2">
      <c r="A1" t="s">
        <v>84</v>
      </c>
      <c r="D1" t="s">
        <v>85</v>
      </c>
      <c r="G1" t="s">
        <v>86</v>
      </c>
      <c r="J1" t="s">
        <v>87</v>
      </c>
    </row>
    <row r="3" spans="1:11" x14ac:dyDescent="0.2">
      <c r="B3" t="s">
        <v>9</v>
      </c>
    </row>
    <row r="4" spans="1:11" x14ac:dyDescent="0.2">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Voicing_example</vt: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Claire Moore-Cantwell</cp:lastModifiedBy>
  <dcterms:created xsi:type="dcterms:W3CDTF">2021-06-28T03:52:48Z</dcterms:created>
  <dcterms:modified xsi:type="dcterms:W3CDTF">2022-02-05T23:21:52Z</dcterms:modified>
</cp:coreProperties>
</file>